
<file path=[Content_Types].xml><?xml version="1.0" encoding="utf-8"?>
<Types xmlns="http://schemas.openxmlformats.org/package/2006/content-types">
  <Default Extension="glb" ContentType="model/gltf.binary"/>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Data Analytics\EXCEL\Practice\"/>
    </mc:Choice>
  </mc:AlternateContent>
  <xr:revisionPtr revIDLastSave="0" documentId="13_ncr:1_{49BB7559-58C0-4607-B65E-BA5DB8D2FD16}" xr6:coauthVersionLast="47" xr6:coauthVersionMax="47" xr10:uidLastSave="{00000000-0000-0000-0000-000000000000}"/>
  <bookViews>
    <workbookView xWindow="-108" yWindow="-108" windowWidth="23256" windowHeight="12456" activeTab="1" xr2:uid="{00000000-000D-0000-FFFF-FFFF00000000}"/>
  </bookViews>
  <sheets>
    <sheet name="Pivot 1" sheetId="8" r:id="rId1"/>
    <sheet name="Executive" sheetId="11" r:id="rId2"/>
    <sheet name="Insights" sheetId="12" r:id="rId3"/>
    <sheet name="Key Findings" sheetId="17" r:id="rId4"/>
    <sheet name="Sales" sheetId="1" r:id="rId5"/>
    <sheet name="Customers" sheetId="2" r:id="rId6"/>
    <sheet name="Dealers" sheetId="3" r:id="rId7"/>
    <sheet name="Cars" sheetId="4" r:id="rId8"/>
    <sheet name="Salespersons" sheetId="5" r:id="rId9"/>
    <sheet name="Feedback" sheetId="6" r:id="rId10"/>
    <sheet name="Data_Dictionary" sheetId="7" r:id="rId11"/>
  </sheets>
  <definedNames>
    <definedName name="_xlnm._FilterDatabase" localSheetId="7" hidden="1">'Cars'!$A$1:$I$41</definedName>
    <definedName name="_xlnm._FilterDatabase" localSheetId="5" hidden="1">Customers!$A$1:$L$721</definedName>
    <definedName name="_xlnm._FilterDatabase" localSheetId="10" hidden="1">Data_Dictionary!$A$1:$C$16</definedName>
    <definedName name="_xlnm._FilterDatabase" localSheetId="6" hidden="1">Dealers!$A$1:$I$26</definedName>
    <definedName name="_xlnm._FilterDatabase" localSheetId="9" hidden="1">Feedback!$B$1:$G$507</definedName>
    <definedName name="_xlnm._FilterDatabase" localSheetId="4" hidden="1">Sales!$A$1:$AW$1001</definedName>
    <definedName name="_xlnm._FilterDatabase" localSheetId="8" hidden="1">Salespersons!$A$1:$G$78</definedName>
    <definedName name="Slicer_Customer_Type">#N/A</definedName>
    <definedName name="Slicer_Fuel_Type">#N/A</definedName>
    <definedName name="Slicer_Month">#N/A</definedName>
    <definedName name="Slicer_Region">#N/A</definedName>
    <definedName name="Slicer_Year">#N/A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 i="8" l="1"/>
  <c r="F8" i="8"/>
  <c r="F7" i="8"/>
  <c r="F6" i="8"/>
  <c r="F5" i="8"/>
  <c r="A118" i="8"/>
  <c r="D118" i="8"/>
  <c r="C118" i="8"/>
  <c r="AG3" i="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190" i="1"/>
  <c r="AG191" i="1"/>
  <c r="AG192" i="1"/>
  <c r="AG193" i="1"/>
  <c r="AG194" i="1"/>
  <c r="AG195" i="1"/>
  <c r="AG196" i="1"/>
  <c r="AG197" i="1"/>
  <c r="AG198" i="1"/>
  <c r="AG199" i="1"/>
  <c r="AG200" i="1"/>
  <c r="AG201" i="1"/>
  <c r="AG202" i="1"/>
  <c r="AG203" i="1"/>
  <c r="AG204" i="1"/>
  <c r="AG205" i="1"/>
  <c r="AG206" i="1"/>
  <c r="AG207" i="1"/>
  <c r="AG208" i="1"/>
  <c r="AG209" i="1"/>
  <c r="AG210" i="1"/>
  <c r="AG211" i="1"/>
  <c r="AG212" i="1"/>
  <c r="AG213" i="1"/>
  <c r="AG214" i="1"/>
  <c r="AG215" i="1"/>
  <c r="AG216" i="1"/>
  <c r="AG217" i="1"/>
  <c r="AG218" i="1"/>
  <c r="AG219" i="1"/>
  <c r="AG220" i="1"/>
  <c r="AG221" i="1"/>
  <c r="AG222" i="1"/>
  <c r="AG223" i="1"/>
  <c r="AG224" i="1"/>
  <c r="AG225" i="1"/>
  <c r="AG226" i="1"/>
  <c r="AG227" i="1"/>
  <c r="AG228" i="1"/>
  <c r="AG229" i="1"/>
  <c r="AG230" i="1"/>
  <c r="AG231" i="1"/>
  <c r="AG232" i="1"/>
  <c r="AG233" i="1"/>
  <c r="AG234" i="1"/>
  <c r="AG235" i="1"/>
  <c r="AG236" i="1"/>
  <c r="AG237" i="1"/>
  <c r="AG238" i="1"/>
  <c r="AG239" i="1"/>
  <c r="AG240" i="1"/>
  <c r="AG241" i="1"/>
  <c r="AG242" i="1"/>
  <c r="AG243" i="1"/>
  <c r="AG244" i="1"/>
  <c r="AG245" i="1"/>
  <c r="AG246" i="1"/>
  <c r="AG247" i="1"/>
  <c r="AG248" i="1"/>
  <c r="AG249" i="1"/>
  <c r="AG250" i="1"/>
  <c r="AG251" i="1"/>
  <c r="AG252" i="1"/>
  <c r="AG253" i="1"/>
  <c r="AG254" i="1"/>
  <c r="AG255" i="1"/>
  <c r="AG256" i="1"/>
  <c r="AG257" i="1"/>
  <c r="AG258" i="1"/>
  <c r="AG259" i="1"/>
  <c r="AG260" i="1"/>
  <c r="AG261" i="1"/>
  <c r="AG262" i="1"/>
  <c r="AG263" i="1"/>
  <c r="AG264" i="1"/>
  <c r="AG265" i="1"/>
  <c r="AG266" i="1"/>
  <c r="AG267" i="1"/>
  <c r="AG268" i="1"/>
  <c r="AG269" i="1"/>
  <c r="AG270" i="1"/>
  <c r="AG271" i="1"/>
  <c r="AG272" i="1"/>
  <c r="AG273" i="1"/>
  <c r="AG274" i="1"/>
  <c r="AG275" i="1"/>
  <c r="AG276" i="1"/>
  <c r="AG277" i="1"/>
  <c r="AG278" i="1"/>
  <c r="AG279" i="1"/>
  <c r="AG280" i="1"/>
  <c r="AG281" i="1"/>
  <c r="AG282" i="1"/>
  <c r="AG283" i="1"/>
  <c r="AG284" i="1"/>
  <c r="AG285" i="1"/>
  <c r="AG286" i="1"/>
  <c r="AG287" i="1"/>
  <c r="AG288" i="1"/>
  <c r="AG289" i="1"/>
  <c r="AG290" i="1"/>
  <c r="AG291" i="1"/>
  <c r="AG292" i="1"/>
  <c r="AG293" i="1"/>
  <c r="AG294" i="1"/>
  <c r="AG295" i="1"/>
  <c r="AG296" i="1"/>
  <c r="AG297" i="1"/>
  <c r="AG298" i="1"/>
  <c r="AG299" i="1"/>
  <c r="AG300" i="1"/>
  <c r="AG301" i="1"/>
  <c r="AG302" i="1"/>
  <c r="AG303" i="1"/>
  <c r="AG304" i="1"/>
  <c r="AG305" i="1"/>
  <c r="AG306" i="1"/>
  <c r="AG307" i="1"/>
  <c r="AG308" i="1"/>
  <c r="AG309" i="1"/>
  <c r="AG310" i="1"/>
  <c r="AG311" i="1"/>
  <c r="AG312" i="1"/>
  <c r="AG313" i="1"/>
  <c r="AG314" i="1"/>
  <c r="AG315" i="1"/>
  <c r="AG316" i="1"/>
  <c r="AG317" i="1"/>
  <c r="AG318" i="1"/>
  <c r="AG319" i="1"/>
  <c r="AG320" i="1"/>
  <c r="AG321" i="1"/>
  <c r="AG322" i="1"/>
  <c r="AG323" i="1"/>
  <c r="AG324" i="1"/>
  <c r="AG325" i="1"/>
  <c r="AG326" i="1"/>
  <c r="AG327" i="1"/>
  <c r="AG328" i="1"/>
  <c r="AG329" i="1"/>
  <c r="AG330" i="1"/>
  <c r="AG331" i="1"/>
  <c r="AG332" i="1"/>
  <c r="AG333" i="1"/>
  <c r="AG334" i="1"/>
  <c r="AG335" i="1"/>
  <c r="AG336" i="1"/>
  <c r="AG337" i="1"/>
  <c r="AG338" i="1"/>
  <c r="AG339" i="1"/>
  <c r="AG340" i="1"/>
  <c r="AG341" i="1"/>
  <c r="AG342" i="1"/>
  <c r="AG343" i="1"/>
  <c r="AG344" i="1"/>
  <c r="AG345" i="1"/>
  <c r="AG346" i="1"/>
  <c r="AG347" i="1"/>
  <c r="AG348" i="1"/>
  <c r="AG349" i="1"/>
  <c r="AG350" i="1"/>
  <c r="AG351" i="1"/>
  <c r="AG352" i="1"/>
  <c r="AG353" i="1"/>
  <c r="AG354" i="1"/>
  <c r="AG355" i="1"/>
  <c r="AG356" i="1"/>
  <c r="AG357" i="1"/>
  <c r="AG358" i="1"/>
  <c r="AG359" i="1"/>
  <c r="AG360" i="1"/>
  <c r="AG361" i="1"/>
  <c r="AG362" i="1"/>
  <c r="AG363" i="1"/>
  <c r="AG364" i="1"/>
  <c r="AG365" i="1"/>
  <c r="AG366" i="1"/>
  <c r="AG367" i="1"/>
  <c r="AG368" i="1"/>
  <c r="AG369" i="1"/>
  <c r="AG370" i="1"/>
  <c r="AG371" i="1"/>
  <c r="AG372" i="1"/>
  <c r="AG373" i="1"/>
  <c r="AG374" i="1"/>
  <c r="AG375" i="1"/>
  <c r="AG376" i="1"/>
  <c r="AG377" i="1"/>
  <c r="AG378" i="1"/>
  <c r="AG379" i="1"/>
  <c r="AG380" i="1"/>
  <c r="AG381" i="1"/>
  <c r="AG382" i="1"/>
  <c r="AG383" i="1"/>
  <c r="AG384" i="1"/>
  <c r="AG385" i="1"/>
  <c r="AG386" i="1"/>
  <c r="AG387" i="1"/>
  <c r="AG388" i="1"/>
  <c r="AG389" i="1"/>
  <c r="AG390" i="1"/>
  <c r="AG391" i="1"/>
  <c r="AG392" i="1"/>
  <c r="AG393" i="1"/>
  <c r="AG394" i="1"/>
  <c r="AG395" i="1"/>
  <c r="AG396" i="1"/>
  <c r="AG397" i="1"/>
  <c r="AG398" i="1"/>
  <c r="AG399" i="1"/>
  <c r="AG400" i="1"/>
  <c r="AG401" i="1"/>
  <c r="AG402" i="1"/>
  <c r="AG403" i="1"/>
  <c r="AG404" i="1"/>
  <c r="AG405" i="1"/>
  <c r="AG406" i="1"/>
  <c r="AG407" i="1"/>
  <c r="AG408" i="1"/>
  <c r="AG409" i="1"/>
  <c r="AG410" i="1"/>
  <c r="AG411" i="1"/>
  <c r="AG412" i="1"/>
  <c r="AG413" i="1"/>
  <c r="AG414" i="1"/>
  <c r="AG415" i="1"/>
  <c r="AG416" i="1"/>
  <c r="AG417" i="1"/>
  <c r="AG418" i="1"/>
  <c r="AG419" i="1"/>
  <c r="AG420" i="1"/>
  <c r="AG421" i="1"/>
  <c r="AG422" i="1"/>
  <c r="AG423" i="1"/>
  <c r="AG424" i="1"/>
  <c r="AG425" i="1"/>
  <c r="AG426" i="1"/>
  <c r="AG427" i="1"/>
  <c r="AG428" i="1"/>
  <c r="AG429" i="1"/>
  <c r="AG430" i="1"/>
  <c r="AG431" i="1"/>
  <c r="AG432" i="1"/>
  <c r="AG433" i="1"/>
  <c r="AG434" i="1"/>
  <c r="AG435" i="1"/>
  <c r="AG436" i="1"/>
  <c r="AG437" i="1"/>
  <c r="AG438" i="1"/>
  <c r="AG439" i="1"/>
  <c r="AG440" i="1"/>
  <c r="AG441" i="1"/>
  <c r="AG442" i="1"/>
  <c r="AG443" i="1"/>
  <c r="AG444" i="1"/>
  <c r="AG445" i="1"/>
  <c r="AG446" i="1"/>
  <c r="AG447" i="1"/>
  <c r="AG448" i="1"/>
  <c r="AG449" i="1"/>
  <c r="AG450" i="1"/>
  <c r="AG451" i="1"/>
  <c r="AG452" i="1"/>
  <c r="AG453" i="1"/>
  <c r="AG454" i="1"/>
  <c r="AG455" i="1"/>
  <c r="AG456" i="1"/>
  <c r="AG457" i="1"/>
  <c r="AG458" i="1"/>
  <c r="AG459" i="1"/>
  <c r="AG460" i="1"/>
  <c r="AG461" i="1"/>
  <c r="AG462" i="1"/>
  <c r="AG463" i="1"/>
  <c r="AG464" i="1"/>
  <c r="AG465" i="1"/>
  <c r="AG466" i="1"/>
  <c r="AG467" i="1"/>
  <c r="AG468" i="1"/>
  <c r="AG469" i="1"/>
  <c r="AG470" i="1"/>
  <c r="AG471" i="1"/>
  <c r="AG472" i="1"/>
  <c r="AG473" i="1"/>
  <c r="AG474" i="1"/>
  <c r="AG475" i="1"/>
  <c r="AG476" i="1"/>
  <c r="AG477" i="1"/>
  <c r="AG478" i="1"/>
  <c r="AG479" i="1"/>
  <c r="AG480" i="1"/>
  <c r="AG481" i="1"/>
  <c r="AG482" i="1"/>
  <c r="AG483" i="1"/>
  <c r="AG484" i="1"/>
  <c r="AG485" i="1"/>
  <c r="AG486" i="1"/>
  <c r="AG487" i="1"/>
  <c r="AG488" i="1"/>
  <c r="AG489" i="1"/>
  <c r="AG490" i="1"/>
  <c r="AG491" i="1"/>
  <c r="AG492" i="1"/>
  <c r="AG493" i="1"/>
  <c r="AG494" i="1"/>
  <c r="AG495" i="1"/>
  <c r="AG496" i="1"/>
  <c r="AG497" i="1"/>
  <c r="AG498" i="1"/>
  <c r="AG499" i="1"/>
  <c r="AG500" i="1"/>
  <c r="AG501" i="1"/>
  <c r="AG502" i="1"/>
  <c r="AG503" i="1"/>
  <c r="AG504" i="1"/>
  <c r="AG505" i="1"/>
  <c r="AG506" i="1"/>
  <c r="AG507" i="1"/>
  <c r="AG508" i="1"/>
  <c r="AG509" i="1"/>
  <c r="AG510" i="1"/>
  <c r="AG511" i="1"/>
  <c r="AG512" i="1"/>
  <c r="AG513" i="1"/>
  <c r="AG514" i="1"/>
  <c r="AG515" i="1"/>
  <c r="AG516" i="1"/>
  <c r="AG517" i="1"/>
  <c r="AG518" i="1"/>
  <c r="AG519" i="1"/>
  <c r="AG520" i="1"/>
  <c r="AG521" i="1"/>
  <c r="AG522" i="1"/>
  <c r="AG523" i="1"/>
  <c r="AG524" i="1"/>
  <c r="AG525" i="1"/>
  <c r="AG526" i="1"/>
  <c r="AG527" i="1"/>
  <c r="AG528" i="1"/>
  <c r="AG529" i="1"/>
  <c r="AG530" i="1"/>
  <c r="AG531" i="1"/>
  <c r="AG532" i="1"/>
  <c r="AG533" i="1"/>
  <c r="AG534" i="1"/>
  <c r="AG535" i="1"/>
  <c r="AG536" i="1"/>
  <c r="AG537" i="1"/>
  <c r="AG538" i="1"/>
  <c r="AG539" i="1"/>
  <c r="AG540" i="1"/>
  <c r="AG541" i="1"/>
  <c r="AG542" i="1"/>
  <c r="AG543" i="1"/>
  <c r="AG544" i="1"/>
  <c r="AG545" i="1"/>
  <c r="AG546" i="1"/>
  <c r="AG547" i="1"/>
  <c r="AG548" i="1"/>
  <c r="AG549" i="1"/>
  <c r="AG550" i="1"/>
  <c r="AG551" i="1"/>
  <c r="AG552" i="1"/>
  <c r="AG553" i="1"/>
  <c r="AG554" i="1"/>
  <c r="AG555" i="1"/>
  <c r="AG556" i="1"/>
  <c r="AG557" i="1"/>
  <c r="AG558" i="1"/>
  <c r="AG559" i="1"/>
  <c r="AG560" i="1"/>
  <c r="AG561" i="1"/>
  <c r="AG562" i="1"/>
  <c r="AG563" i="1"/>
  <c r="AG564" i="1"/>
  <c r="AG565" i="1"/>
  <c r="AG566" i="1"/>
  <c r="AG567" i="1"/>
  <c r="AG568" i="1"/>
  <c r="AG569" i="1"/>
  <c r="AG570" i="1"/>
  <c r="AG571" i="1"/>
  <c r="AG572" i="1"/>
  <c r="AG573" i="1"/>
  <c r="AG574" i="1"/>
  <c r="AG575" i="1"/>
  <c r="AG576" i="1"/>
  <c r="AG577" i="1"/>
  <c r="AG578" i="1"/>
  <c r="AG579" i="1"/>
  <c r="AG580" i="1"/>
  <c r="AG581" i="1"/>
  <c r="AG582" i="1"/>
  <c r="AG583" i="1"/>
  <c r="AG584" i="1"/>
  <c r="AG585" i="1"/>
  <c r="AG586" i="1"/>
  <c r="AG587" i="1"/>
  <c r="AG588" i="1"/>
  <c r="AG589" i="1"/>
  <c r="AG590" i="1"/>
  <c r="AG591" i="1"/>
  <c r="AG592" i="1"/>
  <c r="AG593" i="1"/>
  <c r="AG594" i="1"/>
  <c r="AG595" i="1"/>
  <c r="AG596" i="1"/>
  <c r="AG597" i="1"/>
  <c r="AG598" i="1"/>
  <c r="AG599" i="1"/>
  <c r="AG600" i="1"/>
  <c r="AG601" i="1"/>
  <c r="AG602" i="1"/>
  <c r="AG603" i="1"/>
  <c r="AG604" i="1"/>
  <c r="AG605" i="1"/>
  <c r="AG606" i="1"/>
  <c r="AG607" i="1"/>
  <c r="AG608" i="1"/>
  <c r="AG609" i="1"/>
  <c r="AG610" i="1"/>
  <c r="AG611" i="1"/>
  <c r="AG612" i="1"/>
  <c r="AG613" i="1"/>
  <c r="AG614" i="1"/>
  <c r="AG615" i="1"/>
  <c r="AG616" i="1"/>
  <c r="AG617" i="1"/>
  <c r="AG618" i="1"/>
  <c r="AG619" i="1"/>
  <c r="AG620" i="1"/>
  <c r="AG621" i="1"/>
  <c r="AG622" i="1"/>
  <c r="AG623" i="1"/>
  <c r="AG624" i="1"/>
  <c r="AG625" i="1"/>
  <c r="AG626" i="1"/>
  <c r="AG627" i="1"/>
  <c r="AG628" i="1"/>
  <c r="AG629" i="1"/>
  <c r="AG630" i="1"/>
  <c r="AG631" i="1"/>
  <c r="AG632" i="1"/>
  <c r="AG633" i="1"/>
  <c r="AG634" i="1"/>
  <c r="AG635" i="1"/>
  <c r="AG636" i="1"/>
  <c r="AG637" i="1"/>
  <c r="AG638" i="1"/>
  <c r="AG639" i="1"/>
  <c r="AG640" i="1"/>
  <c r="AG641" i="1"/>
  <c r="AG642" i="1"/>
  <c r="AG643" i="1"/>
  <c r="AG644" i="1"/>
  <c r="AG645" i="1"/>
  <c r="AG646" i="1"/>
  <c r="AG647" i="1"/>
  <c r="AG648" i="1"/>
  <c r="AG649" i="1"/>
  <c r="AG650" i="1"/>
  <c r="AG651" i="1"/>
  <c r="AG652" i="1"/>
  <c r="AG653" i="1"/>
  <c r="AG654" i="1"/>
  <c r="AG655" i="1"/>
  <c r="AG656" i="1"/>
  <c r="AG657" i="1"/>
  <c r="AG658" i="1"/>
  <c r="AG659" i="1"/>
  <c r="AG660" i="1"/>
  <c r="AG661" i="1"/>
  <c r="AG662" i="1"/>
  <c r="AG663" i="1"/>
  <c r="AG664" i="1"/>
  <c r="AG665" i="1"/>
  <c r="AG666" i="1"/>
  <c r="AG667" i="1"/>
  <c r="AG668" i="1"/>
  <c r="AG669" i="1"/>
  <c r="AG670" i="1"/>
  <c r="AG671" i="1"/>
  <c r="AG672" i="1"/>
  <c r="AG673" i="1"/>
  <c r="AG674" i="1"/>
  <c r="AG675" i="1"/>
  <c r="AG676" i="1"/>
  <c r="AG677" i="1"/>
  <c r="AG678" i="1"/>
  <c r="AG679" i="1"/>
  <c r="AG680" i="1"/>
  <c r="AG681" i="1"/>
  <c r="AG682" i="1"/>
  <c r="AG683" i="1"/>
  <c r="AG684" i="1"/>
  <c r="AG685" i="1"/>
  <c r="AG686" i="1"/>
  <c r="AG687" i="1"/>
  <c r="AG688" i="1"/>
  <c r="AG689" i="1"/>
  <c r="AG690" i="1"/>
  <c r="AG691" i="1"/>
  <c r="AG692" i="1"/>
  <c r="AG693" i="1"/>
  <c r="AG694" i="1"/>
  <c r="AG695" i="1"/>
  <c r="AG696" i="1"/>
  <c r="AG697" i="1"/>
  <c r="AG698" i="1"/>
  <c r="AG699" i="1"/>
  <c r="AG700" i="1"/>
  <c r="AG701" i="1"/>
  <c r="AG702" i="1"/>
  <c r="AG703" i="1"/>
  <c r="AG704" i="1"/>
  <c r="AG705" i="1"/>
  <c r="AG706" i="1"/>
  <c r="AG707" i="1"/>
  <c r="AG708" i="1"/>
  <c r="AG709" i="1"/>
  <c r="AG710" i="1"/>
  <c r="AG711" i="1"/>
  <c r="AG712" i="1"/>
  <c r="AG713" i="1"/>
  <c r="AG714" i="1"/>
  <c r="AG715" i="1"/>
  <c r="AG716" i="1"/>
  <c r="AG717" i="1"/>
  <c r="AG718" i="1"/>
  <c r="AG719" i="1"/>
  <c r="AG720" i="1"/>
  <c r="AG721" i="1"/>
  <c r="AG722" i="1"/>
  <c r="AG723" i="1"/>
  <c r="AG724" i="1"/>
  <c r="AG725" i="1"/>
  <c r="AG726" i="1"/>
  <c r="AG727" i="1"/>
  <c r="AG728" i="1"/>
  <c r="AG729" i="1"/>
  <c r="AG730" i="1"/>
  <c r="AG731" i="1"/>
  <c r="AG732" i="1"/>
  <c r="AG733" i="1"/>
  <c r="AG734" i="1"/>
  <c r="AG735" i="1"/>
  <c r="AG736" i="1"/>
  <c r="AG737" i="1"/>
  <c r="AG738" i="1"/>
  <c r="AG739" i="1"/>
  <c r="AG740" i="1"/>
  <c r="AG741" i="1"/>
  <c r="AG742" i="1"/>
  <c r="AG743" i="1"/>
  <c r="AG744" i="1"/>
  <c r="AG745" i="1"/>
  <c r="AG746" i="1"/>
  <c r="AG747" i="1"/>
  <c r="AG748" i="1"/>
  <c r="AG749" i="1"/>
  <c r="AG750" i="1"/>
  <c r="AG751" i="1"/>
  <c r="AG752" i="1"/>
  <c r="AG753" i="1"/>
  <c r="AG754" i="1"/>
  <c r="AG755" i="1"/>
  <c r="AG756" i="1"/>
  <c r="AG757" i="1"/>
  <c r="AG758" i="1"/>
  <c r="AG759" i="1"/>
  <c r="AG760" i="1"/>
  <c r="AG761" i="1"/>
  <c r="AG762" i="1"/>
  <c r="AG763" i="1"/>
  <c r="AG764" i="1"/>
  <c r="AG765" i="1"/>
  <c r="AG766" i="1"/>
  <c r="AG767" i="1"/>
  <c r="AG768" i="1"/>
  <c r="AG769" i="1"/>
  <c r="AG770" i="1"/>
  <c r="AG771" i="1"/>
  <c r="AG772" i="1"/>
  <c r="AG773" i="1"/>
  <c r="AG774" i="1"/>
  <c r="AG775" i="1"/>
  <c r="AG776" i="1"/>
  <c r="AG777" i="1"/>
  <c r="AG778" i="1"/>
  <c r="AG779" i="1"/>
  <c r="AG780" i="1"/>
  <c r="AG781" i="1"/>
  <c r="AG782" i="1"/>
  <c r="AG783" i="1"/>
  <c r="AG784" i="1"/>
  <c r="AG785" i="1"/>
  <c r="AG786" i="1"/>
  <c r="AG787" i="1"/>
  <c r="AG788" i="1"/>
  <c r="AG789" i="1"/>
  <c r="AG790" i="1"/>
  <c r="AG791" i="1"/>
  <c r="AG792" i="1"/>
  <c r="AG793" i="1"/>
  <c r="AG794" i="1"/>
  <c r="AG795" i="1"/>
  <c r="AG796" i="1"/>
  <c r="AG797" i="1"/>
  <c r="AG798" i="1"/>
  <c r="AG799" i="1"/>
  <c r="AG800" i="1"/>
  <c r="AG801" i="1"/>
  <c r="AG802" i="1"/>
  <c r="AG803" i="1"/>
  <c r="AG804" i="1"/>
  <c r="AG805" i="1"/>
  <c r="AG806" i="1"/>
  <c r="AG807" i="1"/>
  <c r="AG808" i="1"/>
  <c r="AG809" i="1"/>
  <c r="AG810" i="1"/>
  <c r="AG811" i="1"/>
  <c r="AG812" i="1"/>
  <c r="AG813" i="1"/>
  <c r="AG814" i="1"/>
  <c r="AG815" i="1"/>
  <c r="AG816" i="1"/>
  <c r="AG817" i="1"/>
  <c r="AG818" i="1"/>
  <c r="AG819" i="1"/>
  <c r="AG820" i="1"/>
  <c r="AG821" i="1"/>
  <c r="AG822" i="1"/>
  <c r="AG823" i="1"/>
  <c r="AG824" i="1"/>
  <c r="AG825" i="1"/>
  <c r="AG826" i="1"/>
  <c r="AG827" i="1"/>
  <c r="AG828" i="1"/>
  <c r="AG829" i="1"/>
  <c r="AG830" i="1"/>
  <c r="AG831" i="1"/>
  <c r="AG832" i="1"/>
  <c r="AG833" i="1"/>
  <c r="AG834" i="1"/>
  <c r="AG835" i="1"/>
  <c r="AG836" i="1"/>
  <c r="AG837" i="1"/>
  <c r="AG838" i="1"/>
  <c r="AG839" i="1"/>
  <c r="AG840" i="1"/>
  <c r="AG841" i="1"/>
  <c r="AG842" i="1"/>
  <c r="AG843" i="1"/>
  <c r="AG844" i="1"/>
  <c r="AG845" i="1"/>
  <c r="AG846" i="1"/>
  <c r="AG847" i="1"/>
  <c r="AG848" i="1"/>
  <c r="AG849" i="1"/>
  <c r="AG850" i="1"/>
  <c r="AG851" i="1"/>
  <c r="AG852" i="1"/>
  <c r="AG853" i="1"/>
  <c r="AG854" i="1"/>
  <c r="AG855" i="1"/>
  <c r="AG856" i="1"/>
  <c r="AG857" i="1"/>
  <c r="AG858" i="1"/>
  <c r="AG859" i="1"/>
  <c r="AG860" i="1"/>
  <c r="AG861" i="1"/>
  <c r="AG862" i="1"/>
  <c r="AG863" i="1"/>
  <c r="AG864" i="1"/>
  <c r="AG865" i="1"/>
  <c r="AG866" i="1"/>
  <c r="AG867" i="1"/>
  <c r="AG868" i="1"/>
  <c r="AG869" i="1"/>
  <c r="AG870" i="1"/>
  <c r="AG871" i="1"/>
  <c r="AG872" i="1"/>
  <c r="AG873" i="1"/>
  <c r="AG874" i="1"/>
  <c r="AG875" i="1"/>
  <c r="AG876" i="1"/>
  <c r="AG877" i="1"/>
  <c r="AG878" i="1"/>
  <c r="AG879" i="1"/>
  <c r="AG880" i="1"/>
  <c r="AG881" i="1"/>
  <c r="AG882" i="1"/>
  <c r="AG883" i="1"/>
  <c r="AG884" i="1"/>
  <c r="AG885" i="1"/>
  <c r="AG886" i="1"/>
  <c r="AG887" i="1"/>
  <c r="AG888" i="1"/>
  <c r="AG889" i="1"/>
  <c r="AG890" i="1"/>
  <c r="AG891" i="1"/>
  <c r="AG892" i="1"/>
  <c r="AG893" i="1"/>
  <c r="AG894" i="1"/>
  <c r="AG895" i="1"/>
  <c r="AG896" i="1"/>
  <c r="AG897" i="1"/>
  <c r="AG898" i="1"/>
  <c r="AG899" i="1"/>
  <c r="AG900" i="1"/>
  <c r="AG901" i="1"/>
  <c r="AG902" i="1"/>
  <c r="AG903" i="1"/>
  <c r="AG904" i="1"/>
  <c r="AG905" i="1"/>
  <c r="AG906" i="1"/>
  <c r="AG907" i="1"/>
  <c r="AG908" i="1"/>
  <c r="AG909" i="1"/>
  <c r="AG910" i="1"/>
  <c r="AG911" i="1"/>
  <c r="AG912" i="1"/>
  <c r="AG913" i="1"/>
  <c r="AG914" i="1"/>
  <c r="AG915" i="1"/>
  <c r="AG916" i="1"/>
  <c r="AG917" i="1"/>
  <c r="AG918" i="1"/>
  <c r="AG919" i="1"/>
  <c r="AG920" i="1"/>
  <c r="AG921" i="1"/>
  <c r="AG922" i="1"/>
  <c r="AG923" i="1"/>
  <c r="AG924" i="1"/>
  <c r="AG925" i="1"/>
  <c r="AG926" i="1"/>
  <c r="AG927" i="1"/>
  <c r="AG928" i="1"/>
  <c r="AG929" i="1"/>
  <c r="AG930" i="1"/>
  <c r="AG931" i="1"/>
  <c r="AG932" i="1"/>
  <c r="AG933" i="1"/>
  <c r="AG934" i="1"/>
  <c r="AG935" i="1"/>
  <c r="AG936" i="1"/>
  <c r="AG937" i="1"/>
  <c r="AG938" i="1"/>
  <c r="AG939" i="1"/>
  <c r="AG940" i="1"/>
  <c r="AG941" i="1"/>
  <c r="AG942" i="1"/>
  <c r="AG943" i="1"/>
  <c r="AG944" i="1"/>
  <c r="AG945" i="1"/>
  <c r="AG946" i="1"/>
  <c r="AG947" i="1"/>
  <c r="AG948" i="1"/>
  <c r="AG949" i="1"/>
  <c r="AG950" i="1"/>
  <c r="AG951" i="1"/>
  <c r="AG952" i="1"/>
  <c r="AG953" i="1"/>
  <c r="AG954" i="1"/>
  <c r="AG955" i="1"/>
  <c r="AG956" i="1"/>
  <c r="AG957" i="1"/>
  <c r="AG958" i="1"/>
  <c r="AG959" i="1"/>
  <c r="AG960" i="1"/>
  <c r="AG961" i="1"/>
  <c r="AG962" i="1"/>
  <c r="AG963" i="1"/>
  <c r="AG964" i="1"/>
  <c r="AG965" i="1"/>
  <c r="AG966" i="1"/>
  <c r="AG967" i="1"/>
  <c r="AG968" i="1"/>
  <c r="AG969" i="1"/>
  <c r="AG970" i="1"/>
  <c r="AG971" i="1"/>
  <c r="AG972" i="1"/>
  <c r="AG973" i="1"/>
  <c r="AG974" i="1"/>
  <c r="AG975" i="1"/>
  <c r="AG976" i="1"/>
  <c r="AG977" i="1"/>
  <c r="AG978" i="1"/>
  <c r="AG979" i="1"/>
  <c r="AG980" i="1"/>
  <c r="AG981" i="1"/>
  <c r="AG982" i="1"/>
  <c r="AG983" i="1"/>
  <c r="AG984" i="1"/>
  <c r="AG985" i="1"/>
  <c r="AG986" i="1"/>
  <c r="AG987" i="1"/>
  <c r="AG988" i="1"/>
  <c r="AG989" i="1"/>
  <c r="AG990" i="1"/>
  <c r="AG991" i="1"/>
  <c r="AG992" i="1"/>
  <c r="AG993" i="1"/>
  <c r="AG994" i="1"/>
  <c r="AG995" i="1"/>
  <c r="AG996" i="1"/>
  <c r="AG997" i="1"/>
  <c r="AG998" i="1"/>
  <c r="AG999" i="1"/>
  <c r="AG1000" i="1"/>
  <c r="AG1001" i="1"/>
  <c r="AG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2" i="1"/>
  <c r="B9" i="8"/>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2" i="1"/>
  <c r="L10"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2" i="1"/>
  <c r="I2" i="1"/>
  <c r="J2" i="1"/>
  <c r="K2" i="1"/>
  <c r="L2" i="1"/>
  <c r="M2" i="1"/>
  <c r="N2" i="1"/>
  <c r="O2" i="1"/>
  <c r="P2" i="1"/>
  <c r="R2" i="1" a="1"/>
  <c r="AB2" i="1" a="1"/>
  <c r="I3" i="1"/>
  <c r="J3" i="1"/>
  <c r="K3" i="1"/>
  <c r="L3" i="1"/>
  <c r="M3" i="1"/>
  <c r="N3" i="1"/>
  <c r="O3" i="1"/>
  <c r="P3" i="1"/>
  <c r="R3" i="1" a="1"/>
  <c r="AB3" i="1" a="1"/>
  <c r="AS3" i="1" a="1"/>
  <c r="I4" i="1"/>
  <c r="J4" i="1"/>
  <c r="K4" i="1"/>
  <c r="L4" i="1"/>
  <c r="M4" i="1"/>
  <c r="N4" i="1"/>
  <c r="O4" i="1"/>
  <c r="P4" i="1"/>
  <c r="R4" i="1" a="1"/>
  <c r="AB4" i="1" a="1"/>
  <c r="AS4" i="1" a="1"/>
  <c r="I5" i="1"/>
  <c r="J5" i="1"/>
  <c r="K5" i="1"/>
  <c r="L5" i="1"/>
  <c r="M5" i="1"/>
  <c r="N5" i="1"/>
  <c r="O5" i="1"/>
  <c r="P5" i="1"/>
  <c r="R5" i="1" a="1"/>
  <c r="AB5" i="1" a="1"/>
  <c r="AS5" i="1" a="1"/>
  <c r="I6" i="1"/>
  <c r="J6" i="1"/>
  <c r="K6" i="1"/>
  <c r="L6" i="1"/>
  <c r="M6" i="1"/>
  <c r="N6" i="1"/>
  <c r="O6" i="1"/>
  <c r="P6" i="1"/>
  <c r="R6" i="1" a="1"/>
  <c r="AB6" i="1" a="1"/>
  <c r="AS6" i="1" a="1"/>
  <c r="I7" i="1"/>
  <c r="J7" i="1"/>
  <c r="K7" i="1"/>
  <c r="L7" i="1"/>
  <c r="M7" i="1"/>
  <c r="N7" i="1"/>
  <c r="O7" i="1"/>
  <c r="P7" i="1"/>
  <c r="R7" i="1" a="1"/>
  <c r="AB7" i="1" a="1"/>
  <c r="AS7" i="1" a="1"/>
  <c r="I8" i="1"/>
  <c r="J8" i="1"/>
  <c r="K8" i="1"/>
  <c r="L8" i="1"/>
  <c r="M8" i="1"/>
  <c r="N8" i="1"/>
  <c r="O8" i="1"/>
  <c r="P8" i="1"/>
  <c r="R8" i="1" a="1"/>
  <c r="AB8" i="1" a="1"/>
  <c r="AS8" i="1" a="1"/>
  <c r="I9" i="1"/>
  <c r="J9" i="1"/>
  <c r="K9" i="1"/>
  <c r="L9" i="1"/>
  <c r="M9" i="1"/>
  <c r="N9" i="1"/>
  <c r="O9" i="1"/>
  <c r="P9" i="1"/>
  <c r="R9" i="1" a="1"/>
  <c r="AB9" i="1" a="1"/>
  <c r="AS9" i="1" a="1"/>
  <c r="I10" i="1"/>
  <c r="J10" i="1"/>
  <c r="K10" i="1"/>
  <c r="M10" i="1"/>
  <c r="N10" i="1"/>
  <c r="O10" i="1"/>
  <c r="P10" i="1"/>
  <c r="R10" i="1" a="1"/>
  <c r="AB10" i="1" a="1"/>
  <c r="AS10" i="1" a="1"/>
  <c r="I11" i="1"/>
  <c r="J11" i="1"/>
  <c r="K11" i="1"/>
  <c r="L11" i="1"/>
  <c r="M11" i="1"/>
  <c r="N11" i="1"/>
  <c r="O11" i="1"/>
  <c r="P11" i="1"/>
  <c r="R11" i="1" a="1"/>
  <c r="AB11" i="1" a="1"/>
  <c r="AS11" i="1" a="1"/>
  <c r="I12" i="1"/>
  <c r="J12" i="1"/>
  <c r="K12" i="1"/>
  <c r="L12" i="1"/>
  <c r="M12" i="1"/>
  <c r="N12" i="1"/>
  <c r="O12" i="1"/>
  <c r="P12" i="1"/>
  <c r="R12" i="1" a="1"/>
  <c r="AB12" i="1" a="1"/>
  <c r="AS12" i="1" a="1"/>
  <c r="I13" i="1"/>
  <c r="J13" i="1"/>
  <c r="K13" i="1"/>
  <c r="L13" i="1"/>
  <c r="M13" i="1"/>
  <c r="N13" i="1"/>
  <c r="O13" i="1"/>
  <c r="P13" i="1"/>
  <c r="R13" i="1" a="1"/>
  <c r="AB13" i="1" a="1"/>
  <c r="I14" i="1"/>
  <c r="J14" i="1"/>
  <c r="K14" i="1"/>
  <c r="L14" i="1"/>
  <c r="M14" i="1"/>
  <c r="N14" i="1"/>
  <c r="O14" i="1"/>
  <c r="P14" i="1"/>
  <c r="R14" i="1" a="1"/>
  <c r="AB14" i="1" a="1"/>
  <c r="I15" i="1"/>
  <c r="J15" i="1"/>
  <c r="K15" i="1"/>
  <c r="L15" i="1"/>
  <c r="M15" i="1"/>
  <c r="N15" i="1"/>
  <c r="O15" i="1"/>
  <c r="P15" i="1"/>
  <c r="R15" i="1" a="1"/>
  <c r="AB15" i="1" a="1"/>
  <c r="AS15" i="1" a="1"/>
  <c r="I16" i="1"/>
  <c r="J16" i="1"/>
  <c r="K16" i="1"/>
  <c r="L16" i="1"/>
  <c r="M16" i="1"/>
  <c r="N16" i="1"/>
  <c r="O16" i="1"/>
  <c r="P16" i="1"/>
  <c r="R16" i="1" a="1"/>
  <c r="AB16" i="1" a="1"/>
  <c r="AS16" i="1" a="1"/>
  <c r="I17" i="1"/>
  <c r="J17" i="1"/>
  <c r="K17" i="1"/>
  <c r="L17" i="1"/>
  <c r="M17" i="1"/>
  <c r="N17" i="1"/>
  <c r="O17" i="1"/>
  <c r="P17" i="1"/>
  <c r="R17" i="1" a="1"/>
  <c r="AB17" i="1" a="1"/>
  <c r="AS17" i="1" a="1"/>
  <c r="I18" i="1"/>
  <c r="J18" i="1"/>
  <c r="K18" i="1"/>
  <c r="L18" i="1"/>
  <c r="M18" i="1"/>
  <c r="N18" i="1"/>
  <c r="O18" i="1"/>
  <c r="P18" i="1"/>
  <c r="R18" i="1" a="1"/>
  <c r="AB18" i="1" a="1"/>
  <c r="I19" i="1"/>
  <c r="J19" i="1"/>
  <c r="K19" i="1"/>
  <c r="L19" i="1"/>
  <c r="M19" i="1"/>
  <c r="N19" i="1"/>
  <c r="O19" i="1"/>
  <c r="P19" i="1"/>
  <c r="R19" i="1" a="1"/>
  <c r="AB19" i="1" a="1"/>
  <c r="I20" i="1"/>
  <c r="J20" i="1"/>
  <c r="K20" i="1"/>
  <c r="L20" i="1"/>
  <c r="M20" i="1"/>
  <c r="N20" i="1"/>
  <c r="O20" i="1"/>
  <c r="P20" i="1"/>
  <c r="R20" i="1" a="1"/>
  <c r="AB20" i="1" a="1"/>
  <c r="AS20" i="1" a="1"/>
  <c r="I21" i="1"/>
  <c r="J21" i="1"/>
  <c r="K21" i="1"/>
  <c r="L21" i="1"/>
  <c r="M21" i="1"/>
  <c r="N21" i="1"/>
  <c r="O21" i="1"/>
  <c r="P21" i="1"/>
  <c r="R21" i="1" a="1"/>
  <c r="AB21" i="1" a="1"/>
  <c r="AS21" i="1" a="1"/>
  <c r="I22" i="1"/>
  <c r="J22" i="1"/>
  <c r="K22" i="1"/>
  <c r="L22" i="1"/>
  <c r="M22" i="1"/>
  <c r="N22" i="1"/>
  <c r="O22" i="1"/>
  <c r="P22" i="1"/>
  <c r="R22" i="1" a="1"/>
  <c r="AB22" i="1" a="1"/>
  <c r="AS22" i="1" a="1"/>
  <c r="I23" i="1"/>
  <c r="J23" i="1"/>
  <c r="K23" i="1"/>
  <c r="L23" i="1"/>
  <c r="M23" i="1"/>
  <c r="N23" i="1"/>
  <c r="O23" i="1"/>
  <c r="P23" i="1"/>
  <c r="R23" i="1" a="1"/>
  <c r="AB23" i="1" a="1"/>
  <c r="I24" i="1"/>
  <c r="J24" i="1"/>
  <c r="K24" i="1"/>
  <c r="L24" i="1"/>
  <c r="M24" i="1"/>
  <c r="N24" i="1"/>
  <c r="O24" i="1"/>
  <c r="P24" i="1"/>
  <c r="R24" i="1" a="1"/>
  <c r="AB24" i="1" a="1"/>
  <c r="AS24" i="1" a="1"/>
  <c r="I25" i="1"/>
  <c r="J25" i="1"/>
  <c r="K25" i="1"/>
  <c r="L25" i="1"/>
  <c r="M25" i="1"/>
  <c r="N25" i="1"/>
  <c r="O25" i="1"/>
  <c r="P25" i="1"/>
  <c r="R25" i="1" a="1"/>
  <c r="AB25" i="1" a="1"/>
  <c r="I26" i="1"/>
  <c r="J26" i="1"/>
  <c r="K26" i="1"/>
  <c r="L26" i="1"/>
  <c r="M26" i="1"/>
  <c r="N26" i="1"/>
  <c r="O26" i="1"/>
  <c r="P26" i="1"/>
  <c r="R26" i="1" a="1"/>
  <c r="AB26" i="1" a="1"/>
  <c r="AS26" i="1" a="1"/>
  <c r="I27" i="1"/>
  <c r="J27" i="1"/>
  <c r="K27" i="1"/>
  <c r="L27" i="1"/>
  <c r="M27" i="1"/>
  <c r="N27" i="1"/>
  <c r="O27" i="1"/>
  <c r="P27" i="1"/>
  <c r="R27" i="1" a="1"/>
  <c r="AB27" i="1" a="1"/>
  <c r="I28" i="1"/>
  <c r="J28" i="1"/>
  <c r="K28" i="1"/>
  <c r="L28" i="1"/>
  <c r="M28" i="1"/>
  <c r="N28" i="1"/>
  <c r="O28" i="1"/>
  <c r="P28" i="1"/>
  <c r="R28" i="1" a="1"/>
  <c r="AB28" i="1" a="1"/>
  <c r="I29" i="1"/>
  <c r="J29" i="1"/>
  <c r="K29" i="1"/>
  <c r="L29" i="1"/>
  <c r="M29" i="1"/>
  <c r="N29" i="1"/>
  <c r="O29" i="1"/>
  <c r="P29" i="1"/>
  <c r="R29" i="1" a="1"/>
  <c r="AB29" i="1" a="1"/>
  <c r="AS29" i="1" a="1"/>
  <c r="I30" i="1"/>
  <c r="J30" i="1"/>
  <c r="K30" i="1"/>
  <c r="L30" i="1"/>
  <c r="M30" i="1"/>
  <c r="N30" i="1"/>
  <c r="O30" i="1"/>
  <c r="P30" i="1"/>
  <c r="R30" i="1" a="1"/>
  <c r="AB30" i="1" a="1"/>
  <c r="I31" i="1"/>
  <c r="J31" i="1"/>
  <c r="K31" i="1"/>
  <c r="L31" i="1"/>
  <c r="M31" i="1"/>
  <c r="N31" i="1"/>
  <c r="O31" i="1"/>
  <c r="P31" i="1"/>
  <c r="R31" i="1" a="1"/>
  <c r="AB31" i="1" a="1"/>
  <c r="AS31" i="1" a="1"/>
  <c r="I32" i="1"/>
  <c r="J32" i="1"/>
  <c r="K32" i="1"/>
  <c r="L32" i="1"/>
  <c r="M32" i="1"/>
  <c r="N32" i="1"/>
  <c r="O32" i="1"/>
  <c r="P32" i="1"/>
  <c r="R32" i="1" a="1"/>
  <c r="AB32" i="1" a="1"/>
  <c r="AS32" i="1" a="1"/>
  <c r="I33" i="1"/>
  <c r="J33" i="1"/>
  <c r="K33" i="1"/>
  <c r="L33" i="1"/>
  <c r="M33" i="1"/>
  <c r="N33" i="1"/>
  <c r="O33" i="1"/>
  <c r="P33" i="1"/>
  <c r="R33" i="1" a="1"/>
  <c r="AB33" i="1" a="1"/>
  <c r="AS33" i="1" a="1"/>
  <c r="I34" i="1"/>
  <c r="J34" i="1"/>
  <c r="K34" i="1"/>
  <c r="L34" i="1"/>
  <c r="M34" i="1"/>
  <c r="N34" i="1"/>
  <c r="O34" i="1"/>
  <c r="P34" i="1"/>
  <c r="R34" i="1" a="1"/>
  <c r="AB34" i="1" a="1"/>
  <c r="I35" i="1"/>
  <c r="J35" i="1"/>
  <c r="K35" i="1"/>
  <c r="L35" i="1"/>
  <c r="M35" i="1"/>
  <c r="N35" i="1"/>
  <c r="O35" i="1"/>
  <c r="P35" i="1"/>
  <c r="R35" i="1" a="1"/>
  <c r="AB35" i="1" a="1"/>
  <c r="AS35" i="1" a="1"/>
  <c r="I36" i="1"/>
  <c r="J36" i="1"/>
  <c r="K36" i="1"/>
  <c r="L36" i="1"/>
  <c r="M36" i="1"/>
  <c r="N36" i="1"/>
  <c r="O36" i="1"/>
  <c r="P36" i="1"/>
  <c r="R36" i="1" a="1"/>
  <c r="AB36" i="1" a="1"/>
  <c r="I37" i="1"/>
  <c r="J37" i="1"/>
  <c r="K37" i="1"/>
  <c r="L37" i="1"/>
  <c r="M37" i="1"/>
  <c r="N37" i="1"/>
  <c r="O37" i="1"/>
  <c r="P37" i="1"/>
  <c r="R37" i="1" a="1"/>
  <c r="AB37" i="1" a="1"/>
  <c r="I38" i="1"/>
  <c r="J38" i="1"/>
  <c r="K38" i="1"/>
  <c r="L38" i="1"/>
  <c r="M38" i="1"/>
  <c r="N38" i="1"/>
  <c r="O38" i="1"/>
  <c r="P38" i="1"/>
  <c r="R38" i="1" a="1"/>
  <c r="AB38" i="1" a="1"/>
  <c r="I39" i="1"/>
  <c r="J39" i="1"/>
  <c r="K39" i="1"/>
  <c r="L39" i="1"/>
  <c r="M39" i="1"/>
  <c r="N39" i="1"/>
  <c r="O39" i="1"/>
  <c r="P39" i="1"/>
  <c r="R39" i="1" a="1"/>
  <c r="AB39" i="1" a="1"/>
  <c r="I40" i="1"/>
  <c r="J40" i="1"/>
  <c r="K40" i="1"/>
  <c r="L40" i="1"/>
  <c r="M40" i="1"/>
  <c r="N40" i="1"/>
  <c r="O40" i="1"/>
  <c r="P40" i="1"/>
  <c r="R40" i="1" a="1"/>
  <c r="AB40" i="1" a="1"/>
  <c r="I41" i="1"/>
  <c r="J41" i="1"/>
  <c r="K41" i="1"/>
  <c r="L41" i="1"/>
  <c r="M41" i="1"/>
  <c r="N41" i="1"/>
  <c r="O41" i="1"/>
  <c r="P41" i="1"/>
  <c r="R41" i="1" a="1"/>
  <c r="AB41" i="1" a="1"/>
  <c r="AS41" i="1" a="1"/>
  <c r="I42" i="1"/>
  <c r="J42" i="1"/>
  <c r="K42" i="1"/>
  <c r="L42" i="1"/>
  <c r="M42" i="1"/>
  <c r="N42" i="1"/>
  <c r="O42" i="1"/>
  <c r="P42" i="1"/>
  <c r="R42" i="1" a="1"/>
  <c r="AB42" i="1" a="1"/>
  <c r="I43" i="1"/>
  <c r="J43" i="1"/>
  <c r="K43" i="1"/>
  <c r="L43" i="1"/>
  <c r="M43" i="1"/>
  <c r="N43" i="1"/>
  <c r="O43" i="1"/>
  <c r="P43" i="1"/>
  <c r="R43" i="1" a="1"/>
  <c r="AB43" i="1" a="1"/>
  <c r="I44" i="1"/>
  <c r="J44" i="1"/>
  <c r="K44" i="1"/>
  <c r="L44" i="1"/>
  <c r="M44" i="1"/>
  <c r="N44" i="1"/>
  <c r="O44" i="1"/>
  <c r="P44" i="1"/>
  <c r="R44" i="1" a="1"/>
  <c r="AB44" i="1" a="1"/>
  <c r="AS44" i="1" a="1"/>
  <c r="I45" i="1"/>
  <c r="J45" i="1"/>
  <c r="K45" i="1"/>
  <c r="L45" i="1"/>
  <c r="M45" i="1"/>
  <c r="N45" i="1"/>
  <c r="O45" i="1"/>
  <c r="P45" i="1"/>
  <c r="R45" i="1" a="1"/>
  <c r="AB45" i="1" a="1"/>
  <c r="I46" i="1"/>
  <c r="J46" i="1"/>
  <c r="K46" i="1"/>
  <c r="L46" i="1"/>
  <c r="M46" i="1"/>
  <c r="N46" i="1"/>
  <c r="O46" i="1"/>
  <c r="P46" i="1"/>
  <c r="R46" i="1" a="1"/>
  <c r="AB46" i="1" a="1"/>
  <c r="AS46" i="1" a="1"/>
  <c r="I47" i="1"/>
  <c r="J47" i="1"/>
  <c r="K47" i="1"/>
  <c r="L47" i="1"/>
  <c r="M47" i="1"/>
  <c r="N47" i="1"/>
  <c r="O47" i="1"/>
  <c r="P47" i="1"/>
  <c r="R47" i="1" a="1"/>
  <c r="AB47" i="1" a="1"/>
  <c r="I48" i="1"/>
  <c r="J48" i="1"/>
  <c r="K48" i="1"/>
  <c r="L48" i="1"/>
  <c r="M48" i="1"/>
  <c r="N48" i="1"/>
  <c r="O48" i="1"/>
  <c r="P48" i="1"/>
  <c r="R48" i="1" a="1"/>
  <c r="AB48" i="1" a="1"/>
  <c r="I49" i="1"/>
  <c r="J49" i="1"/>
  <c r="K49" i="1"/>
  <c r="L49" i="1"/>
  <c r="M49" i="1"/>
  <c r="N49" i="1"/>
  <c r="O49" i="1"/>
  <c r="P49" i="1"/>
  <c r="R49" i="1" a="1"/>
  <c r="AB49" i="1" a="1"/>
  <c r="I50" i="1"/>
  <c r="J50" i="1"/>
  <c r="K50" i="1"/>
  <c r="L50" i="1"/>
  <c r="M50" i="1"/>
  <c r="N50" i="1"/>
  <c r="O50" i="1"/>
  <c r="P50" i="1"/>
  <c r="R50" i="1" a="1"/>
  <c r="AB50" i="1" a="1"/>
  <c r="I51" i="1"/>
  <c r="J51" i="1"/>
  <c r="K51" i="1"/>
  <c r="L51" i="1"/>
  <c r="M51" i="1"/>
  <c r="N51" i="1"/>
  <c r="O51" i="1"/>
  <c r="P51" i="1"/>
  <c r="R51" i="1" a="1"/>
  <c r="AB51" i="1" a="1"/>
  <c r="I52" i="1"/>
  <c r="J52" i="1"/>
  <c r="K52" i="1"/>
  <c r="L52" i="1"/>
  <c r="M52" i="1"/>
  <c r="N52" i="1"/>
  <c r="O52" i="1"/>
  <c r="P52" i="1"/>
  <c r="R52" i="1" a="1"/>
  <c r="AB52" i="1" a="1"/>
  <c r="I53" i="1"/>
  <c r="J53" i="1"/>
  <c r="K53" i="1"/>
  <c r="L53" i="1"/>
  <c r="M53" i="1"/>
  <c r="N53" i="1"/>
  <c r="O53" i="1"/>
  <c r="P53" i="1"/>
  <c r="R53" i="1" a="1"/>
  <c r="AB53" i="1" a="1"/>
  <c r="I54" i="1"/>
  <c r="J54" i="1"/>
  <c r="K54" i="1"/>
  <c r="L54" i="1"/>
  <c r="M54" i="1"/>
  <c r="N54" i="1"/>
  <c r="O54" i="1"/>
  <c r="P54" i="1"/>
  <c r="R54" i="1" a="1"/>
  <c r="AB54" i="1" a="1"/>
  <c r="AS54" i="1" a="1"/>
  <c r="I55" i="1"/>
  <c r="J55" i="1"/>
  <c r="K55" i="1"/>
  <c r="L55" i="1"/>
  <c r="M55" i="1"/>
  <c r="N55" i="1"/>
  <c r="O55" i="1"/>
  <c r="P55" i="1"/>
  <c r="R55" i="1" a="1"/>
  <c r="AB55" i="1" a="1"/>
  <c r="AS55" i="1" a="1"/>
  <c r="I56" i="1"/>
  <c r="J56" i="1"/>
  <c r="K56" i="1"/>
  <c r="L56" i="1"/>
  <c r="M56" i="1"/>
  <c r="N56" i="1"/>
  <c r="O56" i="1"/>
  <c r="P56" i="1"/>
  <c r="R56" i="1" a="1"/>
  <c r="AB56" i="1" a="1"/>
  <c r="I57" i="1"/>
  <c r="J57" i="1"/>
  <c r="K57" i="1"/>
  <c r="L57" i="1"/>
  <c r="M57" i="1"/>
  <c r="N57" i="1"/>
  <c r="O57" i="1"/>
  <c r="P57" i="1"/>
  <c r="R57" i="1" a="1"/>
  <c r="AB57" i="1" a="1"/>
  <c r="AS57" i="1" a="1"/>
  <c r="I58" i="1"/>
  <c r="J58" i="1"/>
  <c r="K58" i="1"/>
  <c r="L58" i="1"/>
  <c r="M58" i="1"/>
  <c r="N58" i="1"/>
  <c r="O58" i="1"/>
  <c r="P58" i="1"/>
  <c r="R58" i="1" a="1"/>
  <c r="AB58" i="1" a="1"/>
  <c r="AS58" i="1" a="1"/>
  <c r="I59" i="1"/>
  <c r="J59" i="1"/>
  <c r="K59" i="1"/>
  <c r="L59" i="1"/>
  <c r="M59" i="1"/>
  <c r="N59" i="1"/>
  <c r="O59" i="1"/>
  <c r="P59" i="1"/>
  <c r="R59" i="1" a="1"/>
  <c r="AB59" i="1" a="1"/>
  <c r="I60" i="1"/>
  <c r="J60" i="1"/>
  <c r="K60" i="1"/>
  <c r="L60" i="1"/>
  <c r="M60" i="1"/>
  <c r="N60" i="1"/>
  <c r="O60" i="1"/>
  <c r="P60" i="1"/>
  <c r="R60" i="1" a="1"/>
  <c r="AB60" i="1" a="1"/>
  <c r="AS60" i="1" a="1"/>
  <c r="I61" i="1"/>
  <c r="J61" i="1"/>
  <c r="K61" i="1"/>
  <c r="L61" i="1"/>
  <c r="M61" i="1"/>
  <c r="N61" i="1"/>
  <c r="O61" i="1"/>
  <c r="P61" i="1"/>
  <c r="R61" i="1" a="1"/>
  <c r="AB61" i="1" a="1"/>
  <c r="I62" i="1"/>
  <c r="J62" i="1"/>
  <c r="K62" i="1"/>
  <c r="L62" i="1"/>
  <c r="M62" i="1"/>
  <c r="N62" i="1"/>
  <c r="O62" i="1"/>
  <c r="P62" i="1"/>
  <c r="R62" i="1" a="1"/>
  <c r="AB62" i="1" a="1"/>
  <c r="I63" i="1"/>
  <c r="J63" i="1"/>
  <c r="K63" i="1"/>
  <c r="L63" i="1"/>
  <c r="M63" i="1"/>
  <c r="N63" i="1"/>
  <c r="O63" i="1"/>
  <c r="P63" i="1"/>
  <c r="R63" i="1" a="1"/>
  <c r="AB63" i="1" a="1"/>
  <c r="AS63" i="1" a="1"/>
  <c r="I64" i="1"/>
  <c r="J64" i="1"/>
  <c r="K64" i="1"/>
  <c r="L64" i="1"/>
  <c r="M64" i="1"/>
  <c r="N64" i="1"/>
  <c r="O64" i="1"/>
  <c r="P64" i="1"/>
  <c r="R64" i="1" a="1"/>
  <c r="AB64" i="1" a="1"/>
  <c r="I65" i="1"/>
  <c r="J65" i="1"/>
  <c r="K65" i="1"/>
  <c r="L65" i="1"/>
  <c r="M65" i="1"/>
  <c r="N65" i="1"/>
  <c r="O65" i="1"/>
  <c r="P65" i="1"/>
  <c r="R65" i="1" a="1"/>
  <c r="AB65" i="1" a="1"/>
  <c r="I66" i="1"/>
  <c r="J66" i="1"/>
  <c r="K66" i="1"/>
  <c r="L66" i="1"/>
  <c r="M66" i="1"/>
  <c r="N66" i="1"/>
  <c r="O66" i="1"/>
  <c r="P66" i="1"/>
  <c r="R66" i="1" a="1"/>
  <c r="AB66" i="1" a="1"/>
  <c r="AS66" i="1" a="1"/>
  <c r="I67" i="1"/>
  <c r="J67" i="1"/>
  <c r="K67" i="1"/>
  <c r="L67" i="1"/>
  <c r="M67" i="1"/>
  <c r="N67" i="1"/>
  <c r="O67" i="1"/>
  <c r="P67" i="1"/>
  <c r="R67" i="1" a="1"/>
  <c r="AB67" i="1" a="1"/>
  <c r="I68" i="1"/>
  <c r="J68" i="1"/>
  <c r="K68" i="1"/>
  <c r="L68" i="1"/>
  <c r="M68" i="1"/>
  <c r="N68" i="1"/>
  <c r="O68" i="1"/>
  <c r="P68" i="1"/>
  <c r="R68" i="1" a="1"/>
  <c r="AB68" i="1" a="1"/>
  <c r="I69" i="1"/>
  <c r="J69" i="1"/>
  <c r="K69" i="1"/>
  <c r="L69" i="1"/>
  <c r="M69" i="1"/>
  <c r="N69" i="1"/>
  <c r="O69" i="1"/>
  <c r="P69" i="1"/>
  <c r="R69" i="1" a="1"/>
  <c r="AB69" i="1" a="1"/>
  <c r="I70" i="1"/>
  <c r="J70" i="1"/>
  <c r="K70" i="1"/>
  <c r="L70" i="1"/>
  <c r="M70" i="1"/>
  <c r="N70" i="1"/>
  <c r="O70" i="1"/>
  <c r="P70" i="1"/>
  <c r="R70" i="1" a="1"/>
  <c r="AB70" i="1" a="1"/>
  <c r="I71" i="1"/>
  <c r="J71" i="1"/>
  <c r="K71" i="1"/>
  <c r="L71" i="1"/>
  <c r="M71" i="1"/>
  <c r="N71" i="1"/>
  <c r="O71" i="1"/>
  <c r="P71" i="1"/>
  <c r="R71" i="1" a="1"/>
  <c r="AB71" i="1" a="1"/>
  <c r="I72" i="1"/>
  <c r="J72" i="1"/>
  <c r="K72" i="1"/>
  <c r="L72" i="1"/>
  <c r="M72" i="1"/>
  <c r="N72" i="1"/>
  <c r="O72" i="1"/>
  <c r="P72" i="1"/>
  <c r="R72" i="1" a="1"/>
  <c r="AB72" i="1" a="1"/>
  <c r="I73" i="1"/>
  <c r="J73" i="1"/>
  <c r="K73" i="1"/>
  <c r="L73" i="1"/>
  <c r="M73" i="1"/>
  <c r="N73" i="1"/>
  <c r="O73" i="1"/>
  <c r="P73" i="1"/>
  <c r="R73" i="1" a="1"/>
  <c r="AB73" i="1" a="1"/>
  <c r="AS73" i="1" a="1"/>
  <c r="I74" i="1"/>
  <c r="J74" i="1"/>
  <c r="K74" i="1"/>
  <c r="L74" i="1"/>
  <c r="M74" i="1"/>
  <c r="N74" i="1"/>
  <c r="O74" i="1"/>
  <c r="P74" i="1"/>
  <c r="R74" i="1" a="1"/>
  <c r="AB74" i="1" a="1"/>
  <c r="AS74" i="1" a="1"/>
  <c r="I75" i="1"/>
  <c r="J75" i="1"/>
  <c r="K75" i="1"/>
  <c r="L75" i="1"/>
  <c r="M75" i="1"/>
  <c r="N75" i="1"/>
  <c r="O75" i="1"/>
  <c r="P75" i="1"/>
  <c r="R75" i="1" a="1"/>
  <c r="AB75" i="1" a="1"/>
  <c r="I76" i="1"/>
  <c r="J76" i="1"/>
  <c r="K76" i="1"/>
  <c r="L76" i="1"/>
  <c r="M76" i="1"/>
  <c r="N76" i="1"/>
  <c r="O76" i="1"/>
  <c r="P76" i="1"/>
  <c r="R76" i="1" a="1"/>
  <c r="AB76" i="1" a="1"/>
  <c r="AS76" i="1" a="1"/>
  <c r="I77" i="1"/>
  <c r="J77" i="1"/>
  <c r="K77" i="1"/>
  <c r="L77" i="1"/>
  <c r="M77" i="1"/>
  <c r="N77" i="1"/>
  <c r="O77" i="1"/>
  <c r="P77" i="1"/>
  <c r="R77" i="1" a="1"/>
  <c r="AB77" i="1" a="1"/>
  <c r="I78" i="1"/>
  <c r="J78" i="1"/>
  <c r="K78" i="1"/>
  <c r="L78" i="1"/>
  <c r="M78" i="1"/>
  <c r="N78" i="1"/>
  <c r="O78" i="1"/>
  <c r="P78" i="1"/>
  <c r="R78" i="1" a="1"/>
  <c r="AB78" i="1" a="1"/>
  <c r="AS78" i="1" a="1"/>
  <c r="I79" i="1"/>
  <c r="J79" i="1"/>
  <c r="K79" i="1"/>
  <c r="L79" i="1"/>
  <c r="M79" i="1"/>
  <c r="N79" i="1"/>
  <c r="O79" i="1"/>
  <c r="P79" i="1"/>
  <c r="R79" i="1" a="1"/>
  <c r="AB79" i="1" a="1"/>
  <c r="I80" i="1"/>
  <c r="J80" i="1"/>
  <c r="K80" i="1"/>
  <c r="L80" i="1"/>
  <c r="M80" i="1"/>
  <c r="N80" i="1"/>
  <c r="O80" i="1"/>
  <c r="P80" i="1"/>
  <c r="R80" i="1" a="1"/>
  <c r="AB80" i="1" a="1"/>
  <c r="AS80" i="1" a="1"/>
  <c r="I81" i="1"/>
  <c r="J81" i="1"/>
  <c r="K81" i="1"/>
  <c r="L81" i="1"/>
  <c r="M81" i="1"/>
  <c r="N81" i="1"/>
  <c r="O81" i="1"/>
  <c r="P81" i="1"/>
  <c r="R81" i="1" a="1"/>
  <c r="AB81" i="1" a="1"/>
  <c r="I82" i="1"/>
  <c r="J82" i="1"/>
  <c r="K82" i="1"/>
  <c r="L82" i="1"/>
  <c r="M82" i="1"/>
  <c r="N82" i="1"/>
  <c r="O82" i="1"/>
  <c r="P82" i="1"/>
  <c r="R82" i="1" a="1"/>
  <c r="AB82" i="1" a="1"/>
  <c r="AS82" i="1" a="1"/>
  <c r="I83" i="1"/>
  <c r="J83" i="1"/>
  <c r="K83" i="1"/>
  <c r="L83" i="1"/>
  <c r="M83" i="1"/>
  <c r="N83" i="1"/>
  <c r="O83" i="1"/>
  <c r="P83" i="1"/>
  <c r="R83" i="1" a="1"/>
  <c r="AB83" i="1" a="1"/>
  <c r="AS83" i="1" a="1"/>
  <c r="I84" i="1"/>
  <c r="J84" i="1"/>
  <c r="K84" i="1"/>
  <c r="L84" i="1"/>
  <c r="M84" i="1"/>
  <c r="N84" i="1"/>
  <c r="O84" i="1"/>
  <c r="P84" i="1"/>
  <c r="R84" i="1" a="1"/>
  <c r="AB84" i="1" a="1"/>
  <c r="AS84" i="1" a="1"/>
  <c r="I85" i="1"/>
  <c r="J85" i="1"/>
  <c r="K85" i="1"/>
  <c r="L85" i="1"/>
  <c r="M85" i="1"/>
  <c r="N85" i="1"/>
  <c r="O85" i="1"/>
  <c r="P85" i="1"/>
  <c r="R85" i="1" a="1"/>
  <c r="AB85" i="1" a="1"/>
  <c r="I86" i="1"/>
  <c r="J86" i="1"/>
  <c r="K86" i="1"/>
  <c r="L86" i="1"/>
  <c r="M86" i="1"/>
  <c r="N86" i="1"/>
  <c r="O86" i="1"/>
  <c r="P86" i="1"/>
  <c r="R86" i="1" a="1"/>
  <c r="AB86" i="1" a="1"/>
  <c r="I87" i="1"/>
  <c r="J87" i="1"/>
  <c r="K87" i="1"/>
  <c r="L87" i="1"/>
  <c r="M87" i="1"/>
  <c r="N87" i="1"/>
  <c r="O87" i="1"/>
  <c r="P87" i="1"/>
  <c r="R87" i="1" a="1"/>
  <c r="AB87" i="1" a="1"/>
  <c r="I88" i="1"/>
  <c r="J88" i="1"/>
  <c r="K88" i="1"/>
  <c r="L88" i="1"/>
  <c r="M88" i="1"/>
  <c r="N88" i="1"/>
  <c r="O88" i="1"/>
  <c r="P88" i="1"/>
  <c r="R88" i="1" a="1"/>
  <c r="AB88" i="1" a="1"/>
  <c r="AS88" i="1" a="1"/>
  <c r="I89" i="1"/>
  <c r="J89" i="1"/>
  <c r="K89" i="1"/>
  <c r="L89" i="1"/>
  <c r="M89" i="1"/>
  <c r="N89" i="1"/>
  <c r="O89" i="1"/>
  <c r="P89" i="1"/>
  <c r="R89" i="1" a="1"/>
  <c r="AB89" i="1" a="1"/>
  <c r="AS89" i="1" a="1"/>
  <c r="I90" i="1"/>
  <c r="J90" i="1"/>
  <c r="K90" i="1"/>
  <c r="L90" i="1"/>
  <c r="M90" i="1"/>
  <c r="N90" i="1"/>
  <c r="O90" i="1"/>
  <c r="P90" i="1"/>
  <c r="R90" i="1" a="1"/>
  <c r="AB90" i="1" a="1"/>
  <c r="AS90" i="1" a="1"/>
  <c r="I91" i="1"/>
  <c r="J91" i="1"/>
  <c r="K91" i="1"/>
  <c r="L91" i="1"/>
  <c r="M91" i="1"/>
  <c r="N91" i="1"/>
  <c r="O91" i="1"/>
  <c r="P91" i="1"/>
  <c r="R91" i="1" a="1"/>
  <c r="AB91" i="1" a="1"/>
  <c r="AS91" i="1" a="1"/>
  <c r="I92" i="1"/>
  <c r="J92" i="1"/>
  <c r="K92" i="1"/>
  <c r="L92" i="1"/>
  <c r="M92" i="1"/>
  <c r="N92" i="1"/>
  <c r="O92" i="1"/>
  <c r="P92" i="1"/>
  <c r="R92" i="1" a="1"/>
  <c r="AB92" i="1" a="1"/>
  <c r="AS92" i="1" a="1"/>
  <c r="I93" i="1"/>
  <c r="J93" i="1"/>
  <c r="K93" i="1"/>
  <c r="L93" i="1"/>
  <c r="M93" i="1"/>
  <c r="N93" i="1"/>
  <c r="O93" i="1"/>
  <c r="P93" i="1"/>
  <c r="R93" i="1" a="1"/>
  <c r="AB93" i="1" a="1"/>
  <c r="I94" i="1"/>
  <c r="J94" i="1"/>
  <c r="K94" i="1"/>
  <c r="L94" i="1"/>
  <c r="M94" i="1"/>
  <c r="N94" i="1"/>
  <c r="O94" i="1"/>
  <c r="P94" i="1"/>
  <c r="R94" i="1" a="1"/>
  <c r="AB94" i="1" a="1"/>
  <c r="AS94" i="1" a="1"/>
  <c r="I95" i="1"/>
  <c r="J95" i="1"/>
  <c r="K95" i="1"/>
  <c r="L95" i="1"/>
  <c r="M95" i="1"/>
  <c r="N95" i="1"/>
  <c r="O95" i="1"/>
  <c r="P95" i="1"/>
  <c r="R95" i="1" a="1"/>
  <c r="AB95" i="1" a="1"/>
  <c r="I96" i="1"/>
  <c r="J96" i="1"/>
  <c r="K96" i="1"/>
  <c r="L96" i="1"/>
  <c r="M96" i="1"/>
  <c r="N96" i="1"/>
  <c r="O96" i="1"/>
  <c r="P96" i="1"/>
  <c r="R96" i="1" a="1"/>
  <c r="AB96" i="1" a="1"/>
  <c r="I97" i="1"/>
  <c r="J97" i="1"/>
  <c r="K97" i="1"/>
  <c r="L97" i="1"/>
  <c r="M97" i="1"/>
  <c r="N97" i="1"/>
  <c r="O97" i="1"/>
  <c r="P97" i="1"/>
  <c r="R97" i="1" a="1"/>
  <c r="AB97" i="1" a="1"/>
  <c r="AS97" i="1" a="1"/>
  <c r="I98" i="1"/>
  <c r="J98" i="1"/>
  <c r="K98" i="1"/>
  <c r="L98" i="1"/>
  <c r="M98" i="1"/>
  <c r="N98" i="1"/>
  <c r="O98" i="1"/>
  <c r="P98" i="1"/>
  <c r="R98" i="1" a="1"/>
  <c r="AB98" i="1" a="1"/>
  <c r="I99" i="1"/>
  <c r="J99" i="1"/>
  <c r="K99" i="1"/>
  <c r="L99" i="1"/>
  <c r="M99" i="1"/>
  <c r="N99" i="1"/>
  <c r="O99" i="1"/>
  <c r="P99" i="1"/>
  <c r="R99" i="1" a="1"/>
  <c r="AB99" i="1" a="1"/>
  <c r="I100" i="1"/>
  <c r="J100" i="1"/>
  <c r="K100" i="1"/>
  <c r="L100" i="1"/>
  <c r="M100" i="1"/>
  <c r="N100" i="1"/>
  <c r="O100" i="1"/>
  <c r="P100" i="1"/>
  <c r="R100" i="1" a="1"/>
  <c r="AB100" i="1" a="1"/>
  <c r="AS100" i="1" a="1"/>
  <c r="I101" i="1"/>
  <c r="J101" i="1"/>
  <c r="K101" i="1"/>
  <c r="L101" i="1"/>
  <c r="M101" i="1"/>
  <c r="N101" i="1"/>
  <c r="O101" i="1"/>
  <c r="P101" i="1"/>
  <c r="R101" i="1" a="1"/>
  <c r="AB101" i="1" a="1"/>
  <c r="AS101" i="1" a="1"/>
  <c r="I102" i="1"/>
  <c r="J102" i="1"/>
  <c r="K102" i="1"/>
  <c r="L102" i="1"/>
  <c r="M102" i="1"/>
  <c r="N102" i="1"/>
  <c r="O102" i="1"/>
  <c r="P102" i="1"/>
  <c r="R102" i="1" a="1"/>
  <c r="AB102" i="1" a="1"/>
  <c r="I103" i="1"/>
  <c r="J103" i="1"/>
  <c r="K103" i="1"/>
  <c r="L103" i="1"/>
  <c r="M103" i="1"/>
  <c r="N103" i="1"/>
  <c r="O103" i="1"/>
  <c r="P103" i="1"/>
  <c r="R103" i="1" a="1"/>
  <c r="AB103" i="1" a="1"/>
  <c r="I104" i="1"/>
  <c r="J104" i="1"/>
  <c r="K104" i="1"/>
  <c r="L104" i="1"/>
  <c r="M104" i="1"/>
  <c r="N104" i="1"/>
  <c r="O104" i="1"/>
  <c r="P104" i="1"/>
  <c r="R104" i="1" a="1"/>
  <c r="AB104" i="1" a="1"/>
  <c r="I105" i="1"/>
  <c r="J105" i="1"/>
  <c r="K105" i="1"/>
  <c r="L105" i="1"/>
  <c r="M105" i="1"/>
  <c r="N105" i="1"/>
  <c r="O105" i="1"/>
  <c r="P105" i="1"/>
  <c r="R105" i="1" a="1"/>
  <c r="AB105" i="1" a="1"/>
  <c r="I106" i="1"/>
  <c r="J106" i="1"/>
  <c r="K106" i="1"/>
  <c r="L106" i="1"/>
  <c r="M106" i="1"/>
  <c r="N106" i="1"/>
  <c r="O106" i="1"/>
  <c r="P106" i="1"/>
  <c r="R106" i="1" a="1"/>
  <c r="AB106" i="1" a="1"/>
  <c r="AS106" i="1" a="1"/>
  <c r="I107" i="1"/>
  <c r="J107" i="1"/>
  <c r="K107" i="1"/>
  <c r="L107" i="1"/>
  <c r="M107" i="1"/>
  <c r="N107" i="1"/>
  <c r="O107" i="1"/>
  <c r="P107" i="1"/>
  <c r="R107" i="1" a="1"/>
  <c r="AB107" i="1" a="1"/>
  <c r="AS107" i="1" a="1"/>
  <c r="I108" i="1"/>
  <c r="J108" i="1"/>
  <c r="K108" i="1"/>
  <c r="L108" i="1"/>
  <c r="M108" i="1"/>
  <c r="N108" i="1"/>
  <c r="O108" i="1"/>
  <c r="P108" i="1"/>
  <c r="R108" i="1" a="1"/>
  <c r="AB108" i="1" a="1"/>
  <c r="AS108" i="1" a="1"/>
  <c r="I109" i="1"/>
  <c r="J109" i="1"/>
  <c r="K109" i="1"/>
  <c r="L109" i="1"/>
  <c r="M109" i="1"/>
  <c r="N109" i="1"/>
  <c r="O109" i="1"/>
  <c r="P109" i="1"/>
  <c r="R109" i="1" a="1"/>
  <c r="AB109" i="1" a="1"/>
  <c r="AS109" i="1" a="1"/>
  <c r="I110" i="1"/>
  <c r="J110" i="1"/>
  <c r="K110" i="1"/>
  <c r="L110" i="1"/>
  <c r="M110" i="1"/>
  <c r="N110" i="1"/>
  <c r="O110" i="1"/>
  <c r="P110" i="1"/>
  <c r="R110" i="1" a="1"/>
  <c r="AB110" i="1" a="1"/>
  <c r="I111" i="1"/>
  <c r="J111" i="1"/>
  <c r="K111" i="1"/>
  <c r="L111" i="1"/>
  <c r="M111" i="1"/>
  <c r="N111" i="1"/>
  <c r="O111" i="1"/>
  <c r="P111" i="1"/>
  <c r="R111" i="1" a="1"/>
  <c r="AB111" i="1" a="1"/>
  <c r="AS111" i="1" a="1"/>
  <c r="I112" i="1"/>
  <c r="J112" i="1"/>
  <c r="K112" i="1"/>
  <c r="L112" i="1"/>
  <c r="M112" i="1"/>
  <c r="N112" i="1"/>
  <c r="O112" i="1"/>
  <c r="P112" i="1"/>
  <c r="R112" i="1" a="1"/>
  <c r="AB112" i="1" a="1"/>
  <c r="AS112" i="1" a="1"/>
  <c r="I113" i="1"/>
  <c r="J113" i="1"/>
  <c r="K113" i="1"/>
  <c r="L113" i="1"/>
  <c r="M113" i="1"/>
  <c r="N113" i="1"/>
  <c r="O113" i="1"/>
  <c r="P113" i="1"/>
  <c r="R113" i="1" a="1"/>
  <c r="AB113" i="1" a="1"/>
  <c r="AS113" i="1" a="1"/>
  <c r="I114" i="1"/>
  <c r="J114" i="1"/>
  <c r="K114" i="1"/>
  <c r="L114" i="1"/>
  <c r="M114" i="1"/>
  <c r="N114" i="1"/>
  <c r="O114" i="1"/>
  <c r="P114" i="1"/>
  <c r="R114" i="1" a="1"/>
  <c r="AB114" i="1" a="1"/>
  <c r="AS114" i="1" a="1"/>
  <c r="I115" i="1"/>
  <c r="J115" i="1"/>
  <c r="K115" i="1"/>
  <c r="L115" i="1"/>
  <c r="M115" i="1"/>
  <c r="N115" i="1"/>
  <c r="O115" i="1"/>
  <c r="P115" i="1"/>
  <c r="R115" i="1" a="1"/>
  <c r="AB115" i="1" a="1"/>
  <c r="AS115" i="1" a="1"/>
  <c r="I116" i="1"/>
  <c r="J116" i="1"/>
  <c r="K116" i="1"/>
  <c r="L116" i="1"/>
  <c r="M116" i="1"/>
  <c r="N116" i="1"/>
  <c r="O116" i="1"/>
  <c r="P116" i="1"/>
  <c r="R116" i="1" a="1"/>
  <c r="AB116" i="1" a="1"/>
  <c r="AS116" i="1" a="1"/>
  <c r="I117" i="1"/>
  <c r="J117" i="1"/>
  <c r="K117" i="1"/>
  <c r="L117" i="1"/>
  <c r="M117" i="1"/>
  <c r="N117" i="1"/>
  <c r="O117" i="1"/>
  <c r="P117" i="1"/>
  <c r="R117" i="1" a="1"/>
  <c r="AB117" i="1" a="1"/>
  <c r="I118" i="1"/>
  <c r="J118" i="1"/>
  <c r="K118" i="1"/>
  <c r="L118" i="1"/>
  <c r="M118" i="1"/>
  <c r="N118" i="1"/>
  <c r="O118" i="1"/>
  <c r="P118" i="1"/>
  <c r="R118" i="1" a="1"/>
  <c r="AB118" i="1" a="1"/>
  <c r="I119" i="1"/>
  <c r="J119" i="1"/>
  <c r="K119" i="1"/>
  <c r="L119" i="1"/>
  <c r="M119" i="1"/>
  <c r="N119" i="1"/>
  <c r="O119" i="1"/>
  <c r="P119" i="1"/>
  <c r="R119" i="1" a="1"/>
  <c r="AB119" i="1" a="1"/>
  <c r="I120" i="1"/>
  <c r="J120" i="1"/>
  <c r="K120" i="1"/>
  <c r="L120" i="1"/>
  <c r="M120" i="1"/>
  <c r="N120" i="1"/>
  <c r="O120" i="1"/>
  <c r="P120" i="1"/>
  <c r="R120" i="1" a="1"/>
  <c r="AB120" i="1" a="1"/>
  <c r="I121" i="1"/>
  <c r="J121" i="1"/>
  <c r="K121" i="1"/>
  <c r="L121" i="1"/>
  <c r="M121" i="1"/>
  <c r="N121" i="1"/>
  <c r="O121" i="1"/>
  <c r="P121" i="1"/>
  <c r="R121" i="1" a="1"/>
  <c r="AB121" i="1" a="1"/>
  <c r="I122" i="1"/>
  <c r="J122" i="1"/>
  <c r="K122" i="1"/>
  <c r="L122" i="1"/>
  <c r="M122" i="1"/>
  <c r="N122" i="1"/>
  <c r="O122" i="1"/>
  <c r="P122" i="1"/>
  <c r="R122" i="1" a="1"/>
  <c r="AB122" i="1" a="1"/>
  <c r="I123" i="1"/>
  <c r="J123" i="1"/>
  <c r="K123" i="1"/>
  <c r="L123" i="1"/>
  <c r="M123" i="1"/>
  <c r="N123" i="1"/>
  <c r="O123" i="1"/>
  <c r="P123" i="1"/>
  <c r="R123" i="1" a="1"/>
  <c r="AB123" i="1" a="1"/>
  <c r="AS123" i="1" a="1"/>
  <c r="I124" i="1"/>
  <c r="J124" i="1"/>
  <c r="K124" i="1"/>
  <c r="L124" i="1"/>
  <c r="M124" i="1"/>
  <c r="N124" i="1"/>
  <c r="O124" i="1"/>
  <c r="P124" i="1"/>
  <c r="R124" i="1" a="1"/>
  <c r="AB124" i="1" a="1"/>
  <c r="I125" i="1"/>
  <c r="J125" i="1"/>
  <c r="K125" i="1"/>
  <c r="L125" i="1"/>
  <c r="M125" i="1"/>
  <c r="N125" i="1"/>
  <c r="O125" i="1"/>
  <c r="P125" i="1"/>
  <c r="R125" i="1" a="1"/>
  <c r="AB125" i="1" a="1"/>
  <c r="AS125" i="1" a="1"/>
  <c r="I126" i="1"/>
  <c r="J126" i="1"/>
  <c r="K126" i="1"/>
  <c r="L126" i="1"/>
  <c r="M126" i="1"/>
  <c r="N126" i="1"/>
  <c r="O126" i="1"/>
  <c r="P126" i="1"/>
  <c r="R126" i="1" a="1"/>
  <c r="AB126" i="1" a="1"/>
  <c r="I127" i="1"/>
  <c r="J127" i="1"/>
  <c r="K127" i="1"/>
  <c r="L127" i="1"/>
  <c r="M127" i="1"/>
  <c r="N127" i="1"/>
  <c r="O127" i="1"/>
  <c r="P127" i="1"/>
  <c r="R127" i="1" a="1"/>
  <c r="AB127" i="1" a="1"/>
  <c r="AS127" i="1" a="1"/>
  <c r="I128" i="1"/>
  <c r="J128" i="1"/>
  <c r="K128" i="1"/>
  <c r="L128" i="1"/>
  <c r="M128" i="1"/>
  <c r="N128" i="1"/>
  <c r="O128" i="1"/>
  <c r="P128" i="1"/>
  <c r="R128" i="1" a="1"/>
  <c r="AB128" i="1" a="1"/>
  <c r="I129" i="1"/>
  <c r="J129" i="1"/>
  <c r="K129" i="1"/>
  <c r="L129" i="1"/>
  <c r="M129" i="1"/>
  <c r="N129" i="1"/>
  <c r="O129" i="1"/>
  <c r="P129" i="1"/>
  <c r="R129" i="1" a="1"/>
  <c r="AB129" i="1" a="1"/>
  <c r="AS129" i="1" a="1"/>
  <c r="I130" i="1"/>
  <c r="J130" i="1"/>
  <c r="K130" i="1"/>
  <c r="L130" i="1"/>
  <c r="M130" i="1"/>
  <c r="N130" i="1"/>
  <c r="O130" i="1"/>
  <c r="P130" i="1"/>
  <c r="R130" i="1" a="1"/>
  <c r="AB130" i="1" a="1"/>
  <c r="AS130" i="1" a="1"/>
  <c r="I131" i="1"/>
  <c r="J131" i="1"/>
  <c r="K131" i="1"/>
  <c r="L131" i="1"/>
  <c r="M131" i="1"/>
  <c r="N131" i="1"/>
  <c r="O131" i="1"/>
  <c r="P131" i="1"/>
  <c r="R131" i="1" a="1"/>
  <c r="AB131" i="1" a="1"/>
  <c r="I132" i="1"/>
  <c r="J132" i="1"/>
  <c r="K132" i="1"/>
  <c r="L132" i="1"/>
  <c r="M132" i="1"/>
  <c r="N132" i="1"/>
  <c r="O132" i="1"/>
  <c r="P132" i="1"/>
  <c r="R132" i="1" a="1"/>
  <c r="AB132" i="1" a="1"/>
  <c r="I133" i="1"/>
  <c r="J133" i="1"/>
  <c r="K133" i="1"/>
  <c r="L133" i="1"/>
  <c r="M133" i="1"/>
  <c r="N133" i="1"/>
  <c r="O133" i="1"/>
  <c r="P133" i="1"/>
  <c r="R133" i="1" a="1"/>
  <c r="AB133" i="1" a="1"/>
  <c r="I134" i="1"/>
  <c r="J134" i="1"/>
  <c r="K134" i="1"/>
  <c r="L134" i="1"/>
  <c r="M134" i="1"/>
  <c r="N134" i="1"/>
  <c r="O134" i="1"/>
  <c r="P134" i="1"/>
  <c r="R134" i="1" a="1"/>
  <c r="AB134" i="1" a="1"/>
  <c r="I135" i="1"/>
  <c r="J135" i="1"/>
  <c r="K135" i="1"/>
  <c r="L135" i="1"/>
  <c r="M135" i="1"/>
  <c r="N135" i="1"/>
  <c r="O135" i="1"/>
  <c r="P135" i="1"/>
  <c r="R135" i="1" a="1"/>
  <c r="AB135" i="1" a="1"/>
  <c r="I136" i="1"/>
  <c r="J136" i="1"/>
  <c r="K136" i="1"/>
  <c r="L136" i="1"/>
  <c r="M136" i="1"/>
  <c r="N136" i="1"/>
  <c r="O136" i="1"/>
  <c r="P136" i="1"/>
  <c r="R136" i="1" a="1"/>
  <c r="AB136" i="1" a="1"/>
  <c r="I137" i="1"/>
  <c r="J137" i="1"/>
  <c r="K137" i="1"/>
  <c r="L137" i="1"/>
  <c r="M137" i="1"/>
  <c r="N137" i="1"/>
  <c r="O137" i="1"/>
  <c r="P137" i="1"/>
  <c r="R137" i="1" a="1"/>
  <c r="AB137" i="1" a="1"/>
  <c r="I138" i="1"/>
  <c r="J138" i="1"/>
  <c r="K138" i="1"/>
  <c r="L138" i="1"/>
  <c r="M138" i="1"/>
  <c r="N138" i="1"/>
  <c r="O138" i="1"/>
  <c r="P138" i="1"/>
  <c r="R138" i="1" a="1"/>
  <c r="AB138" i="1" a="1"/>
  <c r="I139" i="1"/>
  <c r="J139" i="1"/>
  <c r="K139" i="1"/>
  <c r="L139" i="1"/>
  <c r="M139" i="1"/>
  <c r="N139" i="1"/>
  <c r="O139" i="1"/>
  <c r="P139" i="1"/>
  <c r="R139" i="1" a="1"/>
  <c r="AB139" i="1" a="1"/>
  <c r="I140" i="1"/>
  <c r="J140" i="1"/>
  <c r="K140" i="1"/>
  <c r="L140" i="1"/>
  <c r="M140" i="1"/>
  <c r="N140" i="1"/>
  <c r="O140" i="1"/>
  <c r="P140" i="1"/>
  <c r="R140" i="1" a="1"/>
  <c r="AB140" i="1" a="1"/>
  <c r="AS140" i="1" a="1"/>
  <c r="I141" i="1"/>
  <c r="J141" i="1"/>
  <c r="K141" i="1"/>
  <c r="L141" i="1"/>
  <c r="M141" i="1"/>
  <c r="N141" i="1"/>
  <c r="O141" i="1"/>
  <c r="P141" i="1"/>
  <c r="R141" i="1" a="1"/>
  <c r="AB141" i="1" a="1"/>
  <c r="AS141" i="1" a="1"/>
  <c r="I142" i="1"/>
  <c r="J142" i="1"/>
  <c r="K142" i="1"/>
  <c r="L142" i="1"/>
  <c r="M142" i="1"/>
  <c r="N142" i="1"/>
  <c r="O142" i="1"/>
  <c r="P142" i="1"/>
  <c r="R142" i="1" a="1"/>
  <c r="AB142" i="1" a="1"/>
  <c r="I143" i="1"/>
  <c r="J143" i="1"/>
  <c r="K143" i="1"/>
  <c r="L143" i="1"/>
  <c r="M143" i="1"/>
  <c r="N143" i="1"/>
  <c r="O143" i="1"/>
  <c r="P143" i="1"/>
  <c r="R143" i="1" a="1"/>
  <c r="AB143" i="1" a="1"/>
  <c r="AS143" i="1" a="1"/>
  <c r="I144" i="1"/>
  <c r="J144" i="1"/>
  <c r="K144" i="1"/>
  <c r="L144" i="1"/>
  <c r="M144" i="1"/>
  <c r="N144" i="1"/>
  <c r="O144" i="1"/>
  <c r="P144" i="1"/>
  <c r="R144" i="1" a="1"/>
  <c r="AB144" i="1" a="1"/>
  <c r="I145" i="1"/>
  <c r="J145" i="1"/>
  <c r="K145" i="1"/>
  <c r="L145" i="1"/>
  <c r="M145" i="1"/>
  <c r="N145" i="1"/>
  <c r="O145" i="1"/>
  <c r="P145" i="1"/>
  <c r="R145" i="1" a="1"/>
  <c r="AB145" i="1" a="1"/>
  <c r="I146" i="1"/>
  <c r="J146" i="1"/>
  <c r="K146" i="1"/>
  <c r="L146" i="1"/>
  <c r="M146" i="1"/>
  <c r="N146" i="1"/>
  <c r="O146" i="1"/>
  <c r="P146" i="1"/>
  <c r="R146" i="1" a="1"/>
  <c r="AB146" i="1" a="1"/>
  <c r="AS146" i="1" a="1"/>
  <c r="I147" i="1"/>
  <c r="J147" i="1"/>
  <c r="K147" i="1"/>
  <c r="L147" i="1"/>
  <c r="M147" i="1"/>
  <c r="N147" i="1"/>
  <c r="O147" i="1"/>
  <c r="P147" i="1"/>
  <c r="R147" i="1" a="1"/>
  <c r="AB147" i="1" a="1"/>
  <c r="AS147" i="1" a="1"/>
  <c r="I148" i="1"/>
  <c r="J148" i="1"/>
  <c r="K148" i="1"/>
  <c r="L148" i="1"/>
  <c r="M148" i="1"/>
  <c r="N148" i="1"/>
  <c r="O148" i="1"/>
  <c r="P148" i="1"/>
  <c r="R148" i="1" a="1"/>
  <c r="AB148" i="1" a="1"/>
  <c r="I149" i="1"/>
  <c r="J149" i="1"/>
  <c r="K149" i="1"/>
  <c r="L149" i="1"/>
  <c r="M149" i="1"/>
  <c r="N149" i="1"/>
  <c r="O149" i="1"/>
  <c r="P149" i="1"/>
  <c r="R149" i="1" a="1"/>
  <c r="AB149" i="1" a="1"/>
  <c r="AS149" i="1" a="1"/>
  <c r="I150" i="1"/>
  <c r="J150" i="1"/>
  <c r="K150" i="1"/>
  <c r="L150" i="1"/>
  <c r="M150" i="1"/>
  <c r="N150" i="1"/>
  <c r="O150" i="1"/>
  <c r="P150" i="1"/>
  <c r="R150" i="1" a="1"/>
  <c r="AB150" i="1" a="1"/>
  <c r="I151" i="1"/>
  <c r="J151" i="1"/>
  <c r="K151" i="1"/>
  <c r="L151" i="1"/>
  <c r="M151" i="1"/>
  <c r="N151" i="1"/>
  <c r="O151" i="1"/>
  <c r="P151" i="1"/>
  <c r="R151" i="1" a="1"/>
  <c r="AB151" i="1" a="1"/>
  <c r="I152" i="1"/>
  <c r="J152" i="1"/>
  <c r="K152" i="1"/>
  <c r="L152" i="1"/>
  <c r="M152" i="1"/>
  <c r="N152" i="1"/>
  <c r="O152" i="1"/>
  <c r="P152" i="1"/>
  <c r="R152" i="1" a="1"/>
  <c r="AB152" i="1" a="1"/>
  <c r="AS152" i="1" a="1"/>
  <c r="I153" i="1"/>
  <c r="J153" i="1"/>
  <c r="K153" i="1"/>
  <c r="L153" i="1"/>
  <c r="M153" i="1"/>
  <c r="N153" i="1"/>
  <c r="O153" i="1"/>
  <c r="P153" i="1"/>
  <c r="R153" i="1" a="1"/>
  <c r="AB153" i="1" a="1"/>
  <c r="I154" i="1"/>
  <c r="J154" i="1"/>
  <c r="K154" i="1"/>
  <c r="L154" i="1"/>
  <c r="M154" i="1"/>
  <c r="N154" i="1"/>
  <c r="O154" i="1"/>
  <c r="P154" i="1"/>
  <c r="R154" i="1" a="1"/>
  <c r="AB154" i="1" a="1"/>
  <c r="I155" i="1"/>
  <c r="J155" i="1"/>
  <c r="K155" i="1"/>
  <c r="L155" i="1"/>
  <c r="M155" i="1"/>
  <c r="N155" i="1"/>
  <c r="O155" i="1"/>
  <c r="P155" i="1"/>
  <c r="R155" i="1" a="1"/>
  <c r="AB155" i="1" a="1"/>
  <c r="I156" i="1"/>
  <c r="J156" i="1"/>
  <c r="K156" i="1"/>
  <c r="L156" i="1"/>
  <c r="M156" i="1"/>
  <c r="N156" i="1"/>
  <c r="O156" i="1"/>
  <c r="P156" i="1"/>
  <c r="R156" i="1" a="1"/>
  <c r="AB156" i="1" a="1"/>
  <c r="AS156" i="1" a="1"/>
  <c r="I157" i="1"/>
  <c r="J157" i="1"/>
  <c r="K157" i="1"/>
  <c r="L157" i="1"/>
  <c r="M157" i="1"/>
  <c r="N157" i="1"/>
  <c r="O157" i="1"/>
  <c r="P157" i="1"/>
  <c r="R157" i="1" a="1"/>
  <c r="AB157" i="1" a="1"/>
  <c r="AS157" i="1" a="1"/>
  <c r="I158" i="1"/>
  <c r="J158" i="1"/>
  <c r="K158" i="1"/>
  <c r="L158" i="1"/>
  <c r="M158" i="1"/>
  <c r="N158" i="1"/>
  <c r="O158" i="1"/>
  <c r="P158" i="1"/>
  <c r="R158" i="1" a="1"/>
  <c r="AB158" i="1" a="1"/>
  <c r="AS158" i="1" a="1"/>
  <c r="I159" i="1"/>
  <c r="J159" i="1"/>
  <c r="K159" i="1"/>
  <c r="L159" i="1"/>
  <c r="M159" i="1"/>
  <c r="N159" i="1"/>
  <c r="O159" i="1"/>
  <c r="P159" i="1"/>
  <c r="R159" i="1" a="1"/>
  <c r="AB159" i="1" a="1"/>
  <c r="I160" i="1"/>
  <c r="J160" i="1"/>
  <c r="K160" i="1"/>
  <c r="L160" i="1"/>
  <c r="M160" i="1"/>
  <c r="N160" i="1"/>
  <c r="O160" i="1"/>
  <c r="P160" i="1"/>
  <c r="R160" i="1" a="1"/>
  <c r="AB160" i="1" a="1"/>
  <c r="AS160" i="1" a="1"/>
  <c r="I161" i="1"/>
  <c r="J161" i="1"/>
  <c r="K161" i="1"/>
  <c r="L161" i="1"/>
  <c r="M161" i="1"/>
  <c r="N161" i="1"/>
  <c r="O161" i="1"/>
  <c r="P161" i="1"/>
  <c r="R161" i="1" a="1"/>
  <c r="AB161" i="1" a="1"/>
  <c r="AS161" i="1" a="1"/>
  <c r="I162" i="1"/>
  <c r="J162" i="1"/>
  <c r="K162" i="1"/>
  <c r="L162" i="1"/>
  <c r="M162" i="1"/>
  <c r="N162" i="1"/>
  <c r="O162" i="1"/>
  <c r="P162" i="1"/>
  <c r="R162" i="1" a="1"/>
  <c r="AB162" i="1" a="1"/>
  <c r="AS162" i="1" a="1"/>
  <c r="I163" i="1"/>
  <c r="J163" i="1"/>
  <c r="K163" i="1"/>
  <c r="L163" i="1"/>
  <c r="M163" i="1"/>
  <c r="N163" i="1"/>
  <c r="O163" i="1"/>
  <c r="P163" i="1"/>
  <c r="R163" i="1" a="1"/>
  <c r="AB163" i="1" a="1"/>
  <c r="AS163" i="1" a="1"/>
  <c r="I164" i="1"/>
  <c r="J164" i="1"/>
  <c r="K164" i="1"/>
  <c r="L164" i="1"/>
  <c r="M164" i="1"/>
  <c r="N164" i="1"/>
  <c r="O164" i="1"/>
  <c r="P164" i="1"/>
  <c r="R164" i="1" a="1"/>
  <c r="AB164" i="1" a="1"/>
  <c r="AS164" i="1" a="1"/>
  <c r="I165" i="1"/>
  <c r="J165" i="1"/>
  <c r="K165" i="1"/>
  <c r="L165" i="1"/>
  <c r="M165" i="1"/>
  <c r="N165" i="1"/>
  <c r="O165" i="1"/>
  <c r="P165" i="1"/>
  <c r="R165" i="1" a="1"/>
  <c r="AB165" i="1" a="1"/>
  <c r="I166" i="1"/>
  <c r="J166" i="1"/>
  <c r="K166" i="1"/>
  <c r="L166" i="1"/>
  <c r="M166" i="1"/>
  <c r="N166" i="1"/>
  <c r="O166" i="1"/>
  <c r="P166" i="1"/>
  <c r="R166" i="1" a="1"/>
  <c r="AB166" i="1" a="1"/>
  <c r="AS166" i="1" a="1"/>
  <c r="I167" i="1"/>
  <c r="J167" i="1"/>
  <c r="K167" i="1"/>
  <c r="L167" i="1"/>
  <c r="M167" i="1"/>
  <c r="N167" i="1"/>
  <c r="O167" i="1"/>
  <c r="P167" i="1"/>
  <c r="R167" i="1" a="1"/>
  <c r="AB167" i="1" a="1"/>
  <c r="AS167" i="1" a="1"/>
  <c r="I168" i="1"/>
  <c r="J168" i="1"/>
  <c r="K168" i="1"/>
  <c r="L168" i="1"/>
  <c r="M168" i="1"/>
  <c r="N168" i="1"/>
  <c r="O168" i="1"/>
  <c r="P168" i="1"/>
  <c r="R168" i="1" a="1"/>
  <c r="AB168" i="1" a="1"/>
  <c r="AS168" i="1" a="1"/>
  <c r="I169" i="1"/>
  <c r="J169" i="1"/>
  <c r="K169" i="1"/>
  <c r="L169" i="1"/>
  <c r="M169" i="1"/>
  <c r="N169" i="1"/>
  <c r="O169" i="1"/>
  <c r="P169" i="1"/>
  <c r="R169" i="1" a="1"/>
  <c r="AB169" i="1" a="1"/>
  <c r="AS169" i="1" a="1"/>
  <c r="I170" i="1"/>
  <c r="J170" i="1"/>
  <c r="K170" i="1"/>
  <c r="L170" i="1"/>
  <c r="M170" i="1"/>
  <c r="N170" i="1"/>
  <c r="O170" i="1"/>
  <c r="P170" i="1"/>
  <c r="R170" i="1" a="1"/>
  <c r="AB170" i="1" a="1"/>
  <c r="AS170" i="1" a="1"/>
  <c r="I171" i="1"/>
  <c r="J171" i="1"/>
  <c r="K171" i="1"/>
  <c r="L171" i="1"/>
  <c r="M171" i="1"/>
  <c r="N171" i="1"/>
  <c r="O171" i="1"/>
  <c r="P171" i="1"/>
  <c r="R171" i="1" a="1"/>
  <c r="AB171" i="1" a="1"/>
  <c r="AS171" i="1" a="1"/>
  <c r="I172" i="1"/>
  <c r="J172" i="1"/>
  <c r="K172" i="1"/>
  <c r="L172" i="1"/>
  <c r="M172" i="1"/>
  <c r="N172" i="1"/>
  <c r="O172" i="1"/>
  <c r="P172" i="1"/>
  <c r="R172" i="1" a="1"/>
  <c r="AB172" i="1" a="1"/>
  <c r="AS172" i="1" a="1"/>
  <c r="I173" i="1"/>
  <c r="J173" i="1"/>
  <c r="K173" i="1"/>
  <c r="L173" i="1"/>
  <c r="M173" i="1"/>
  <c r="N173" i="1"/>
  <c r="O173" i="1"/>
  <c r="P173" i="1"/>
  <c r="R173" i="1" a="1"/>
  <c r="AB173" i="1" a="1"/>
  <c r="AS173" i="1" a="1"/>
  <c r="I174" i="1"/>
  <c r="J174" i="1"/>
  <c r="K174" i="1"/>
  <c r="L174" i="1"/>
  <c r="M174" i="1"/>
  <c r="N174" i="1"/>
  <c r="O174" i="1"/>
  <c r="P174" i="1"/>
  <c r="R174" i="1" a="1"/>
  <c r="AB174" i="1" a="1"/>
  <c r="AS174" i="1" a="1"/>
  <c r="I175" i="1"/>
  <c r="J175" i="1"/>
  <c r="K175" i="1"/>
  <c r="L175" i="1"/>
  <c r="M175" i="1"/>
  <c r="N175" i="1"/>
  <c r="O175" i="1"/>
  <c r="P175" i="1"/>
  <c r="R175" i="1" a="1"/>
  <c r="AB175" i="1" a="1"/>
  <c r="AS175" i="1" a="1"/>
  <c r="I176" i="1"/>
  <c r="J176" i="1"/>
  <c r="K176" i="1"/>
  <c r="L176" i="1"/>
  <c r="M176" i="1"/>
  <c r="N176" i="1"/>
  <c r="O176" i="1"/>
  <c r="P176" i="1"/>
  <c r="R176" i="1" a="1"/>
  <c r="AB176" i="1" a="1"/>
  <c r="AS176" i="1" a="1"/>
  <c r="I177" i="1"/>
  <c r="J177" i="1"/>
  <c r="K177" i="1"/>
  <c r="L177" i="1"/>
  <c r="M177" i="1"/>
  <c r="N177" i="1"/>
  <c r="O177" i="1"/>
  <c r="P177" i="1"/>
  <c r="R177" i="1" a="1"/>
  <c r="AB177" i="1" a="1"/>
  <c r="AS177" i="1" a="1"/>
  <c r="I178" i="1"/>
  <c r="J178" i="1"/>
  <c r="K178" i="1"/>
  <c r="L178" i="1"/>
  <c r="M178" i="1"/>
  <c r="N178" i="1"/>
  <c r="O178" i="1"/>
  <c r="P178" i="1"/>
  <c r="R178" i="1" a="1"/>
  <c r="AB178" i="1" a="1"/>
  <c r="I179" i="1"/>
  <c r="J179" i="1"/>
  <c r="K179" i="1"/>
  <c r="L179" i="1"/>
  <c r="M179" i="1"/>
  <c r="N179" i="1"/>
  <c r="O179" i="1"/>
  <c r="P179" i="1"/>
  <c r="R179" i="1" a="1"/>
  <c r="AB179" i="1" a="1"/>
  <c r="AS179" i="1" a="1"/>
  <c r="I180" i="1"/>
  <c r="J180" i="1"/>
  <c r="K180" i="1"/>
  <c r="L180" i="1"/>
  <c r="M180" i="1"/>
  <c r="N180" i="1"/>
  <c r="O180" i="1"/>
  <c r="P180" i="1"/>
  <c r="R180" i="1" a="1"/>
  <c r="AB180" i="1" a="1"/>
  <c r="AS180" i="1" a="1"/>
  <c r="I181" i="1"/>
  <c r="J181" i="1"/>
  <c r="K181" i="1"/>
  <c r="L181" i="1"/>
  <c r="M181" i="1"/>
  <c r="N181" i="1"/>
  <c r="O181" i="1"/>
  <c r="P181" i="1"/>
  <c r="R181" i="1" a="1"/>
  <c r="AB181" i="1" a="1"/>
  <c r="I182" i="1"/>
  <c r="J182" i="1"/>
  <c r="K182" i="1"/>
  <c r="L182" i="1"/>
  <c r="M182" i="1"/>
  <c r="N182" i="1"/>
  <c r="O182" i="1"/>
  <c r="P182" i="1"/>
  <c r="R182" i="1" a="1"/>
  <c r="AB182" i="1" a="1"/>
  <c r="I183" i="1"/>
  <c r="J183" i="1"/>
  <c r="K183" i="1"/>
  <c r="L183" i="1"/>
  <c r="M183" i="1"/>
  <c r="N183" i="1"/>
  <c r="O183" i="1"/>
  <c r="P183" i="1"/>
  <c r="R183" i="1" a="1"/>
  <c r="AB183" i="1" a="1"/>
  <c r="I184" i="1"/>
  <c r="J184" i="1"/>
  <c r="K184" i="1"/>
  <c r="L184" i="1"/>
  <c r="M184" i="1"/>
  <c r="N184" i="1"/>
  <c r="O184" i="1"/>
  <c r="P184" i="1"/>
  <c r="R184" i="1" a="1"/>
  <c r="AB184" i="1" a="1"/>
  <c r="AS184" i="1" a="1"/>
  <c r="I185" i="1"/>
  <c r="J185" i="1"/>
  <c r="K185" i="1"/>
  <c r="L185" i="1"/>
  <c r="M185" i="1"/>
  <c r="N185" i="1"/>
  <c r="O185" i="1"/>
  <c r="P185" i="1"/>
  <c r="R185" i="1" a="1"/>
  <c r="AB185" i="1" a="1"/>
  <c r="AS185" i="1" a="1"/>
  <c r="I186" i="1"/>
  <c r="J186" i="1"/>
  <c r="K186" i="1"/>
  <c r="L186" i="1"/>
  <c r="M186" i="1"/>
  <c r="N186" i="1"/>
  <c r="O186" i="1"/>
  <c r="P186" i="1"/>
  <c r="R186" i="1" a="1"/>
  <c r="AB186" i="1" a="1"/>
  <c r="I187" i="1"/>
  <c r="J187" i="1"/>
  <c r="K187" i="1"/>
  <c r="L187" i="1"/>
  <c r="M187" i="1"/>
  <c r="N187" i="1"/>
  <c r="O187" i="1"/>
  <c r="P187" i="1"/>
  <c r="R187" i="1" a="1"/>
  <c r="AB187" i="1" a="1"/>
  <c r="AS187" i="1" a="1"/>
  <c r="I188" i="1"/>
  <c r="J188" i="1"/>
  <c r="K188" i="1"/>
  <c r="L188" i="1"/>
  <c r="M188" i="1"/>
  <c r="N188" i="1"/>
  <c r="O188" i="1"/>
  <c r="P188" i="1"/>
  <c r="R188" i="1" a="1"/>
  <c r="AB188" i="1" a="1"/>
  <c r="I189" i="1"/>
  <c r="J189" i="1"/>
  <c r="K189" i="1"/>
  <c r="L189" i="1"/>
  <c r="M189" i="1"/>
  <c r="N189" i="1"/>
  <c r="O189" i="1"/>
  <c r="P189" i="1"/>
  <c r="R189" i="1" a="1"/>
  <c r="AB189" i="1" a="1"/>
  <c r="AS189" i="1" a="1"/>
  <c r="I190" i="1"/>
  <c r="J190" i="1"/>
  <c r="K190" i="1"/>
  <c r="L190" i="1"/>
  <c r="M190" i="1"/>
  <c r="N190" i="1"/>
  <c r="O190" i="1"/>
  <c r="P190" i="1"/>
  <c r="R190" i="1" a="1"/>
  <c r="AB190" i="1" a="1"/>
  <c r="I191" i="1"/>
  <c r="J191" i="1"/>
  <c r="K191" i="1"/>
  <c r="L191" i="1"/>
  <c r="M191" i="1"/>
  <c r="N191" i="1"/>
  <c r="O191" i="1"/>
  <c r="P191" i="1"/>
  <c r="R191" i="1" a="1"/>
  <c r="AB191" i="1" a="1"/>
  <c r="AS191" i="1" a="1"/>
  <c r="I192" i="1"/>
  <c r="J192" i="1"/>
  <c r="K192" i="1"/>
  <c r="L192" i="1"/>
  <c r="M192" i="1"/>
  <c r="N192" i="1"/>
  <c r="O192" i="1"/>
  <c r="P192" i="1"/>
  <c r="R192" i="1" a="1"/>
  <c r="AB192" i="1" a="1"/>
  <c r="I193" i="1"/>
  <c r="J193" i="1"/>
  <c r="K193" i="1"/>
  <c r="L193" i="1"/>
  <c r="M193" i="1"/>
  <c r="N193" i="1"/>
  <c r="O193" i="1"/>
  <c r="P193" i="1"/>
  <c r="R193" i="1" a="1"/>
  <c r="AB193" i="1" a="1"/>
  <c r="AS193" i="1" a="1"/>
  <c r="I194" i="1"/>
  <c r="J194" i="1"/>
  <c r="K194" i="1"/>
  <c r="L194" i="1"/>
  <c r="M194" i="1"/>
  <c r="N194" i="1"/>
  <c r="O194" i="1"/>
  <c r="P194" i="1"/>
  <c r="R194" i="1" a="1"/>
  <c r="AB194" i="1" a="1"/>
  <c r="AS194" i="1" a="1"/>
  <c r="I195" i="1"/>
  <c r="J195" i="1"/>
  <c r="K195" i="1"/>
  <c r="L195" i="1"/>
  <c r="M195" i="1"/>
  <c r="N195" i="1"/>
  <c r="O195" i="1"/>
  <c r="P195" i="1"/>
  <c r="R195" i="1" a="1"/>
  <c r="AB195" i="1" a="1"/>
  <c r="AS195" i="1" a="1"/>
  <c r="I196" i="1"/>
  <c r="J196" i="1"/>
  <c r="K196" i="1"/>
  <c r="L196" i="1"/>
  <c r="M196" i="1"/>
  <c r="N196" i="1"/>
  <c r="O196" i="1"/>
  <c r="P196" i="1"/>
  <c r="R196" i="1" a="1"/>
  <c r="AB196" i="1" a="1"/>
  <c r="AS196" i="1" a="1"/>
  <c r="I197" i="1"/>
  <c r="J197" i="1"/>
  <c r="K197" i="1"/>
  <c r="L197" i="1"/>
  <c r="M197" i="1"/>
  <c r="N197" i="1"/>
  <c r="O197" i="1"/>
  <c r="P197" i="1"/>
  <c r="R197" i="1" a="1"/>
  <c r="AB197" i="1" a="1"/>
  <c r="AS197" i="1" a="1"/>
  <c r="I198" i="1"/>
  <c r="J198" i="1"/>
  <c r="K198" i="1"/>
  <c r="L198" i="1"/>
  <c r="M198" i="1"/>
  <c r="N198" i="1"/>
  <c r="O198" i="1"/>
  <c r="P198" i="1"/>
  <c r="R198" i="1" a="1"/>
  <c r="AB198" i="1" a="1"/>
  <c r="I199" i="1"/>
  <c r="J199" i="1"/>
  <c r="K199" i="1"/>
  <c r="L199" i="1"/>
  <c r="M199" i="1"/>
  <c r="N199" i="1"/>
  <c r="O199" i="1"/>
  <c r="P199" i="1"/>
  <c r="R199" i="1" a="1"/>
  <c r="AB199" i="1" a="1"/>
  <c r="AS199" i="1" a="1"/>
  <c r="I200" i="1"/>
  <c r="J200" i="1"/>
  <c r="K200" i="1"/>
  <c r="L200" i="1"/>
  <c r="M200" i="1"/>
  <c r="N200" i="1"/>
  <c r="O200" i="1"/>
  <c r="P200" i="1"/>
  <c r="R200" i="1" a="1"/>
  <c r="AB200" i="1" a="1"/>
  <c r="AS200" i="1" a="1"/>
  <c r="I201" i="1"/>
  <c r="J201" i="1"/>
  <c r="K201" i="1"/>
  <c r="L201" i="1"/>
  <c r="M201" i="1"/>
  <c r="N201" i="1"/>
  <c r="O201" i="1"/>
  <c r="P201" i="1"/>
  <c r="R201" i="1" a="1"/>
  <c r="AB201" i="1" a="1"/>
  <c r="AS201" i="1" a="1"/>
  <c r="I202" i="1"/>
  <c r="J202" i="1"/>
  <c r="K202" i="1"/>
  <c r="L202" i="1"/>
  <c r="M202" i="1"/>
  <c r="N202" i="1"/>
  <c r="O202" i="1"/>
  <c r="P202" i="1"/>
  <c r="R202" i="1" a="1"/>
  <c r="AB202" i="1" a="1"/>
  <c r="I203" i="1"/>
  <c r="J203" i="1"/>
  <c r="K203" i="1"/>
  <c r="L203" i="1"/>
  <c r="M203" i="1"/>
  <c r="N203" i="1"/>
  <c r="O203" i="1"/>
  <c r="P203" i="1"/>
  <c r="R203" i="1" a="1"/>
  <c r="AB203" i="1" a="1"/>
  <c r="I204" i="1"/>
  <c r="J204" i="1"/>
  <c r="K204" i="1"/>
  <c r="L204" i="1"/>
  <c r="M204" i="1"/>
  <c r="N204" i="1"/>
  <c r="O204" i="1"/>
  <c r="P204" i="1"/>
  <c r="R204" i="1" a="1"/>
  <c r="AB204" i="1" a="1"/>
  <c r="I205" i="1"/>
  <c r="J205" i="1"/>
  <c r="K205" i="1"/>
  <c r="L205" i="1"/>
  <c r="M205" i="1"/>
  <c r="N205" i="1"/>
  <c r="O205" i="1"/>
  <c r="P205" i="1"/>
  <c r="R205" i="1" a="1"/>
  <c r="AB205" i="1" a="1"/>
  <c r="I206" i="1"/>
  <c r="J206" i="1"/>
  <c r="K206" i="1"/>
  <c r="L206" i="1"/>
  <c r="M206" i="1"/>
  <c r="N206" i="1"/>
  <c r="O206" i="1"/>
  <c r="P206" i="1"/>
  <c r="R206" i="1" a="1"/>
  <c r="AB206" i="1" a="1"/>
  <c r="AS206" i="1" a="1"/>
  <c r="I207" i="1"/>
  <c r="J207" i="1"/>
  <c r="K207" i="1"/>
  <c r="L207" i="1"/>
  <c r="M207" i="1"/>
  <c r="N207" i="1"/>
  <c r="O207" i="1"/>
  <c r="P207" i="1"/>
  <c r="R207" i="1" a="1"/>
  <c r="AB207" i="1" a="1"/>
  <c r="AS207" i="1" a="1"/>
  <c r="I208" i="1"/>
  <c r="J208" i="1"/>
  <c r="K208" i="1"/>
  <c r="L208" i="1"/>
  <c r="M208" i="1"/>
  <c r="N208" i="1"/>
  <c r="O208" i="1"/>
  <c r="P208" i="1"/>
  <c r="R208" i="1" a="1"/>
  <c r="AB208" i="1" a="1"/>
  <c r="AS208" i="1" a="1"/>
  <c r="I209" i="1"/>
  <c r="J209" i="1"/>
  <c r="K209" i="1"/>
  <c r="L209" i="1"/>
  <c r="M209" i="1"/>
  <c r="N209" i="1"/>
  <c r="O209" i="1"/>
  <c r="P209" i="1"/>
  <c r="R209" i="1" a="1"/>
  <c r="AB209" i="1" a="1"/>
  <c r="AS209" i="1" a="1"/>
  <c r="I210" i="1"/>
  <c r="J210" i="1"/>
  <c r="K210" i="1"/>
  <c r="L210" i="1"/>
  <c r="M210" i="1"/>
  <c r="N210" i="1"/>
  <c r="O210" i="1"/>
  <c r="P210" i="1"/>
  <c r="R210" i="1" a="1"/>
  <c r="AB210" i="1" a="1"/>
  <c r="AS210" i="1" a="1"/>
  <c r="I211" i="1"/>
  <c r="J211" i="1"/>
  <c r="K211" i="1"/>
  <c r="L211" i="1"/>
  <c r="M211" i="1"/>
  <c r="N211" i="1"/>
  <c r="O211" i="1"/>
  <c r="P211" i="1"/>
  <c r="R211" i="1" a="1"/>
  <c r="AB211" i="1" a="1"/>
  <c r="AS211" i="1" a="1"/>
  <c r="I212" i="1"/>
  <c r="J212" i="1"/>
  <c r="K212" i="1"/>
  <c r="L212" i="1"/>
  <c r="M212" i="1"/>
  <c r="N212" i="1"/>
  <c r="O212" i="1"/>
  <c r="P212" i="1"/>
  <c r="R212" i="1" a="1"/>
  <c r="AB212" i="1" a="1"/>
  <c r="AS212" i="1" a="1"/>
  <c r="I213" i="1"/>
  <c r="J213" i="1"/>
  <c r="K213" i="1"/>
  <c r="L213" i="1"/>
  <c r="M213" i="1"/>
  <c r="N213" i="1"/>
  <c r="O213" i="1"/>
  <c r="P213" i="1"/>
  <c r="R213" i="1" a="1"/>
  <c r="AB213" i="1" a="1"/>
  <c r="I214" i="1"/>
  <c r="J214" i="1"/>
  <c r="K214" i="1"/>
  <c r="L214" i="1"/>
  <c r="M214" i="1"/>
  <c r="N214" i="1"/>
  <c r="O214" i="1"/>
  <c r="P214" i="1"/>
  <c r="R214" i="1" a="1"/>
  <c r="AB214" i="1" a="1"/>
  <c r="I215" i="1"/>
  <c r="J215" i="1"/>
  <c r="K215" i="1"/>
  <c r="L215" i="1"/>
  <c r="M215" i="1"/>
  <c r="N215" i="1"/>
  <c r="O215" i="1"/>
  <c r="P215" i="1"/>
  <c r="R215" i="1" a="1"/>
  <c r="AB215" i="1" a="1"/>
  <c r="I216" i="1"/>
  <c r="J216" i="1"/>
  <c r="K216" i="1"/>
  <c r="L216" i="1"/>
  <c r="M216" i="1"/>
  <c r="N216" i="1"/>
  <c r="O216" i="1"/>
  <c r="P216" i="1"/>
  <c r="R216" i="1" a="1"/>
  <c r="AB216" i="1" a="1"/>
  <c r="AS216" i="1" a="1"/>
  <c r="I217" i="1"/>
  <c r="J217" i="1"/>
  <c r="K217" i="1"/>
  <c r="L217" i="1"/>
  <c r="M217" i="1"/>
  <c r="N217" i="1"/>
  <c r="O217" i="1"/>
  <c r="P217" i="1"/>
  <c r="R217" i="1" a="1"/>
  <c r="AB217" i="1" a="1"/>
  <c r="AS217" i="1" a="1"/>
  <c r="I218" i="1"/>
  <c r="J218" i="1"/>
  <c r="K218" i="1"/>
  <c r="L218" i="1"/>
  <c r="M218" i="1"/>
  <c r="N218" i="1"/>
  <c r="O218" i="1"/>
  <c r="P218" i="1"/>
  <c r="R218" i="1" a="1"/>
  <c r="AB218" i="1" a="1"/>
  <c r="AS218" i="1" a="1"/>
  <c r="I219" i="1"/>
  <c r="J219" i="1"/>
  <c r="K219" i="1"/>
  <c r="L219" i="1"/>
  <c r="M219" i="1"/>
  <c r="N219" i="1"/>
  <c r="O219" i="1"/>
  <c r="P219" i="1"/>
  <c r="R219" i="1" a="1"/>
  <c r="AB219" i="1" a="1"/>
  <c r="I220" i="1"/>
  <c r="J220" i="1"/>
  <c r="K220" i="1"/>
  <c r="L220" i="1"/>
  <c r="M220" i="1"/>
  <c r="N220" i="1"/>
  <c r="O220" i="1"/>
  <c r="P220" i="1"/>
  <c r="R220" i="1" a="1"/>
  <c r="AB220" i="1" a="1"/>
  <c r="AS220" i="1" a="1"/>
  <c r="I221" i="1"/>
  <c r="J221" i="1"/>
  <c r="K221" i="1"/>
  <c r="L221" i="1"/>
  <c r="M221" i="1"/>
  <c r="N221" i="1"/>
  <c r="O221" i="1"/>
  <c r="P221" i="1"/>
  <c r="R221" i="1" a="1"/>
  <c r="AB221" i="1" a="1"/>
  <c r="I222" i="1"/>
  <c r="J222" i="1"/>
  <c r="K222" i="1"/>
  <c r="L222" i="1"/>
  <c r="M222" i="1"/>
  <c r="N222" i="1"/>
  <c r="O222" i="1"/>
  <c r="P222" i="1"/>
  <c r="R222" i="1" a="1"/>
  <c r="AB222" i="1" a="1"/>
  <c r="AS222" i="1" a="1"/>
  <c r="I223" i="1"/>
  <c r="J223" i="1"/>
  <c r="K223" i="1"/>
  <c r="L223" i="1"/>
  <c r="M223" i="1"/>
  <c r="N223" i="1"/>
  <c r="O223" i="1"/>
  <c r="P223" i="1"/>
  <c r="R223" i="1" a="1"/>
  <c r="AB223" i="1" a="1"/>
  <c r="AS223" i="1" a="1"/>
  <c r="I224" i="1"/>
  <c r="J224" i="1"/>
  <c r="K224" i="1"/>
  <c r="L224" i="1"/>
  <c r="M224" i="1"/>
  <c r="N224" i="1"/>
  <c r="O224" i="1"/>
  <c r="P224" i="1"/>
  <c r="R224" i="1" a="1"/>
  <c r="AB224" i="1" a="1"/>
  <c r="I225" i="1"/>
  <c r="J225" i="1"/>
  <c r="K225" i="1"/>
  <c r="L225" i="1"/>
  <c r="M225" i="1"/>
  <c r="N225" i="1"/>
  <c r="O225" i="1"/>
  <c r="P225" i="1"/>
  <c r="R225" i="1" a="1"/>
  <c r="AB225" i="1" a="1"/>
  <c r="I226" i="1"/>
  <c r="J226" i="1"/>
  <c r="K226" i="1"/>
  <c r="L226" i="1"/>
  <c r="M226" i="1"/>
  <c r="N226" i="1"/>
  <c r="O226" i="1"/>
  <c r="P226" i="1"/>
  <c r="R226" i="1" a="1"/>
  <c r="AB226" i="1" a="1"/>
  <c r="I227" i="1"/>
  <c r="J227" i="1"/>
  <c r="K227" i="1"/>
  <c r="L227" i="1"/>
  <c r="M227" i="1"/>
  <c r="N227" i="1"/>
  <c r="O227" i="1"/>
  <c r="P227" i="1"/>
  <c r="R227" i="1" a="1"/>
  <c r="AB227" i="1" a="1"/>
  <c r="I228" i="1"/>
  <c r="J228" i="1"/>
  <c r="K228" i="1"/>
  <c r="L228" i="1"/>
  <c r="M228" i="1"/>
  <c r="N228" i="1"/>
  <c r="O228" i="1"/>
  <c r="P228" i="1"/>
  <c r="R228" i="1" a="1"/>
  <c r="AB228" i="1" a="1"/>
  <c r="AS228" i="1" a="1"/>
  <c r="I229" i="1"/>
  <c r="J229" i="1"/>
  <c r="K229" i="1"/>
  <c r="L229" i="1"/>
  <c r="M229" i="1"/>
  <c r="N229" i="1"/>
  <c r="O229" i="1"/>
  <c r="P229" i="1"/>
  <c r="R229" i="1" a="1"/>
  <c r="AB229" i="1" a="1"/>
  <c r="AS229" i="1" a="1"/>
  <c r="I230" i="1"/>
  <c r="J230" i="1"/>
  <c r="K230" i="1"/>
  <c r="L230" i="1"/>
  <c r="M230" i="1"/>
  <c r="N230" i="1"/>
  <c r="O230" i="1"/>
  <c r="P230" i="1"/>
  <c r="R230" i="1" a="1"/>
  <c r="AB230" i="1" a="1"/>
  <c r="AS230" i="1" a="1"/>
  <c r="I231" i="1"/>
  <c r="J231" i="1"/>
  <c r="K231" i="1"/>
  <c r="L231" i="1"/>
  <c r="M231" i="1"/>
  <c r="N231" i="1"/>
  <c r="O231" i="1"/>
  <c r="P231" i="1"/>
  <c r="R231" i="1" a="1"/>
  <c r="AB231" i="1" a="1"/>
  <c r="AS231" i="1" a="1"/>
  <c r="I232" i="1"/>
  <c r="J232" i="1"/>
  <c r="K232" i="1"/>
  <c r="L232" i="1"/>
  <c r="M232" i="1"/>
  <c r="N232" i="1"/>
  <c r="O232" i="1"/>
  <c r="P232" i="1"/>
  <c r="R232" i="1" a="1"/>
  <c r="AB232" i="1" a="1"/>
  <c r="I233" i="1"/>
  <c r="J233" i="1"/>
  <c r="K233" i="1"/>
  <c r="L233" i="1"/>
  <c r="M233" i="1"/>
  <c r="N233" i="1"/>
  <c r="O233" i="1"/>
  <c r="P233" i="1"/>
  <c r="R233" i="1" a="1"/>
  <c r="AB233" i="1" a="1"/>
  <c r="I234" i="1"/>
  <c r="J234" i="1"/>
  <c r="K234" i="1"/>
  <c r="L234" i="1"/>
  <c r="M234" i="1"/>
  <c r="N234" i="1"/>
  <c r="O234" i="1"/>
  <c r="P234" i="1"/>
  <c r="R234" i="1" a="1"/>
  <c r="AB234" i="1" a="1"/>
  <c r="I235" i="1"/>
  <c r="J235" i="1"/>
  <c r="K235" i="1"/>
  <c r="L235" i="1"/>
  <c r="M235" i="1"/>
  <c r="N235" i="1"/>
  <c r="O235" i="1"/>
  <c r="P235" i="1"/>
  <c r="R235" i="1" a="1"/>
  <c r="AB235" i="1" a="1"/>
  <c r="AS235" i="1" a="1"/>
  <c r="I236" i="1"/>
  <c r="J236" i="1"/>
  <c r="K236" i="1"/>
  <c r="L236" i="1"/>
  <c r="M236" i="1"/>
  <c r="N236" i="1"/>
  <c r="O236" i="1"/>
  <c r="P236" i="1"/>
  <c r="R236" i="1" a="1"/>
  <c r="AB236" i="1" a="1"/>
  <c r="I237" i="1"/>
  <c r="J237" i="1"/>
  <c r="K237" i="1"/>
  <c r="L237" i="1"/>
  <c r="M237" i="1"/>
  <c r="N237" i="1"/>
  <c r="O237" i="1"/>
  <c r="P237" i="1"/>
  <c r="R237" i="1" a="1"/>
  <c r="AB237" i="1" a="1"/>
  <c r="I238" i="1"/>
  <c r="J238" i="1"/>
  <c r="K238" i="1"/>
  <c r="L238" i="1"/>
  <c r="M238" i="1"/>
  <c r="N238" i="1"/>
  <c r="O238" i="1"/>
  <c r="P238" i="1"/>
  <c r="R238" i="1" a="1"/>
  <c r="AB238" i="1" a="1"/>
  <c r="AS238" i="1" a="1"/>
  <c r="I239" i="1"/>
  <c r="J239" i="1"/>
  <c r="K239" i="1"/>
  <c r="L239" i="1"/>
  <c r="M239" i="1"/>
  <c r="N239" i="1"/>
  <c r="O239" i="1"/>
  <c r="P239" i="1"/>
  <c r="R239" i="1" a="1"/>
  <c r="AB239" i="1" a="1"/>
  <c r="AS239" i="1" a="1"/>
  <c r="I240" i="1"/>
  <c r="J240" i="1"/>
  <c r="K240" i="1"/>
  <c r="L240" i="1"/>
  <c r="M240" i="1"/>
  <c r="N240" i="1"/>
  <c r="O240" i="1"/>
  <c r="P240" i="1"/>
  <c r="R240" i="1" a="1"/>
  <c r="AB240" i="1" a="1"/>
  <c r="I241" i="1"/>
  <c r="J241" i="1"/>
  <c r="K241" i="1"/>
  <c r="L241" i="1"/>
  <c r="M241" i="1"/>
  <c r="N241" i="1"/>
  <c r="O241" i="1"/>
  <c r="P241" i="1"/>
  <c r="R241" i="1" a="1"/>
  <c r="AB241" i="1" a="1"/>
  <c r="AS241" i="1" a="1"/>
  <c r="I242" i="1"/>
  <c r="J242" i="1"/>
  <c r="K242" i="1"/>
  <c r="L242" i="1"/>
  <c r="M242" i="1"/>
  <c r="N242" i="1"/>
  <c r="O242" i="1"/>
  <c r="P242" i="1"/>
  <c r="R242" i="1" a="1"/>
  <c r="AB242" i="1" a="1"/>
  <c r="I243" i="1"/>
  <c r="J243" i="1"/>
  <c r="K243" i="1"/>
  <c r="L243" i="1"/>
  <c r="M243" i="1"/>
  <c r="N243" i="1"/>
  <c r="O243" i="1"/>
  <c r="P243" i="1"/>
  <c r="R243" i="1" a="1"/>
  <c r="AB243" i="1" a="1"/>
  <c r="AS243" i="1" a="1"/>
  <c r="I244" i="1"/>
  <c r="J244" i="1"/>
  <c r="K244" i="1"/>
  <c r="L244" i="1"/>
  <c r="M244" i="1"/>
  <c r="N244" i="1"/>
  <c r="O244" i="1"/>
  <c r="P244" i="1"/>
  <c r="R244" i="1" a="1"/>
  <c r="AB244" i="1" a="1"/>
  <c r="I245" i="1"/>
  <c r="J245" i="1"/>
  <c r="K245" i="1"/>
  <c r="L245" i="1"/>
  <c r="M245" i="1"/>
  <c r="N245" i="1"/>
  <c r="O245" i="1"/>
  <c r="P245" i="1"/>
  <c r="R245" i="1" a="1"/>
  <c r="AB245" i="1" a="1"/>
  <c r="AS245" i="1" a="1"/>
  <c r="I246" i="1"/>
  <c r="J246" i="1"/>
  <c r="K246" i="1"/>
  <c r="L246" i="1"/>
  <c r="M246" i="1"/>
  <c r="N246" i="1"/>
  <c r="O246" i="1"/>
  <c r="P246" i="1"/>
  <c r="R246" i="1" a="1"/>
  <c r="AB246" i="1" a="1"/>
  <c r="AS246" i="1" a="1"/>
  <c r="I247" i="1"/>
  <c r="J247" i="1"/>
  <c r="K247" i="1"/>
  <c r="L247" i="1"/>
  <c r="M247" i="1"/>
  <c r="N247" i="1"/>
  <c r="O247" i="1"/>
  <c r="P247" i="1"/>
  <c r="R247" i="1" a="1"/>
  <c r="AB247" i="1" a="1"/>
  <c r="I248" i="1"/>
  <c r="J248" i="1"/>
  <c r="K248" i="1"/>
  <c r="L248" i="1"/>
  <c r="M248" i="1"/>
  <c r="N248" i="1"/>
  <c r="O248" i="1"/>
  <c r="P248" i="1"/>
  <c r="R248" i="1" a="1"/>
  <c r="AB248" i="1" a="1"/>
  <c r="AS248" i="1" a="1"/>
  <c r="I249" i="1"/>
  <c r="J249" i="1"/>
  <c r="K249" i="1"/>
  <c r="L249" i="1"/>
  <c r="M249" i="1"/>
  <c r="N249" i="1"/>
  <c r="O249" i="1"/>
  <c r="P249" i="1"/>
  <c r="R249" i="1" a="1"/>
  <c r="AB249" i="1" a="1"/>
  <c r="AS249" i="1" a="1"/>
  <c r="I250" i="1"/>
  <c r="J250" i="1"/>
  <c r="K250" i="1"/>
  <c r="L250" i="1"/>
  <c r="M250" i="1"/>
  <c r="N250" i="1"/>
  <c r="O250" i="1"/>
  <c r="P250" i="1"/>
  <c r="R250" i="1" a="1"/>
  <c r="AB250" i="1" a="1"/>
  <c r="I251" i="1"/>
  <c r="J251" i="1"/>
  <c r="K251" i="1"/>
  <c r="L251" i="1"/>
  <c r="M251" i="1"/>
  <c r="N251" i="1"/>
  <c r="O251" i="1"/>
  <c r="P251" i="1"/>
  <c r="R251" i="1" a="1"/>
  <c r="AB251" i="1" a="1"/>
  <c r="AS251" i="1" a="1"/>
  <c r="I252" i="1"/>
  <c r="J252" i="1"/>
  <c r="K252" i="1"/>
  <c r="L252" i="1"/>
  <c r="M252" i="1"/>
  <c r="N252" i="1"/>
  <c r="O252" i="1"/>
  <c r="P252" i="1"/>
  <c r="R252" i="1" a="1"/>
  <c r="AB252" i="1" a="1"/>
  <c r="AS252" i="1" a="1"/>
  <c r="I253" i="1"/>
  <c r="J253" i="1"/>
  <c r="K253" i="1"/>
  <c r="L253" i="1"/>
  <c r="M253" i="1"/>
  <c r="N253" i="1"/>
  <c r="O253" i="1"/>
  <c r="P253" i="1"/>
  <c r="R253" i="1" a="1"/>
  <c r="AB253" i="1" a="1"/>
  <c r="I254" i="1"/>
  <c r="J254" i="1"/>
  <c r="K254" i="1"/>
  <c r="L254" i="1"/>
  <c r="M254" i="1"/>
  <c r="N254" i="1"/>
  <c r="O254" i="1"/>
  <c r="P254" i="1"/>
  <c r="R254" i="1" a="1"/>
  <c r="AB254" i="1" a="1"/>
  <c r="I255" i="1"/>
  <c r="J255" i="1"/>
  <c r="K255" i="1"/>
  <c r="L255" i="1"/>
  <c r="M255" i="1"/>
  <c r="N255" i="1"/>
  <c r="O255" i="1"/>
  <c r="P255" i="1"/>
  <c r="R255" i="1" a="1"/>
  <c r="AB255" i="1" a="1"/>
  <c r="AS255" i="1" a="1"/>
  <c r="I256" i="1"/>
  <c r="J256" i="1"/>
  <c r="K256" i="1"/>
  <c r="L256" i="1"/>
  <c r="M256" i="1"/>
  <c r="N256" i="1"/>
  <c r="O256" i="1"/>
  <c r="P256" i="1"/>
  <c r="R256" i="1" a="1"/>
  <c r="AB256" i="1" a="1"/>
  <c r="I257" i="1"/>
  <c r="J257" i="1"/>
  <c r="K257" i="1"/>
  <c r="L257" i="1"/>
  <c r="M257" i="1"/>
  <c r="N257" i="1"/>
  <c r="O257" i="1"/>
  <c r="P257" i="1"/>
  <c r="R257" i="1" a="1"/>
  <c r="AB257" i="1" a="1"/>
  <c r="AS257" i="1" a="1"/>
  <c r="I258" i="1"/>
  <c r="J258" i="1"/>
  <c r="K258" i="1"/>
  <c r="L258" i="1"/>
  <c r="M258" i="1"/>
  <c r="N258" i="1"/>
  <c r="O258" i="1"/>
  <c r="P258" i="1"/>
  <c r="R258" i="1" a="1"/>
  <c r="AB258" i="1" a="1"/>
  <c r="AS258" i="1" a="1"/>
  <c r="I259" i="1"/>
  <c r="J259" i="1"/>
  <c r="K259" i="1"/>
  <c r="L259" i="1"/>
  <c r="M259" i="1"/>
  <c r="N259" i="1"/>
  <c r="O259" i="1"/>
  <c r="P259" i="1"/>
  <c r="R259" i="1" a="1"/>
  <c r="AB259" i="1" a="1"/>
  <c r="AS259" i="1" a="1"/>
  <c r="I260" i="1"/>
  <c r="J260" i="1"/>
  <c r="K260" i="1"/>
  <c r="L260" i="1"/>
  <c r="M260" i="1"/>
  <c r="N260" i="1"/>
  <c r="O260" i="1"/>
  <c r="P260" i="1"/>
  <c r="R260" i="1" a="1"/>
  <c r="AB260" i="1" a="1"/>
  <c r="I261" i="1"/>
  <c r="J261" i="1"/>
  <c r="K261" i="1"/>
  <c r="L261" i="1"/>
  <c r="M261" i="1"/>
  <c r="N261" i="1"/>
  <c r="O261" i="1"/>
  <c r="P261" i="1"/>
  <c r="R261" i="1" a="1"/>
  <c r="AB261" i="1" a="1"/>
  <c r="AS261" i="1" a="1"/>
  <c r="I262" i="1"/>
  <c r="J262" i="1"/>
  <c r="K262" i="1"/>
  <c r="L262" i="1"/>
  <c r="M262" i="1"/>
  <c r="N262" i="1"/>
  <c r="O262" i="1"/>
  <c r="P262" i="1"/>
  <c r="R262" i="1" a="1"/>
  <c r="AB262" i="1" a="1"/>
  <c r="I263" i="1"/>
  <c r="J263" i="1"/>
  <c r="K263" i="1"/>
  <c r="L263" i="1"/>
  <c r="M263" i="1"/>
  <c r="N263" i="1"/>
  <c r="O263" i="1"/>
  <c r="P263" i="1"/>
  <c r="R263" i="1" a="1"/>
  <c r="AB263" i="1" a="1"/>
  <c r="AS263" i="1" a="1"/>
  <c r="I264" i="1"/>
  <c r="J264" i="1"/>
  <c r="K264" i="1"/>
  <c r="L264" i="1"/>
  <c r="M264" i="1"/>
  <c r="N264" i="1"/>
  <c r="O264" i="1"/>
  <c r="P264" i="1"/>
  <c r="R264" i="1" a="1"/>
  <c r="AB264" i="1" a="1"/>
  <c r="I265" i="1"/>
  <c r="J265" i="1"/>
  <c r="K265" i="1"/>
  <c r="L265" i="1"/>
  <c r="M265" i="1"/>
  <c r="N265" i="1"/>
  <c r="O265" i="1"/>
  <c r="P265" i="1"/>
  <c r="R265" i="1" a="1"/>
  <c r="AB265" i="1" a="1"/>
  <c r="AS265" i="1" a="1"/>
  <c r="I266" i="1"/>
  <c r="J266" i="1"/>
  <c r="K266" i="1"/>
  <c r="L266" i="1"/>
  <c r="M266" i="1"/>
  <c r="N266" i="1"/>
  <c r="O266" i="1"/>
  <c r="P266" i="1"/>
  <c r="R266" i="1" a="1"/>
  <c r="AB266" i="1" a="1"/>
  <c r="I267" i="1"/>
  <c r="J267" i="1"/>
  <c r="K267" i="1"/>
  <c r="L267" i="1"/>
  <c r="M267" i="1"/>
  <c r="N267" i="1"/>
  <c r="O267" i="1"/>
  <c r="P267" i="1"/>
  <c r="R267" i="1" a="1"/>
  <c r="AB267" i="1" a="1"/>
  <c r="I268" i="1"/>
  <c r="J268" i="1"/>
  <c r="K268" i="1"/>
  <c r="L268" i="1"/>
  <c r="M268" i="1"/>
  <c r="N268" i="1"/>
  <c r="O268" i="1"/>
  <c r="P268" i="1"/>
  <c r="R268" i="1" a="1"/>
  <c r="AB268" i="1" a="1"/>
  <c r="I269" i="1"/>
  <c r="J269" i="1"/>
  <c r="K269" i="1"/>
  <c r="L269" i="1"/>
  <c r="M269" i="1"/>
  <c r="N269" i="1"/>
  <c r="O269" i="1"/>
  <c r="P269" i="1"/>
  <c r="R269" i="1" a="1"/>
  <c r="AB269" i="1" a="1"/>
  <c r="I270" i="1"/>
  <c r="J270" i="1"/>
  <c r="K270" i="1"/>
  <c r="L270" i="1"/>
  <c r="M270" i="1"/>
  <c r="N270" i="1"/>
  <c r="O270" i="1"/>
  <c r="P270" i="1"/>
  <c r="R270" i="1" a="1"/>
  <c r="AB270" i="1" a="1"/>
  <c r="AS270" i="1" a="1"/>
  <c r="I271" i="1"/>
  <c r="J271" i="1"/>
  <c r="K271" i="1"/>
  <c r="L271" i="1"/>
  <c r="M271" i="1"/>
  <c r="N271" i="1"/>
  <c r="O271" i="1"/>
  <c r="P271" i="1"/>
  <c r="R271" i="1" a="1"/>
  <c r="AB271" i="1" a="1"/>
  <c r="AS271" i="1" a="1"/>
  <c r="I272" i="1"/>
  <c r="J272" i="1"/>
  <c r="K272" i="1"/>
  <c r="L272" i="1"/>
  <c r="M272" i="1"/>
  <c r="N272" i="1"/>
  <c r="O272" i="1"/>
  <c r="P272" i="1"/>
  <c r="R272" i="1" a="1"/>
  <c r="AB272" i="1" a="1"/>
  <c r="AS272" i="1" a="1"/>
  <c r="I273" i="1"/>
  <c r="J273" i="1"/>
  <c r="K273" i="1"/>
  <c r="L273" i="1"/>
  <c r="M273" i="1"/>
  <c r="N273" i="1"/>
  <c r="O273" i="1"/>
  <c r="P273" i="1"/>
  <c r="R273" i="1" a="1"/>
  <c r="AB273" i="1" a="1"/>
  <c r="AS273" i="1" a="1"/>
  <c r="I274" i="1"/>
  <c r="J274" i="1"/>
  <c r="K274" i="1"/>
  <c r="L274" i="1"/>
  <c r="M274" i="1"/>
  <c r="N274" i="1"/>
  <c r="O274" i="1"/>
  <c r="P274" i="1"/>
  <c r="R274" i="1" a="1"/>
  <c r="AB274" i="1" a="1"/>
  <c r="AS274" i="1" a="1"/>
  <c r="I275" i="1"/>
  <c r="J275" i="1"/>
  <c r="K275" i="1"/>
  <c r="L275" i="1"/>
  <c r="M275" i="1"/>
  <c r="N275" i="1"/>
  <c r="O275" i="1"/>
  <c r="P275" i="1"/>
  <c r="R275" i="1" a="1"/>
  <c r="AB275" i="1" a="1"/>
  <c r="AS275" i="1" a="1"/>
  <c r="I276" i="1"/>
  <c r="J276" i="1"/>
  <c r="K276" i="1"/>
  <c r="L276" i="1"/>
  <c r="M276" i="1"/>
  <c r="N276" i="1"/>
  <c r="O276" i="1"/>
  <c r="P276" i="1"/>
  <c r="R276" i="1" a="1"/>
  <c r="AB276" i="1" a="1"/>
  <c r="I277" i="1"/>
  <c r="J277" i="1"/>
  <c r="K277" i="1"/>
  <c r="L277" i="1"/>
  <c r="M277" i="1"/>
  <c r="N277" i="1"/>
  <c r="O277" i="1"/>
  <c r="P277" i="1"/>
  <c r="R277" i="1" a="1"/>
  <c r="AB277" i="1" a="1"/>
  <c r="I278" i="1"/>
  <c r="J278" i="1"/>
  <c r="K278" i="1"/>
  <c r="L278" i="1"/>
  <c r="M278" i="1"/>
  <c r="N278" i="1"/>
  <c r="O278" i="1"/>
  <c r="P278" i="1"/>
  <c r="R278" i="1" a="1"/>
  <c r="AB278" i="1" a="1"/>
  <c r="AS278" i="1" a="1"/>
  <c r="I279" i="1"/>
  <c r="J279" i="1"/>
  <c r="K279" i="1"/>
  <c r="L279" i="1"/>
  <c r="M279" i="1"/>
  <c r="N279" i="1"/>
  <c r="O279" i="1"/>
  <c r="P279" i="1"/>
  <c r="R279" i="1" a="1"/>
  <c r="AB279" i="1" a="1"/>
  <c r="AS279" i="1" a="1"/>
  <c r="I280" i="1"/>
  <c r="J280" i="1"/>
  <c r="K280" i="1"/>
  <c r="L280" i="1"/>
  <c r="M280" i="1"/>
  <c r="N280" i="1"/>
  <c r="O280" i="1"/>
  <c r="P280" i="1"/>
  <c r="R280" i="1" a="1"/>
  <c r="AB280" i="1" a="1"/>
  <c r="I281" i="1"/>
  <c r="J281" i="1"/>
  <c r="K281" i="1"/>
  <c r="L281" i="1"/>
  <c r="M281" i="1"/>
  <c r="N281" i="1"/>
  <c r="O281" i="1"/>
  <c r="P281" i="1"/>
  <c r="R281" i="1" a="1"/>
  <c r="AB281" i="1" a="1"/>
  <c r="I282" i="1"/>
  <c r="J282" i="1"/>
  <c r="K282" i="1"/>
  <c r="L282" i="1"/>
  <c r="M282" i="1"/>
  <c r="N282" i="1"/>
  <c r="O282" i="1"/>
  <c r="P282" i="1"/>
  <c r="R282" i="1" a="1"/>
  <c r="AB282" i="1" a="1"/>
  <c r="I283" i="1"/>
  <c r="J283" i="1"/>
  <c r="K283" i="1"/>
  <c r="L283" i="1"/>
  <c r="M283" i="1"/>
  <c r="N283" i="1"/>
  <c r="O283" i="1"/>
  <c r="P283" i="1"/>
  <c r="R283" i="1" a="1"/>
  <c r="AB283" i="1" a="1"/>
  <c r="AS283" i="1" a="1"/>
  <c r="I284" i="1"/>
  <c r="J284" i="1"/>
  <c r="K284" i="1"/>
  <c r="L284" i="1"/>
  <c r="M284" i="1"/>
  <c r="N284" i="1"/>
  <c r="O284" i="1"/>
  <c r="P284" i="1"/>
  <c r="R284" i="1" a="1"/>
  <c r="AB284" i="1" a="1"/>
  <c r="I285" i="1"/>
  <c r="J285" i="1"/>
  <c r="K285" i="1"/>
  <c r="L285" i="1"/>
  <c r="M285" i="1"/>
  <c r="N285" i="1"/>
  <c r="O285" i="1"/>
  <c r="P285" i="1"/>
  <c r="R285" i="1" a="1"/>
  <c r="AB285" i="1" a="1"/>
  <c r="AS285" i="1" a="1"/>
  <c r="I286" i="1"/>
  <c r="J286" i="1"/>
  <c r="K286" i="1"/>
  <c r="L286" i="1"/>
  <c r="M286" i="1"/>
  <c r="N286" i="1"/>
  <c r="O286" i="1"/>
  <c r="P286" i="1"/>
  <c r="R286" i="1" a="1"/>
  <c r="AB286" i="1" a="1"/>
  <c r="I287" i="1"/>
  <c r="J287" i="1"/>
  <c r="K287" i="1"/>
  <c r="L287" i="1"/>
  <c r="M287" i="1"/>
  <c r="N287" i="1"/>
  <c r="O287" i="1"/>
  <c r="P287" i="1"/>
  <c r="R287" i="1" a="1"/>
  <c r="AB287" i="1" a="1"/>
  <c r="AS287" i="1" a="1"/>
  <c r="I288" i="1"/>
  <c r="J288" i="1"/>
  <c r="K288" i="1"/>
  <c r="L288" i="1"/>
  <c r="M288" i="1"/>
  <c r="N288" i="1"/>
  <c r="O288" i="1"/>
  <c r="P288" i="1"/>
  <c r="R288" i="1" a="1"/>
  <c r="AB288" i="1" a="1"/>
  <c r="AS288" i="1" a="1"/>
  <c r="I289" i="1"/>
  <c r="J289" i="1"/>
  <c r="K289" i="1"/>
  <c r="L289" i="1"/>
  <c r="M289" i="1"/>
  <c r="N289" i="1"/>
  <c r="O289" i="1"/>
  <c r="P289" i="1"/>
  <c r="R289" i="1" a="1"/>
  <c r="AB289" i="1" a="1"/>
  <c r="AS289" i="1" a="1"/>
  <c r="I290" i="1"/>
  <c r="J290" i="1"/>
  <c r="K290" i="1"/>
  <c r="L290" i="1"/>
  <c r="M290" i="1"/>
  <c r="N290" i="1"/>
  <c r="O290" i="1"/>
  <c r="P290" i="1"/>
  <c r="R290" i="1" a="1"/>
  <c r="AB290" i="1" a="1"/>
  <c r="I291" i="1"/>
  <c r="J291" i="1"/>
  <c r="K291" i="1"/>
  <c r="L291" i="1"/>
  <c r="M291" i="1"/>
  <c r="N291" i="1"/>
  <c r="O291" i="1"/>
  <c r="P291" i="1"/>
  <c r="R291" i="1" a="1"/>
  <c r="AB291" i="1" a="1"/>
  <c r="AS291" i="1" a="1"/>
  <c r="I292" i="1"/>
  <c r="J292" i="1"/>
  <c r="K292" i="1"/>
  <c r="L292" i="1"/>
  <c r="M292" i="1"/>
  <c r="N292" i="1"/>
  <c r="O292" i="1"/>
  <c r="P292" i="1"/>
  <c r="R292" i="1" a="1"/>
  <c r="AB292" i="1" a="1"/>
  <c r="I293" i="1"/>
  <c r="J293" i="1"/>
  <c r="K293" i="1"/>
  <c r="L293" i="1"/>
  <c r="M293" i="1"/>
  <c r="N293" i="1"/>
  <c r="O293" i="1"/>
  <c r="P293" i="1"/>
  <c r="R293" i="1" a="1"/>
  <c r="AB293" i="1" a="1"/>
  <c r="I294" i="1"/>
  <c r="J294" i="1"/>
  <c r="K294" i="1"/>
  <c r="L294" i="1"/>
  <c r="M294" i="1"/>
  <c r="N294" i="1"/>
  <c r="O294" i="1"/>
  <c r="P294" i="1"/>
  <c r="R294" i="1" a="1"/>
  <c r="AB294" i="1" a="1"/>
  <c r="AS294" i="1" a="1"/>
  <c r="I295" i="1"/>
  <c r="J295" i="1"/>
  <c r="K295" i="1"/>
  <c r="L295" i="1"/>
  <c r="M295" i="1"/>
  <c r="N295" i="1"/>
  <c r="O295" i="1"/>
  <c r="P295" i="1"/>
  <c r="R295" i="1" a="1"/>
  <c r="AB295" i="1" a="1"/>
  <c r="AS295" i="1" a="1"/>
  <c r="I296" i="1"/>
  <c r="J296" i="1"/>
  <c r="K296" i="1"/>
  <c r="L296" i="1"/>
  <c r="M296" i="1"/>
  <c r="N296" i="1"/>
  <c r="O296" i="1"/>
  <c r="P296" i="1"/>
  <c r="R296" i="1" a="1"/>
  <c r="AB296" i="1" a="1"/>
  <c r="I297" i="1"/>
  <c r="J297" i="1"/>
  <c r="K297" i="1"/>
  <c r="L297" i="1"/>
  <c r="M297" i="1"/>
  <c r="N297" i="1"/>
  <c r="O297" i="1"/>
  <c r="P297" i="1"/>
  <c r="R297" i="1" a="1"/>
  <c r="AB297" i="1" a="1"/>
  <c r="AS297" i="1" a="1"/>
  <c r="I298" i="1"/>
  <c r="J298" i="1"/>
  <c r="K298" i="1"/>
  <c r="L298" i="1"/>
  <c r="M298" i="1"/>
  <c r="N298" i="1"/>
  <c r="O298" i="1"/>
  <c r="P298" i="1"/>
  <c r="R298" i="1" a="1"/>
  <c r="AB298" i="1" a="1"/>
  <c r="AS298" i="1" a="1"/>
  <c r="I299" i="1"/>
  <c r="J299" i="1"/>
  <c r="K299" i="1"/>
  <c r="L299" i="1"/>
  <c r="M299" i="1"/>
  <c r="N299" i="1"/>
  <c r="O299" i="1"/>
  <c r="P299" i="1"/>
  <c r="R299" i="1" a="1"/>
  <c r="AB299" i="1" a="1"/>
  <c r="I300" i="1"/>
  <c r="J300" i="1"/>
  <c r="K300" i="1"/>
  <c r="L300" i="1"/>
  <c r="M300" i="1"/>
  <c r="N300" i="1"/>
  <c r="O300" i="1"/>
  <c r="P300" i="1"/>
  <c r="R300" i="1" a="1"/>
  <c r="AB300" i="1" a="1"/>
  <c r="I301" i="1"/>
  <c r="J301" i="1"/>
  <c r="K301" i="1"/>
  <c r="L301" i="1"/>
  <c r="M301" i="1"/>
  <c r="N301" i="1"/>
  <c r="O301" i="1"/>
  <c r="P301" i="1"/>
  <c r="R301" i="1" a="1"/>
  <c r="AB301" i="1" a="1"/>
  <c r="AS301" i="1" a="1"/>
  <c r="I302" i="1"/>
  <c r="J302" i="1"/>
  <c r="K302" i="1"/>
  <c r="L302" i="1"/>
  <c r="M302" i="1"/>
  <c r="N302" i="1"/>
  <c r="O302" i="1"/>
  <c r="P302" i="1"/>
  <c r="R302" i="1" a="1"/>
  <c r="AB302" i="1" a="1"/>
  <c r="I303" i="1"/>
  <c r="J303" i="1"/>
  <c r="K303" i="1"/>
  <c r="L303" i="1"/>
  <c r="M303" i="1"/>
  <c r="N303" i="1"/>
  <c r="O303" i="1"/>
  <c r="P303" i="1"/>
  <c r="R303" i="1" a="1"/>
  <c r="AB303" i="1" a="1"/>
  <c r="I304" i="1"/>
  <c r="J304" i="1"/>
  <c r="K304" i="1"/>
  <c r="L304" i="1"/>
  <c r="M304" i="1"/>
  <c r="N304" i="1"/>
  <c r="O304" i="1"/>
  <c r="P304" i="1"/>
  <c r="R304" i="1" a="1"/>
  <c r="AB304" i="1" a="1"/>
  <c r="AS304" i="1" a="1"/>
  <c r="I305" i="1"/>
  <c r="J305" i="1"/>
  <c r="K305" i="1"/>
  <c r="L305" i="1"/>
  <c r="M305" i="1"/>
  <c r="N305" i="1"/>
  <c r="O305" i="1"/>
  <c r="P305" i="1"/>
  <c r="R305" i="1" a="1"/>
  <c r="AB305" i="1" a="1"/>
  <c r="AS305" i="1" a="1"/>
  <c r="I306" i="1"/>
  <c r="J306" i="1"/>
  <c r="K306" i="1"/>
  <c r="L306" i="1"/>
  <c r="M306" i="1"/>
  <c r="N306" i="1"/>
  <c r="O306" i="1"/>
  <c r="P306" i="1"/>
  <c r="R306" i="1" a="1"/>
  <c r="AB306" i="1" a="1"/>
  <c r="I307" i="1"/>
  <c r="J307" i="1"/>
  <c r="K307" i="1"/>
  <c r="L307" i="1"/>
  <c r="M307" i="1"/>
  <c r="N307" i="1"/>
  <c r="O307" i="1"/>
  <c r="P307" i="1"/>
  <c r="R307" i="1" a="1"/>
  <c r="AB307" i="1" a="1"/>
  <c r="AS307" i="1" a="1"/>
  <c r="I308" i="1"/>
  <c r="J308" i="1"/>
  <c r="K308" i="1"/>
  <c r="L308" i="1"/>
  <c r="M308" i="1"/>
  <c r="N308" i="1"/>
  <c r="O308" i="1"/>
  <c r="P308" i="1"/>
  <c r="R308" i="1" a="1"/>
  <c r="AB308" i="1" a="1"/>
  <c r="I309" i="1"/>
  <c r="J309" i="1"/>
  <c r="K309" i="1"/>
  <c r="L309" i="1"/>
  <c r="M309" i="1"/>
  <c r="N309" i="1"/>
  <c r="O309" i="1"/>
  <c r="P309" i="1"/>
  <c r="R309" i="1" a="1"/>
  <c r="AB309" i="1" a="1"/>
  <c r="I310" i="1"/>
  <c r="J310" i="1"/>
  <c r="K310" i="1"/>
  <c r="L310" i="1"/>
  <c r="M310" i="1"/>
  <c r="N310" i="1"/>
  <c r="O310" i="1"/>
  <c r="P310" i="1"/>
  <c r="R310" i="1" a="1"/>
  <c r="AB310" i="1" a="1"/>
  <c r="I311" i="1"/>
  <c r="J311" i="1"/>
  <c r="K311" i="1"/>
  <c r="L311" i="1"/>
  <c r="M311" i="1"/>
  <c r="N311" i="1"/>
  <c r="O311" i="1"/>
  <c r="P311" i="1"/>
  <c r="R311" i="1" a="1"/>
  <c r="AB311" i="1" a="1"/>
  <c r="AS311" i="1" a="1"/>
  <c r="I312" i="1"/>
  <c r="J312" i="1"/>
  <c r="K312" i="1"/>
  <c r="L312" i="1"/>
  <c r="M312" i="1"/>
  <c r="N312" i="1"/>
  <c r="O312" i="1"/>
  <c r="P312" i="1"/>
  <c r="R312" i="1" a="1"/>
  <c r="AB312" i="1" a="1"/>
  <c r="I313" i="1"/>
  <c r="J313" i="1"/>
  <c r="K313" i="1"/>
  <c r="L313" i="1"/>
  <c r="M313" i="1"/>
  <c r="N313" i="1"/>
  <c r="O313" i="1"/>
  <c r="P313" i="1"/>
  <c r="R313" i="1" a="1"/>
  <c r="AB313" i="1" a="1"/>
  <c r="I314" i="1"/>
  <c r="J314" i="1"/>
  <c r="K314" i="1"/>
  <c r="L314" i="1"/>
  <c r="M314" i="1"/>
  <c r="N314" i="1"/>
  <c r="O314" i="1"/>
  <c r="P314" i="1"/>
  <c r="R314" i="1" a="1"/>
  <c r="AB314" i="1" a="1"/>
  <c r="AS314" i="1" a="1"/>
  <c r="I315" i="1"/>
  <c r="J315" i="1"/>
  <c r="K315" i="1"/>
  <c r="L315" i="1"/>
  <c r="M315" i="1"/>
  <c r="N315" i="1"/>
  <c r="O315" i="1"/>
  <c r="P315" i="1"/>
  <c r="R315" i="1" a="1"/>
  <c r="AB315" i="1" a="1"/>
  <c r="I316" i="1"/>
  <c r="J316" i="1"/>
  <c r="K316" i="1"/>
  <c r="L316" i="1"/>
  <c r="M316" i="1"/>
  <c r="N316" i="1"/>
  <c r="O316" i="1"/>
  <c r="P316" i="1"/>
  <c r="R316" i="1" a="1"/>
  <c r="AB316" i="1" a="1"/>
  <c r="AS316" i="1" a="1"/>
  <c r="I317" i="1"/>
  <c r="J317" i="1"/>
  <c r="K317" i="1"/>
  <c r="L317" i="1"/>
  <c r="M317" i="1"/>
  <c r="N317" i="1"/>
  <c r="O317" i="1"/>
  <c r="P317" i="1"/>
  <c r="R317" i="1" a="1"/>
  <c r="AB317" i="1" a="1"/>
  <c r="AS317" i="1" a="1"/>
  <c r="I318" i="1"/>
  <c r="J318" i="1"/>
  <c r="K318" i="1"/>
  <c r="L318" i="1"/>
  <c r="M318" i="1"/>
  <c r="N318" i="1"/>
  <c r="O318" i="1"/>
  <c r="P318" i="1"/>
  <c r="R318" i="1" a="1"/>
  <c r="AB318" i="1" a="1"/>
  <c r="I319" i="1"/>
  <c r="J319" i="1"/>
  <c r="K319" i="1"/>
  <c r="L319" i="1"/>
  <c r="M319" i="1"/>
  <c r="N319" i="1"/>
  <c r="O319" i="1"/>
  <c r="P319" i="1"/>
  <c r="R319" i="1" a="1"/>
  <c r="AB319" i="1" a="1"/>
  <c r="AS319" i="1" a="1"/>
  <c r="I320" i="1"/>
  <c r="J320" i="1"/>
  <c r="K320" i="1"/>
  <c r="L320" i="1"/>
  <c r="M320" i="1"/>
  <c r="N320" i="1"/>
  <c r="O320" i="1"/>
  <c r="P320" i="1"/>
  <c r="R320" i="1" a="1"/>
  <c r="AB320" i="1" a="1"/>
  <c r="I321" i="1"/>
  <c r="J321" i="1"/>
  <c r="K321" i="1"/>
  <c r="L321" i="1"/>
  <c r="M321" i="1"/>
  <c r="N321" i="1"/>
  <c r="O321" i="1"/>
  <c r="P321" i="1"/>
  <c r="R321" i="1" a="1"/>
  <c r="AB321" i="1" a="1"/>
  <c r="AS321" i="1" a="1"/>
  <c r="I322" i="1"/>
  <c r="J322" i="1"/>
  <c r="K322" i="1"/>
  <c r="L322" i="1"/>
  <c r="M322" i="1"/>
  <c r="N322" i="1"/>
  <c r="O322" i="1"/>
  <c r="P322" i="1"/>
  <c r="R322" i="1" a="1"/>
  <c r="AB322" i="1" a="1"/>
  <c r="I323" i="1"/>
  <c r="J323" i="1"/>
  <c r="K323" i="1"/>
  <c r="L323" i="1"/>
  <c r="M323" i="1"/>
  <c r="N323" i="1"/>
  <c r="O323" i="1"/>
  <c r="P323" i="1"/>
  <c r="R323" i="1" a="1"/>
  <c r="AB323" i="1" a="1"/>
  <c r="AS323" i="1" a="1"/>
  <c r="I324" i="1"/>
  <c r="J324" i="1"/>
  <c r="K324" i="1"/>
  <c r="L324" i="1"/>
  <c r="M324" i="1"/>
  <c r="N324" i="1"/>
  <c r="O324" i="1"/>
  <c r="P324" i="1"/>
  <c r="R324" i="1" a="1"/>
  <c r="AB324" i="1" a="1"/>
  <c r="AS324" i="1" a="1"/>
  <c r="I325" i="1"/>
  <c r="J325" i="1"/>
  <c r="K325" i="1"/>
  <c r="L325" i="1"/>
  <c r="M325" i="1"/>
  <c r="N325" i="1"/>
  <c r="O325" i="1"/>
  <c r="P325" i="1"/>
  <c r="R325" i="1" a="1"/>
  <c r="AB325" i="1" a="1"/>
  <c r="I326" i="1"/>
  <c r="J326" i="1"/>
  <c r="K326" i="1"/>
  <c r="L326" i="1"/>
  <c r="M326" i="1"/>
  <c r="N326" i="1"/>
  <c r="O326" i="1"/>
  <c r="P326" i="1"/>
  <c r="R326" i="1" a="1"/>
  <c r="AB326" i="1" a="1"/>
  <c r="AS326" i="1" a="1"/>
  <c r="I327" i="1"/>
  <c r="J327" i="1"/>
  <c r="K327" i="1"/>
  <c r="L327" i="1"/>
  <c r="M327" i="1"/>
  <c r="N327" i="1"/>
  <c r="O327" i="1"/>
  <c r="P327" i="1"/>
  <c r="R327" i="1" a="1"/>
  <c r="AB327" i="1" a="1"/>
  <c r="AS327" i="1" a="1"/>
  <c r="I328" i="1"/>
  <c r="J328" i="1"/>
  <c r="K328" i="1"/>
  <c r="L328" i="1"/>
  <c r="M328" i="1"/>
  <c r="N328" i="1"/>
  <c r="O328" i="1"/>
  <c r="P328" i="1"/>
  <c r="R328" i="1" a="1"/>
  <c r="AB328" i="1" a="1"/>
  <c r="AS328" i="1" a="1"/>
  <c r="I329" i="1"/>
  <c r="J329" i="1"/>
  <c r="K329" i="1"/>
  <c r="L329" i="1"/>
  <c r="M329" i="1"/>
  <c r="N329" i="1"/>
  <c r="O329" i="1"/>
  <c r="P329" i="1"/>
  <c r="R329" i="1" a="1"/>
  <c r="AB329" i="1" a="1"/>
  <c r="AS329" i="1" a="1"/>
  <c r="I330" i="1"/>
  <c r="J330" i="1"/>
  <c r="K330" i="1"/>
  <c r="L330" i="1"/>
  <c r="M330" i="1"/>
  <c r="N330" i="1"/>
  <c r="O330" i="1"/>
  <c r="P330" i="1"/>
  <c r="R330" i="1" a="1"/>
  <c r="AB330" i="1" a="1"/>
  <c r="AS330" i="1" a="1"/>
  <c r="I331" i="1"/>
  <c r="J331" i="1"/>
  <c r="K331" i="1"/>
  <c r="L331" i="1"/>
  <c r="M331" i="1"/>
  <c r="N331" i="1"/>
  <c r="O331" i="1"/>
  <c r="P331" i="1"/>
  <c r="R331" i="1" a="1"/>
  <c r="AB331" i="1" a="1"/>
  <c r="AS331" i="1" a="1"/>
  <c r="I332" i="1"/>
  <c r="J332" i="1"/>
  <c r="K332" i="1"/>
  <c r="L332" i="1"/>
  <c r="M332" i="1"/>
  <c r="N332" i="1"/>
  <c r="O332" i="1"/>
  <c r="P332" i="1"/>
  <c r="R332" i="1" a="1"/>
  <c r="AB332" i="1" a="1"/>
  <c r="AS332" i="1" a="1"/>
  <c r="I333" i="1"/>
  <c r="J333" i="1"/>
  <c r="K333" i="1"/>
  <c r="L333" i="1"/>
  <c r="M333" i="1"/>
  <c r="N333" i="1"/>
  <c r="O333" i="1"/>
  <c r="P333" i="1"/>
  <c r="R333" i="1" a="1"/>
  <c r="AB333" i="1" a="1"/>
  <c r="I334" i="1"/>
  <c r="J334" i="1"/>
  <c r="K334" i="1"/>
  <c r="L334" i="1"/>
  <c r="M334" i="1"/>
  <c r="N334" i="1"/>
  <c r="O334" i="1"/>
  <c r="P334" i="1"/>
  <c r="R334" i="1" a="1"/>
  <c r="AB334" i="1" a="1"/>
  <c r="I335" i="1"/>
  <c r="J335" i="1"/>
  <c r="K335" i="1"/>
  <c r="L335" i="1"/>
  <c r="M335" i="1"/>
  <c r="N335" i="1"/>
  <c r="O335" i="1"/>
  <c r="P335" i="1"/>
  <c r="R335" i="1" a="1"/>
  <c r="AB335" i="1" a="1"/>
  <c r="AS335" i="1" a="1"/>
  <c r="I336" i="1"/>
  <c r="J336" i="1"/>
  <c r="K336" i="1"/>
  <c r="L336" i="1"/>
  <c r="M336" i="1"/>
  <c r="N336" i="1"/>
  <c r="O336" i="1"/>
  <c r="P336" i="1"/>
  <c r="R336" i="1" a="1"/>
  <c r="AB336" i="1" a="1"/>
  <c r="I337" i="1"/>
  <c r="J337" i="1"/>
  <c r="K337" i="1"/>
  <c r="L337" i="1"/>
  <c r="M337" i="1"/>
  <c r="N337" i="1"/>
  <c r="O337" i="1"/>
  <c r="P337" i="1"/>
  <c r="R337" i="1" a="1"/>
  <c r="AB337" i="1" a="1"/>
  <c r="AS337" i="1" a="1"/>
  <c r="I338" i="1"/>
  <c r="J338" i="1"/>
  <c r="K338" i="1"/>
  <c r="L338" i="1"/>
  <c r="M338" i="1"/>
  <c r="N338" i="1"/>
  <c r="O338" i="1"/>
  <c r="P338" i="1"/>
  <c r="R338" i="1" a="1"/>
  <c r="AB338" i="1" a="1"/>
  <c r="I339" i="1"/>
  <c r="J339" i="1"/>
  <c r="K339" i="1"/>
  <c r="L339" i="1"/>
  <c r="M339" i="1"/>
  <c r="N339" i="1"/>
  <c r="O339" i="1"/>
  <c r="P339" i="1"/>
  <c r="R339" i="1" a="1"/>
  <c r="AB339" i="1" a="1"/>
  <c r="I340" i="1"/>
  <c r="J340" i="1"/>
  <c r="K340" i="1"/>
  <c r="L340" i="1"/>
  <c r="M340" i="1"/>
  <c r="N340" i="1"/>
  <c r="O340" i="1"/>
  <c r="P340" i="1"/>
  <c r="R340" i="1" a="1"/>
  <c r="AB340" i="1" a="1"/>
  <c r="I341" i="1"/>
  <c r="J341" i="1"/>
  <c r="K341" i="1"/>
  <c r="L341" i="1"/>
  <c r="M341" i="1"/>
  <c r="N341" i="1"/>
  <c r="O341" i="1"/>
  <c r="P341" i="1"/>
  <c r="R341" i="1" a="1"/>
  <c r="AB341" i="1" a="1"/>
  <c r="I342" i="1"/>
  <c r="J342" i="1"/>
  <c r="K342" i="1"/>
  <c r="L342" i="1"/>
  <c r="M342" i="1"/>
  <c r="N342" i="1"/>
  <c r="O342" i="1"/>
  <c r="P342" i="1"/>
  <c r="R342" i="1" a="1"/>
  <c r="AB342" i="1" a="1"/>
  <c r="AS342" i="1" a="1"/>
  <c r="I343" i="1"/>
  <c r="J343" i="1"/>
  <c r="K343" i="1"/>
  <c r="L343" i="1"/>
  <c r="M343" i="1"/>
  <c r="N343" i="1"/>
  <c r="O343" i="1"/>
  <c r="P343" i="1"/>
  <c r="R343" i="1" a="1"/>
  <c r="AB343" i="1" a="1"/>
  <c r="I344" i="1"/>
  <c r="J344" i="1"/>
  <c r="K344" i="1"/>
  <c r="L344" i="1"/>
  <c r="M344" i="1"/>
  <c r="N344" i="1"/>
  <c r="O344" i="1"/>
  <c r="P344" i="1"/>
  <c r="R344" i="1" a="1"/>
  <c r="AB344" i="1" a="1"/>
  <c r="I345" i="1"/>
  <c r="J345" i="1"/>
  <c r="K345" i="1"/>
  <c r="L345" i="1"/>
  <c r="M345" i="1"/>
  <c r="N345" i="1"/>
  <c r="O345" i="1"/>
  <c r="P345" i="1"/>
  <c r="R345" i="1" a="1"/>
  <c r="AB345" i="1" a="1"/>
  <c r="I346" i="1"/>
  <c r="J346" i="1"/>
  <c r="K346" i="1"/>
  <c r="L346" i="1"/>
  <c r="M346" i="1"/>
  <c r="N346" i="1"/>
  <c r="O346" i="1"/>
  <c r="P346" i="1"/>
  <c r="R346" i="1" a="1"/>
  <c r="AB346" i="1" a="1"/>
  <c r="AS346" i="1" a="1"/>
  <c r="I347" i="1"/>
  <c r="J347" i="1"/>
  <c r="K347" i="1"/>
  <c r="L347" i="1"/>
  <c r="M347" i="1"/>
  <c r="N347" i="1"/>
  <c r="O347" i="1"/>
  <c r="P347" i="1"/>
  <c r="R347" i="1" a="1"/>
  <c r="AB347" i="1" a="1"/>
  <c r="AS347" i="1" a="1"/>
  <c r="I348" i="1"/>
  <c r="J348" i="1"/>
  <c r="K348" i="1"/>
  <c r="L348" i="1"/>
  <c r="M348" i="1"/>
  <c r="N348" i="1"/>
  <c r="O348" i="1"/>
  <c r="P348" i="1"/>
  <c r="R348" i="1" a="1"/>
  <c r="AB348" i="1" a="1"/>
  <c r="I349" i="1"/>
  <c r="J349" i="1"/>
  <c r="K349" i="1"/>
  <c r="L349" i="1"/>
  <c r="M349" i="1"/>
  <c r="N349" i="1"/>
  <c r="O349" i="1"/>
  <c r="P349" i="1"/>
  <c r="R349" i="1" a="1"/>
  <c r="AB349" i="1" a="1"/>
  <c r="AS349" i="1" a="1"/>
  <c r="I350" i="1"/>
  <c r="J350" i="1"/>
  <c r="K350" i="1"/>
  <c r="L350" i="1"/>
  <c r="M350" i="1"/>
  <c r="N350" i="1"/>
  <c r="O350" i="1"/>
  <c r="P350" i="1"/>
  <c r="R350" i="1" a="1"/>
  <c r="AB350" i="1" a="1"/>
  <c r="AS350" i="1" a="1"/>
  <c r="I351" i="1"/>
  <c r="J351" i="1"/>
  <c r="K351" i="1"/>
  <c r="L351" i="1"/>
  <c r="M351" i="1"/>
  <c r="N351" i="1"/>
  <c r="O351" i="1"/>
  <c r="P351" i="1"/>
  <c r="R351" i="1" a="1"/>
  <c r="AB351" i="1" a="1"/>
  <c r="I352" i="1"/>
  <c r="J352" i="1"/>
  <c r="K352" i="1"/>
  <c r="L352" i="1"/>
  <c r="M352" i="1"/>
  <c r="N352" i="1"/>
  <c r="O352" i="1"/>
  <c r="P352" i="1"/>
  <c r="R352" i="1" a="1"/>
  <c r="AB352" i="1" a="1"/>
  <c r="AS352" i="1" a="1"/>
  <c r="I353" i="1"/>
  <c r="J353" i="1"/>
  <c r="K353" i="1"/>
  <c r="L353" i="1"/>
  <c r="M353" i="1"/>
  <c r="N353" i="1"/>
  <c r="O353" i="1"/>
  <c r="P353" i="1"/>
  <c r="R353" i="1" a="1"/>
  <c r="AB353" i="1" a="1"/>
  <c r="I354" i="1"/>
  <c r="J354" i="1"/>
  <c r="K354" i="1"/>
  <c r="L354" i="1"/>
  <c r="M354" i="1"/>
  <c r="N354" i="1"/>
  <c r="O354" i="1"/>
  <c r="P354" i="1"/>
  <c r="R354" i="1" a="1"/>
  <c r="AB354" i="1" a="1"/>
  <c r="AS354" i="1" a="1"/>
  <c r="I355" i="1"/>
  <c r="J355" i="1"/>
  <c r="K355" i="1"/>
  <c r="L355" i="1"/>
  <c r="M355" i="1"/>
  <c r="N355" i="1"/>
  <c r="O355" i="1"/>
  <c r="P355" i="1"/>
  <c r="R355" i="1" a="1"/>
  <c r="AB355" i="1" a="1"/>
  <c r="I356" i="1"/>
  <c r="J356" i="1"/>
  <c r="K356" i="1"/>
  <c r="L356" i="1"/>
  <c r="M356" i="1"/>
  <c r="N356" i="1"/>
  <c r="O356" i="1"/>
  <c r="P356" i="1"/>
  <c r="R356" i="1" a="1"/>
  <c r="AB356" i="1" a="1"/>
  <c r="I357" i="1"/>
  <c r="J357" i="1"/>
  <c r="K357" i="1"/>
  <c r="L357" i="1"/>
  <c r="M357" i="1"/>
  <c r="N357" i="1"/>
  <c r="O357" i="1"/>
  <c r="P357" i="1"/>
  <c r="R357" i="1" a="1"/>
  <c r="AB357" i="1" a="1"/>
  <c r="I358" i="1"/>
  <c r="J358" i="1"/>
  <c r="K358" i="1"/>
  <c r="L358" i="1"/>
  <c r="M358" i="1"/>
  <c r="N358" i="1"/>
  <c r="O358" i="1"/>
  <c r="P358" i="1"/>
  <c r="R358" i="1" a="1"/>
  <c r="AB358" i="1" a="1"/>
  <c r="I359" i="1"/>
  <c r="J359" i="1"/>
  <c r="K359" i="1"/>
  <c r="L359" i="1"/>
  <c r="M359" i="1"/>
  <c r="N359" i="1"/>
  <c r="O359" i="1"/>
  <c r="P359" i="1"/>
  <c r="R359" i="1" a="1"/>
  <c r="AB359" i="1" a="1"/>
  <c r="AS359" i="1" a="1"/>
  <c r="I360" i="1"/>
  <c r="J360" i="1"/>
  <c r="K360" i="1"/>
  <c r="L360" i="1"/>
  <c r="M360" i="1"/>
  <c r="N360" i="1"/>
  <c r="O360" i="1"/>
  <c r="P360" i="1"/>
  <c r="R360" i="1" a="1"/>
  <c r="AB360" i="1" a="1"/>
  <c r="AS360" i="1" a="1"/>
  <c r="I361" i="1"/>
  <c r="J361" i="1"/>
  <c r="K361" i="1"/>
  <c r="L361" i="1"/>
  <c r="M361" i="1"/>
  <c r="N361" i="1"/>
  <c r="O361" i="1"/>
  <c r="P361" i="1"/>
  <c r="R361" i="1" a="1"/>
  <c r="AB361" i="1" a="1"/>
  <c r="I362" i="1"/>
  <c r="J362" i="1"/>
  <c r="K362" i="1"/>
  <c r="L362" i="1"/>
  <c r="M362" i="1"/>
  <c r="N362" i="1"/>
  <c r="O362" i="1"/>
  <c r="P362" i="1"/>
  <c r="R362" i="1" a="1"/>
  <c r="AB362" i="1" a="1"/>
  <c r="AS362" i="1" a="1"/>
  <c r="I363" i="1"/>
  <c r="J363" i="1"/>
  <c r="K363" i="1"/>
  <c r="L363" i="1"/>
  <c r="M363" i="1"/>
  <c r="N363" i="1"/>
  <c r="O363" i="1"/>
  <c r="P363" i="1"/>
  <c r="R363" i="1" a="1"/>
  <c r="AB363" i="1" a="1"/>
  <c r="I364" i="1"/>
  <c r="J364" i="1"/>
  <c r="K364" i="1"/>
  <c r="L364" i="1"/>
  <c r="M364" i="1"/>
  <c r="N364" i="1"/>
  <c r="O364" i="1"/>
  <c r="P364" i="1"/>
  <c r="R364" i="1" a="1"/>
  <c r="AB364" i="1" a="1"/>
  <c r="AS364" i="1" a="1"/>
  <c r="I365" i="1"/>
  <c r="J365" i="1"/>
  <c r="K365" i="1"/>
  <c r="L365" i="1"/>
  <c r="M365" i="1"/>
  <c r="N365" i="1"/>
  <c r="O365" i="1"/>
  <c r="P365" i="1"/>
  <c r="R365" i="1" a="1"/>
  <c r="AB365" i="1" a="1"/>
  <c r="AS365" i="1" a="1"/>
  <c r="I366" i="1"/>
  <c r="J366" i="1"/>
  <c r="K366" i="1"/>
  <c r="L366" i="1"/>
  <c r="M366" i="1"/>
  <c r="N366" i="1"/>
  <c r="O366" i="1"/>
  <c r="P366" i="1"/>
  <c r="R366" i="1" a="1"/>
  <c r="AB366" i="1" a="1"/>
  <c r="I367" i="1"/>
  <c r="J367" i="1"/>
  <c r="K367" i="1"/>
  <c r="L367" i="1"/>
  <c r="M367" i="1"/>
  <c r="N367" i="1"/>
  <c r="O367" i="1"/>
  <c r="P367" i="1"/>
  <c r="R367" i="1" a="1"/>
  <c r="AB367" i="1" a="1"/>
  <c r="AS367" i="1" a="1"/>
  <c r="I368" i="1"/>
  <c r="J368" i="1"/>
  <c r="K368" i="1"/>
  <c r="L368" i="1"/>
  <c r="M368" i="1"/>
  <c r="N368" i="1"/>
  <c r="O368" i="1"/>
  <c r="P368" i="1"/>
  <c r="R368" i="1" a="1"/>
  <c r="AB368" i="1" a="1"/>
  <c r="I369" i="1"/>
  <c r="J369" i="1"/>
  <c r="K369" i="1"/>
  <c r="L369" i="1"/>
  <c r="M369" i="1"/>
  <c r="N369" i="1"/>
  <c r="O369" i="1"/>
  <c r="P369" i="1"/>
  <c r="R369" i="1" a="1"/>
  <c r="AB369" i="1" a="1"/>
  <c r="AS369" i="1" a="1"/>
  <c r="I370" i="1"/>
  <c r="J370" i="1"/>
  <c r="K370" i="1"/>
  <c r="L370" i="1"/>
  <c r="M370" i="1"/>
  <c r="N370" i="1"/>
  <c r="O370" i="1"/>
  <c r="P370" i="1"/>
  <c r="R370" i="1" a="1"/>
  <c r="AB370" i="1" a="1"/>
  <c r="AS370" i="1" a="1"/>
  <c r="I371" i="1"/>
  <c r="J371" i="1"/>
  <c r="K371" i="1"/>
  <c r="L371" i="1"/>
  <c r="M371" i="1"/>
  <c r="N371" i="1"/>
  <c r="O371" i="1"/>
  <c r="P371" i="1"/>
  <c r="R371" i="1" a="1"/>
  <c r="AB371" i="1" a="1"/>
  <c r="I372" i="1"/>
  <c r="J372" i="1"/>
  <c r="K372" i="1"/>
  <c r="L372" i="1"/>
  <c r="M372" i="1"/>
  <c r="N372" i="1"/>
  <c r="O372" i="1"/>
  <c r="P372" i="1"/>
  <c r="R372" i="1" a="1"/>
  <c r="AB372" i="1" a="1"/>
  <c r="AS372" i="1" a="1"/>
  <c r="I373" i="1"/>
  <c r="J373" i="1"/>
  <c r="K373" i="1"/>
  <c r="L373" i="1"/>
  <c r="M373" i="1"/>
  <c r="N373" i="1"/>
  <c r="O373" i="1"/>
  <c r="P373" i="1"/>
  <c r="R373" i="1" a="1"/>
  <c r="AB373" i="1" a="1"/>
  <c r="I374" i="1"/>
  <c r="J374" i="1"/>
  <c r="K374" i="1"/>
  <c r="L374" i="1"/>
  <c r="M374" i="1"/>
  <c r="N374" i="1"/>
  <c r="O374" i="1"/>
  <c r="P374" i="1"/>
  <c r="R374" i="1" a="1"/>
  <c r="AB374" i="1" a="1"/>
  <c r="I375" i="1"/>
  <c r="J375" i="1"/>
  <c r="K375" i="1"/>
  <c r="L375" i="1"/>
  <c r="M375" i="1"/>
  <c r="N375" i="1"/>
  <c r="O375" i="1"/>
  <c r="P375" i="1"/>
  <c r="R375" i="1" a="1"/>
  <c r="AB375" i="1" a="1"/>
  <c r="I376" i="1"/>
  <c r="J376" i="1"/>
  <c r="K376" i="1"/>
  <c r="L376" i="1"/>
  <c r="M376" i="1"/>
  <c r="N376" i="1"/>
  <c r="O376" i="1"/>
  <c r="P376" i="1"/>
  <c r="R376" i="1" a="1"/>
  <c r="AB376" i="1" a="1"/>
  <c r="I377" i="1"/>
  <c r="J377" i="1"/>
  <c r="K377" i="1"/>
  <c r="L377" i="1"/>
  <c r="M377" i="1"/>
  <c r="N377" i="1"/>
  <c r="O377" i="1"/>
  <c r="P377" i="1"/>
  <c r="R377" i="1" a="1"/>
  <c r="AB377" i="1" a="1"/>
  <c r="AS377" i="1" a="1"/>
  <c r="I378" i="1"/>
  <c r="J378" i="1"/>
  <c r="K378" i="1"/>
  <c r="L378" i="1"/>
  <c r="M378" i="1"/>
  <c r="N378" i="1"/>
  <c r="O378" i="1"/>
  <c r="P378" i="1"/>
  <c r="R378" i="1" a="1"/>
  <c r="AB378" i="1" a="1"/>
  <c r="I379" i="1"/>
  <c r="J379" i="1"/>
  <c r="K379" i="1"/>
  <c r="L379" i="1"/>
  <c r="M379" i="1"/>
  <c r="N379" i="1"/>
  <c r="O379" i="1"/>
  <c r="P379" i="1"/>
  <c r="R379" i="1" a="1"/>
  <c r="AB379" i="1" a="1"/>
  <c r="I380" i="1"/>
  <c r="J380" i="1"/>
  <c r="K380" i="1"/>
  <c r="L380" i="1"/>
  <c r="M380" i="1"/>
  <c r="N380" i="1"/>
  <c r="O380" i="1"/>
  <c r="P380" i="1"/>
  <c r="R380" i="1" a="1"/>
  <c r="AB380" i="1" a="1"/>
  <c r="AS380" i="1" a="1"/>
  <c r="I381" i="1"/>
  <c r="J381" i="1"/>
  <c r="K381" i="1"/>
  <c r="L381" i="1"/>
  <c r="M381" i="1"/>
  <c r="N381" i="1"/>
  <c r="O381" i="1"/>
  <c r="P381" i="1"/>
  <c r="R381" i="1" a="1"/>
  <c r="AB381" i="1" a="1"/>
  <c r="I382" i="1"/>
  <c r="J382" i="1"/>
  <c r="K382" i="1"/>
  <c r="L382" i="1"/>
  <c r="M382" i="1"/>
  <c r="N382" i="1"/>
  <c r="O382" i="1"/>
  <c r="P382" i="1"/>
  <c r="R382" i="1" a="1"/>
  <c r="AB382" i="1" a="1"/>
  <c r="AS382" i="1" a="1"/>
  <c r="I383" i="1"/>
  <c r="J383" i="1"/>
  <c r="K383" i="1"/>
  <c r="L383" i="1"/>
  <c r="M383" i="1"/>
  <c r="N383" i="1"/>
  <c r="O383" i="1"/>
  <c r="P383" i="1"/>
  <c r="R383" i="1" a="1"/>
  <c r="AB383" i="1" a="1"/>
  <c r="I384" i="1"/>
  <c r="J384" i="1"/>
  <c r="K384" i="1"/>
  <c r="L384" i="1"/>
  <c r="M384" i="1"/>
  <c r="N384" i="1"/>
  <c r="O384" i="1"/>
  <c r="P384" i="1"/>
  <c r="R384" i="1" a="1"/>
  <c r="AB384" i="1" a="1"/>
  <c r="I385" i="1"/>
  <c r="J385" i="1"/>
  <c r="K385" i="1"/>
  <c r="L385" i="1"/>
  <c r="M385" i="1"/>
  <c r="N385" i="1"/>
  <c r="O385" i="1"/>
  <c r="P385" i="1"/>
  <c r="R385" i="1" a="1"/>
  <c r="AB385" i="1" a="1"/>
  <c r="I386" i="1"/>
  <c r="J386" i="1"/>
  <c r="K386" i="1"/>
  <c r="L386" i="1"/>
  <c r="M386" i="1"/>
  <c r="N386" i="1"/>
  <c r="O386" i="1"/>
  <c r="P386" i="1"/>
  <c r="R386" i="1" a="1"/>
  <c r="AB386" i="1" a="1"/>
  <c r="AS386" i="1" a="1"/>
  <c r="I387" i="1"/>
  <c r="J387" i="1"/>
  <c r="K387" i="1"/>
  <c r="L387" i="1"/>
  <c r="M387" i="1"/>
  <c r="N387" i="1"/>
  <c r="O387" i="1"/>
  <c r="P387" i="1"/>
  <c r="R387" i="1" a="1"/>
  <c r="AB387" i="1" a="1"/>
  <c r="I388" i="1"/>
  <c r="J388" i="1"/>
  <c r="K388" i="1"/>
  <c r="L388" i="1"/>
  <c r="M388" i="1"/>
  <c r="N388" i="1"/>
  <c r="O388" i="1"/>
  <c r="P388" i="1"/>
  <c r="R388" i="1" a="1"/>
  <c r="AB388" i="1" a="1"/>
  <c r="I389" i="1"/>
  <c r="J389" i="1"/>
  <c r="K389" i="1"/>
  <c r="L389" i="1"/>
  <c r="M389" i="1"/>
  <c r="N389" i="1"/>
  <c r="O389" i="1"/>
  <c r="P389" i="1"/>
  <c r="R389" i="1" a="1"/>
  <c r="AB389" i="1" a="1"/>
  <c r="I390" i="1"/>
  <c r="J390" i="1"/>
  <c r="K390" i="1"/>
  <c r="L390" i="1"/>
  <c r="M390" i="1"/>
  <c r="N390" i="1"/>
  <c r="O390" i="1"/>
  <c r="P390" i="1"/>
  <c r="R390" i="1" a="1"/>
  <c r="AB390" i="1" a="1"/>
  <c r="I391" i="1"/>
  <c r="J391" i="1"/>
  <c r="K391" i="1"/>
  <c r="L391" i="1"/>
  <c r="M391" i="1"/>
  <c r="N391" i="1"/>
  <c r="O391" i="1"/>
  <c r="P391" i="1"/>
  <c r="R391" i="1" a="1"/>
  <c r="AB391" i="1" a="1"/>
  <c r="I392" i="1"/>
  <c r="J392" i="1"/>
  <c r="K392" i="1"/>
  <c r="L392" i="1"/>
  <c r="M392" i="1"/>
  <c r="N392" i="1"/>
  <c r="O392" i="1"/>
  <c r="P392" i="1"/>
  <c r="R392" i="1" a="1"/>
  <c r="AB392" i="1" a="1"/>
  <c r="AS392" i="1" a="1"/>
  <c r="I393" i="1"/>
  <c r="J393" i="1"/>
  <c r="K393" i="1"/>
  <c r="L393" i="1"/>
  <c r="M393" i="1"/>
  <c r="N393" i="1"/>
  <c r="O393" i="1"/>
  <c r="P393" i="1"/>
  <c r="R393" i="1" a="1"/>
  <c r="AB393" i="1" a="1"/>
  <c r="I394" i="1"/>
  <c r="J394" i="1"/>
  <c r="K394" i="1"/>
  <c r="L394" i="1"/>
  <c r="M394" i="1"/>
  <c r="N394" i="1"/>
  <c r="O394" i="1"/>
  <c r="P394" i="1"/>
  <c r="R394" i="1" a="1"/>
  <c r="AB394" i="1" a="1"/>
  <c r="AS394" i="1" a="1"/>
  <c r="I395" i="1"/>
  <c r="J395" i="1"/>
  <c r="K395" i="1"/>
  <c r="L395" i="1"/>
  <c r="M395" i="1"/>
  <c r="N395" i="1"/>
  <c r="O395" i="1"/>
  <c r="P395" i="1"/>
  <c r="R395" i="1" a="1"/>
  <c r="AB395" i="1" a="1"/>
  <c r="I396" i="1"/>
  <c r="J396" i="1"/>
  <c r="K396" i="1"/>
  <c r="L396" i="1"/>
  <c r="M396" i="1"/>
  <c r="N396" i="1"/>
  <c r="O396" i="1"/>
  <c r="P396" i="1"/>
  <c r="R396" i="1" a="1"/>
  <c r="AB396" i="1" a="1"/>
  <c r="I397" i="1"/>
  <c r="J397" i="1"/>
  <c r="K397" i="1"/>
  <c r="L397" i="1"/>
  <c r="M397" i="1"/>
  <c r="N397" i="1"/>
  <c r="O397" i="1"/>
  <c r="P397" i="1"/>
  <c r="R397" i="1" a="1"/>
  <c r="AB397" i="1" a="1"/>
  <c r="I398" i="1"/>
  <c r="J398" i="1"/>
  <c r="K398" i="1"/>
  <c r="L398" i="1"/>
  <c r="M398" i="1"/>
  <c r="N398" i="1"/>
  <c r="O398" i="1"/>
  <c r="P398" i="1"/>
  <c r="R398" i="1" a="1"/>
  <c r="AB398" i="1" a="1"/>
  <c r="AS398" i="1" a="1"/>
  <c r="I399" i="1"/>
  <c r="J399" i="1"/>
  <c r="K399" i="1"/>
  <c r="L399" i="1"/>
  <c r="M399" i="1"/>
  <c r="N399" i="1"/>
  <c r="O399" i="1"/>
  <c r="P399" i="1"/>
  <c r="R399" i="1" a="1"/>
  <c r="AB399" i="1" a="1"/>
  <c r="AS399" i="1" a="1"/>
  <c r="I400" i="1"/>
  <c r="J400" i="1"/>
  <c r="K400" i="1"/>
  <c r="L400" i="1"/>
  <c r="M400" i="1"/>
  <c r="N400" i="1"/>
  <c r="O400" i="1"/>
  <c r="P400" i="1"/>
  <c r="R400" i="1" a="1"/>
  <c r="AB400" i="1" a="1"/>
  <c r="I401" i="1"/>
  <c r="J401" i="1"/>
  <c r="K401" i="1"/>
  <c r="L401" i="1"/>
  <c r="M401" i="1"/>
  <c r="N401" i="1"/>
  <c r="O401" i="1"/>
  <c r="P401" i="1"/>
  <c r="R401" i="1" a="1"/>
  <c r="AB401" i="1" a="1"/>
  <c r="AS401" i="1" a="1"/>
  <c r="I402" i="1"/>
  <c r="J402" i="1"/>
  <c r="K402" i="1"/>
  <c r="L402" i="1"/>
  <c r="M402" i="1"/>
  <c r="N402" i="1"/>
  <c r="O402" i="1"/>
  <c r="P402" i="1"/>
  <c r="R402" i="1" a="1"/>
  <c r="AB402" i="1" a="1"/>
  <c r="AS402" i="1" a="1"/>
  <c r="I403" i="1"/>
  <c r="J403" i="1"/>
  <c r="K403" i="1"/>
  <c r="L403" i="1"/>
  <c r="M403" i="1"/>
  <c r="N403" i="1"/>
  <c r="O403" i="1"/>
  <c r="P403" i="1"/>
  <c r="R403" i="1" a="1"/>
  <c r="AB403" i="1" a="1"/>
  <c r="AS403" i="1" a="1"/>
  <c r="I404" i="1"/>
  <c r="J404" i="1"/>
  <c r="K404" i="1"/>
  <c r="L404" i="1"/>
  <c r="M404" i="1"/>
  <c r="N404" i="1"/>
  <c r="O404" i="1"/>
  <c r="P404" i="1"/>
  <c r="R404" i="1" a="1"/>
  <c r="AB404" i="1" a="1"/>
  <c r="AS404" i="1" a="1"/>
  <c r="I405" i="1"/>
  <c r="J405" i="1"/>
  <c r="K405" i="1"/>
  <c r="L405" i="1"/>
  <c r="M405" i="1"/>
  <c r="N405" i="1"/>
  <c r="O405" i="1"/>
  <c r="P405" i="1"/>
  <c r="R405" i="1" a="1"/>
  <c r="AB405" i="1" a="1"/>
  <c r="AS405" i="1" a="1"/>
  <c r="I406" i="1"/>
  <c r="J406" i="1"/>
  <c r="K406" i="1"/>
  <c r="L406" i="1"/>
  <c r="M406" i="1"/>
  <c r="N406" i="1"/>
  <c r="O406" i="1"/>
  <c r="P406" i="1"/>
  <c r="R406" i="1" a="1"/>
  <c r="AB406" i="1" a="1"/>
  <c r="AS406" i="1" a="1"/>
  <c r="I407" i="1"/>
  <c r="J407" i="1"/>
  <c r="K407" i="1"/>
  <c r="L407" i="1"/>
  <c r="M407" i="1"/>
  <c r="N407" i="1"/>
  <c r="O407" i="1"/>
  <c r="P407" i="1"/>
  <c r="R407" i="1" a="1"/>
  <c r="AB407" i="1" a="1"/>
  <c r="I408" i="1"/>
  <c r="J408" i="1"/>
  <c r="K408" i="1"/>
  <c r="L408" i="1"/>
  <c r="M408" i="1"/>
  <c r="N408" i="1"/>
  <c r="O408" i="1"/>
  <c r="P408" i="1"/>
  <c r="R408" i="1" a="1"/>
  <c r="AB408" i="1" a="1"/>
  <c r="I409" i="1"/>
  <c r="J409" i="1"/>
  <c r="K409" i="1"/>
  <c r="L409" i="1"/>
  <c r="M409" i="1"/>
  <c r="N409" i="1"/>
  <c r="O409" i="1"/>
  <c r="P409" i="1"/>
  <c r="R409" i="1" a="1"/>
  <c r="AB409" i="1" a="1"/>
  <c r="AS409" i="1" a="1"/>
  <c r="I410" i="1"/>
  <c r="J410" i="1"/>
  <c r="K410" i="1"/>
  <c r="L410" i="1"/>
  <c r="M410" i="1"/>
  <c r="N410" i="1"/>
  <c r="O410" i="1"/>
  <c r="P410" i="1"/>
  <c r="R410" i="1" a="1"/>
  <c r="AB410" i="1" a="1"/>
  <c r="AS410" i="1" a="1"/>
  <c r="I411" i="1"/>
  <c r="J411" i="1"/>
  <c r="K411" i="1"/>
  <c r="L411" i="1"/>
  <c r="M411" i="1"/>
  <c r="N411" i="1"/>
  <c r="O411" i="1"/>
  <c r="P411" i="1"/>
  <c r="R411" i="1" a="1"/>
  <c r="AB411" i="1" a="1"/>
  <c r="I412" i="1"/>
  <c r="J412" i="1"/>
  <c r="K412" i="1"/>
  <c r="L412" i="1"/>
  <c r="M412" i="1"/>
  <c r="N412" i="1"/>
  <c r="O412" i="1"/>
  <c r="P412" i="1"/>
  <c r="R412" i="1" a="1"/>
  <c r="AB412" i="1" a="1"/>
  <c r="AS412" i="1" a="1"/>
  <c r="I413" i="1"/>
  <c r="J413" i="1"/>
  <c r="K413" i="1"/>
  <c r="L413" i="1"/>
  <c r="M413" i="1"/>
  <c r="N413" i="1"/>
  <c r="O413" i="1"/>
  <c r="P413" i="1"/>
  <c r="R413" i="1" a="1"/>
  <c r="AB413" i="1" a="1"/>
  <c r="AS413" i="1" a="1"/>
  <c r="I414" i="1"/>
  <c r="J414" i="1"/>
  <c r="K414" i="1"/>
  <c r="L414" i="1"/>
  <c r="M414" i="1"/>
  <c r="N414" i="1"/>
  <c r="O414" i="1"/>
  <c r="P414" i="1"/>
  <c r="R414" i="1" a="1"/>
  <c r="AB414" i="1" a="1"/>
  <c r="I415" i="1"/>
  <c r="J415" i="1"/>
  <c r="K415" i="1"/>
  <c r="L415" i="1"/>
  <c r="M415" i="1"/>
  <c r="N415" i="1"/>
  <c r="O415" i="1"/>
  <c r="P415" i="1"/>
  <c r="R415" i="1" a="1"/>
  <c r="AB415" i="1" a="1"/>
  <c r="AS415" i="1" a="1"/>
  <c r="I416" i="1"/>
  <c r="J416" i="1"/>
  <c r="K416" i="1"/>
  <c r="L416" i="1"/>
  <c r="M416" i="1"/>
  <c r="N416" i="1"/>
  <c r="O416" i="1"/>
  <c r="P416" i="1"/>
  <c r="R416" i="1" a="1"/>
  <c r="AB416" i="1" a="1"/>
  <c r="AS416" i="1" a="1"/>
  <c r="I417" i="1"/>
  <c r="J417" i="1"/>
  <c r="K417" i="1"/>
  <c r="L417" i="1"/>
  <c r="M417" i="1"/>
  <c r="N417" i="1"/>
  <c r="O417" i="1"/>
  <c r="P417" i="1"/>
  <c r="R417" i="1" a="1"/>
  <c r="AB417" i="1" a="1"/>
  <c r="AS417" i="1" a="1"/>
  <c r="I418" i="1"/>
  <c r="J418" i="1"/>
  <c r="K418" i="1"/>
  <c r="L418" i="1"/>
  <c r="M418" i="1"/>
  <c r="N418" i="1"/>
  <c r="O418" i="1"/>
  <c r="P418" i="1"/>
  <c r="R418" i="1" a="1"/>
  <c r="AB418" i="1" a="1"/>
  <c r="AS418" i="1" a="1"/>
  <c r="I419" i="1"/>
  <c r="J419" i="1"/>
  <c r="K419" i="1"/>
  <c r="L419" i="1"/>
  <c r="M419" i="1"/>
  <c r="N419" i="1"/>
  <c r="O419" i="1"/>
  <c r="P419" i="1"/>
  <c r="R419" i="1" a="1"/>
  <c r="AB419" i="1" a="1"/>
  <c r="AS419" i="1" a="1"/>
  <c r="I420" i="1"/>
  <c r="J420" i="1"/>
  <c r="K420" i="1"/>
  <c r="L420" i="1"/>
  <c r="M420" i="1"/>
  <c r="N420" i="1"/>
  <c r="O420" i="1"/>
  <c r="P420" i="1"/>
  <c r="R420" i="1" a="1"/>
  <c r="AB420" i="1" a="1"/>
  <c r="I421" i="1"/>
  <c r="J421" i="1"/>
  <c r="K421" i="1"/>
  <c r="L421" i="1"/>
  <c r="M421" i="1"/>
  <c r="N421" i="1"/>
  <c r="O421" i="1"/>
  <c r="P421" i="1"/>
  <c r="R421" i="1" a="1"/>
  <c r="AB421" i="1" a="1"/>
  <c r="AS421" i="1" a="1"/>
  <c r="I422" i="1"/>
  <c r="J422" i="1"/>
  <c r="K422" i="1"/>
  <c r="L422" i="1"/>
  <c r="M422" i="1"/>
  <c r="N422" i="1"/>
  <c r="O422" i="1"/>
  <c r="P422" i="1"/>
  <c r="R422" i="1" a="1"/>
  <c r="AB422" i="1" a="1"/>
  <c r="I423" i="1"/>
  <c r="J423" i="1"/>
  <c r="K423" i="1"/>
  <c r="L423" i="1"/>
  <c r="M423" i="1"/>
  <c r="N423" i="1"/>
  <c r="O423" i="1"/>
  <c r="P423" i="1"/>
  <c r="R423" i="1" a="1"/>
  <c r="AB423" i="1" a="1"/>
  <c r="AS423" i="1" a="1"/>
  <c r="I424" i="1"/>
  <c r="J424" i="1"/>
  <c r="K424" i="1"/>
  <c r="L424" i="1"/>
  <c r="M424" i="1"/>
  <c r="N424" i="1"/>
  <c r="O424" i="1"/>
  <c r="P424" i="1"/>
  <c r="R424" i="1" a="1"/>
  <c r="AB424" i="1" a="1"/>
  <c r="AS424" i="1" a="1"/>
  <c r="I425" i="1"/>
  <c r="J425" i="1"/>
  <c r="K425" i="1"/>
  <c r="L425" i="1"/>
  <c r="M425" i="1"/>
  <c r="N425" i="1"/>
  <c r="O425" i="1"/>
  <c r="P425" i="1"/>
  <c r="R425" i="1" a="1"/>
  <c r="AB425" i="1" a="1"/>
  <c r="I426" i="1"/>
  <c r="J426" i="1"/>
  <c r="K426" i="1"/>
  <c r="L426" i="1"/>
  <c r="M426" i="1"/>
  <c r="N426" i="1"/>
  <c r="O426" i="1"/>
  <c r="P426" i="1"/>
  <c r="R426" i="1" a="1"/>
  <c r="AB426" i="1" a="1"/>
  <c r="I427" i="1"/>
  <c r="J427" i="1"/>
  <c r="K427" i="1"/>
  <c r="L427" i="1"/>
  <c r="M427" i="1"/>
  <c r="N427" i="1"/>
  <c r="O427" i="1"/>
  <c r="P427" i="1"/>
  <c r="R427" i="1" a="1"/>
  <c r="AB427" i="1" a="1"/>
  <c r="I428" i="1"/>
  <c r="J428" i="1"/>
  <c r="K428" i="1"/>
  <c r="L428" i="1"/>
  <c r="M428" i="1"/>
  <c r="N428" i="1"/>
  <c r="O428" i="1"/>
  <c r="P428" i="1"/>
  <c r="R428" i="1" a="1"/>
  <c r="AB428" i="1" a="1"/>
  <c r="AS428" i="1" a="1"/>
  <c r="I429" i="1"/>
  <c r="J429" i="1"/>
  <c r="K429" i="1"/>
  <c r="L429" i="1"/>
  <c r="M429" i="1"/>
  <c r="N429" i="1"/>
  <c r="O429" i="1"/>
  <c r="P429" i="1"/>
  <c r="R429" i="1" a="1"/>
  <c r="AB429" i="1" a="1"/>
  <c r="AS429" i="1" a="1"/>
  <c r="I430" i="1"/>
  <c r="J430" i="1"/>
  <c r="K430" i="1"/>
  <c r="L430" i="1"/>
  <c r="M430" i="1"/>
  <c r="N430" i="1"/>
  <c r="O430" i="1"/>
  <c r="P430" i="1"/>
  <c r="R430" i="1" a="1"/>
  <c r="AB430" i="1" a="1"/>
  <c r="I431" i="1"/>
  <c r="J431" i="1"/>
  <c r="K431" i="1"/>
  <c r="L431" i="1"/>
  <c r="M431" i="1"/>
  <c r="N431" i="1"/>
  <c r="O431" i="1"/>
  <c r="P431" i="1"/>
  <c r="R431" i="1" a="1"/>
  <c r="AB431" i="1" a="1"/>
  <c r="AS431" i="1" a="1"/>
  <c r="I432" i="1"/>
  <c r="J432" i="1"/>
  <c r="K432" i="1"/>
  <c r="L432" i="1"/>
  <c r="M432" i="1"/>
  <c r="N432" i="1"/>
  <c r="O432" i="1"/>
  <c r="P432" i="1"/>
  <c r="R432" i="1" a="1"/>
  <c r="AB432" i="1" a="1"/>
  <c r="AS432" i="1" a="1"/>
  <c r="I433" i="1"/>
  <c r="J433" i="1"/>
  <c r="K433" i="1"/>
  <c r="L433" i="1"/>
  <c r="M433" i="1"/>
  <c r="N433" i="1"/>
  <c r="O433" i="1"/>
  <c r="P433" i="1"/>
  <c r="R433" i="1" a="1"/>
  <c r="AB433" i="1" a="1"/>
  <c r="I434" i="1"/>
  <c r="J434" i="1"/>
  <c r="K434" i="1"/>
  <c r="L434" i="1"/>
  <c r="M434" i="1"/>
  <c r="N434" i="1"/>
  <c r="O434" i="1"/>
  <c r="P434" i="1"/>
  <c r="R434" i="1" a="1"/>
  <c r="AB434" i="1" a="1"/>
  <c r="I435" i="1"/>
  <c r="J435" i="1"/>
  <c r="K435" i="1"/>
  <c r="L435" i="1"/>
  <c r="M435" i="1"/>
  <c r="N435" i="1"/>
  <c r="O435" i="1"/>
  <c r="P435" i="1"/>
  <c r="R435" i="1" a="1"/>
  <c r="AB435" i="1" a="1"/>
  <c r="I436" i="1"/>
  <c r="J436" i="1"/>
  <c r="K436" i="1"/>
  <c r="L436" i="1"/>
  <c r="M436" i="1"/>
  <c r="N436" i="1"/>
  <c r="O436" i="1"/>
  <c r="P436" i="1"/>
  <c r="R436" i="1" a="1"/>
  <c r="AB436" i="1" a="1"/>
  <c r="AS436" i="1" a="1"/>
  <c r="I437" i="1"/>
  <c r="J437" i="1"/>
  <c r="K437" i="1"/>
  <c r="L437" i="1"/>
  <c r="M437" i="1"/>
  <c r="N437" i="1"/>
  <c r="O437" i="1"/>
  <c r="P437" i="1"/>
  <c r="R437" i="1" a="1"/>
  <c r="AB437" i="1" a="1"/>
  <c r="AS437" i="1" a="1"/>
  <c r="I438" i="1"/>
  <c r="J438" i="1"/>
  <c r="K438" i="1"/>
  <c r="L438" i="1"/>
  <c r="M438" i="1"/>
  <c r="N438" i="1"/>
  <c r="O438" i="1"/>
  <c r="P438" i="1"/>
  <c r="R438" i="1" a="1"/>
  <c r="AB438" i="1" a="1"/>
  <c r="AS438" i="1" a="1"/>
  <c r="I439" i="1"/>
  <c r="J439" i="1"/>
  <c r="K439" i="1"/>
  <c r="L439" i="1"/>
  <c r="M439" i="1"/>
  <c r="N439" i="1"/>
  <c r="O439" i="1"/>
  <c r="P439" i="1"/>
  <c r="R439" i="1" a="1"/>
  <c r="AB439" i="1" a="1"/>
  <c r="I440" i="1"/>
  <c r="J440" i="1"/>
  <c r="K440" i="1"/>
  <c r="L440" i="1"/>
  <c r="M440" i="1"/>
  <c r="N440" i="1"/>
  <c r="O440" i="1"/>
  <c r="P440" i="1"/>
  <c r="R440" i="1" a="1"/>
  <c r="AB440" i="1" a="1"/>
  <c r="I441" i="1"/>
  <c r="J441" i="1"/>
  <c r="K441" i="1"/>
  <c r="L441" i="1"/>
  <c r="M441" i="1"/>
  <c r="N441" i="1"/>
  <c r="O441" i="1"/>
  <c r="P441" i="1"/>
  <c r="R441" i="1" a="1"/>
  <c r="AB441" i="1" a="1"/>
  <c r="AS441" i="1" a="1"/>
  <c r="I442" i="1"/>
  <c r="J442" i="1"/>
  <c r="K442" i="1"/>
  <c r="L442" i="1"/>
  <c r="M442" i="1"/>
  <c r="N442" i="1"/>
  <c r="O442" i="1"/>
  <c r="P442" i="1"/>
  <c r="R442" i="1" a="1"/>
  <c r="AB442" i="1" a="1"/>
  <c r="AS442" i="1" a="1"/>
  <c r="I443" i="1"/>
  <c r="J443" i="1"/>
  <c r="K443" i="1"/>
  <c r="L443" i="1"/>
  <c r="M443" i="1"/>
  <c r="N443" i="1"/>
  <c r="O443" i="1"/>
  <c r="P443" i="1"/>
  <c r="R443" i="1" a="1"/>
  <c r="AB443" i="1" a="1"/>
  <c r="AS443" i="1" a="1"/>
  <c r="I444" i="1"/>
  <c r="J444" i="1"/>
  <c r="K444" i="1"/>
  <c r="L444" i="1"/>
  <c r="M444" i="1"/>
  <c r="N444" i="1"/>
  <c r="O444" i="1"/>
  <c r="P444" i="1"/>
  <c r="R444" i="1" a="1"/>
  <c r="AB444" i="1" a="1"/>
  <c r="I445" i="1"/>
  <c r="J445" i="1"/>
  <c r="K445" i="1"/>
  <c r="L445" i="1"/>
  <c r="M445" i="1"/>
  <c r="N445" i="1"/>
  <c r="O445" i="1"/>
  <c r="P445" i="1"/>
  <c r="R445" i="1" a="1"/>
  <c r="AB445" i="1" a="1"/>
  <c r="I446" i="1"/>
  <c r="J446" i="1"/>
  <c r="K446" i="1"/>
  <c r="L446" i="1"/>
  <c r="M446" i="1"/>
  <c r="N446" i="1"/>
  <c r="O446" i="1"/>
  <c r="P446" i="1"/>
  <c r="R446" i="1" a="1"/>
  <c r="AB446" i="1" a="1"/>
  <c r="AS446" i="1" a="1"/>
  <c r="I447" i="1"/>
  <c r="J447" i="1"/>
  <c r="K447" i="1"/>
  <c r="L447" i="1"/>
  <c r="M447" i="1"/>
  <c r="N447" i="1"/>
  <c r="O447" i="1"/>
  <c r="P447" i="1"/>
  <c r="R447" i="1" a="1"/>
  <c r="AB447" i="1" a="1"/>
  <c r="I448" i="1"/>
  <c r="J448" i="1"/>
  <c r="K448" i="1"/>
  <c r="L448" i="1"/>
  <c r="M448" i="1"/>
  <c r="N448" i="1"/>
  <c r="O448" i="1"/>
  <c r="P448" i="1"/>
  <c r="R448" i="1" a="1"/>
  <c r="AB448" i="1" a="1"/>
  <c r="AS448" i="1" a="1"/>
  <c r="I449" i="1"/>
  <c r="J449" i="1"/>
  <c r="K449" i="1"/>
  <c r="L449" i="1"/>
  <c r="M449" i="1"/>
  <c r="N449" i="1"/>
  <c r="O449" i="1"/>
  <c r="P449" i="1"/>
  <c r="R449" i="1" a="1"/>
  <c r="AB449" i="1" a="1"/>
  <c r="I450" i="1"/>
  <c r="J450" i="1"/>
  <c r="K450" i="1"/>
  <c r="L450" i="1"/>
  <c r="M450" i="1"/>
  <c r="N450" i="1"/>
  <c r="O450" i="1"/>
  <c r="P450" i="1"/>
  <c r="R450" i="1" a="1"/>
  <c r="AB450" i="1" a="1"/>
  <c r="I451" i="1"/>
  <c r="J451" i="1"/>
  <c r="K451" i="1"/>
  <c r="L451" i="1"/>
  <c r="M451" i="1"/>
  <c r="N451" i="1"/>
  <c r="O451" i="1"/>
  <c r="P451" i="1"/>
  <c r="R451" i="1" a="1"/>
  <c r="AB451" i="1" a="1"/>
  <c r="AS451" i="1" a="1"/>
  <c r="I452" i="1"/>
  <c r="J452" i="1"/>
  <c r="K452" i="1"/>
  <c r="L452" i="1"/>
  <c r="M452" i="1"/>
  <c r="N452" i="1"/>
  <c r="O452" i="1"/>
  <c r="P452" i="1"/>
  <c r="R452" i="1" a="1"/>
  <c r="AB452" i="1" a="1"/>
  <c r="AS452" i="1" a="1"/>
  <c r="I453" i="1"/>
  <c r="J453" i="1"/>
  <c r="K453" i="1"/>
  <c r="L453" i="1"/>
  <c r="M453" i="1"/>
  <c r="N453" i="1"/>
  <c r="O453" i="1"/>
  <c r="P453" i="1"/>
  <c r="R453" i="1" a="1"/>
  <c r="AB453" i="1" a="1"/>
  <c r="AS453" i="1" a="1"/>
  <c r="I454" i="1"/>
  <c r="J454" i="1"/>
  <c r="K454" i="1"/>
  <c r="L454" i="1"/>
  <c r="M454" i="1"/>
  <c r="N454" i="1"/>
  <c r="O454" i="1"/>
  <c r="P454" i="1"/>
  <c r="R454" i="1" a="1"/>
  <c r="AB454" i="1" a="1"/>
  <c r="AS454" i="1" a="1"/>
  <c r="I455" i="1"/>
  <c r="J455" i="1"/>
  <c r="K455" i="1"/>
  <c r="L455" i="1"/>
  <c r="M455" i="1"/>
  <c r="N455" i="1"/>
  <c r="O455" i="1"/>
  <c r="P455" i="1"/>
  <c r="R455" i="1" a="1"/>
  <c r="AB455" i="1" a="1"/>
  <c r="I456" i="1"/>
  <c r="J456" i="1"/>
  <c r="K456" i="1"/>
  <c r="L456" i="1"/>
  <c r="M456" i="1"/>
  <c r="N456" i="1"/>
  <c r="O456" i="1"/>
  <c r="P456" i="1"/>
  <c r="R456" i="1" a="1"/>
  <c r="AB456" i="1" a="1"/>
  <c r="I457" i="1"/>
  <c r="J457" i="1"/>
  <c r="K457" i="1"/>
  <c r="L457" i="1"/>
  <c r="M457" i="1"/>
  <c r="N457" i="1"/>
  <c r="O457" i="1"/>
  <c r="P457" i="1"/>
  <c r="R457" i="1" a="1"/>
  <c r="AB457" i="1" a="1"/>
  <c r="AS457" i="1" a="1"/>
  <c r="I458" i="1"/>
  <c r="J458" i="1"/>
  <c r="K458" i="1"/>
  <c r="L458" i="1"/>
  <c r="M458" i="1"/>
  <c r="N458" i="1"/>
  <c r="O458" i="1"/>
  <c r="P458" i="1"/>
  <c r="R458" i="1" a="1"/>
  <c r="AB458" i="1" a="1"/>
  <c r="I459" i="1"/>
  <c r="J459" i="1"/>
  <c r="K459" i="1"/>
  <c r="L459" i="1"/>
  <c r="M459" i="1"/>
  <c r="N459" i="1"/>
  <c r="O459" i="1"/>
  <c r="P459" i="1"/>
  <c r="R459" i="1" a="1"/>
  <c r="AB459" i="1" a="1"/>
  <c r="I460" i="1"/>
  <c r="J460" i="1"/>
  <c r="K460" i="1"/>
  <c r="L460" i="1"/>
  <c r="M460" i="1"/>
  <c r="N460" i="1"/>
  <c r="O460" i="1"/>
  <c r="P460" i="1"/>
  <c r="R460" i="1" a="1"/>
  <c r="AB460" i="1" a="1"/>
  <c r="I461" i="1"/>
  <c r="J461" i="1"/>
  <c r="K461" i="1"/>
  <c r="L461" i="1"/>
  <c r="M461" i="1"/>
  <c r="N461" i="1"/>
  <c r="O461" i="1"/>
  <c r="P461" i="1"/>
  <c r="R461" i="1" a="1"/>
  <c r="AB461" i="1" a="1"/>
  <c r="AS461" i="1" a="1"/>
  <c r="I462" i="1"/>
  <c r="J462" i="1"/>
  <c r="K462" i="1"/>
  <c r="L462" i="1"/>
  <c r="M462" i="1"/>
  <c r="N462" i="1"/>
  <c r="O462" i="1"/>
  <c r="P462" i="1"/>
  <c r="R462" i="1" a="1"/>
  <c r="AB462" i="1" a="1"/>
  <c r="AS462" i="1" a="1"/>
  <c r="I463" i="1"/>
  <c r="J463" i="1"/>
  <c r="K463" i="1"/>
  <c r="L463" i="1"/>
  <c r="M463" i="1"/>
  <c r="N463" i="1"/>
  <c r="O463" i="1"/>
  <c r="P463" i="1"/>
  <c r="R463" i="1" a="1"/>
  <c r="AB463" i="1" a="1"/>
  <c r="I464" i="1"/>
  <c r="J464" i="1"/>
  <c r="K464" i="1"/>
  <c r="L464" i="1"/>
  <c r="M464" i="1"/>
  <c r="N464" i="1"/>
  <c r="O464" i="1"/>
  <c r="P464" i="1"/>
  <c r="R464" i="1" a="1"/>
  <c r="AB464" i="1" a="1"/>
  <c r="I465" i="1"/>
  <c r="J465" i="1"/>
  <c r="K465" i="1"/>
  <c r="L465" i="1"/>
  <c r="M465" i="1"/>
  <c r="N465" i="1"/>
  <c r="O465" i="1"/>
  <c r="P465" i="1"/>
  <c r="R465" i="1" a="1"/>
  <c r="AB465" i="1" a="1"/>
  <c r="AS465" i="1" a="1"/>
  <c r="I466" i="1"/>
  <c r="J466" i="1"/>
  <c r="K466" i="1"/>
  <c r="L466" i="1"/>
  <c r="M466" i="1"/>
  <c r="N466" i="1"/>
  <c r="O466" i="1"/>
  <c r="P466" i="1"/>
  <c r="R466" i="1" a="1"/>
  <c r="AB466" i="1" a="1"/>
  <c r="AS466" i="1" a="1"/>
  <c r="I467" i="1"/>
  <c r="J467" i="1"/>
  <c r="K467" i="1"/>
  <c r="L467" i="1"/>
  <c r="M467" i="1"/>
  <c r="N467" i="1"/>
  <c r="O467" i="1"/>
  <c r="P467" i="1"/>
  <c r="R467" i="1" a="1"/>
  <c r="AB467" i="1" a="1"/>
  <c r="I468" i="1"/>
  <c r="J468" i="1"/>
  <c r="K468" i="1"/>
  <c r="L468" i="1"/>
  <c r="M468" i="1"/>
  <c r="N468" i="1"/>
  <c r="O468" i="1"/>
  <c r="P468" i="1"/>
  <c r="R468" i="1" a="1"/>
  <c r="AB468" i="1" a="1"/>
  <c r="I469" i="1"/>
  <c r="J469" i="1"/>
  <c r="K469" i="1"/>
  <c r="L469" i="1"/>
  <c r="M469" i="1"/>
  <c r="N469" i="1"/>
  <c r="O469" i="1"/>
  <c r="P469" i="1"/>
  <c r="R469" i="1" a="1"/>
  <c r="AB469" i="1" a="1"/>
  <c r="AS469" i="1" a="1"/>
  <c r="I470" i="1"/>
  <c r="J470" i="1"/>
  <c r="K470" i="1"/>
  <c r="L470" i="1"/>
  <c r="M470" i="1"/>
  <c r="N470" i="1"/>
  <c r="O470" i="1"/>
  <c r="P470" i="1"/>
  <c r="R470" i="1" a="1"/>
  <c r="AB470" i="1" a="1"/>
  <c r="AS470" i="1" a="1"/>
  <c r="I471" i="1"/>
  <c r="J471" i="1"/>
  <c r="K471" i="1"/>
  <c r="L471" i="1"/>
  <c r="M471" i="1"/>
  <c r="N471" i="1"/>
  <c r="O471" i="1"/>
  <c r="P471" i="1"/>
  <c r="R471" i="1" a="1"/>
  <c r="AB471" i="1" a="1"/>
  <c r="AS471" i="1" a="1"/>
  <c r="I472" i="1"/>
  <c r="J472" i="1"/>
  <c r="K472" i="1"/>
  <c r="L472" i="1"/>
  <c r="M472" i="1"/>
  <c r="N472" i="1"/>
  <c r="O472" i="1"/>
  <c r="P472" i="1"/>
  <c r="R472" i="1" a="1"/>
  <c r="AB472" i="1" a="1"/>
  <c r="AS472" i="1" a="1"/>
  <c r="I473" i="1"/>
  <c r="J473" i="1"/>
  <c r="K473" i="1"/>
  <c r="L473" i="1"/>
  <c r="M473" i="1"/>
  <c r="N473" i="1"/>
  <c r="O473" i="1"/>
  <c r="P473" i="1"/>
  <c r="R473" i="1" a="1"/>
  <c r="AB473" i="1" a="1"/>
  <c r="I474" i="1"/>
  <c r="J474" i="1"/>
  <c r="K474" i="1"/>
  <c r="L474" i="1"/>
  <c r="M474" i="1"/>
  <c r="N474" i="1"/>
  <c r="O474" i="1"/>
  <c r="P474" i="1"/>
  <c r="R474" i="1" a="1"/>
  <c r="AB474" i="1" a="1"/>
  <c r="AS474" i="1" a="1"/>
  <c r="I475" i="1"/>
  <c r="J475" i="1"/>
  <c r="K475" i="1"/>
  <c r="L475" i="1"/>
  <c r="M475" i="1"/>
  <c r="N475" i="1"/>
  <c r="O475" i="1"/>
  <c r="P475" i="1"/>
  <c r="R475" i="1" a="1"/>
  <c r="AB475" i="1" a="1"/>
  <c r="I476" i="1"/>
  <c r="J476" i="1"/>
  <c r="K476" i="1"/>
  <c r="L476" i="1"/>
  <c r="M476" i="1"/>
  <c r="N476" i="1"/>
  <c r="O476" i="1"/>
  <c r="P476" i="1"/>
  <c r="R476" i="1" a="1"/>
  <c r="AB476" i="1" a="1"/>
  <c r="AS476" i="1" a="1"/>
  <c r="I477" i="1"/>
  <c r="J477" i="1"/>
  <c r="K477" i="1"/>
  <c r="L477" i="1"/>
  <c r="M477" i="1"/>
  <c r="N477" i="1"/>
  <c r="O477" i="1"/>
  <c r="P477" i="1"/>
  <c r="R477" i="1" a="1"/>
  <c r="AB477" i="1" a="1"/>
  <c r="AS477" i="1" a="1"/>
  <c r="I478" i="1"/>
  <c r="J478" i="1"/>
  <c r="K478" i="1"/>
  <c r="L478" i="1"/>
  <c r="M478" i="1"/>
  <c r="N478" i="1"/>
  <c r="O478" i="1"/>
  <c r="P478" i="1"/>
  <c r="R478" i="1" a="1"/>
  <c r="AB478" i="1" a="1"/>
  <c r="AS478" i="1" a="1"/>
  <c r="I479" i="1"/>
  <c r="J479" i="1"/>
  <c r="K479" i="1"/>
  <c r="L479" i="1"/>
  <c r="M479" i="1"/>
  <c r="N479" i="1"/>
  <c r="O479" i="1"/>
  <c r="P479" i="1"/>
  <c r="R479" i="1" a="1"/>
  <c r="AB479" i="1" a="1"/>
  <c r="AS479" i="1" a="1"/>
  <c r="I480" i="1"/>
  <c r="J480" i="1"/>
  <c r="K480" i="1"/>
  <c r="L480" i="1"/>
  <c r="M480" i="1"/>
  <c r="N480" i="1"/>
  <c r="O480" i="1"/>
  <c r="P480" i="1"/>
  <c r="R480" i="1" a="1"/>
  <c r="AB480" i="1" a="1"/>
  <c r="AS480" i="1" a="1"/>
  <c r="I481" i="1"/>
  <c r="J481" i="1"/>
  <c r="K481" i="1"/>
  <c r="L481" i="1"/>
  <c r="M481" i="1"/>
  <c r="N481" i="1"/>
  <c r="O481" i="1"/>
  <c r="P481" i="1"/>
  <c r="R481" i="1" a="1"/>
  <c r="AB481" i="1" a="1"/>
  <c r="I482" i="1"/>
  <c r="J482" i="1"/>
  <c r="K482" i="1"/>
  <c r="L482" i="1"/>
  <c r="M482" i="1"/>
  <c r="N482" i="1"/>
  <c r="O482" i="1"/>
  <c r="P482" i="1"/>
  <c r="R482" i="1" a="1"/>
  <c r="AB482" i="1" a="1"/>
  <c r="AS482" i="1" a="1"/>
  <c r="I483" i="1"/>
  <c r="J483" i="1"/>
  <c r="K483" i="1"/>
  <c r="L483" i="1"/>
  <c r="M483" i="1"/>
  <c r="N483" i="1"/>
  <c r="O483" i="1"/>
  <c r="P483" i="1"/>
  <c r="R483" i="1" a="1"/>
  <c r="AB483" i="1" a="1"/>
  <c r="AS483" i="1" a="1"/>
  <c r="I484" i="1"/>
  <c r="J484" i="1"/>
  <c r="K484" i="1"/>
  <c r="L484" i="1"/>
  <c r="M484" i="1"/>
  <c r="N484" i="1"/>
  <c r="O484" i="1"/>
  <c r="P484" i="1"/>
  <c r="R484" i="1" a="1"/>
  <c r="AB484" i="1" a="1"/>
  <c r="AS484" i="1" a="1"/>
  <c r="I485" i="1"/>
  <c r="J485" i="1"/>
  <c r="K485" i="1"/>
  <c r="L485" i="1"/>
  <c r="M485" i="1"/>
  <c r="N485" i="1"/>
  <c r="O485" i="1"/>
  <c r="P485" i="1"/>
  <c r="R485" i="1" a="1"/>
  <c r="AB485" i="1" a="1"/>
  <c r="AS485" i="1" a="1"/>
  <c r="I486" i="1"/>
  <c r="J486" i="1"/>
  <c r="K486" i="1"/>
  <c r="L486" i="1"/>
  <c r="M486" i="1"/>
  <c r="N486" i="1"/>
  <c r="O486" i="1"/>
  <c r="P486" i="1"/>
  <c r="R486" i="1" a="1"/>
  <c r="AB486" i="1" a="1"/>
  <c r="I487" i="1"/>
  <c r="J487" i="1"/>
  <c r="K487" i="1"/>
  <c r="L487" i="1"/>
  <c r="M487" i="1"/>
  <c r="N487" i="1"/>
  <c r="O487" i="1"/>
  <c r="P487" i="1"/>
  <c r="R487" i="1" a="1"/>
  <c r="AB487" i="1" a="1"/>
  <c r="AS487" i="1" a="1"/>
  <c r="I488" i="1"/>
  <c r="J488" i="1"/>
  <c r="K488" i="1"/>
  <c r="L488" i="1"/>
  <c r="M488" i="1"/>
  <c r="N488" i="1"/>
  <c r="O488" i="1"/>
  <c r="P488" i="1"/>
  <c r="R488" i="1" a="1"/>
  <c r="AB488" i="1" a="1"/>
  <c r="I489" i="1"/>
  <c r="J489" i="1"/>
  <c r="K489" i="1"/>
  <c r="L489" i="1"/>
  <c r="M489" i="1"/>
  <c r="N489" i="1"/>
  <c r="O489" i="1"/>
  <c r="P489" i="1"/>
  <c r="R489" i="1" a="1"/>
  <c r="AB489" i="1" a="1"/>
  <c r="AS489" i="1" a="1"/>
  <c r="I490" i="1"/>
  <c r="J490" i="1"/>
  <c r="K490" i="1"/>
  <c r="L490" i="1"/>
  <c r="M490" i="1"/>
  <c r="N490" i="1"/>
  <c r="O490" i="1"/>
  <c r="P490" i="1"/>
  <c r="R490" i="1" a="1"/>
  <c r="AB490" i="1" a="1"/>
  <c r="I491" i="1"/>
  <c r="J491" i="1"/>
  <c r="K491" i="1"/>
  <c r="L491" i="1"/>
  <c r="M491" i="1"/>
  <c r="N491" i="1"/>
  <c r="O491" i="1"/>
  <c r="P491" i="1"/>
  <c r="R491" i="1" a="1"/>
  <c r="AB491" i="1" a="1"/>
  <c r="I492" i="1"/>
  <c r="J492" i="1"/>
  <c r="K492" i="1"/>
  <c r="L492" i="1"/>
  <c r="M492" i="1"/>
  <c r="N492" i="1"/>
  <c r="O492" i="1"/>
  <c r="P492" i="1"/>
  <c r="R492" i="1" a="1"/>
  <c r="AB492" i="1" a="1"/>
  <c r="I493" i="1"/>
  <c r="J493" i="1"/>
  <c r="K493" i="1"/>
  <c r="L493" i="1"/>
  <c r="M493" i="1"/>
  <c r="N493" i="1"/>
  <c r="O493" i="1"/>
  <c r="P493" i="1"/>
  <c r="R493" i="1" a="1"/>
  <c r="AB493" i="1" a="1"/>
  <c r="AS493" i="1" a="1"/>
  <c r="I494" i="1"/>
  <c r="J494" i="1"/>
  <c r="K494" i="1"/>
  <c r="L494" i="1"/>
  <c r="M494" i="1"/>
  <c r="N494" i="1"/>
  <c r="O494" i="1"/>
  <c r="P494" i="1"/>
  <c r="R494" i="1" a="1"/>
  <c r="AB494" i="1" a="1"/>
  <c r="AS494" i="1" a="1"/>
  <c r="I495" i="1"/>
  <c r="J495" i="1"/>
  <c r="K495" i="1"/>
  <c r="L495" i="1"/>
  <c r="M495" i="1"/>
  <c r="N495" i="1"/>
  <c r="O495" i="1"/>
  <c r="P495" i="1"/>
  <c r="R495" i="1" a="1"/>
  <c r="AB495" i="1" a="1"/>
  <c r="AS495" i="1" a="1"/>
  <c r="I496" i="1"/>
  <c r="J496" i="1"/>
  <c r="K496" i="1"/>
  <c r="L496" i="1"/>
  <c r="M496" i="1"/>
  <c r="N496" i="1"/>
  <c r="O496" i="1"/>
  <c r="P496" i="1"/>
  <c r="R496" i="1" a="1"/>
  <c r="AB496" i="1" a="1"/>
  <c r="I497" i="1"/>
  <c r="J497" i="1"/>
  <c r="K497" i="1"/>
  <c r="L497" i="1"/>
  <c r="M497" i="1"/>
  <c r="N497" i="1"/>
  <c r="O497" i="1"/>
  <c r="P497" i="1"/>
  <c r="R497" i="1" a="1"/>
  <c r="AB497" i="1" a="1"/>
  <c r="I498" i="1"/>
  <c r="J498" i="1"/>
  <c r="K498" i="1"/>
  <c r="L498" i="1"/>
  <c r="M498" i="1"/>
  <c r="N498" i="1"/>
  <c r="O498" i="1"/>
  <c r="P498" i="1"/>
  <c r="R498" i="1" a="1"/>
  <c r="AB498" i="1" a="1"/>
  <c r="AS498" i="1" a="1"/>
  <c r="I499" i="1"/>
  <c r="J499" i="1"/>
  <c r="K499" i="1"/>
  <c r="L499" i="1"/>
  <c r="M499" i="1"/>
  <c r="N499" i="1"/>
  <c r="O499" i="1"/>
  <c r="P499" i="1"/>
  <c r="R499" i="1" a="1"/>
  <c r="AB499" i="1" a="1"/>
  <c r="I500" i="1"/>
  <c r="J500" i="1"/>
  <c r="K500" i="1"/>
  <c r="L500" i="1"/>
  <c r="M500" i="1"/>
  <c r="N500" i="1"/>
  <c r="O500" i="1"/>
  <c r="P500" i="1"/>
  <c r="R500" i="1" a="1"/>
  <c r="AB500" i="1" a="1"/>
  <c r="AS500" i="1" a="1"/>
  <c r="I501" i="1"/>
  <c r="J501" i="1"/>
  <c r="K501" i="1"/>
  <c r="L501" i="1"/>
  <c r="M501" i="1"/>
  <c r="N501" i="1"/>
  <c r="O501" i="1"/>
  <c r="P501" i="1"/>
  <c r="R501" i="1" a="1"/>
  <c r="AB501" i="1" a="1"/>
  <c r="I502" i="1"/>
  <c r="J502" i="1"/>
  <c r="K502" i="1"/>
  <c r="L502" i="1"/>
  <c r="M502" i="1"/>
  <c r="N502" i="1"/>
  <c r="O502" i="1"/>
  <c r="P502" i="1"/>
  <c r="R502" i="1" a="1"/>
  <c r="AB502" i="1" a="1"/>
  <c r="I503" i="1"/>
  <c r="J503" i="1"/>
  <c r="K503" i="1"/>
  <c r="L503" i="1"/>
  <c r="M503" i="1"/>
  <c r="N503" i="1"/>
  <c r="O503" i="1"/>
  <c r="P503" i="1"/>
  <c r="R503" i="1" a="1"/>
  <c r="AB503" i="1" a="1"/>
  <c r="I504" i="1"/>
  <c r="J504" i="1"/>
  <c r="K504" i="1"/>
  <c r="L504" i="1"/>
  <c r="M504" i="1"/>
  <c r="N504" i="1"/>
  <c r="O504" i="1"/>
  <c r="P504" i="1"/>
  <c r="R504" i="1" a="1"/>
  <c r="AB504" i="1" a="1"/>
  <c r="AS504" i="1" a="1"/>
  <c r="I505" i="1"/>
  <c r="J505" i="1"/>
  <c r="K505" i="1"/>
  <c r="L505" i="1"/>
  <c r="M505" i="1"/>
  <c r="N505" i="1"/>
  <c r="O505" i="1"/>
  <c r="P505" i="1"/>
  <c r="R505" i="1" a="1"/>
  <c r="AB505" i="1" a="1"/>
  <c r="I506" i="1"/>
  <c r="J506" i="1"/>
  <c r="K506" i="1"/>
  <c r="L506" i="1"/>
  <c r="M506" i="1"/>
  <c r="N506" i="1"/>
  <c r="O506" i="1"/>
  <c r="P506" i="1"/>
  <c r="R506" i="1" a="1"/>
  <c r="AB506" i="1" a="1"/>
  <c r="I507" i="1"/>
  <c r="J507" i="1"/>
  <c r="K507" i="1"/>
  <c r="L507" i="1"/>
  <c r="M507" i="1"/>
  <c r="N507" i="1"/>
  <c r="O507" i="1"/>
  <c r="P507" i="1"/>
  <c r="R507" i="1" a="1"/>
  <c r="AB507" i="1" a="1"/>
  <c r="AS507" i="1" a="1"/>
  <c r="I508" i="1"/>
  <c r="J508" i="1"/>
  <c r="K508" i="1"/>
  <c r="L508" i="1"/>
  <c r="M508" i="1"/>
  <c r="N508" i="1"/>
  <c r="O508" i="1"/>
  <c r="P508" i="1"/>
  <c r="R508" i="1" a="1"/>
  <c r="AB508" i="1" a="1"/>
  <c r="I509" i="1"/>
  <c r="J509" i="1"/>
  <c r="K509" i="1"/>
  <c r="L509" i="1"/>
  <c r="M509" i="1"/>
  <c r="N509" i="1"/>
  <c r="O509" i="1"/>
  <c r="P509" i="1"/>
  <c r="R509" i="1" a="1"/>
  <c r="AB509" i="1" a="1"/>
  <c r="AS509" i="1" a="1"/>
  <c r="I510" i="1"/>
  <c r="J510" i="1"/>
  <c r="K510" i="1"/>
  <c r="L510" i="1"/>
  <c r="M510" i="1"/>
  <c r="N510" i="1"/>
  <c r="O510" i="1"/>
  <c r="P510" i="1"/>
  <c r="R510" i="1" a="1"/>
  <c r="AB510" i="1" a="1"/>
  <c r="I511" i="1"/>
  <c r="J511" i="1"/>
  <c r="K511" i="1"/>
  <c r="L511" i="1"/>
  <c r="M511" i="1"/>
  <c r="N511" i="1"/>
  <c r="O511" i="1"/>
  <c r="P511" i="1"/>
  <c r="R511" i="1" a="1"/>
  <c r="AB511" i="1" a="1"/>
  <c r="I512" i="1"/>
  <c r="J512" i="1"/>
  <c r="K512" i="1"/>
  <c r="L512" i="1"/>
  <c r="M512" i="1"/>
  <c r="N512" i="1"/>
  <c r="O512" i="1"/>
  <c r="P512" i="1"/>
  <c r="R512" i="1" a="1"/>
  <c r="AB512" i="1" a="1"/>
  <c r="I513" i="1"/>
  <c r="J513" i="1"/>
  <c r="K513" i="1"/>
  <c r="L513" i="1"/>
  <c r="M513" i="1"/>
  <c r="N513" i="1"/>
  <c r="O513" i="1"/>
  <c r="P513" i="1"/>
  <c r="R513" i="1" a="1"/>
  <c r="AB513" i="1" a="1"/>
  <c r="AS513" i="1" a="1"/>
  <c r="I514" i="1"/>
  <c r="J514" i="1"/>
  <c r="K514" i="1"/>
  <c r="L514" i="1"/>
  <c r="M514" i="1"/>
  <c r="N514" i="1"/>
  <c r="O514" i="1"/>
  <c r="P514" i="1"/>
  <c r="R514" i="1" a="1"/>
  <c r="AB514" i="1" a="1"/>
  <c r="AS514" i="1" a="1"/>
  <c r="I515" i="1"/>
  <c r="J515" i="1"/>
  <c r="K515" i="1"/>
  <c r="L515" i="1"/>
  <c r="M515" i="1"/>
  <c r="N515" i="1"/>
  <c r="O515" i="1"/>
  <c r="P515" i="1"/>
  <c r="R515" i="1" a="1"/>
  <c r="AB515" i="1" a="1"/>
  <c r="AS515" i="1" a="1"/>
  <c r="I516" i="1"/>
  <c r="J516" i="1"/>
  <c r="K516" i="1"/>
  <c r="L516" i="1"/>
  <c r="M516" i="1"/>
  <c r="N516" i="1"/>
  <c r="O516" i="1"/>
  <c r="P516" i="1"/>
  <c r="R516" i="1" a="1"/>
  <c r="AB516" i="1" a="1"/>
  <c r="AS516" i="1" a="1"/>
  <c r="I517" i="1"/>
  <c r="J517" i="1"/>
  <c r="K517" i="1"/>
  <c r="L517" i="1"/>
  <c r="M517" i="1"/>
  <c r="N517" i="1"/>
  <c r="O517" i="1"/>
  <c r="P517" i="1"/>
  <c r="R517" i="1" a="1"/>
  <c r="AB517" i="1" a="1"/>
  <c r="AS517" i="1" a="1"/>
  <c r="I518" i="1"/>
  <c r="J518" i="1"/>
  <c r="K518" i="1"/>
  <c r="L518" i="1"/>
  <c r="M518" i="1"/>
  <c r="N518" i="1"/>
  <c r="O518" i="1"/>
  <c r="P518" i="1"/>
  <c r="R518" i="1" a="1"/>
  <c r="AB518" i="1" a="1"/>
  <c r="AS518" i="1" a="1"/>
  <c r="I519" i="1"/>
  <c r="J519" i="1"/>
  <c r="K519" i="1"/>
  <c r="L519" i="1"/>
  <c r="M519" i="1"/>
  <c r="N519" i="1"/>
  <c r="O519" i="1"/>
  <c r="P519" i="1"/>
  <c r="R519" i="1" a="1"/>
  <c r="AB519" i="1" a="1"/>
  <c r="I520" i="1"/>
  <c r="J520" i="1"/>
  <c r="K520" i="1"/>
  <c r="L520" i="1"/>
  <c r="M520" i="1"/>
  <c r="N520" i="1"/>
  <c r="O520" i="1"/>
  <c r="P520" i="1"/>
  <c r="R520" i="1" a="1"/>
  <c r="AB520" i="1" a="1"/>
  <c r="I521" i="1"/>
  <c r="J521" i="1"/>
  <c r="K521" i="1"/>
  <c r="L521" i="1"/>
  <c r="M521" i="1"/>
  <c r="N521" i="1"/>
  <c r="O521" i="1"/>
  <c r="P521" i="1"/>
  <c r="R521" i="1" a="1"/>
  <c r="AB521" i="1" a="1"/>
  <c r="I522" i="1"/>
  <c r="J522" i="1"/>
  <c r="K522" i="1"/>
  <c r="L522" i="1"/>
  <c r="M522" i="1"/>
  <c r="N522" i="1"/>
  <c r="O522" i="1"/>
  <c r="P522" i="1"/>
  <c r="R522" i="1" a="1"/>
  <c r="AB522" i="1" a="1"/>
  <c r="AS522" i="1" a="1"/>
  <c r="I523" i="1"/>
  <c r="J523" i="1"/>
  <c r="K523" i="1"/>
  <c r="L523" i="1"/>
  <c r="M523" i="1"/>
  <c r="N523" i="1"/>
  <c r="O523" i="1"/>
  <c r="P523" i="1"/>
  <c r="R523" i="1" a="1"/>
  <c r="AB523" i="1" a="1"/>
  <c r="AS523" i="1" a="1"/>
  <c r="I524" i="1"/>
  <c r="J524" i="1"/>
  <c r="K524" i="1"/>
  <c r="L524" i="1"/>
  <c r="M524" i="1"/>
  <c r="N524" i="1"/>
  <c r="O524" i="1"/>
  <c r="P524" i="1"/>
  <c r="R524" i="1" a="1"/>
  <c r="AB524" i="1" a="1"/>
  <c r="I525" i="1"/>
  <c r="J525" i="1"/>
  <c r="K525" i="1"/>
  <c r="L525" i="1"/>
  <c r="M525" i="1"/>
  <c r="N525" i="1"/>
  <c r="O525" i="1"/>
  <c r="P525" i="1"/>
  <c r="R525" i="1" a="1"/>
  <c r="AB525" i="1" a="1"/>
  <c r="AS525" i="1" a="1"/>
  <c r="I526" i="1"/>
  <c r="J526" i="1"/>
  <c r="K526" i="1"/>
  <c r="L526" i="1"/>
  <c r="M526" i="1"/>
  <c r="N526" i="1"/>
  <c r="O526" i="1"/>
  <c r="P526" i="1"/>
  <c r="R526" i="1" a="1"/>
  <c r="AB526" i="1" a="1"/>
  <c r="AS526" i="1" a="1"/>
  <c r="I527" i="1"/>
  <c r="J527" i="1"/>
  <c r="K527" i="1"/>
  <c r="L527" i="1"/>
  <c r="M527" i="1"/>
  <c r="N527" i="1"/>
  <c r="O527" i="1"/>
  <c r="P527" i="1"/>
  <c r="R527" i="1" a="1"/>
  <c r="AB527" i="1" a="1"/>
  <c r="I528" i="1"/>
  <c r="J528" i="1"/>
  <c r="K528" i="1"/>
  <c r="L528" i="1"/>
  <c r="M528" i="1"/>
  <c r="N528" i="1"/>
  <c r="O528" i="1"/>
  <c r="P528" i="1"/>
  <c r="R528" i="1" a="1"/>
  <c r="AB528" i="1" a="1"/>
  <c r="AS528" i="1" a="1"/>
  <c r="I529" i="1"/>
  <c r="J529" i="1"/>
  <c r="K529" i="1"/>
  <c r="L529" i="1"/>
  <c r="M529" i="1"/>
  <c r="N529" i="1"/>
  <c r="O529" i="1"/>
  <c r="P529" i="1"/>
  <c r="R529" i="1" a="1"/>
  <c r="AB529" i="1" a="1"/>
  <c r="I530" i="1"/>
  <c r="J530" i="1"/>
  <c r="K530" i="1"/>
  <c r="L530" i="1"/>
  <c r="M530" i="1"/>
  <c r="N530" i="1"/>
  <c r="O530" i="1"/>
  <c r="P530" i="1"/>
  <c r="R530" i="1" a="1"/>
  <c r="AB530" i="1" a="1"/>
  <c r="I531" i="1"/>
  <c r="J531" i="1"/>
  <c r="K531" i="1"/>
  <c r="L531" i="1"/>
  <c r="M531" i="1"/>
  <c r="N531" i="1"/>
  <c r="O531" i="1"/>
  <c r="P531" i="1"/>
  <c r="R531" i="1" a="1"/>
  <c r="AB531" i="1" a="1"/>
  <c r="I532" i="1"/>
  <c r="J532" i="1"/>
  <c r="K532" i="1"/>
  <c r="L532" i="1"/>
  <c r="M532" i="1"/>
  <c r="N532" i="1"/>
  <c r="O532" i="1"/>
  <c r="P532" i="1"/>
  <c r="R532" i="1" a="1"/>
  <c r="AB532" i="1" a="1"/>
  <c r="AS532" i="1" a="1"/>
  <c r="I533" i="1"/>
  <c r="J533" i="1"/>
  <c r="K533" i="1"/>
  <c r="L533" i="1"/>
  <c r="M533" i="1"/>
  <c r="N533" i="1"/>
  <c r="O533" i="1"/>
  <c r="P533" i="1"/>
  <c r="R533" i="1" a="1"/>
  <c r="AB533" i="1" a="1"/>
  <c r="I534" i="1"/>
  <c r="J534" i="1"/>
  <c r="K534" i="1"/>
  <c r="L534" i="1"/>
  <c r="M534" i="1"/>
  <c r="N534" i="1"/>
  <c r="O534" i="1"/>
  <c r="P534" i="1"/>
  <c r="R534" i="1" a="1"/>
  <c r="AB534" i="1" a="1"/>
  <c r="AS534" i="1" a="1"/>
  <c r="I535" i="1"/>
  <c r="J535" i="1"/>
  <c r="K535" i="1"/>
  <c r="L535" i="1"/>
  <c r="M535" i="1"/>
  <c r="N535" i="1"/>
  <c r="O535" i="1"/>
  <c r="P535" i="1"/>
  <c r="R535" i="1" a="1"/>
  <c r="AB535" i="1" a="1"/>
  <c r="AS535" i="1" a="1"/>
  <c r="I536" i="1"/>
  <c r="J536" i="1"/>
  <c r="K536" i="1"/>
  <c r="L536" i="1"/>
  <c r="M536" i="1"/>
  <c r="N536" i="1"/>
  <c r="O536" i="1"/>
  <c r="P536" i="1"/>
  <c r="R536" i="1" a="1"/>
  <c r="AB536" i="1" a="1"/>
  <c r="I537" i="1"/>
  <c r="J537" i="1"/>
  <c r="K537" i="1"/>
  <c r="L537" i="1"/>
  <c r="M537" i="1"/>
  <c r="N537" i="1"/>
  <c r="O537" i="1"/>
  <c r="P537" i="1"/>
  <c r="R537" i="1" a="1"/>
  <c r="AB537" i="1" a="1"/>
  <c r="AS537" i="1" a="1"/>
  <c r="I538" i="1"/>
  <c r="J538" i="1"/>
  <c r="K538" i="1"/>
  <c r="L538" i="1"/>
  <c r="M538" i="1"/>
  <c r="N538" i="1"/>
  <c r="O538" i="1"/>
  <c r="P538" i="1"/>
  <c r="R538" i="1" a="1"/>
  <c r="AB538" i="1" a="1"/>
  <c r="I539" i="1"/>
  <c r="J539" i="1"/>
  <c r="K539" i="1"/>
  <c r="L539" i="1"/>
  <c r="M539" i="1"/>
  <c r="N539" i="1"/>
  <c r="O539" i="1"/>
  <c r="P539" i="1"/>
  <c r="R539" i="1" a="1"/>
  <c r="AB539" i="1" a="1"/>
  <c r="AS539" i="1" a="1"/>
  <c r="I540" i="1"/>
  <c r="J540" i="1"/>
  <c r="K540" i="1"/>
  <c r="L540" i="1"/>
  <c r="M540" i="1"/>
  <c r="N540" i="1"/>
  <c r="O540" i="1"/>
  <c r="P540" i="1"/>
  <c r="R540" i="1" a="1"/>
  <c r="AB540" i="1" a="1"/>
  <c r="I541" i="1"/>
  <c r="J541" i="1"/>
  <c r="K541" i="1"/>
  <c r="L541" i="1"/>
  <c r="M541" i="1"/>
  <c r="N541" i="1"/>
  <c r="O541" i="1"/>
  <c r="P541" i="1"/>
  <c r="R541" i="1" a="1"/>
  <c r="AB541" i="1" a="1"/>
  <c r="AS541" i="1" a="1"/>
  <c r="I542" i="1"/>
  <c r="J542" i="1"/>
  <c r="K542" i="1"/>
  <c r="L542" i="1"/>
  <c r="M542" i="1"/>
  <c r="N542" i="1"/>
  <c r="O542" i="1"/>
  <c r="P542" i="1"/>
  <c r="R542" i="1" a="1"/>
  <c r="AB542" i="1" a="1"/>
  <c r="I543" i="1"/>
  <c r="J543" i="1"/>
  <c r="K543" i="1"/>
  <c r="L543" i="1"/>
  <c r="M543" i="1"/>
  <c r="N543" i="1"/>
  <c r="O543" i="1"/>
  <c r="P543" i="1"/>
  <c r="R543" i="1" a="1"/>
  <c r="AB543" i="1" a="1"/>
  <c r="I544" i="1"/>
  <c r="J544" i="1"/>
  <c r="K544" i="1"/>
  <c r="L544" i="1"/>
  <c r="M544" i="1"/>
  <c r="N544" i="1"/>
  <c r="O544" i="1"/>
  <c r="P544" i="1"/>
  <c r="R544" i="1" a="1"/>
  <c r="AB544" i="1" a="1"/>
  <c r="I545" i="1"/>
  <c r="J545" i="1"/>
  <c r="K545" i="1"/>
  <c r="L545" i="1"/>
  <c r="M545" i="1"/>
  <c r="N545" i="1"/>
  <c r="O545" i="1"/>
  <c r="P545" i="1"/>
  <c r="R545" i="1" a="1"/>
  <c r="AB545" i="1" a="1"/>
  <c r="I546" i="1"/>
  <c r="J546" i="1"/>
  <c r="K546" i="1"/>
  <c r="L546" i="1"/>
  <c r="M546" i="1"/>
  <c r="N546" i="1"/>
  <c r="O546" i="1"/>
  <c r="P546" i="1"/>
  <c r="R546" i="1" a="1"/>
  <c r="AB546" i="1" a="1"/>
  <c r="AS546" i="1" a="1"/>
  <c r="I547" i="1"/>
  <c r="J547" i="1"/>
  <c r="K547" i="1"/>
  <c r="L547" i="1"/>
  <c r="M547" i="1"/>
  <c r="N547" i="1"/>
  <c r="O547" i="1"/>
  <c r="P547" i="1"/>
  <c r="R547" i="1" a="1"/>
  <c r="AB547" i="1" a="1"/>
  <c r="AS547" i="1" a="1"/>
  <c r="I548" i="1"/>
  <c r="J548" i="1"/>
  <c r="K548" i="1"/>
  <c r="L548" i="1"/>
  <c r="M548" i="1"/>
  <c r="N548" i="1"/>
  <c r="O548" i="1"/>
  <c r="P548" i="1"/>
  <c r="R548" i="1" a="1"/>
  <c r="AB548" i="1" a="1"/>
  <c r="I549" i="1"/>
  <c r="J549" i="1"/>
  <c r="K549" i="1"/>
  <c r="L549" i="1"/>
  <c r="M549" i="1"/>
  <c r="N549" i="1"/>
  <c r="O549" i="1"/>
  <c r="P549" i="1"/>
  <c r="R549" i="1" a="1"/>
  <c r="AB549" i="1" a="1"/>
  <c r="AS549" i="1" a="1"/>
  <c r="I550" i="1"/>
  <c r="J550" i="1"/>
  <c r="K550" i="1"/>
  <c r="L550" i="1"/>
  <c r="M550" i="1"/>
  <c r="N550" i="1"/>
  <c r="O550" i="1"/>
  <c r="P550" i="1"/>
  <c r="R550" i="1" a="1"/>
  <c r="AB550" i="1" a="1"/>
  <c r="I551" i="1"/>
  <c r="J551" i="1"/>
  <c r="K551" i="1"/>
  <c r="L551" i="1"/>
  <c r="M551" i="1"/>
  <c r="N551" i="1"/>
  <c r="O551" i="1"/>
  <c r="P551" i="1"/>
  <c r="R551" i="1" a="1"/>
  <c r="AB551" i="1" a="1"/>
  <c r="I552" i="1"/>
  <c r="J552" i="1"/>
  <c r="K552" i="1"/>
  <c r="L552" i="1"/>
  <c r="M552" i="1"/>
  <c r="N552" i="1"/>
  <c r="O552" i="1"/>
  <c r="P552" i="1"/>
  <c r="R552" i="1" a="1"/>
  <c r="AB552" i="1" a="1"/>
  <c r="AS552" i="1" a="1"/>
  <c r="I553" i="1"/>
  <c r="J553" i="1"/>
  <c r="K553" i="1"/>
  <c r="L553" i="1"/>
  <c r="M553" i="1"/>
  <c r="N553" i="1"/>
  <c r="O553" i="1"/>
  <c r="P553" i="1"/>
  <c r="R553" i="1" a="1"/>
  <c r="AB553" i="1" a="1"/>
  <c r="I554" i="1"/>
  <c r="J554" i="1"/>
  <c r="K554" i="1"/>
  <c r="L554" i="1"/>
  <c r="M554" i="1"/>
  <c r="N554" i="1"/>
  <c r="O554" i="1"/>
  <c r="P554" i="1"/>
  <c r="R554" i="1" a="1"/>
  <c r="AB554" i="1" a="1"/>
  <c r="AS554" i="1" a="1"/>
  <c r="I555" i="1"/>
  <c r="J555" i="1"/>
  <c r="K555" i="1"/>
  <c r="L555" i="1"/>
  <c r="M555" i="1"/>
  <c r="N555" i="1"/>
  <c r="O555" i="1"/>
  <c r="P555" i="1"/>
  <c r="R555" i="1" a="1"/>
  <c r="AB555" i="1" a="1"/>
  <c r="I556" i="1"/>
  <c r="J556" i="1"/>
  <c r="K556" i="1"/>
  <c r="L556" i="1"/>
  <c r="M556" i="1"/>
  <c r="N556" i="1"/>
  <c r="O556" i="1"/>
  <c r="P556" i="1"/>
  <c r="R556" i="1" a="1"/>
  <c r="AB556" i="1" a="1"/>
  <c r="AS556" i="1" a="1"/>
  <c r="I557" i="1"/>
  <c r="J557" i="1"/>
  <c r="K557" i="1"/>
  <c r="L557" i="1"/>
  <c r="M557" i="1"/>
  <c r="N557" i="1"/>
  <c r="O557" i="1"/>
  <c r="P557" i="1"/>
  <c r="R557" i="1" a="1"/>
  <c r="AB557" i="1" a="1"/>
  <c r="I558" i="1"/>
  <c r="J558" i="1"/>
  <c r="K558" i="1"/>
  <c r="L558" i="1"/>
  <c r="M558" i="1"/>
  <c r="N558" i="1"/>
  <c r="O558" i="1"/>
  <c r="P558" i="1"/>
  <c r="R558" i="1" a="1"/>
  <c r="AB558" i="1" a="1"/>
  <c r="AS558" i="1" a="1"/>
  <c r="I559" i="1"/>
  <c r="J559" i="1"/>
  <c r="K559" i="1"/>
  <c r="L559" i="1"/>
  <c r="M559" i="1"/>
  <c r="N559" i="1"/>
  <c r="O559" i="1"/>
  <c r="P559" i="1"/>
  <c r="R559" i="1" a="1"/>
  <c r="AB559" i="1" a="1"/>
  <c r="I560" i="1"/>
  <c r="J560" i="1"/>
  <c r="K560" i="1"/>
  <c r="L560" i="1"/>
  <c r="M560" i="1"/>
  <c r="N560" i="1"/>
  <c r="O560" i="1"/>
  <c r="P560" i="1"/>
  <c r="R560" i="1" a="1"/>
  <c r="AB560" i="1" a="1"/>
  <c r="AS560" i="1" a="1"/>
  <c r="I561" i="1"/>
  <c r="J561" i="1"/>
  <c r="K561" i="1"/>
  <c r="L561" i="1"/>
  <c r="M561" i="1"/>
  <c r="N561" i="1"/>
  <c r="O561" i="1"/>
  <c r="P561" i="1"/>
  <c r="R561" i="1" a="1"/>
  <c r="AB561" i="1" a="1"/>
  <c r="I562" i="1"/>
  <c r="J562" i="1"/>
  <c r="K562" i="1"/>
  <c r="L562" i="1"/>
  <c r="M562" i="1"/>
  <c r="N562" i="1"/>
  <c r="O562" i="1"/>
  <c r="P562" i="1"/>
  <c r="R562" i="1" a="1"/>
  <c r="AB562" i="1" a="1"/>
  <c r="I563" i="1"/>
  <c r="J563" i="1"/>
  <c r="K563" i="1"/>
  <c r="L563" i="1"/>
  <c r="M563" i="1"/>
  <c r="N563" i="1"/>
  <c r="O563" i="1"/>
  <c r="P563" i="1"/>
  <c r="R563" i="1" a="1"/>
  <c r="AB563" i="1" a="1"/>
  <c r="I564" i="1"/>
  <c r="J564" i="1"/>
  <c r="K564" i="1"/>
  <c r="L564" i="1"/>
  <c r="M564" i="1"/>
  <c r="N564" i="1"/>
  <c r="O564" i="1"/>
  <c r="P564" i="1"/>
  <c r="R564" i="1" a="1"/>
  <c r="AB564" i="1" a="1"/>
  <c r="AS564" i="1" a="1"/>
  <c r="I565" i="1"/>
  <c r="J565" i="1"/>
  <c r="K565" i="1"/>
  <c r="L565" i="1"/>
  <c r="M565" i="1"/>
  <c r="N565" i="1"/>
  <c r="O565" i="1"/>
  <c r="P565" i="1"/>
  <c r="R565" i="1" a="1"/>
  <c r="AB565" i="1" a="1"/>
  <c r="AS565" i="1" a="1"/>
  <c r="I566" i="1"/>
  <c r="J566" i="1"/>
  <c r="K566" i="1"/>
  <c r="L566" i="1"/>
  <c r="M566" i="1"/>
  <c r="N566" i="1"/>
  <c r="O566" i="1"/>
  <c r="P566" i="1"/>
  <c r="R566" i="1" a="1"/>
  <c r="AB566" i="1" a="1"/>
  <c r="AS566" i="1" a="1"/>
  <c r="I567" i="1"/>
  <c r="J567" i="1"/>
  <c r="K567" i="1"/>
  <c r="L567" i="1"/>
  <c r="M567" i="1"/>
  <c r="N567" i="1"/>
  <c r="O567" i="1"/>
  <c r="P567" i="1"/>
  <c r="R567" i="1" a="1"/>
  <c r="AB567" i="1" a="1"/>
  <c r="AS567" i="1" a="1"/>
  <c r="I568" i="1"/>
  <c r="J568" i="1"/>
  <c r="K568" i="1"/>
  <c r="L568" i="1"/>
  <c r="M568" i="1"/>
  <c r="N568" i="1"/>
  <c r="O568" i="1"/>
  <c r="P568" i="1"/>
  <c r="R568" i="1" a="1"/>
  <c r="AB568" i="1" a="1"/>
  <c r="I569" i="1"/>
  <c r="J569" i="1"/>
  <c r="K569" i="1"/>
  <c r="L569" i="1"/>
  <c r="M569" i="1"/>
  <c r="N569" i="1"/>
  <c r="O569" i="1"/>
  <c r="P569" i="1"/>
  <c r="R569" i="1" a="1"/>
  <c r="AB569" i="1" a="1"/>
  <c r="AS569" i="1" a="1"/>
  <c r="I570" i="1"/>
  <c r="J570" i="1"/>
  <c r="K570" i="1"/>
  <c r="L570" i="1"/>
  <c r="M570" i="1"/>
  <c r="N570" i="1"/>
  <c r="O570" i="1"/>
  <c r="P570" i="1"/>
  <c r="R570" i="1" a="1"/>
  <c r="AB570" i="1" a="1"/>
  <c r="I571" i="1"/>
  <c r="J571" i="1"/>
  <c r="K571" i="1"/>
  <c r="L571" i="1"/>
  <c r="M571" i="1"/>
  <c r="N571" i="1"/>
  <c r="O571" i="1"/>
  <c r="P571" i="1"/>
  <c r="R571" i="1" a="1"/>
  <c r="AB571" i="1" a="1"/>
  <c r="AS571" i="1" a="1"/>
  <c r="I572" i="1"/>
  <c r="J572" i="1"/>
  <c r="K572" i="1"/>
  <c r="L572" i="1"/>
  <c r="M572" i="1"/>
  <c r="N572" i="1"/>
  <c r="O572" i="1"/>
  <c r="P572" i="1"/>
  <c r="R572" i="1" a="1"/>
  <c r="AB572" i="1" a="1"/>
  <c r="I573" i="1"/>
  <c r="J573" i="1"/>
  <c r="K573" i="1"/>
  <c r="L573" i="1"/>
  <c r="M573" i="1"/>
  <c r="N573" i="1"/>
  <c r="O573" i="1"/>
  <c r="P573" i="1"/>
  <c r="R573" i="1" a="1"/>
  <c r="AB573" i="1" a="1"/>
  <c r="I574" i="1"/>
  <c r="J574" i="1"/>
  <c r="K574" i="1"/>
  <c r="L574" i="1"/>
  <c r="M574" i="1"/>
  <c r="N574" i="1"/>
  <c r="O574" i="1"/>
  <c r="P574" i="1"/>
  <c r="R574" i="1" a="1"/>
  <c r="AB574" i="1" a="1"/>
  <c r="AS574" i="1" a="1"/>
  <c r="I575" i="1"/>
  <c r="J575" i="1"/>
  <c r="K575" i="1"/>
  <c r="L575" i="1"/>
  <c r="M575" i="1"/>
  <c r="N575" i="1"/>
  <c r="O575" i="1"/>
  <c r="P575" i="1"/>
  <c r="R575" i="1" a="1"/>
  <c r="AB575" i="1" a="1"/>
  <c r="AS575" i="1" a="1"/>
  <c r="I576" i="1"/>
  <c r="J576" i="1"/>
  <c r="K576" i="1"/>
  <c r="L576" i="1"/>
  <c r="M576" i="1"/>
  <c r="N576" i="1"/>
  <c r="O576" i="1"/>
  <c r="P576" i="1"/>
  <c r="R576" i="1" a="1"/>
  <c r="AB576" i="1" a="1"/>
  <c r="I577" i="1"/>
  <c r="J577" i="1"/>
  <c r="K577" i="1"/>
  <c r="L577" i="1"/>
  <c r="M577" i="1"/>
  <c r="N577" i="1"/>
  <c r="O577" i="1"/>
  <c r="P577" i="1"/>
  <c r="R577" i="1" a="1"/>
  <c r="AB577" i="1" a="1"/>
  <c r="AS577" i="1" a="1"/>
  <c r="I578" i="1"/>
  <c r="J578" i="1"/>
  <c r="K578" i="1"/>
  <c r="L578" i="1"/>
  <c r="M578" i="1"/>
  <c r="N578" i="1"/>
  <c r="O578" i="1"/>
  <c r="P578" i="1"/>
  <c r="R578" i="1" a="1"/>
  <c r="AB578" i="1" a="1"/>
  <c r="I579" i="1"/>
  <c r="J579" i="1"/>
  <c r="K579" i="1"/>
  <c r="L579" i="1"/>
  <c r="M579" i="1"/>
  <c r="N579" i="1"/>
  <c r="O579" i="1"/>
  <c r="P579" i="1"/>
  <c r="R579" i="1" a="1"/>
  <c r="AB579" i="1" a="1"/>
  <c r="AS579" i="1" a="1"/>
  <c r="I580" i="1"/>
  <c r="J580" i="1"/>
  <c r="K580" i="1"/>
  <c r="L580" i="1"/>
  <c r="M580" i="1"/>
  <c r="N580" i="1"/>
  <c r="O580" i="1"/>
  <c r="P580" i="1"/>
  <c r="R580" i="1" a="1"/>
  <c r="AB580" i="1" a="1"/>
  <c r="AS580" i="1" a="1"/>
  <c r="I581" i="1"/>
  <c r="J581" i="1"/>
  <c r="K581" i="1"/>
  <c r="L581" i="1"/>
  <c r="M581" i="1"/>
  <c r="N581" i="1"/>
  <c r="O581" i="1"/>
  <c r="P581" i="1"/>
  <c r="R581" i="1" a="1"/>
  <c r="AB581" i="1" a="1"/>
  <c r="AS581" i="1" a="1"/>
  <c r="I582" i="1"/>
  <c r="J582" i="1"/>
  <c r="K582" i="1"/>
  <c r="L582" i="1"/>
  <c r="M582" i="1"/>
  <c r="N582" i="1"/>
  <c r="O582" i="1"/>
  <c r="P582" i="1"/>
  <c r="R582" i="1" a="1"/>
  <c r="AB582" i="1" a="1"/>
  <c r="I583" i="1"/>
  <c r="J583" i="1"/>
  <c r="K583" i="1"/>
  <c r="L583" i="1"/>
  <c r="M583" i="1"/>
  <c r="N583" i="1"/>
  <c r="O583" i="1"/>
  <c r="P583" i="1"/>
  <c r="R583" i="1" a="1"/>
  <c r="AB583" i="1" a="1"/>
  <c r="I584" i="1"/>
  <c r="J584" i="1"/>
  <c r="K584" i="1"/>
  <c r="L584" i="1"/>
  <c r="M584" i="1"/>
  <c r="N584" i="1"/>
  <c r="O584" i="1"/>
  <c r="P584" i="1"/>
  <c r="R584" i="1" a="1"/>
  <c r="AB584" i="1" a="1"/>
  <c r="AS584" i="1" a="1"/>
  <c r="I585" i="1"/>
  <c r="J585" i="1"/>
  <c r="K585" i="1"/>
  <c r="L585" i="1"/>
  <c r="M585" i="1"/>
  <c r="N585" i="1"/>
  <c r="O585" i="1"/>
  <c r="P585" i="1"/>
  <c r="R585" i="1" a="1"/>
  <c r="AB585" i="1" a="1"/>
  <c r="AS585" i="1" a="1"/>
  <c r="I586" i="1"/>
  <c r="J586" i="1"/>
  <c r="K586" i="1"/>
  <c r="L586" i="1"/>
  <c r="M586" i="1"/>
  <c r="N586" i="1"/>
  <c r="O586" i="1"/>
  <c r="P586" i="1"/>
  <c r="R586" i="1" a="1"/>
  <c r="AB586" i="1" a="1"/>
  <c r="I587" i="1"/>
  <c r="J587" i="1"/>
  <c r="K587" i="1"/>
  <c r="L587" i="1"/>
  <c r="M587" i="1"/>
  <c r="N587" i="1"/>
  <c r="O587" i="1"/>
  <c r="P587" i="1"/>
  <c r="R587" i="1" a="1"/>
  <c r="AB587" i="1" a="1"/>
  <c r="AS587" i="1" a="1"/>
  <c r="I588" i="1"/>
  <c r="J588" i="1"/>
  <c r="K588" i="1"/>
  <c r="L588" i="1"/>
  <c r="M588" i="1"/>
  <c r="N588" i="1"/>
  <c r="O588" i="1"/>
  <c r="P588" i="1"/>
  <c r="R588" i="1" a="1"/>
  <c r="AB588" i="1" a="1"/>
  <c r="AS588" i="1" a="1"/>
  <c r="I589" i="1"/>
  <c r="J589" i="1"/>
  <c r="K589" i="1"/>
  <c r="L589" i="1"/>
  <c r="M589" i="1"/>
  <c r="N589" i="1"/>
  <c r="O589" i="1"/>
  <c r="P589" i="1"/>
  <c r="R589" i="1" a="1"/>
  <c r="AB589" i="1" a="1"/>
  <c r="AS589" i="1" a="1"/>
  <c r="I590" i="1"/>
  <c r="J590" i="1"/>
  <c r="K590" i="1"/>
  <c r="L590" i="1"/>
  <c r="M590" i="1"/>
  <c r="N590" i="1"/>
  <c r="O590" i="1"/>
  <c r="P590" i="1"/>
  <c r="R590" i="1" a="1"/>
  <c r="AB590" i="1" a="1"/>
  <c r="I591" i="1"/>
  <c r="J591" i="1"/>
  <c r="K591" i="1"/>
  <c r="L591" i="1"/>
  <c r="M591" i="1"/>
  <c r="N591" i="1"/>
  <c r="O591" i="1"/>
  <c r="P591" i="1"/>
  <c r="R591" i="1" a="1"/>
  <c r="AB591" i="1" a="1"/>
  <c r="AS591" i="1" a="1"/>
  <c r="I592" i="1"/>
  <c r="J592" i="1"/>
  <c r="K592" i="1"/>
  <c r="L592" i="1"/>
  <c r="M592" i="1"/>
  <c r="N592" i="1"/>
  <c r="O592" i="1"/>
  <c r="P592" i="1"/>
  <c r="R592" i="1" a="1"/>
  <c r="AB592" i="1" a="1"/>
  <c r="I593" i="1"/>
  <c r="J593" i="1"/>
  <c r="K593" i="1"/>
  <c r="L593" i="1"/>
  <c r="M593" i="1"/>
  <c r="N593" i="1"/>
  <c r="O593" i="1"/>
  <c r="P593" i="1"/>
  <c r="R593" i="1" a="1"/>
  <c r="AB593" i="1" a="1"/>
  <c r="I594" i="1"/>
  <c r="J594" i="1"/>
  <c r="K594" i="1"/>
  <c r="L594" i="1"/>
  <c r="M594" i="1"/>
  <c r="N594" i="1"/>
  <c r="O594" i="1"/>
  <c r="P594" i="1"/>
  <c r="R594" i="1" a="1"/>
  <c r="AB594" i="1" a="1"/>
  <c r="I595" i="1"/>
  <c r="J595" i="1"/>
  <c r="K595" i="1"/>
  <c r="L595" i="1"/>
  <c r="M595" i="1"/>
  <c r="N595" i="1"/>
  <c r="O595" i="1"/>
  <c r="P595" i="1"/>
  <c r="R595" i="1" a="1"/>
  <c r="AB595" i="1" a="1"/>
  <c r="I596" i="1"/>
  <c r="J596" i="1"/>
  <c r="K596" i="1"/>
  <c r="L596" i="1"/>
  <c r="M596" i="1"/>
  <c r="N596" i="1"/>
  <c r="O596" i="1"/>
  <c r="P596" i="1"/>
  <c r="R596" i="1" a="1"/>
  <c r="AB596" i="1" a="1"/>
  <c r="AS596" i="1" a="1"/>
  <c r="I597" i="1"/>
  <c r="J597" i="1"/>
  <c r="K597" i="1"/>
  <c r="L597" i="1"/>
  <c r="M597" i="1"/>
  <c r="N597" i="1"/>
  <c r="O597" i="1"/>
  <c r="P597" i="1"/>
  <c r="R597" i="1" a="1"/>
  <c r="AB597" i="1" a="1"/>
  <c r="I598" i="1"/>
  <c r="J598" i="1"/>
  <c r="K598" i="1"/>
  <c r="L598" i="1"/>
  <c r="M598" i="1"/>
  <c r="N598" i="1"/>
  <c r="O598" i="1"/>
  <c r="P598" i="1"/>
  <c r="R598" i="1" a="1"/>
  <c r="AB598" i="1" a="1"/>
  <c r="AS598" i="1" a="1"/>
  <c r="I599" i="1"/>
  <c r="J599" i="1"/>
  <c r="K599" i="1"/>
  <c r="L599" i="1"/>
  <c r="M599" i="1"/>
  <c r="N599" i="1"/>
  <c r="O599" i="1"/>
  <c r="P599" i="1"/>
  <c r="R599" i="1" a="1"/>
  <c r="AB599" i="1" a="1"/>
  <c r="AS599" i="1" a="1"/>
  <c r="I600" i="1"/>
  <c r="J600" i="1"/>
  <c r="K600" i="1"/>
  <c r="L600" i="1"/>
  <c r="M600" i="1"/>
  <c r="N600" i="1"/>
  <c r="O600" i="1"/>
  <c r="P600" i="1"/>
  <c r="R600" i="1" a="1"/>
  <c r="AB600" i="1" a="1"/>
  <c r="AS600" i="1" a="1"/>
  <c r="I601" i="1"/>
  <c r="J601" i="1"/>
  <c r="K601" i="1"/>
  <c r="L601" i="1"/>
  <c r="M601" i="1"/>
  <c r="N601" i="1"/>
  <c r="O601" i="1"/>
  <c r="P601" i="1"/>
  <c r="R601" i="1" a="1"/>
  <c r="AB601" i="1" a="1"/>
  <c r="I602" i="1"/>
  <c r="J602" i="1"/>
  <c r="K602" i="1"/>
  <c r="L602" i="1"/>
  <c r="M602" i="1"/>
  <c r="N602" i="1"/>
  <c r="O602" i="1"/>
  <c r="P602" i="1"/>
  <c r="R602" i="1" a="1"/>
  <c r="AB602" i="1" a="1"/>
  <c r="I603" i="1"/>
  <c r="J603" i="1"/>
  <c r="K603" i="1"/>
  <c r="L603" i="1"/>
  <c r="M603" i="1"/>
  <c r="N603" i="1"/>
  <c r="O603" i="1"/>
  <c r="P603" i="1"/>
  <c r="R603" i="1" a="1"/>
  <c r="AB603" i="1" a="1"/>
  <c r="I604" i="1"/>
  <c r="J604" i="1"/>
  <c r="K604" i="1"/>
  <c r="L604" i="1"/>
  <c r="M604" i="1"/>
  <c r="N604" i="1"/>
  <c r="O604" i="1"/>
  <c r="P604" i="1"/>
  <c r="R604" i="1" a="1"/>
  <c r="AB604" i="1" a="1"/>
  <c r="I605" i="1"/>
  <c r="J605" i="1"/>
  <c r="K605" i="1"/>
  <c r="L605" i="1"/>
  <c r="M605" i="1"/>
  <c r="N605" i="1"/>
  <c r="O605" i="1"/>
  <c r="P605" i="1"/>
  <c r="R605" i="1" a="1"/>
  <c r="AB605" i="1" a="1"/>
  <c r="AS605" i="1" a="1"/>
  <c r="I606" i="1"/>
  <c r="J606" i="1"/>
  <c r="K606" i="1"/>
  <c r="L606" i="1"/>
  <c r="M606" i="1"/>
  <c r="N606" i="1"/>
  <c r="O606" i="1"/>
  <c r="P606" i="1"/>
  <c r="R606" i="1" a="1"/>
  <c r="AB606" i="1" a="1"/>
  <c r="I607" i="1"/>
  <c r="J607" i="1"/>
  <c r="K607" i="1"/>
  <c r="L607" i="1"/>
  <c r="M607" i="1"/>
  <c r="N607" i="1"/>
  <c r="O607" i="1"/>
  <c r="P607" i="1"/>
  <c r="R607" i="1" a="1"/>
  <c r="AB607" i="1" a="1"/>
  <c r="AS607" i="1" a="1"/>
  <c r="I608" i="1"/>
  <c r="J608" i="1"/>
  <c r="K608" i="1"/>
  <c r="L608" i="1"/>
  <c r="M608" i="1"/>
  <c r="N608" i="1"/>
  <c r="O608" i="1"/>
  <c r="P608" i="1"/>
  <c r="R608" i="1" a="1"/>
  <c r="AB608" i="1" a="1"/>
  <c r="AS608" i="1" a="1"/>
  <c r="I609" i="1"/>
  <c r="J609" i="1"/>
  <c r="K609" i="1"/>
  <c r="L609" i="1"/>
  <c r="M609" i="1"/>
  <c r="N609" i="1"/>
  <c r="O609" i="1"/>
  <c r="P609" i="1"/>
  <c r="R609" i="1" a="1"/>
  <c r="AB609" i="1" a="1"/>
  <c r="AS609" i="1" a="1"/>
  <c r="I610" i="1"/>
  <c r="J610" i="1"/>
  <c r="K610" i="1"/>
  <c r="L610" i="1"/>
  <c r="M610" i="1"/>
  <c r="N610" i="1"/>
  <c r="O610" i="1"/>
  <c r="P610" i="1"/>
  <c r="R610" i="1" a="1"/>
  <c r="AB610" i="1" a="1"/>
  <c r="I611" i="1"/>
  <c r="J611" i="1"/>
  <c r="K611" i="1"/>
  <c r="L611" i="1"/>
  <c r="M611" i="1"/>
  <c r="N611" i="1"/>
  <c r="O611" i="1"/>
  <c r="P611" i="1"/>
  <c r="R611" i="1" a="1"/>
  <c r="AB611" i="1" a="1"/>
  <c r="AS611" i="1" a="1"/>
  <c r="I612" i="1"/>
  <c r="J612" i="1"/>
  <c r="K612" i="1"/>
  <c r="L612" i="1"/>
  <c r="M612" i="1"/>
  <c r="N612" i="1"/>
  <c r="O612" i="1"/>
  <c r="P612" i="1"/>
  <c r="R612" i="1" a="1"/>
  <c r="AB612" i="1" a="1"/>
  <c r="AS612" i="1" a="1"/>
  <c r="I613" i="1"/>
  <c r="J613" i="1"/>
  <c r="K613" i="1"/>
  <c r="L613" i="1"/>
  <c r="M613" i="1"/>
  <c r="N613" i="1"/>
  <c r="O613" i="1"/>
  <c r="P613" i="1"/>
  <c r="R613" i="1" a="1"/>
  <c r="AB613" i="1" a="1"/>
  <c r="AS613" i="1" a="1"/>
  <c r="I614" i="1"/>
  <c r="J614" i="1"/>
  <c r="K614" i="1"/>
  <c r="L614" i="1"/>
  <c r="M614" i="1"/>
  <c r="N614" i="1"/>
  <c r="O614" i="1"/>
  <c r="P614" i="1"/>
  <c r="R614" i="1" a="1"/>
  <c r="AB614" i="1" a="1"/>
  <c r="AS614" i="1" a="1"/>
  <c r="I615" i="1"/>
  <c r="J615" i="1"/>
  <c r="K615" i="1"/>
  <c r="L615" i="1"/>
  <c r="M615" i="1"/>
  <c r="N615" i="1"/>
  <c r="O615" i="1"/>
  <c r="P615" i="1"/>
  <c r="R615" i="1" a="1"/>
  <c r="AB615" i="1" a="1"/>
  <c r="AS615" i="1" a="1"/>
  <c r="I616" i="1"/>
  <c r="J616" i="1"/>
  <c r="K616" i="1"/>
  <c r="L616" i="1"/>
  <c r="M616" i="1"/>
  <c r="N616" i="1"/>
  <c r="O616" i="1"/>
  <c r="P616" i="1"/>
  <c r="R616" i="1" a="1"/>
  <c r="AB616" i="1" a="1"/>
  <c r="I617" i="1"/>
  <c r="J617" i="1"/>
  <c r="K617" i="1"/>
  <c r="L617" i="1"/>
  <c r="M617" i="1"/>
  <c r="N617" i="1"/>
  <c r="O617" i="1"/>
  <c r="P617" i="1"/>
  <c r="R617" i="1" a="1"/>
  <c r="AB617" i="1" a="1"/>
  <c r="AS617" i="1" a="1"/>
  <c r="I618" i="1"/>
  <c r="J618" i="1"/>
  <c r="K618" i="1"/>
  <c r="L618" i="1"/>
  <c r="M618" i="1"/>
  <c r="N618" i="1"/>
  <c r="O618" i="1"/>
  <c r="P618" i="1"/>
  <c r="R618" i="1" a="1"/>
  <c r="AB618" i="1" a="1"/>
  <c r="AS618" i="1" a="1"/>
  <c r="I619" i="1"/>
  <c r="J619" i="1"/>
  <c r="K619" i="1"/>
  <c r="L619" i="1"/>
  <c r="M619" i="1"/>
  <c r="N619" i="1"/>
  <c r="O619" i="1"/>
  <c r="P619" i="1"/>
  <c r="R619" i="1" a="1"/>
  <c r="AB619" i="1" a="1"/>
  <c r="AS619" i="1" a="1"/>
  <c r="I620" i="1"/>
  <c r="J620" i="1"/>
  <c r="K620" i="1"/>
  <c r="L620" i="1"/>
  <c r="M620" i="1"/>
  <c r="N620" i="1"/>
  <c r="O620" i="1"/>
  <c r="P620" i="1"/>
  <c r="R620" i="1" a="1"/>
  <c r="AB620" i="1" a="1"/>
  <c r="I621" i="1"/>
  <c r="J621" i="1"/>
  <c r="K621" i="1"/>
  <c r="L621" i="1"/>
  <c r="M621" i="1"/>
  <c r="N621" i="1"/>
  <c r="O621" i="1"/>
  <c r="P621" i="1"/>
  <c r="R621" i="1" a="1"/>
  <c r="AB621" i="1" a="1"/>
  <c r="AS621" i="1" a="1"/>
  <c r="I622" i="1"/>
  <c r="J622" i="1"/>
  <c r="K622" i="1"/>
  <c r="L622" i="1"/>
  <c r="M622" i="1"/>
  <c r="N622" i="1"/>
  <c r="O622" i="1"/>
  <c r="P622" i="1"/>
  <c r="R622" i="1" a="1"/>
  <c r="AB622" i="1" a="1"/>
  <c r="I623" i="1"/>
  <c r="J623" i="1"/>
  <c r="K623" i="1"/>
  <c r="L623" i="1"/>
  <c r="M623" i="1"/>
  <c r="N623" i="1"/>
  <c r="O623" i="1"/>
  <c r="P623" i="1"/>
  <c r="R623" i="1" a="1"/>
  <c r="AB623" i="1" a="1"/>
  <c r="AS623" i="1" a="1"/>
  <c r="I624" i="1"/>
  <c r="J624" i="1"/>
  <c r="K624" i="1"/>
  <c r="L624" i="1"/>
  <c r="M624" i="1"/>
  <c r="N624" i="1"/>
  <c r="O624" i="1"/>
  <c r="P624" i="1"/>
  <c r="R624" i="1" a="1"/>
  <c r="AB624" i="1" a="1"/>
  <c r="I625" i="1"/>
  <c r="J625" i="1"/>
  <c r="K625" i="1"/>
  <c r="L625" i="1"/>
  <c r="M625" i="1"/>
  <c r="N625" i="1"/>
  <c r="O625" i="1"/>
  <c r="P625" i="1"/>
  <c r="R625" i="1" a="1"/>
  <c r="AB625" i="1" a="1"/>
  <c r="AS625" i="1" a="1"/>
  <c r="I626" i="1"/>
  <c r="J626" i="1"/>
  <c r="K626" i="1"/>
  <c r="L626" i="1"/>
  <c r="M626" i="1"/>
  <c r="N626" i="1"/>
  <c r="O626" i="1"/>
  <c r="P626" i="1"/>
  <c r="R626" i="1" a="1"/>
  <c r="AB626" i="1" a="1"/>
  <c r="AS626" i="1" a="1"/>
  <c r="I627" i="1"/>
  <c r="J627" i="1"/>
  <c r="K627" i="1"/>
  <c r="L627" i="1"/>
  <c r="M627" i="1"/>
  <c r="N627" i="1"/>
  <c r="O627" i="1"/>
  <c r="P627" i="1"/>
  <c r="R627" i="1" a="1"/>
  <c r="AB627" i="1" a="1"/>
  <c r="I628" i="1"/>
  <c r="J628" i="1"/>
  <c r="K628" i="1"/>
  <c r="L628" i="1"/>
  <c r="M628" i="1"/>
  <c r="N628" i="1"/>
  <c r="O628" i="1"/>
  <c r="P628" i="1"/>
  <c r="R628" i="1" a="1"/>
  <c r="AB628" i="1" a="1"/>
  <c r="AS628" i="1" a="1"/>
  <c r="I629" i="1"/>
  <c r="J629" i="1"/>
  <c r="K629" i="1"/>
  <c r="L629" i="1"/>
  <c r="M629" i="1"/>
  <c r="N629" i="1"/>
  <c r="O629" i="1"/>
  <c r="P629" i="1"/>
  <c r="R629" i="1" a="1"/>
  <c r="AB629" i="1" a="1"/>
  <c r="AS629" i="1" a="1"/>
  <c r="I630" i="1"/>
  <c r="J630" i="1"/>
  <c r="K630" i="1"/>
  <c r="L630" i="1"/>
  <c r="M630" i="1"/>
  <c r="N630" i="1"/>
  <c r="O630" i="1"/>
  <c r="P630" i="1"/>
  <c r="R630" i="1" a="1"/>
  <c r="AB630" i="1" a="1"/>
  <c r="I631" i="1"/>
  <c r="J631" i="1"/>
  <c r="K631" i="1"/>
  <c r="L631" i="1"/>
  <c r="M631" i="1"/>
  <c r="N631" i="1"/>
  <c r="O631" i="1"/>
  <c r="P631" i="1"/>
  <c r="R631" i="1" a="1"/>
  <c r="AB631" i="1" a="1"/>
  <c r="I632" i="1"/>
  <c r="J632" i="1"/>
  <c r="K632" i="1"/>
  <c r="L632" i="1"/>
  <c r="M632" i="1"/>
  <c r="N632" i="1"/>
  <c r="O632" i="1"/>
  <c r="P632" i="1"/>
  <c r="R632" i="1" a="1"/>
  <c r="AB632" i="1" a="1"/>
  <c r="AS632" i="1" a="1"/>
  <c r="I633" i="1"/>
  <c r="J633" i="1"/>
  <c r="K633" i="1"/>
  <c r="L633" i="1"/>
  <c r="M633" i="1"/>
  <c r="N633" i="1"/>
  <c r="O633" i="1"/>
  <c r="P633" i="1"/>
  <c r="R633" i="1" a="1"/>
  <c r="AB633" i="1" a="1"/>
  <c r="I634" i="1"/>
  <c r="J634" i="1"/>
  <c r="K634" i="1"/>
  <c r="L634" i="1"/>
  <c r="M634" i="1"/>
  <c r="N634" i="1"/>
  <c r="O634" i="1"/>
  <c r="P634" i="1"/>
  <c r="R634" i="1" a="1"/>
  <c r="AB634" i="1" a="1"/>
  <c r="AS634" i="1" a="1"/>
  <c r="I635" i="1"/>
  <c r="J635" i="1"/>
  <c r="K635" i="1"/>
  <c r="L635" i="1"/>
  <c r="M635" i="1"/>
  <c r="N635" i="1"/>
  <c r="O635" i="1"/>
  <c r="P635" i="1"/>
  <c r="R635" i="1" a="1"/>
  <c r="AB635" i="1" a="1"/>
  <c r="AS635" i="1" a="1"/>
  <c r="I636" i="1"/>
  <c r="J636" i="1"/>
  <c r="K636" i="1"/>
  <c r="L636" i="1"/>
  <c r="M636" i="1"/>
  <c r="N636" i="1"/>
  <c r="O636" i="1"/>
  <c r="P636" i="1"/>
  <c r="R636" i="1" a="1"/>
  <c r="AB636" i="1" a="1"/>
  <c r="I637" i="1"/>
  <c r="J637" i="1"/>
  <c r="K637" i="1"/>
  <c r="L637" i="1"/>
  <c r="M637" i="1"/>
  <c r="N637" i="1"/>
  <c r="O637" i="1"/>
  <c r="P637" i="1"/>
  <c r="R637" i="1" a="1"/>
  <c r="AB637" i="1" a="1"/>
  <c r="I638" i="1"/>
  <c r="J638" i="1"/>
  <c r="K638" i="1"/>
  <c r="L638" i="1"/>
  <c r="M638" i="1"/>
  <c r="N638" i="1"/>
  <c r="O638" i="1"/>
  <c r="P638" i="1"/>
  <c r="R638" i="1" a="1"/>
  <c r="AB638" i="1" a="1"/>
  <c r="I639" i="1"/>
  <c r="J639" i="1"/>
  <c r="K639" i="1"/>
  <c r="L639" i="1"/>
  <c r="M639" i="1"/>
  <c r="N639" i="1"/>
  <c r="O639" i="1"/>
  <c r="P639" i="1"/>
  <c r="R639" i="1" a="1"/>
  <c r="AB639" i="1" a="1"/>
  <c r="I640" i="1"/>
  <c r="J640" i="1"/>
  <c r="K640" i="1"/>
  <c r="L640" i="1"/>
  <c r="M640" i="1"/>
  <c r="N640" i="1"/>
  <c r="O640" i="1"/>
  <c r="P640" i="1"/>
  <c r="R640" i="1" a="1"/>
  <c r="AB640" i="1" a="1"/>
  <c r="AS640" i="1" a="1"/>
  <c r="I641" i="1"/>
  <c r="J641" i="1"/>
  <c r="K641" i="1"/>
  <c r="L641" i="1"/>
  <c r="M641" i="1"/>
  <c r="N641" i="1"/>
  <c r="O641" i="1"/>
  <c r="P641" i="1"/>
  <c r="R641" i="1" a="1"/>
  <c r="AB641" i="1" a="1"/>
  <c r="I642" i="1"/>
  <c r="J642" i="1"/>
  <c r="K642" i="1"/>
  <c r="L642" i="1"/>
  <c r="M642" i="1"/>
  <c r="N642" i="1"/>
  <c r="O642" i="1"/>
  <c r="P642" i="1"/>
  <c r="R642" i="1" a="1"/>
  <c r="AB642" i="1" a="1"/>
  <c r="AS642" i="1" a="1"/>
  <c r="I643" i="1"/>
  <c r="J643" i="1"/>
  <c r="K643" i="1"/>
  <c r="L643" i="1"/>
  <c r="M643" i="1"/>
  <c r="N643" i="1"/>
  <c r="O643" i="1"/>
  <c r="P643" i="1"/>
  <c r="R643" i="1" a="1"/>
  <c r="AB643" i="1" a="1"/>
  <c r="AS643" i="1" a="1"/>
  <c r="I644" i="1"/>
  <c r="J644" i="1"/>
  <c r="K644" i="1"/>
  <c r="L644" i="1"/>
  <c r="M644" i="1"/>
  <c r="N644" i="1"/>
  <c r="O644" i="1"/>
  <c r="P644" i="1"/>
  <c r="R644" i="1" a="1"/>
  <c r="AB644" i="1" a="1"/>
  <c r="AS644" i="1" a="1"/>
  <c r="I645" i="1"/>
  <c r="J645" i="1"/>
  <c r="K645" i="1"/>
  <c r="L645" i="1"/>
  <c r="M645" i="1"/>
  <c r="N645" i="1"/>
  <c r="O645" i="1"/>
  <c r="P645" i="1"/>
  <c r="R645" i="1" a="1"/>
  <c r="AB645" i="1" a="1"/>
  <c r="AS645" i="1" a="1"/>
  <c r="I646" i="1"/>
  <c r="J646" i="1"/>
  <c r="K646" i="1"/>
  <c r="L646" i="1"/>
  <c r="M646" i="1"/>
  <c r="N646" i="1"/>
  <c r="O646" i="1"/>
  <c r="P646" i="1"/>
  <c r="R646" i="1" a="1"/>
  <c r="AB646" i="1" a="1"/>
  <c r="I647" i="1"/>
  <c r="J647" i="1"/>
  <c r="K647" i="1"/>
  <c r="L647" i="1"/>
  <c r="M647" i="1"/>
  <c r="N647" i="1"/>
  <c r="O647" i="1"/>
  <c r="P647" i="1"/>
  <c r="R647" i="1" a="1"/>
  <c r="AB647" i="1" a="1"/>
  <c r="I648" i="1"/>
  <c r="J648" i="1"/>
  <c r="K648" i="1"/>
  <c r="L648" i="1"/>
  <c r="M648" i="1"/>
  <c r="N648" i="1"/>
  <c r="O648" i="1"/>
  <c r="P648" i="1"/>
  <c r="R648" i="1" a="1"/>
  <c r="AB648" i="1" a="1"/>
  <c r="AS648" i="1" a="1"/>
  <c r="I649" i="1"/>
  <c r="J649" i="1"/>
  <c r="K649" i="1"/>
  <c r="L649" i="1"/>
  <c r="M649" i="1"/>
  <c r="N649" i="1"/>
  <c r="O649" i="1"/>
  <c r="P649" i="1"/>
  <c r="R649" i="1" a="1"/>
  <c r="AB649" i="1" a="1"/>
  <c r="AS649" i="1" a="1"/>
  <c r="I650" i="1"/>
  <c r="J650" i="1"/>
  <c r="K650" i="1"/>
  <c r="L650" i="1"/>
  <c r="M650" i="1"/>
  <c r="N650" i="1"/>
  <c r="O650" i="1"/>
  <c r="P650" i="1"/>
  <c r="R650" i="1" a="1"/>
  <c r="AB650" i="1" a="1"/>
  <c r="I651" i="1"/>
  <c r="J651" i="1"/>
  <c r="K651" i="1"/>
  <c r="L651" i="1"/>
  <c r="M651" i="1"/>
  <c r="N651" i="1"/>
  <c r="O651" i="1"/>
  <c r="P651" i="1"/>
  <c r="R651" i="1" a="1"/>
  <c r="AB651" i="1" a="1"/>
  <c r="I652" i="1"/>
  <c r="J652" i="1"/>
  <c r="K652" i="1"/>
  <c r="L652" i="1"/>
  <c r="M652" i="1"/>
  <c r="N652" i="1"/>
  <c r="O652" i="1"/>
  <c r="P652" i="1"/>
  <c r="R652" i="1" a="1"/>
  <c r="AB652" i="1" a="1"/>
  <c r="I653" i="1"/>
  <c r="J653" i="1"/>
  <c r="K653" i="1"/>
  <c r="L653" i="1"/>
  <c r="M653" i="1"/>
  <c r="N653" i="1"/>
  <c r="O653" i="1"/>
  <c r="P653" i="1"/>
  <c r="R653" i="1" a="1"/>
  <c r="AB653" i="1" a="1"/>
  <c r="I654" i="1"/>
  <c r="J654" i="1"/>
  <c r="K654" i="1"/>
  <c r="L654" i="1"/>
  <c r="M654" i="1"/>
  <c r="N654" i="1"/>
  <c r="O654" i="1"/>
  <c r="P654" i="1"/>
  <c r="R654" i="1" a="1"/>
  <c r="AB654" i="1" a="1"/>
  <c r="I655" i="1"/>
  <c r="J655" i="1"/>
  <c r="K655" i="1"/>
  <c r="L655" i="1"/>
  <c r="M655" i="1"/>
  <c r="N655" i="1"/>
  <c r="O655" i="1"/>
  <c r="P655" i="1"/>
  <c r="R655" i="1" a="1"/>
  <c r="AB655" i="1" a="1"/>
  <c r="I656" i="1"/>
  <c r="J656" i="1"/>
  <c r="K656" i="1"/>
  <c r="L656" i="1"/>
  <c r="M656" i="1"/>
  <c r="N656" i="1"/>
  <c r="O656" i="1"/>
  <c r="P656" i="1"/>
  <c r="R656" i="1" a="1"/>
  <c r="AB656" i="1" a="1"/>
  <c r="AS656" i="1" a="1"/>
  <c r="I657" i="1"/>
  <c r="J657" i="1"/>
  <c r="K657" i="1"/>
  <c r="L657" i="1"/>
  <c r="M657" i="1"/>
  <c r="N657" i="1"/>
  <c r="O657" i="1"/>
  <c r="P657" i="1"/>
  <c r="R657" i="1" a="1"/>
  <c r="AB657" i="1" a="1"/>
  <c r="AS657" i="1" a="1"/>
  <c r="I658" i="1"/>
  <c r="J658" i="1"/>
  <c r="K658" i="1"/>
  <c r="L658" i="1"/>
  <c r="M658" i="1"/>
  <c r="N658" i="1"/>
  <c r="O658" i="1"/>
  <c r="P658" i="1"/>
  <c r="R658" i="1" a="1"/>
  <c r="AB658" i="1" a="1"/>
  <c r="AS658" i="1" a="1"/>
  <c r="I659" i="1"/>
  <c r="J659" i="1"/>
  <c r="K659" i="1"/>
  <c r="L659" i="1"/>
  <c r="M659" i="1"/>
  <c r="N659" i="1"/>
  <c r="O659" i="1"/>
  <c r="P659" i="1"/>
  <c r="R659" i="1" a="1"/>
  <c r="AB659" i="1" a="1"/>
  <c r="I660" i="1"/>
  <c r="J660" i="1"/>
  <c r="K660" i="1"/>
  <c r="L660" i="1"/>
  <c r="M660" i="1"/>
  <c r="N660" i="1"/>
  <c r="O660" i="1"/>
  <c r="P660" i="1"/>
  <c r="R660" i="1" a="1"/>
  <c r="AB660" i="1" a="1"/>
  <c r="AS660" i="1" a="1"/>
  <c r="I661" i="1"/>
  <c r="J661" i="1"/>
  <c r="K661" i="1"/>
  <c r="L661" i="1"/>
  <c r="M661" i="1"/>
  <c r="N661" i="1"/>
  <c r="O661" i="1"/>
  <c r="P661" i="1"/>
  <c r="R661" i="1" a="1"/>
  <c r="AB661" i="1" a="1"/>
  <c r="I662" i="1"/>
  <c r="J662" i="1"/>
  <c r="K662" i="1"/>
  <c r="L662" i="1"/>
  <c r="M662" i="1"/>
  <c r="N662" i="1"/>
  <c r="O662" i="1"/>
  <c r="P662" i="1"/>
  <c r="R662" i="1" a="1"/>
  <c r="AB662" i="1" a="1"/>
  <c r="AS662" i="1" a="1"/>
  <c r="I663" i="1"/>
  <c r="J663" i="1"/>
  <c r="K663" i="1"/>
  <c r="L663" i="1"/>
  <c r="M663" i="1"/>
  <c r="N663" i="1"/>
  <c r="O663" i="1"/>
  <c r="P663" i="1"/>
  <c r="R663" i="1" a="1"/>
  <c r="AB663" i="1" a="1"/>
  <c r="I664" i="1"/>
  <c r="J664" i="1"/>
  <c r="K664" i="1"/>
  <c r="L664" i="1"/>
  <c r="M664" i="1"/>
  <c r="N664" i="1"/>
  <c r="O664" i="1"/>
  <c r="P664" i="1"/>
  <c r="R664" i="1" a="1"/>
  <c r="AB664" i="1" a="1"/>
  <c r="I665" i="1"/>
  <c r="J665" i="1"/>
  <c r="K665" i="1"/>
  <c r="L665" i="1"/>
  <c r="M665" i="1"/>
  <c r="N665" i="1"/>
  <c r="O665" i="1"/>
  <c r="P665" i="1"/>
  <c r="R665" i="1" a="1"/>
  <c r="AB665" i="1" a="1"/>
  <c r="I666" i="1"/>
  <c r="J666" i="1"/>
  <c r="K666" i="1"/>
  <c r="L666" i="1"/>
  <c r="M666" i="1"/>
  <c r="N666" i="1"/>
  <c r="O666" i="1"/>
  <c r="P666" i="1"/>
  <c r="R666" i="1" a="1"/>
  <c r="AB666" i="1" a="1"/>
  <c r="I667" i="1"/>
  <c r="J667" i="1"/>
  <c r="K667" i="1"/>
  <c r="L667" i="1"/>
  <c r="M667" i="1"/>
  <c r="N667" i="1"/>
  <c r="O667" i="1"/>
  <c r="P667" i="1"/>
  <c r="R667" i="1" a="1"/>
  <c r="AB667" i="1" a="1"/>
  <c r="AS667" i="1" a="1"/>
  <c r="I668" i="1"/>
  <c r="J668" i="1"/>
  <c r="K668" i="1"/>
  <c r="L668" i="1"/>
  <c r="M668" i="1"/>
  <c r="N668" i="1"/>
  <c r="O668" i="1"/>
  <c r="P668" i="1"/>
  <c r="R668" i="1" a="1"/>
  <c r="AB668" i="1" a="1"/>
  <c r="I669" i="1"/>
  <c r="J669" i="1"/>
  <c r="K669" i="1"/>
  <c r="L669" i="1"/>
  <c r="M669" i="1"/>
  <c r="N669" i="1"/>
  <c r="O669" i="1"/>
  <c r="P669" i="1"/>
  <c r="R669" i="1" a="1"/>
  <c r="AB669" i="1" a="1"/>
  <c r="I670" i="1"/>
  <c r="J670" i="1"/>
  <c r="K670" i="1"/>
  <c r="L670" i="1"/>
  <c r="M670" i="1"/>
  <c r="N670" i="1"/>
  <c r="O670" i="1"/>
  <c r="P670" i="1"/>
  <c r="R670" i="1" a="1"/>
  <c r="AB670" i="1" a="1"/>
  <c r="AS670" i="1" a="1"/>
  <c r="I671" i="1"/>
  <c r="J671" i="1"/>
  <c r="K671" i="1"/>
  <c r="L671" i="1"/>
  <c r="M671" i="1"/>
  <c r="N671" i="1"/>
  <c r="O671" i="1"/>
  <c r="P671" i="1"/>
  <c r="R671" i="1" a="1"/>
  <c r="AB671" i="1" a="1"/>
  <c r="AS671" i="1" a="1"/>
  <c r="I672" i="1"/>
  <c r="J672" i="1"/>
  <c r="K672" i="1"/>
  <c r="L672" i="1"/>
  <c r="M672" i="1"/>
  <c r="N672" i="1"/>
  <c r="O672" i="1"/>
  <c r="P672" i="1"/>
  <c r="R672" i="1" a="1"/>
  <c r="AB672" i="1" a="1"/>
  <c r="I673" i="1"/>
  <c r="J673" i="1"/>
  <c r="K673" i="1"/>
  <c r="L673" i="1"/>
  <c r="M673" i="1"/>
  <c r="N673" i="1"/>
  <c r="O673" i="1"/>
  <c r="P673" i="1"/>
  <c r="R673" i="1" a="1"/>
  <c r="AB673" i="1" a="1"/>
  <c r="I674" i="1"/>
  <c r="J674" i="1"/>
  <c r="K674" i="1"/>
  <c r="L674" i="1"/>
  <c r="M674" i="1"/>
  <c r="N674" i="1"/>
  <c r="O674" i="1"/>
  <c r="P674" i="1"/>
  <c r="R674" i="1" a="1"/>
  <c r="AB674" i="1" a="1"/>
  <c r="I675" i="1"/>
  <c r="J675" i="1"/>
  <c r="K675" i="1"/>
  <c r="L675" i="1"/>
  <c r="M675" i="1"/>
  <c r="N675" i="1"/>
  <c r="O675" i="1"/>
  <c r="P675" i="1"/>
  <c r="R675" i="1" a="1"/>
  <c r="AB675" i="1" a="1"/>
  <c r="I676" i="1"/>
  <c r="J676" i="1"/>
  <c r="K676" i="1"/>
  <c r="L676" i="1"/>
  <c r="M676" i="1"/>
  <c r="N676" i="1"/>
  <c r="O676" i="1"/>
  <c r="P676" i="1"/>
  <c r="R676" i="1" a="1"/>
  <c r="AB676" i="1" a="1"/>
  <c r="AS676" i="1" a="1"/>
  <c r="I677" i="1"/>
  <c r="J677" i="1"/>
  <c r="K677" i="1"/>
  <c r="L677" i="1"/>
  <c r="M677" i="1"/>
  <c r="N677" i="1"/>
  <c r="O677" i="1"/>
  <c r="P677" i="1"/>
  <c r="R677" i="1" a="1"/>
  <c r="AB677" i="1" a="1"/>
  <c r="I678" i="1"/>
  <c r="J678" i="1"/>
  <c r="K678" i="1"/>
  <c r="L678" i="1"/>
  <c r="M678" i="1"/>
  <c r="N678" i="1"/>
  <c r="O678" i="1"/>
  <c r="P678" i="1"/>
  <c r="R678" i="1" a="1"/>
  <c r="AB678" i="1" a="1"/>
  <c r="AS678" i="1" a="1"/>
  <c r="I679" i="1"/>
  <c r="J679" i="1"/>
  <c r="K679" i="1"/>
  <c r="L679" i="1"/>
  <c r="M679" i="1"/>
  <c r="N679" i="1"/>
  <c r="O679" i="1"/>
  <c r="P679" i="1"/>
  <c r="R679" i="1" a="1"/>
  <c r="AB679" i="1" a="1"/>
  <c r="AS679" i="1" a="1"/>
  <c r="I680" i="1"/>
  <c r="J680" i="1"/>
  <c r="K680" i="1"/>
  <c r="L680" i="1"/>
  <c r="M680" i="1"/>
  <c r="N680" i="1"/>
  <c r="O680" i="1"/>
  <c r="P680" i="1"/>
  <c r="R680" i="1" a="1"/>
  <c r="AB680" i="1" a="1"/>
  <c r="I681" i="1"/>
  <c r="J681" i="1"/>
  <c r="K681" i="1"/>
  <c r="L681" i="1"/>
  <c r="M681" i="1"/>
  <c r="N681" i="1"/>
  <c r="O681" i="1"/>
  <c r="P681" i="1"/>
  <c r="R681" i="1" a="1"/>
  <c r="AB681" i="1" a="1"/>
  <c r="I682" i="1"/>
  <c r="J682" i="1"/>
  <c r="K682" i="1"/>
  <c r="L682" i="1"/>
  <c r="M682" i="1"/>
  <c r="N682" i="1"/>
  <c r="O682" i="1"/>
  <c r="P682" i="1"/>
  <c r="R682" i="1" a="1"/>
  <c r="AB682" i="1" a="1"/>
  <c r="I683" i="1"/>
  <c r="J683" i="1"/>
  <c r="K683" i="1"/>
  <c r="L683" i="1"/>
  <c r="M683" i="1"/>
  <c r="N683" i="1"/>
  <c r="O683" i="1"/>
  <c r="P683" i="1"/>
  <c r="R683" i="1" a="1"/>
  <c r="AB683" i="1" a="1"/>
  <c r="AS683" i="1" a="1"/>
  <c r="I684" i="1"/>
  <c r="J684" i="1"/>
  <c r="K684" i="1"/>
  <c r="L684" i="1"/>
  <c r="M684" i="1"/>
  <c r="N684" i="1"/>
  <c r="O684" i="1"/>
  <c r="P684" i="1"/>
  <c r="R684" i="1" a="1"/>
  <c r="AB684" i="1" a="1"/>
  <c r="I685" i="1"/>
  <c r="J685" i="1"/>
  <c r="K685" i="1"/>
  <c r="L685" i="1"/>
  <c r="M685" i="1"/>
  <c r="N685" i="1"/>
  <c r="O685" i="1"/>
  <c r="P685" i="1"/>
  <c r="R685" i="1" a="1"/>
  <c r="AB685" i="1" a="1"/>
  <c r="AS685" i="1" a="1"/>
  <c r="I686" i="1"/>
  <c r="J686" i="1"/>
  <c r="K686" i="1"/>
  <c r="L686" i="1"/>
  <c r="M686" i="1"/>
  <c r="N686" i="1"/>
  <c r="O686" i="1"/>
  <c r="P686" i="1"/>
  <c r="R686" i="1" a="1"/>
  <c r="AB686" i="1" a="1"/>
  <c r="AS686" i="1" a="1"/>
  <c r="I687" i="1"/>
  <c r="J687" i="1"/>
  <c r="K687" i="1"/>
  <c r="L687" i="1"/>
  <c r="M687" i="1"/>
  <c r="N687" i="1"/>
  <c r="O687" i="1"/>
  <c r="P687" i="1"/>
  <c r="R687" i="1" a="1"/>
  <c r="AB687" i="1" a="1"/>
  <c r="I688" i="1"/>
  <c r="J688" i="1"/>
  <c r="K688" i="1"/>
  <c r="L688" i="1"/>
  <c r="M688" i="1"/>
  <c r="N688" i="1"/>
  <c r="O688" i="1"/>
  <c r="P688" i="1"/>
  <c r="R688" i="1" a="1"/>
  <c r="AB688" i="1" a="1"/>
  <c r="AS688" i="1" a="1"/>
  <c r="I689" i="1"/>
  <c r="J689" i="1"/>
  <c r="K689" i="1"/>
  <c r="L689" i="1"/>
  <c r="M689" i="1"/>
  <c r="N689" i="1"/>
  <c r="O689" i="1"/>
  <c r="P689" i="1"/>
  <c r="R689" i="1" a="1"/>
  <c r="AB689" i="1" a="1"/>
  <c r="AS689" i="1" a="1"/>
  <c r="I690" i="1"/>
  <c r="J690" i="1"/>
  <c r="K690" i="1"/>
  <c r="L690" i="1"/>
  <c r="M690" i="1"/>
  <c r="N690" i="1"/>
  <c r="O690" i="1"/>
  <c r="P690" i="1"/>
  <c r="R690" i="1" a="1"/>
  <c r="AB690" i="1" a="1"/>
  <c r="I691" i="1"/>
  <c r="J691" i="1"/>
  <c r="K691" i="1"/>
  <c r="L691" i="1"/>
  <c r="M691" i="1"/>
  <c r="N691" i="1"/>
  <c r="O691" i="1"/>
  <c r="P691" i="1"/>
  <c r="R691" i="1" a="1"/>
  <c r="AB691" i="1" a="1"/>
  <c r="I692" i="1"/>
  <c r="J692" i="1"/>
  <c r="K692" i="1"/>
  <c r="L692" i="1"/>
  <c r="M692" i="1"/>
  <c r="N692" i="1"/>
  <c r="O692" i="1"/>
  <c r="P692" i="1"/>
  <c r="R692" i="1" a="1"/>
  <c r="AB692" i="1" a="1"/>
  <c r="AS692" i="1" a="1"/>
  <c r="I693" i="1"/>
  <c r="J693" i="1"/>
  <c r="K693" i="1"/>
  <c r="L693" i="1"/>
  <c r="M693" i="1"/>
  <c r="N693" i="1"/>
  <c r="O693" i="1"/>
  <c r="P693" i="1"/>
  <c r="R693" i="1" a="1"/>
  <c r="AB693" i="1" a="1"/>
  <c r="AS693" i="1" a="1"/>
  <c r="I694" i="1"/>
  <c r="J694" i="1"/>
  <c r="K694" i="1"/>
  <c r="L694" i="1"/>
  <c r="M694" i="1"/>
  <c r="N694" i="1"/>
  <c r="O694" i="1"/>
  <c r="P694" i="1"/>
  <c r="R694" i="1" a="1"/>
  <c r="AB694" i="1" a="1"/>
  <c r="AS694" i="1" a="1"/>
  <c r="I695" i="1"/>
  <c r="J695" i="1"/>
  <c r="K695" i="1"/>
  <c r="L695" i="1"/>
  <c r="M695" i="1"/>
  <c r="N695" i="1"/>
  <c r="O695" i="1"/>
  <c r="P695" i="1"/>
  <c r="R695" i="1" a="1"/>
  <c r="AB695" i="1" a="1"/>
  <c r="I696" i="1"/>
  <c r="J696" i="1"/>
  <c r="K696" i="1"/>
  <c r="L696" i="1"/>
  <c r="M696" i="1"/>
  <c r="N696" i="1"/>
  <c r="O696" i="1"/>
  <c r="P696" i="1"/>
  <c r="R696" i="1" a="1"/>
  <c r="AB696" i="1" a="1"/>
  <c r="I697" i="1"/>
  <c r="J697" i="1"/>
  <c r="K697" i="1"/>
  <c r="L697" i="1"/>
  <c r="M697" i="1"/>
  <c r="N697" i="1"/>
  <c r="O697" i="1"/>
  <c r="P697" i="1"/>
  <c r="R697" i="1" a="1"/>
  <c r="AB697" i="1" a="1"/>
  <c r="AS697" i="1" a="1"/>
  <c r="I698" i="1"/>
  <c r="J698" i="1"/>
  <c r="K698" i="1"/>
  <c r="L698" i="1"/>
  <c r="M698" i="1"/>
  <c r="N698" i="1"/>
  <c r="O698" i="1"/>
  <c r="P698" i="1"/>
  <c r="R698" i="1" a="1"/>
  <c r="AB698" i="1" a="1"/>
  <c r="AS698" i="1" a="1"/>
  <c r="I699" i="1"/>
  <c r="J699" i="1"/>
  <c r="K699" i="1"/>
  <c r="L699" i="1"/>
  <c r="M699" i="1"/>
  <c r="N699" i="1"/>
  <c r="O699" i="1"/>
  <c r="P699" i="1"/>
  <c r="R699" i="1" a="1"/>
  <c r="AB699" i="1" a="1"/>
  <c r="AS699" i="1" a="1"/>
  <c r="I700" i="1"/>
  <c r="J700" i="1"/>
  <c r="K700" i="1"/>
  <c r="L700" i="1"/>
  <c r="M700" i="1"/>
  <c r="N700" i="1"/>
  <c r="O700" i="1"/>
  <c r="P700" i="1"/>
  <c r="R700" i="1" a="1"/>
  <c r="AB700" i="1" a="1"/>
  <c r="I701" i="1"/>
  <c r="J701" i="1"/>
  <c r="K701" i="1"/>
  <c r="L701" i="1"/>
  <c r="M701" i="1"/>
  <c r="N701" i="1"/>
  <c r="O701" i="1"/>
  <c r="P701" i="1"/>
  <c r="R701" i="1" a="1"/>
  <c r="AB701" i="1" a="1"/>
  <c r="I702" i="1"/>
  <c r="J702" i="1"/>
  <c r="K702" i="1"/>
  <c r="L702" i="1"/>
  <c r="M702" i="1"/>
  <c r="N702" i="1"/>
  <c r="O702" i="1"/>
  <c r="P702" i="1"/>
  <c r="R702" i="1" a="1"/>
  <c r="AB702" i="1" a="1"/>
  <c r="AS702" i="1" a="1"/>
  <c r="I703" i="1"/>
  <c r="J703" i="1"/>
  <c r="K703" i="1"/>
  <c r="L703" i="1"/>
  <c r="M703" i="1"/>
  <c r="N703" i="1"/>
  <c r="O703" i="1"/>
  <c r="P703" i="1"/>
  <c r="R703" i="1" a="1"/>
  <c r="AB703" i="1" a="1"/>
  <c r="AS703" i="1" a="1"/>
  <c r="I704" i="1"/>
  <c r="J704" i="1"/>
  <c r="K704" i="1"/>
  <c r="L704" i="1"/>
  <c r="M704" i="1"/>
  <c r="N704" i="1"/>
  <c r="O704" i="1"/>
  <c r="P704" i="1"/>
  <c r="R704" i="1" a="1"/>
  <c r="AB704" i="1" a="1"/>
  <c r="I705" i="1"/>
  <c r="J705" i="1"/>
  <c r="K705" i="1"/>
  <c r="L705" i="1"/>
  <c r="M705" i="1"/>
  <c r="N705" i="1"/>
  <c r="O705" i="1"/>
  <c r="P705" i="1"/>
  <c r="R705" i="1" a="1"/>
  <c r="AB705" i="1" a="1"/>
  <c r="I706" i="1"/>
  <c r="J706" i="1"/>
  <c r="K706" i="1"/>
  <c r="L706" i="1"/>
  <c r="M706" i="1"/>
  <c r="N706" i="1"/>
  <c r="O706" i="1"/>
  <c r="P706" i="1"/>
  <c r="R706" i="1" a="1"/>
  <c r="AB706" i="1" a="1"/>
  <c r="I707" i="1"/>
  <c r="J707" i="1"/>
  <c r="K707" i="1"/>
  <c r="L707" i="1"/>
  <c r="M707" i="1"/>
  <c r="N707" i="1"/>
  <c r="O707" i="1"/>
  <c r="P707" i="1"/>
  <c r="R707" i="1" a="1"/>
  <c r="AB707" i="1" a="1"/>
  <c r="I708" i="1"/>
  <c r="J708" i="1"/>
  <c r="K708" i="1"/>
  <c r="L708" i="1"/>
  <c r="M708" i="1"/>
  <c r="N708" i="1"/>
  <c r="O708" i="1"/>
  <c r="P708" i="1"/>
  <c r="R708" i="1" a="1"/>
  <c r="AB708" i="1" a="1"/>
  <c r="AS708" i="1" a="1"/>
  <c r="I709" i="1"/>
  <c r="J709" i="1"/>
  <c r="K709" i="1"/>
  <c r="L709" i="1"/>
  <c r="M709" i="1"/>
  <c r="N709" i="1"/>
  <c r="O709" i="1"/>
  <c r="P709" i="1"/>
  <c r="R709" i="1" a="1"/>
  <c r="AB709" i="1" a="1"/>
  <c r="AS709" i="1" a="1"/>
  <c r="I710" i="1"/>
  <c r="J710" i="1"/>
  <c r="K710" i="1"/>
  <c r="L710" i="1"/>
  <c r="M710" i="1"/>
  <c r="N710" i="1"/>
  <c r="O710" i="1"/>
  <c r="P710" i="1"/>
  <c r="R710" i="1" a="1"/>
  <c r="AB710" i="1" a="1"/>
  <c r="I711" i="1"/>
  <c r="J711" i="1"/>
  <c r="K711" i="1"/>
  <c r="L711" i="1"/>
  <c r="M711" i="1"/>
  <c r="N711" i="1"/>
  <c r="O711" i="1"/>
  <c r="P711" i="1"/>
  <c r="R711" i="1" a="1"/>
  <c r="AB711" i="1" a="1"/>
  <c r="AS711" i="1" a="1"/>
  <c r="I712" i="1"/>
  <c r="J712" i="1"/>
  <c r="K712" i="1"/>
  <c r="L712" i="1"/>
  <c r="M712" i="1"/>
  <c r="N712" i="1"/>
  <c r="O712" i="1"/>
  <c r="P712" i="1"/>
  <c r="R712" i="1" a="1"/>
  <c r="AB712" i="1" a="1"/>
  <c r="AS712" i="1" a="1"/>
  <c r="I713" i="1"/>
  <c r="J713" i="1"/>
  <c r="K713" i="1"/>
  <c r="L713" i="1"/>
  <c r="M713" i="1"/>
  <c r="N713" i="1"/>
  <c r="O713" i="1"/>
  <c r="P713" i="1"/>
  <c r="R713" i="1" a="1"/>
  <c r="AB713" i="1" a="1"/>
  <c r="AS713" i="1" a="1"/>
  <c r="I714" i="1"/>
  <c r="J714" i="1"/>
  <c r="K714" i="1"/>
  <c r="L714" i="1"/>
  <c r="M714" i="1"/>
  <c r="N714" i="1"/>
  <c r="O714" i="1"/>
  <c r="P714" i="1"/>
  <c r="R714" i="1" a="1"/>
  <c r="AB714" i="1" a="1"/>
  <c r="I715" i="1"/>
  <c r="J715" i="1"/>
  <c r="K715" i="1"/>
  <c r="L715" i="1"/>
  <c r="M715" i="1"/>
  <c r="N715" i="1"/>
  <c r="O715" i="1"/>
  <c r="P715" i="1"/>
  <c r="R715" i="1" a="1"/>
  <c r="AB715" i="1" a="1"/>
  <c r="I716" i="1"/>
  <c r="J716" i="1"/>
  <c r="K716" i="1"/>
  <c r="L716" i="1"/>
  <c r="M716" i="1"/>
  <c r="N716" i="1"/>
  <c r="O716" i="1"/>
  <c r="P716" i="1"/>
  <c r="R716" i="1" a="1"/>
  <c r="AB716" i="1" a="1"/>
  <c r="I717" i="1"/>
  <c r="J717" i="1"/>
  <c r="K717" i="1"/>
  <c r="L717" i="1"/>
  <c r="M717" i="1"/>
  <c r="N717" i="1"/>
  <c r="O717" i="1"/>
  <c r="P717" i="1"/>
  <c r="R717" i="1" a="1"/>
  <c r="AB717" i="1" a="1"/>
  <c r="I718" i="1"/>
  <c r="J718" i="1"/>
  <c r="K718" i="1"/>
  <c r="L718" i="1"/>
  <c r="M718" i="1"/>
  <c r="N718" i="1"/>
  <c r="O718" i="1"/>
  <c r="P718" i="1"/>
  <c r="R718" i="1" a="1"/>
  <c r="AB718" i="1" a="1"/>
  <c r="AS718" i="1" a="1"/>
  <c r="I719" i="1"/>
  <c r="J719" i="1"/>
  <c r="K719" i="1"/>
  <c r="L719" i="1"/>
  <c r="M719" i="1"/>
  <c r="N719" i="1"/>
  <c r="O719" i="1"/>
  <c r="P719" i="1"/>
  <c r="R719" i="1" a="1"/>
  <c r="AB719" i="1" a="1"/>
  <c r="I720" i="1"/>
  <c r="J720" i="1"/>
  <c r="K720" i="1"/>
  <c r="L720" i="1"/>
  <c r="M720" i="1"/>
  <c r="N720" i="1"/>
  <c r="O720" i="1"/>
  <c r="P720" i="1"/>
  <c r="R720" i="1" a="1"/>
  <c r="AB720" i="1" a="1"/>
  <c r="AS720" i="1" a="1"/>
  <c r="I721" i="1"/>
  <c r="J721" i="1"/>
  <c r="K721" i="1"/>
  <c r="L721" i="1"/>
  <c r="M721" i="1"/>
  <c r="N721" i="1"/>
  <c r="O721" i="1"/>
  <c r="P721" i="1"/>
  <c r="R721" i="1" a="1"/>
  <c r="AB721" i="1" a="1"/>
  <c r="AS721" i="1" a="1"/>
  <c r="I722" i="1"/>
  <c r="J722" i="1"/>
  <c r="K722" i="1"/>
  <c r="L722" i="1"/>
  <c r="M722" i="1"/>
  <c r="N722" i="1"/>
  <c r="O722" i="1"/>
  <c r="P722" i="1"/>
  <c r="R722" i="1" a="1"/>
  <c r="AB722" i="1" a="1"/>
  <c r="I723" i="1"/>
  <c r="J723" i="1"/>
  <c r="K723" i="1"/>
  <c r="L723" i="1"/>
  <c r="M723" i="1"/>
  <c r="N723" i="1"/>
  <c r="O723" i="1"/>
  <c r="P723" i="1"/>
  <c r="R723" i="1" a="1"/>
  <c r="AB723" i="1" a="1"/>
  <c r="I724" i="1"/>
  <c r="J724" i="1"/>
  <c r="K724" i="1"/>
  <c r="L724" i="1"/>
  <c r="M724" i="1"/>
  <c r="N724" i="1"/>
  <c r="O724" i="1"/>
  <c r="P724" i="1"/>
  <c r="R724" i="1" a="1"/>
  <c r="AB724" i="1" a="1"/>
  <c r="AS724" i="1" a="1"/>
  <c r="I725" i="1"/>
  <c r="J725" i="1"/>
  <c r="K725" i="1"/>
  <c r="L725" i="1"/>
  <c r="M725" i="1"/>
  <c r="N725" i="1"/>
  <c r="O725" i="1"/>
  <c r="P725" i="1"/>
  <c r="R725" i="1" a="1"/>
  <c r="AB725" i="1" a="1"/>
  <c r="AS725" i="1" a="1"/>
  <c r="I726" i="1"/>
  <c r="J726" i="1"/>
  <c r="K726" i="1"/>
  <c r="L726" i="1"/>
  <c r="M726" i="1"/>
  <c r="N726" i="1"/>
  <c r="O726" i="1"/>
  <c r="P726" i="1"/>
  <c r="R726" i="1" a="1"/>
  <c r="AB726" i="1" a="1"/>
  <c r="I727" i="1"/>
  <c r="J727" i="1"/>
  <c r="K727" i="1"/>
  <c r="L727" i="1"/>
  <c r="M727" i="1"/>
  <c r="N727" i="1"/>
  <c r="O727" i="1"/>
  <c r="P727" i="1"/>
  <c r="R727" i="1" a="1"/>
  <c r="AB727" i="1" a="1"/>
  <c r="AS727" i="1" a="1"/>
  <c r="I728" i="1"/>
  <c r="J728" i="1"/>
  <c r="K728" i="1"/>
  <c r="L728" i="1"/>
  <c r="M728" i="1"/>
  <c r="N728" i="1"/>
  <c r="O728" i="1"/>
  <c r="P728" i="1"/>
  <c r="R728" i="1" a="1"/>
  <c r="AB728" i="1" a="1"/>
  <c r="I729" i="1"/>
  <c r="J729" i="1"/>
  <c r="K729" i="1"/>
  <c r="L729" i="1"/>
  <c r="M729" i="1"/>
  <c r="N729" i="1"/>
  <c r="O729" i="1"/>
  <c r="P729" i="1"/>
  <c r="R729" i="1" a="1"/>
  <c r="AB729" i="1" a="1"/>
  <c r="AS729" i="1" a="1"/>
  <c r="I730" i="1"/>
  <c r="J730" i="1"/>
  <c r="K730" i="1"/>
  <c r="L730" i="1"/>
  <c r="M730" i="1"/>
  <c r="N730" i="1"/>
  <c r="O730" i="1"/>
  <c r="P730" i="1"/>
  <c r="R730" i="1" a="1"/>
  <c r="AB730" i="1" a="1"/>
  <c r="I731" i="1"/>
  <c r="J731" i="1"/>
  <c r="K731" i="1"/>
  <c r="L731" i="1"/>
  <c r="M731" i="1"/>
  <c r="N731" i="1"/>
  <c r="O731" i="1"/>
  <c r="P731" i="1"/>
  <c r="R731" i="1" a="1"/>
  <c r="AB731" i="1" a="1"/>
  <c r="AS731" i="1" a="1"/>
  <c r="I732" i="1"/>
  <c r="J732" i="1"/>
  <c r="K732" i="1"/>
  <c r="L732" i="1"/>
  <c r="M732" i="1"/>
  <c r="N732" i="1"/>
  <c r="O732" i="1"/>
  <c r="P732" i="1"/>
  <c r="R732" i="1" a="1"/>
  <c r="AB732" i="1" a="1"/>
  <c r="AS732" i="1" a="1"/>
  <c r="I733" i="1"/>
  <c r="J733" i="1"/>
  <c r="K733" i="1"/>
  <c r="L733" i="1"/>
  <c r="M733" i="1"/>
  <c r="N733" i="1"/>
  <c r="O733" i="1"/>
  <c r="P733" i="1"/>
  <c r="R733" i="1" a="1"/>
  <c r="AB733" i="1" a="1"/>
  <c r="AS733" i="1" a="1"/>
  <c r="I734" i="1"/>
  <c r="J734" i="1"/>
  <c r="K734" i="1"/>
  <c r="L734" i="1"/>
  <c r="M734" i="1"/>
  <c r="N734" i="1"/>
  <c r="O734" i="1"/>
  <c r="P734" i="1"/>
  <c r="R734" i="1" a="1"/>
  <c r="AB734" i="1" a="1"/>
  <c r="AS734" i="1" a="1"/>
  <c r="I735" i="1"/>
  <c r="J735" i="1"/>
  <c r="K735" i="1"/>
  <c r="L735" i="1"/>
  <c r="M735" i="1"/>
  <c r="N735" i="1"/>
  <c r="O735" i="1"/>
  <c r="P735" i="1"/>
  <c r="R735" i="1" a="1"/>
  <c r="AB735" i="1" a="1"/>
  <c r="I736" i="1"/>
  <c r="J736" i="1"/>
  <c r="K736" i="1"/>
  <c r="L736" i="1"/>
  <c r="M736" i="1"/>
  <c r="N736" i="1"/>
  <c r="O736" i="1"/>
  <c r="P736" i="1"/>
  <c r="R736" i="1" a="1"/>
  <c r="AB736" i="1" a="1"/>
  <c r="AS736" i="1" a="1"/>
  <c r="I737" i="1"/>
  <c r="J737" i="1"/>
  <c r="K737" i="1"/>
  <c r="L737" i="1"/>
  <c r="M737" i="1"/>
  <c r="N737" i="1"/>
  <c r="O737" i="1"/>
  <c r="P737" i="1"/>
  <c r="R737" i="1" a="1"/>
  <c r="AB737" i="1" a="1"/>
  <c r="AS737" i="1" a="1"/>
  <c r="I738" i="1"/>
  <c r="J738" i="1"/>
  <c r="K738" i="1"/>
  <c r="L738" i="1"/>
  <c r="M738" i="1"/>
  <c r="N738" i="1"/>
  <c r="O738" i="1"/>
  <c r="P738" i="1"/>
  <c r="R738" i="1" a="1"/>
  <c r="AB738" i="1" a="1"/>
  <c r="AS738" i="1" a="1"/>
  <c r="I739" i="1"/>
  <c r="J739" i="1"/>
  <c r="K739" i="1"/>
  <c r="L739" i="1"/>
  <c r="M739" i="1"/>
  <c r="N739" i="1"/>
  <c r="O739" i="1"/>
  <c r="P739" i="1"/>
  <c r="R739" i="1" a="1"/>
  <c r="AB739" i="1" a="1"/>
  <c r="AS739" i="1" a="1"/>
  <c r="I740" i="1"/>
  <c r="J740" i="1"/>
  <c r="K740" i="1"/>
  <c r="L740" i="1"/>
  <c r="M740" i="1"/>
  <c r="N740" i="1"/>
  <c r="O740" i="1"/>
  <c r="P740" i="1"/>
  <c r="R740" i="1" a="1"/>
  <c r="AB740" i="1" a="1"/>
  <c r="AS740" i="1" a="1"/>
  <c r="I741" i="1"/>
  <c r="J741" i="1"/>
  <c r="K741" i="1"/>
  <c r="L741" i="1"/>
  <c r="M741" i="1"/>
  <c r="N741" i="1"/>
  <c r="O741" i="1"/>
  <c r="P741" i="1"/>
  <c r="R741" i="1" a="1"/>
  <c r="AB741" i="1" a="1"/>
  <c r="AS741" i="1" a="1"/>
  <c r="I742" i="1"/>
  <c r="J742" i="1"/>
  <c r="K742" i="1"/>
  <c r="L742" i="1"/>
  <c r="M742" i="1"/>
  <c r="N742" i="1"/>
  <c r="O742" i="1"/>
  <c r="P742" i="1"/>
  <c r="R742" i="1" a="1"/>
  <c r="AB742" i="1" a="1"/>
  <c r="I743" i="1"/>
  <c r="J743" i="1"/>
  <c r="K743" i="1"/>
  <c r="L743" i="1"/>
  <c r="M743" i="1"/>
  <c r="N743" i="1"/>
  <c r="O743" i="1"/>
  <c r="P743" i="1"/>
  <c r="R743" i="1" a="1"/>
  <c r="AB743" i="1" a="1"/>
  <c r="AS743" i="1" a="1"/>
  <c r="I744" i="1"/>
  <c r="J744" i="1"/>
  <c r="K744" i="1"/>
  <c r="L744" i="1"/>
  <c r="M744" i="1"/>
  <c r="N744" i="1"/>
  <c r="O744" i="1"/>
  <c r="P744" i="1"/>
  <c r="R744" i="1" a="1"/>
  <c r="AB744" i="1" a="1"/>
  <c r="I745" i="1"/>
  <c r="J745" i="1"/>
  <c r="K745" i="1"/>
  <c r="L745" i="1"/>
  <c r="M745" i="1"/>
  <c r="N745" i="1"/>
  <c r="O745" i="1"/>
  <c r="P745" i="1"/>
  <c r="R745" i="1" a="1"/>
  <c r="AB745" i="1" a="1"/>
  <c r="AS745" i="1" a="1"/>
  <c r="I746" i="1"/>
  <c r="J746" i="1"/>
  <c r="K746" i="1"/>
  <c r="L746" i="1"/>
  <c r="M746" i="1"/>
  <c r="N746" i="1"/>
  <c r="O746" i="1"/>
  <c r="P746" i="1"/>
  <c r="R746" i="1" a="1"/>
  <c r="AB746" i="1" a="1"/>
  <c r="I747" i="1"/>
  <c r="J747" i="1"/>
  <c r="K747" i="1"/>
  <c r="L747" i="1"/>
  <c r="M747" i="1"/>
  <c r="N747" i="1"/>
  <c r="O747" i="1"/>
  <c r="P747" i="1"/>
  <c r="R747" i="1" a="1"/>
  <c r="AB747" i="1" a="1"/>
  <c r="AS747" i="1" a="1"/>
  <c r="I748" i="1"/>
  <c r="J748" i="1"/>
  <c r="K748" i="1"/>
  <c r="L748" i="1"/>
  <c r="M748" i="1"/>
  <c r="N748" i="1"/>
  <c r="O748" i="1"/>
  <c r="P748" i="1"/>
  <c r="R748" i="1" a="1"/>
  <c r="AB748" i="1" a="1"/>
  <c r="I749" i="1"/>
  <c r="J749" i="1"/>
  <c r="K749" i="1"/>
  <c r="L749" i="1"/>
  <c r="M749" i="1"/>
  <c r="N749" i="1"/>
  <c r="O749" i="1"/>
  <c r="P749" i="1"/>
  <c r="R749" i="1" a="1"/>
  <c r="AB749" i="1" a="1"/>
  <c r="AS749" i="1" a="1"/>
  <c r="I750" i="1"/>
  <c r="J750" i="1"/>
  <c r="K750" i="1"/>
  <c r="L750" i="1"/>
  <c r="M750" i="1"/>
  <c r="N750" i="1"/>
  <c r="O750" i="1"/>
  <c r="P750" i="1"/>
  <c r="R750" i="1" a="1"/>
  <c r="AB750" i="1" a="1"/>
  <c r="I751" i="1"/>
  <c r="J751" i="1"/>
  <c r="K751" i="1"/>
  <c r="L751" i="1"/>
  <c r="M751" i="1"/>
  <c r="N751" i="1"/>
  <c r="O751" i="1"/>
  <c r="P751" i="1"/>
  <c r="R751" i="1" a="1"/>
  <c r="AB751" i="1" a="1"/>
  <c r="I752" i="1"/>
  <c r="J752" i="1"/>
  <c r="K752" i="1"/>
  <c r="L752" i="1"/>
  <c r="M752" i="1"/>
  <c r="N752" i="1"/>
  <c r="O752" i="1"/>
  <c r="P752" i="1"/>
  <c r="R752" i="1" a="1"/>
  <c r="AB752" i="1" a="1"/>
  <c r="I753" i="1"/>
  <c r="J753" i="1"/>
  <c r="K753" i="1"/>
  <c r="L753" i="1"/>
  <c r="M753" i="1"/>
  <c r="N753" i="1"/>
  <c r="O753" i="1"/>
  <c r="P753" i="1"/>
  <c r="R753" i="1" a="1"/>
  <c r="AB753" i="1" a="1"/>
  <c r="AS753" i="1" a="1"/>
  <c r="I754" i="1"/>
  <c r="J754" i="1"/>
  <c r="K754" i="1"/>
  <c r="L754" i="1"/>
  <c r="M754" i="1"/>
  <c r="N754" i="1"/>
  <c r="O754" i="1"/>
  <c r="P754" i="1"/>
  <c r="R754" i="1" a="1"/>
  <c r="AB754" i="1" a="1"/>
  <c r="I755" i="1"/>
  <c r="J755" i="1"/>
  <c r="K755" i="1"/>
  <c r="L755" i="1"/>
  <c r="M755" i="1"/>
  <c r="N755" i="1"/>
  <c r="O755" i="1"/>
  <c r="P755" i="1"/>
  <c r="R755" i="1" a="1"/>
  <c r="AB755" i="1" a="1"/>
  <c r="I756" i="1"/>
  <c r="J756" i="1"/>
  <c r="K756" i="1"/>
  <c r="L756" i="1"/>
  <c r="M756" i="1"/>
  <c r="N756" i="1"/>
  <c r="O756" i="1"/>
  <c r="P756" i="1"/>
  <c r="R756" i="1" a="1"/>
  <c r="AB756" i="1" a="1"/>
  <c r="AS756" i="1" a="1"/>
  <c r="I757" i="1"/>
  <c r="J757" i="1"/>
  <c r="K757" i="1"/>
  <c r="L757" i="1"/>
  <c r="M757" i="1"/>
  <c r="N757" i="1"/>
  <c r="O757" i="1"/>
  <c r="P757" i="1"/>
  <c r="R757" i="1" a="1"/>
  <c r="AB757" i="1" a="1"/>
  <c r="I758" i="1"/>
  <c r="J758" i="1"/>
  <c r="K758" i="1"/>
  <c r="L758" i="1"/>
  <c r="M758" i="1"/>
  <c r="N758" i="1"/>
  <c r="O758" i="1"/>
  <c r="P758" i="1"/>
  <c r="R758" i="1" a="1"/>
  <c r="AB758" i="1" a="1"/>
  <c r="AS758" i="1" a="1"/>
  <c r="I759" i="1"/>
  <c r="J759" i="1"/>
  <c r="K759" i="1"/>
  <c r="L759" i="1"/>
  <c r="M759" i="1"/>
  <c r="N759" i="1"/>
  <c r="O759" i="1"/>
  <c r="P759" i="1"/>
  <c r="R759" i="1" a="1"/>
  <c r="AB759" i="1" a="1"/>
  <c r="I760" i="1"/>
  <c r="J760" i="1"/>
  <c r="K760" i="1"/>
  <c r="L760" i="1"/>
  <c r="M760" i="1"/>
  <c r="N760" i="1"/>
  <c r="O760" i="1"/>
  <c r="P760" i="1"/>
  <c r="R760" i="1" a="1"/>
  <c r="AB760" i="1" a="1"/>
  <c r="I761" i="1"/>
  <c r="J761" i="1"/>
  <c r="K761" i="1"/>
  <c r="L761" i="1"/>
  <c r="M761" i="1"/>
  <c r="N761" i="1"/>
  <c r="O761" i="1"/>
  <c r="P761" i="1"/>
  <c r="R761" i="1" a="1"/>
  <c r="AB761" i="1" a="1"/>
  <c r="I762" i="1"/>
  <c r="J762" i="1"/>
  <c r="K762" i="1"/>
  <c r="L762" i="1"/>
  <c r="M762" i="1"/>
  <c r="N762" i="1"/>
  <c r="O762" i="1"/>
  <c r="P762" i="1"/>
  <c r="R762" i="1" a="1"/>
  <c r="AB762" i="1" a="1"/>
  <c r="AS762" i="1" a="1"/>
  <c r="I763" i="1"/>
  <c r="J763" i="1"/>
  <c r="K763" i="1"/>
  <c r="L763" i="1"/>
  <c r="M763" i="1"/>
  <c r="N763" i="1"/>
  <c r="O763" i="1"/>
  <c r="P763" i="1"/>
  <c r="R763" i="1" a="1"/>
  <c r="AB763" i="1" a="1"/>
  <c r="AS763" i="1" a="1"/>
  <c r="I764" i="1"/>
  <c r="J764" i="1"/>
  <c r="K764" i="1"/>
  <c r="L764" i="1"/>
  <c r="M764" i="1"/>
  <c r="N764" i="1"/>
  <c r="O764" i="1"/>
  <c r="P764" i="1"/>
  <c r="R764" i="1" a="1"/>
  <c r="AB764" i="1" a="1"/>
  <c r="I765" i="1"/>
  <c r="J765" i="1"/>
  <c r="K765" i="1"/>
  <c r="L765" i="1"/>
  <c r="M765" i="1"/>
  <c r="N765" i="1"/>
  <c r="O765" i="1"/>
  <c r="P765" i="1"/>
  <c r="R765" i="1" a="1"/>
  <c r="AB765" i="1" a="1"/>
  <c r="I766" i="1"/>
  <c r="J766" i="1"/>
  <c r="K766" i="1"/>
  <c r="L766" i="1"/>
  <c r="M766" i="1"/>
  <c r="N766" i="1"/>
  <c r="O766" i="1"/>
  <c r="P766" i="1"/>
  <c r="R766" i="1" a="1"/>
  <c r="AB766" i="1" a="1"/>
  <c r="I767" i="1"/>
  <c r="J767" i="1"/>
  <c r="K767" i="1"/>
  <c r="L767" i="1"/>
  <c r="M767" i="1"/>
  <c r="N767" i="1"/>
  <c r="O767" i="1"/>
  <c r="P767" i="1"/>
  <c r="R767" i="1" a="1"/>
  <c r="AB767" i="1" a="1"/>
  <c r="I768" i="1"/>
  <c r="J768" i="1"/>
  <c r="K768" i="1"/>
  <c r="L768" i="1"/>
  <c r="M768" i="1"/>
  <c r="N768" i="1"/>
  <c r="O768" i="1"/>
  <c r="P768" i="1"/>
  <c r="R768" i="1" a="1"/>
  <c r="AB768" i="1" a="1"/>
  <c r="AS768" i="1" a="1"/>
  <c r="I769" i="1"/>
  <c r="J769" i="1"/>
  <c r="K769" i="1"/>
  <c r="L769" i="1"/>
  <c r="M769" i="1"/>
  <c r="N769" i="1"/>
  <c r="O769" i="1"/>
  <c r="P769" i="1"/>
  <c r="R769" i="1" a="1"/>
  <c r="AB769" i="1" a="1"/>
  <c r="I770" i="1"/>
  <c r="J770" i="1"/>
  <c r="K770" i="1"/>
  <c r="L770" i="1"/>
  <c r="M770" i="1"/>
  <c r="N770" i="1"/>
  <c r="O770" i="1"/>
  <c r="P770" i="1"/>
  <c r="R770" i="1" a="1"/>
  <c r="AB770" i="1" a="1"/>
  <c r="AS770" i="1" a="1"/>
  <c r="I771" i="1"/>
  <c r="J771" i="1"/>
  <c r="K771" i="1"/>
  <c r="L771" i="1"/>
  <c r="M771" i="1"/>
  <c r="N771" i="1"/>
  <c r="O771" i="1"/>
  <c r="P771" i="1"/>
  <c r="R771" i="1" a="1"/>
  <c r="AB771" i="1" a="1"/>
  <c r="AS771" i="1" a="1"/>
  <c r="I772" i="1"/>
  <c r="J772" i="1"/>
  <c r="K772" i="1"/>
  <c r="L772" i="1"/>
  <c r="M772" i="1"/>
  <c r="N772" i="1"/>
  <c r="O772" i="1"/>
  <c r="P772" i="1"/>
  <c r="R772" i="1" a="1"/>
  <c r="AB772" i="1" a="1"/>
  <c r="AS772" i="1" a="1"/>
  <c r="I773" i="1"/>
  <c r="J773" i="1"/>
  <c r="K773" i="1"/>
  <c r="L773" i="1"/>
  <c r="M773" i="1"/>
  <c r="N773" i="1"/>
  <c r="O773" i="1"/>
  <c r="P773" i="1"/>
  <c r="R773" i="1" a="1"/>
  <c r="AB773" i="1" a="1"/>
  <c r="I774" i="1"/>
  <c r="J774" i="1"/>
  <c r="K774" i="1"/>
  <c r="L774" i="1"/>
  <c r="M774" i="1"/>
  <c r="N774" i="1"/>
  <c r="O774" i="1"/>
  <c r="P774" i="1"/>
  <c r="R774" i="1" a="1"/>
  <c r="AB774" i="1" a="1"/>
  <c r="I775" i="1"/>
  <c r="J775" i="1"/>
  <c r="K775" i="1"/>
  <c r="L775" i="1"/>
  <c r="M775" i="1"/>
  <c r="N775" i="1"/>
  <c r="O775" i="1"/>
  <c r="P775" i="1"/>
  <c r="R775" i="1" a="1"/>
  <c r="AB775" i="1" a="1"/>
  <c r="AS775" i="1" a="1"/>
  <c r="I776" i="1"/>
  <c r="J776" i="1"/>
  <c r="K776" i="1"/>
  <c r="L776" i="1"/>
  <c r="M776" i="1"/>
  <c r="N776" i="1"/>
  <c r="O776" i="1"/>
  <c r="P776" i="1"/>
  <c r="R776" i="1" a="1"/>
  <c r="AB776" i="1" a="1"/>
  <c r="AS776" i="1" a="1"/>
  <c r="I777" i="1"/>
  <c r="J777" i="1"/>
  <c r="K777" i="1"/>
  <c r="L777" i="1"/>
  <c r="M777" i="1"/>
  <c r="N777" i="1"/>
  <c r="O777" i="1"/>
  <c r="P777" i="1"/>
  <c r="R777" i="1" a="1"/>
  <c r="AB777" i="1" a="1"/>
  <c r="I778" i="1"/>
  <c r="J778" i="1"/>
  <c r="K778" i="1"/>
  <c r="L778" i="1"/>
  <c r="M778" i="1"/>
  <c r="N778" i="1"/>
  <c r="O778" i="1"/>
  <c r="P778" i="1"/>
  <c r="R778" i="1" a="1"/>
  <c r="AB778" i="1" a="1"/>
  <c r="I779" i="1"/>
  <c r="J779" i="1"/>
  <c r="K779" i="1"/>
  <c r="L779" i="1"/>
  <c r="M779" i="1"/>
  <c r="N779" i="1"/>
  <c r="O779" i="1"/>
  <c r="P779" i="1"/>
  <c r="R779" i="1" a="1"/>
  <c r="AB779" i="1" a="1"/>
  <c r="I780" i="1"/>
  <c r="J780" i="1"/>
  <c r="K780" i="1"/>
  <c r="L780" i="1"/>
  <c r="M780" i="1"/>
  <c r="N780" i="1"/>
  <c r="O780" i="1"/>
  <c r="P780" i="1"/>
  <c r="R780" i="1" a="1"/>
  <c r="AB780" i="1" a="1"/>
  <c r="AS780" i="1" a="1"/>
  <c r="I781" i="1"/>
  <c r="J781" i="1"/>
  <c r="K781" i="1"/>
  <c r="L781" i="1"/>
  <c r="M781" i="1"/>
  <c r="N781" i="1"/>
  <c r="O781" i="1"/>
  <c r="P781" i="1"/>
  <c r="R781" i="1" a="1"/>
  <c r="AB781" i="1" a="1"/>
  <c r="I782" i="1"/>
  <c r="J782" i="1"/>
  <c r="K782" i="1"/>
  <c r="L782" i="1"/>
  <c r="M782" i="1"/>
  <c r="N782" i="1"/>
  <c r="O782" i="1"/>
  <c r="P782" i="1"/>
  <c r="R782" i="1" a="1"/>
  <c r="AB782" i="1" a="1"/>
  <c r="AS782" i="1" a="1"/>
  <c r="I783" i="1"/>
  <c r="J783" i="1"/>
  <c r="K783" i="1"/>
  <c r="L783" i="1"/>
  <c r="M783" i="1"/>
  <c r="N783" i="1"/>
  <c r="O783" i="1"/>
  <c r="P783" i="1"/>
  <c r="R783" i="1" a="1"/>
  <c r="AB783" i="1" a="1"/>
  <c r="I784" i="1"/>
  <c r="J784" i="1"/>
  <c r="K784" i="1"/>
  <c r="L784" i="1"/>
  <c r="M784" i="1"/>
  <c r="N784" i="1"/>
  <c r="O784" i="1"/>
  <c r="P784" i="1"/>
  <c r="R784" i="1" a="1"/>
  <c r="AB784" i="1" a="1"/>
  <c r="I785" i="1"/>
  <c r="J785" i="1"/>
  <c r="K785" i="1"/>
  <c r="L785" i="1"/>
  <c r="M785" i="1"/>
  <c r="N785" i="1"/>
  <c r="O785" i="1"/>
  <c r="P785" i="1"/>
  <c r="R785" i="1" a="1"/>
  <c r="AB785" i="1" a="1"/>
  <c r="I786" i="1"/>
  <c r="J786" i="1"/>
  <c r="K786" i="1"/>
  <c r="L786" i="1"/>
  <c r="M786" i="1"/>
  <c r="N786" i="1"/>
  <c r="O786" i="1"/>
  <c r="P786" i="1"/>
  <c r="R786" i="1" a="1"/>
  <c r="AB786" i="1" a="1"/>
  <c r="AS786" i="1" a="1"/>
  <c r="I787" i="1"/>
  <c r="J787" i="1"/>
  <c r="K787" i="1"/>
  <c r="L787" i="1"/>
  <c r="M787" i="1"/>
  <c r="N787" i="1"/>
  <c r="O787" i="1"/>
  <c r="P787" i="1"/>
  <c r="R787" i="1" a="1"/>
  <c r="AB787" i="1" a="1"/>
  <c r="I788" i="1"/>
  <c r="J788" i="1"/>
  <c r="K788" i="1"/>
  <c r="L788" i="1"/>
  <c r="M788" i="1"/>
  <c r="N788" i="1"/>
  <c r="O788" i="1"/>
  <c r="P788" i="1"/>
  <c r="R788" i="1" a="1"/>
  <c r="AB788" i="1" a="1"/>
  <c r="I789" i="1"/>
  <c r="J789" i="1"/>
  <c r="K789" i="1"/>
  <c r="L789" i="1"/>
  <c r="M789" i="1"/>
  <c r="N789" i="1"/>
  <c r="O789" i="1"/>
  <c r="P789" i="1"/>
  <c r="R789" i="1" a="1"/>
  <c r="AB789" i="1" a="1"/>
  <c r="AS789" i="1" a="1"/>
  <c r="I790" i="1"/>
  <c r="J790" i="1"/>
  <c r="K790" i="1"/>
  <c r="L790" i="1"/>
  <c r="M790" i="1"/>
  <c r="N790" i="1"/>
  <c r="O790" i="1"/>
  <c r="P790" i="1"/>
  <c r="R790" i="1" a="1"/>
  <c r="AB790" i="1" a="1"/>
  <c r="I791" i="1"/>
  <c r="J791" i="1"/>
  <c r="K791" i="1"/>
  <c r="L791" i="1"/>
  <c r="M791" i="1"/>
  <c r="N791" i="1"/>
  <c r="O791" i="1"/>
  <c r="P791" i="1"/>
  <c r="R791" i="1" a="1"/>
  <c r="AB791" i="1" a="1"/>
  <c r="I792" i="1"/>
  <c r="J792" i="1"/>
  <c r="K792" i="1"/>
  <c r="L792" i="1"/>
  <c r="M792" i="1"/>
  <c r="N792" i="1"/>
  <c r="O792" i="1"/>
  <c r="P792" i="1"/>
  <c r="R792" i="1" a="1"/>
  <c r="AB792" i="1" a="1"/>
  <c r="AS792" i="1" a="1"/>
  <c r="I793" i="1"/>
  <c r="J793" i="1"/>
  <c r="K793" i="1"/>
  <c r="L793" i="1"/>
  <c r="M793" i="1"/>
  <c r="N793" i="1"/>
  <c r="O793" i="1"/>
  <c r="P793" i="1"/>
  <c r="R793" i="1" a="1"/>
  <c r="AB793" i="1" a="1"/>
  <c r="I794" i="1"/>
  <c r="J794" i="1"/>
  <c r="K794" i="1"/>
  <c r="L794" i="1"/>
  <c r="M794" i="1"/>
  <c r="N794" i="1"/>
  <c r="O794" i="1"/>
  <c r="P794" i="1"/>
  <c r="R794" i="1" a="1"/>
  <c r="AB794" i="1" a="1"/>
  <c r="I795" i="1"/>
  <c r="J795" i="1"/>
  <c r="K795" i="1"/>
  <c r="L795" i="1"/>
  <c r="M795" i="1"/>
  <c r="N795" i="1"/>
  <c r="O795" i="1"/>
  <c r="P795" i="1"/>
  <c r="R795" i="1" a="1"/>
  <c r="AB795" i="1" a="1"/>
  <c r="AS795" i="1" a="1"/>
  <c r="I796" i="1"/>
  <c r="J796" i="1"/>
  <c r="K796" i="1"/>
  <c r="L796" i="1"/>
  <c r="M796" i="1"/>
  <c r="N796" i="1"/>
  <c r="O796" i="1"/>
  <c r="P796" i="1"/>
  <c r="R796" i="1" a="1"/>
  <c r="AB796" i="1" a="1"/>
  <c r="I797" i="1"/>
  <c r="J797" i="1"/>
  <c r="K797" i="1"/>
  <c r="L797" i="1"/>
  <c r="M797" i="1"/>
  <c r="N797" i="1"/>
  <c r="O797" i="1"/>
  <c r="P797" i="1"/>
  <c r="R797" i="1" a="1"/>
  <c r="AB797" i="1" a="1"/>
  <c r="AS797" i="1" a="1"/>
  <c r="I798" i="1"/>
  <c r="J798" i="1"/>
  <c r="K798" i="1"/>
  <c r="L798" i="1"/>
  <c r="M798" i="1"/>
  <c r="N798" i="1"/>
  <c r="O798" i="1"/>
  <c r="P798" i="1"/>
  <c r="R798" i="1" a="1"/>
  <c r="AB798" i="1" a="1"/>
  <c r="I799" i="1"/>
  <c r="J799" i="1"/>
  <c r="K799" i="1"/>
  <c r="L799" i="1"/>
  <c r="M799" i="1"/>
  <c r="N799" i="1"/>
  <c r="O799" i="1"/>
  <c r="P799" i="1"/>
  <c r="R799" i="1" a="1"/>
  <c r="AB799" i="1" a="1"/>
  <c r="AS799" i="1" a="1"/>
  <c r="I800" i="1"/>
  <c r="J800" i="1"/>
  <c r="K800" i="1"/>
  <c r="L800" i="1"/>
  <c r="M800" i="1"/>
  <c r="N800" i="1"/>
  <c r="O800" i="1"/>
  <c r="P800" i="1"/>
  <c r="R800" i="1" a="1"/>
  <c r="AB800" i="1" a="1"/>
  <c r="I801" i="1"/>
  <c r="J801" i="1"/>
  <c r="K801" i="1"/>
  <c r="L801" i="1"/>
  <c r="M801" i="1"/>
  <c r="N801" i="1"/>
  <c r="O801" i="1"/>
  <c r="P801" i="1"/>
  <c r="R801" i="1" a="1"/>
  <c r="AB801" i="1" a="1"/>
  <c r="I802" i="1"/>
  <c r="J802" i="1"/>
  <c r="K802" i="1"/>
  <c r="L802" i="1"/>
  <c r="M802" i="1"/>
  <c r="N802" i="1"/>
  <c r="O802" i="1"/>
  <c r="P802" i="1"/>
  <c r="R802" i="1" a="1"/>
  <c r="AB802" i="1" a="1"/>
  <c r="I803" i="1"/>
  <c r="J803" i="1"/>
  <c r="K803" i="1"/>
  <c r="L803" i="1"/>
  <c r="M803" i="1"/>
  <c r="N803" i="1"/>
  <c r="O803" i="1"/>
  <c r="P803" i="1"/>
  <c r="R803" i="1" a="1"/>
  <c r="AB803" i="1" a="1"/>
  <c r="I804" i="1"/>
  <c r="J804" i="1"/>
  <c r="K804" i="1"/>
  <c r="L804" i="1"/>
  <c r="M804" i="1"/>
  <c r="N804" i="1"/>
  <c r="O804" i="1"/>
  <c r="P804" i="1"/>
  <c r="R804" i="1" a="1"/>
  <c r="AB804" i="1" a="1"/>
  <c r="I805" i="1"/>
  <c r="J805" i="1"/>
  <c r="K805" i="1"/>
  <c r="L805" i="1"/>
  <c r="M805" i="1"/>
  <c r="N805" i="1"/>
  <c r="O805" i="1"/>
  <c r="P805" i="1"/>
  <c r="R805" i="1" a="1"/>
  <c r="AB805" i="1" a="1"/>
  <c r="I806" i="1"/>
  <c r="J806" i="1"/>
  <c r="K806" i="1"/>
  <c r="L806" i="1"/>
  <c r="M806" i="1"/>
  <c r="N806" i="1"/>
  <c r="O806" i="1"/>
  <c r="P806" i="1"/>
  <c r="R806" i="1" a="1"/>
  <c r="AB806" i="1" a="1"/>
  <c r="AS806" i="1" a="1"/>
  <c r="I807" i="1"/>
  <c r="J807" i="1"/>
  <c r="K807" i="1"/>
  <c r="L807" i="1"/>
  <c r="M807" i="1"/>
  <c r="N807" i="1"/>
  <c r="O807" i="1"/>
  <c r="P807" i="1"/>
  <c r="R807" i="1" a="1"/>
  <c r="AB807" i="1" a="1"/>
  <c r="AS807" i="1" a="1"/>
  <c r="I808" i="1"/>
  <c r="J808" i="1"/>
  <c r="K808" i="1"/>
  <c r="L808" i="1"/>
  <c r="M808" i="1"/>
  <c r="N808" i="1"/>
  <c r="O808" i="1"/>
  <c r="P808" i="1"/>
  <c r="R808" i="1" a="1"/>
  <c r="AB808" i="1" a="1"/>
  <c r="AS808" i="1" a="1"/>
  <c r="I809" i="1"/>
  <c r="J809" i="1"/>
  <c r="K809" i="1"/>
  <c r="L809" i="1"/>
  <c r="M809" i="1"/>
  <c r="N809" i="1"/>
  <c r="O809" i="1"/>
  <c r="P809" i="1"/>
  <c r="R809" i="1" a="1"/>
  <c r="AB809" i="1" a="1"/>
  <c r="I810" i="1"/>
  <c r="J810" i="1"/>
  <c r="K810" i="1"/>
  <c r="L810" i="1"/>
  <c r="M810" i="1"/>
  <c r="N810" i="1"/>
  <c r="O810" i="1"/>
  <c r="P810" i="1"/>
  <c r="R810" i="1" a="1"/>
  <c r="AB810" i="1" a="1"/>
  <c r="AS810" i="1" a="1"/>
  <c r="I811" i="1"/>
  <c r="J811" i="1"/>
  <c r="K811" i="1"/>
  <c r="L811" i="1"/>
  <c r="M811" i="1"/>
  <c r="N811" i="1"/>
  <c r="O811" i="1"/>
  <c r="P811" i="1"/>
  <c r="R811" i="1" a="1"/>
  <c r="AB811" i="1" a="1"/>
  <c r="I812" i="1"/>
  <c r="J812" i="1"/>
  <c r="K812" i="1"/>
  <c r="L812" i="1"/>
  <c r="M812" i="1"/>
  <c r="N812" i="1"/>
  <c r="O812" i="1"/>
  <c r="P812" i="1"/>
  <c r="R812" i="1" a="1"/>
  <c r="AB812" i="1" a="1"/>
  <c r="AS812" i="1" a="1"/>
  <c r="I813" i="1"/>
  <c r="J813" i="1"/>
  <c r="K813" i="1"/>
  <c r="L813" i="1"/>
  <c r="M813" i="1"/>
  <c r="N813" i="1"/>
  <c r="O813" i="1"/>
  <c r="P813" i="1"/>
  <c r="R813" i="1" a="1"/>
  <c r="AB813" i="1" a="1"/>
  <c r="AS813" i="1" a="1"/>
  <c r="I814" i="1"/>
  <c r="J814" i="1"/>
  <c r="K814" i="1"/>
  <c r="L814" i="1"/>
  <c r="M814" i="1"/>
  <c r="N814" i="1"/>
  <c r="O814" i="1"/>
  <c r="P814" i="1"/>
  <c r="R814" i="1" a="1"/>
  <c r="AB814" i="1" a="1"/>
  <c r="I815" i="1"/>
  <c r="J815" i="1"/>
  <c r="K815" i="1"/>
  <c r="L815" i="1"/>
  <c r="M815" i="1"/>
  <c r="N815" i="1"/>
  <c r="O815" i="1"/>
  <c r="P815" i="1"/>
  <c r="R815" i="1" a="1"/>
  <c r="AB815" i="1" a="1"/>
  <c r="AS815" i="1" a="1"/>
  <c r="I816" i="1"/>
  <c r="J816" i="1"/>
  <c r="K816" i="1"/>
  <c r="L816" i="1"/>
  <c r="M816" i="1"/>
  <c r="N816" i="1"/>
  <c r="O816" i="1"/>
  <c r="P816" i="1"/>
  <c r="R816" i="1" a="1"/>
  <c r="AB816" i="1" a="1"/>
  <c r="I817" i="1"/>
  <c r="J817" i="1"/>
  <c r="K817" i="1"/>
  <c r="L817" i="1"/>
  <c r="M817" i="1"/>
  <c r="N817" i="1"/>
  <c r="O817" i="1"/>
  <c r="P817" i="1"/>
  <c r="R817" i="1" a="1"/>
  <c r="AB817" i="1" a="1"/>
  <c r="AS817" i="1" a="1"/>
  <c r="I818" i="1"/>
  <c r="J818" i="1"/>
  <c r="K818" i="1"/>
  <c r="L818" i="1"/>
  <c r="M818" i="1"/>
  <c r="N818" i="1"/>
  <c r="O818" i="1"/>
  <c r="P818" i="1"/>
  <c r="R818" i="1" a="1"/>
  <c r="AB818" i="1" a="1"/>
  <c r="I819" i="1"/>
  <c r="J819" i="1"/>
  <c r="K819" i="1"/>
  <c r="L819" i="1"/>
  <c r="M819" i="1"/>
  <c r="N819" i="1"/>
  <c r="O819" i="1"/>
  <c r="P819" i="1"/>
  <c r="R819" i="1" a="1"/>
  <c r="AB819" i="1" a="1"/>
  <c r="I820" i="1"/>
  <c r="J820" i="1"/>
  <c r="K820" i="1"/>
  <c r="L820" i="1"/>
  <c r="M820" i="1"/>
  <c r="N820" i="1"/>
  <c r="O820" i="1"/>
  <c r="P820" i="1"/>
  <c r="R820" i="1" a="1"/>
  <c r="AB820" i="1" a="1"/>
  <c r="AS820" i="1" a="1"/>
  <c r="I821" i="1"/>
  <c r="J821" i="1"/>
  <c r="K821" i="1"/>
  <c r="L821" i="1"/>
  <c r="M821" i="1"/>
  <c r="N821" i="1"/>
  <c r="O821" i="1"/>
  <c r="P821" i="1"/>
  <c r="R821" i="1" a="1"/>
  <c r="AB821" i="1" a="1"/>
  <c r="I822" i="1"/>
  <c r="J822" i="1"/>
  <c r="K822" i="1"/>
  <c r="L822" i="1"/>
  <c r="M822" i="1"/>
  <c r="N822" i="1"/>
  <c r="O822" i="1"/>
  <c r="P822" i="1"/>
  <c r="R822" i="1" a="1"/>
  <c r="AB822" i="1" a="1"/>
  <c r="AS822" i="1" a="1"/>
  <c r="I823" i="1"/>
  <c r="J823" i="1"/>
  <c r="K823" i="1"/>
  <c r="L823" i="1"/>
  <c r="M823" i="1"/>
  <c r="N823" i="1"/>
  <c r="O823" i="1"/>
  <c r="P823" i="1"/>
  <c r="R823" i="1" a="1"/>
  <c r="AB823" i="1" a="1"/>
  <c r="AS823" i="1" a="1"/>
  <c r="I824" i="1"/>
  <c r="J824" i="1"/>
  <c r="K824" i="1"/>
  <c r="L824" i="1"/>
  <c r="M824" i="1"/>
  <c r="N824" i="1"/>
  <c r="O824" i="1"/>
  <c r="P824" i="1"/>
  <c r="R824" i="1" a="1"/>
  <c r="AB824" i="1" a="1"/>
  <c r="AS824" i="1" a="1"/>
  <c r="I825" i="1"/>
  <c r="J825" i="1"/>
  <c r="K825" i="1"/>
  <c r="L825" i="1"/>
  <c r="M825" i="1"/>
  <c r="N825" i="1"/>
  <c r="O825" i="1"/>
  <c r="P825" i="1"/>
  <c r="R825" i="1" a="1"/>
  <c r="AB825" i="1" a="1"/>
  <c r="AS825" i="1" a="1"/>
  <c r="I826" i="1"/>
  <c r="J826" i="1"/>
  <c r="K826" i="1"/>
  <c r="L826" i="1"/>
  <c r="M826" i="1"/>
  <c r="N826" i="1"/>
  <c r="O826" i="1"/>
  <c r="P826" i="1"/>
  <c r="R826" i="1" a="1"/>
  <c r="AB826" i="1" a="1"/>
  <c r="AS826" i="1" a="1"/>
  <c r="I827" i="1"/>
  <c r="J827" i="1"/>
  <c r="K827" i="1"/>
  <c r="L827" i="1"/>
  <c r="M827" i="1"/>
  <c r="N827" i="1"/>
  <c r="O827" i="1"/>
  <c r="P827" i="1"/>
  <c r="R827" i="1" a="1"/>
  <c r="AB827" i="1" a="1"/>
  <c r="AS827" i="1" a="1"/>
  <c r="I828" i="1"/>
  <c r="J828" i="1"/>
  <c r="K828" i="1"/>
  <c r="L828" i="1"/>
  <c r="M828" i="1"/>
  <c r="N828" i="1"/>
  <c r="O828" i="1"/>
  <c r="P828" i="1"/>
  <c r="R828" i="1" a="1"/>
  <c r="AB828" i="1" a="1"/>
  <c r="AS828" i="1" a="1"/>
  <c r="I829" i="1"/>
  <c r="J829" i="1"/>
  <c r="K829" i="1"/>
  <c r="L829" i="1"/>
  <c r="M829" i="1"/>
  <c r="N829" i="1"/>
  <c r="O829" i="1"/>
  <c r="P829" i="1"/>
  <c r="R829" i="1" a="1"/>
  <c r="AB829" i="1" a="1"/>
  <c r="I830" i="1"/>
  <c r="J830" i="1"/>
  <c r="K830" i="1"/>
  <c r="L830" i="1"/>
  <c r="M830" i="1"/>
  <c r="N830" i="1"/>
  <c r="O830" i="1"/>
  <c r="P830" i="1"/>
  <c r="R830" i="1" a="1"/>
  <c r="AB830" i="1" a="1"/>
  <c r="I831" i="1"/>
  <c r="J831" i="1"/>
  <c r="K831" i="1"/>
  <c r="L831" i="1"/>
  <c r="M831" i="1"/>
  <c r="N831" i="1"/>
  <c r="O831" i="1"/>
  <c r="P831" i="1"/>
  <c r="R831" i="1" a="1"/>
  <c r="AB831" i="1" a="1"/>
  <c r="AS831" i="1" a="1"/>
  <c r="I832" i="1"/>
  <c r="J832" i="1"/>
  <c r="K832" i="1"/>
  <c r="L832" i="1"/>
  <c r="M832" i="1"/>
  <c r="N832" i="1"/>
  <c r="O832" i="1"/>
  <c r="P832" i="1"/>
  <c r="R832" i="1" a="1"/>
  <c r="AB832" i="1" a="1"/>
  <c r="I833" i="1"/>
  <c r="J833" i="1"/>
  <c r="K833" i="1"/>
  <c r="L833" i="1"/>
  <c r="M833" i="1"/>
  <c r="N833" i="1"/>
  <c r="O833" i="1"/>
  <c r="P833" i="1"/>
  <c r="R833" i="1" a="1"/>
  <c r="AB833" i="1" a="1"/>
  <c r="AS833" i="1" a="1"/>
  <c r="I834" i="1"/>
  <c r="J834" i="1"/>
  <c r="K834" i="1"/>
  <c r="L834" i="1"/>
  <c r="M834" i="1"/>
  <c r="N834" i="1"/>
  <c r="O834" i="1"/>
  <c r="P834" i="1"/>
  <c r="R834" i="1" a="1"/>
  <c r="AB834" i="1" a="1"/>
  <c r="I835" i="1"/>
  <c r="J835" i="1"/>
  <c r="K835" i="1"/>
  <c r="L835" i="1"/>
  <c r="M835" i="1"/>
  <c r="N835" i="1"/>
  <c r="O835" i="1"/>
  <c r="P835" i="1"/>
  <c r="R835" i="1" a="1"/>
  <c r="AB835" i="1" a="1"/>
  <c r="I836" i="1"/>
  <c r="J836" i="1"/>
  <c r="K836" i="1"/>
  <c r="L836" i="1"/>
  <c r="M836" i="1"/>
  <c r="N836" i="1"/>
  <c r="O836" i="1"/>
  <c r="P836" i="1"/>
  <c r="R836" i="1" a="1"/>
  <c r="AB836" i="1" a="1"/>
  <c r="AS836" i="1" a="1"/>
  <c r="I837" i="1"/>
  <c r="J837" i="1"/>
  <c r="K837" i="1"/>
  <c r="L837" i="1"/>
  <c r="M837" i="1"/>
  <c r="N837" i="1"/>
  <c r="O837" i="1"/>
  <c r="P837" i="1"/>
  <c r="R837" i="1" a="1"/>
  <c r="AB837" i="1" a="1"/>
  <c r="I838" i="1"/>
  <c r="J838" i="1"/>
  <c r="K838" i="1"/>
  <c r="L838" i="1"/>
  <c r="M838" i="1"/>
  <c r="N838" i="1"/>
  <c r="O838" i="1"/>
  <c r="P838" i="1"/>
  <c r="R838" i="1" a="1"/>
  <c r="AB838" i="1" a="1"/>
  <c r="AS838" i="1" a="1"/>
  <c r="I839" i="1"/>
  <c r="J839" i="1"/>
  <c r="K839" i="1"/>
  <c r="L839" i="1"/>
  <c r="M839" i="1"/>
  <c r="N839" i="1"/>
  <c r="O839" i="1"/>
  <c r="P839" i="1"/>
  <c r="R839" i="1" a="1"/>
  <c r="AB839" i="1" a="1"/>
  <c r="I840" i="1"/>
  <c r="J840" i="1"/>
  <c r="K840" i="1"/>
  <c r="L840" i="1"/>
  <c r="M840" i="1"/>
  <c r="N840" i="1"/>
  <c r="O840" i="1"/>
  <c r="P840" i="1"/>
  <c r="R840" i="1" a="1"/>
  <c r="AB840" i="1" a="1"/>
  <c r="I841" i="1"/>
  <c r="J841" i="1"/>
  <c r="K841" i="1"/>
  <c r="L841" i="1"/>
  <c r="M841" i="1"/>
  <c r="N841" i="1"/>
  <c r="O841" i="1"/>
  <c r="P841" i="1"/>
  <c r="R841" i="1" a="1"/>
  <c r="AB841" i="1" a="1"/>
  <c r="I842" i="1"/>
  <c r="J842" i="1"/>
  <c r="K842" i="1"/>
  <c r="L842" i="1"/>
  <c r="M842" i="1"/>
  <c r="N842" i="1"/>
  <c r="O842" i="1"/>
  <c r="P842" i="1"/>
  <c r="R842" i="1" a="1"/>
  <c r="AB842" i="1" a="1"/>
  <c r="AS842" i="1" a="1"/>
  <c r="I843" i="1"/>
  <c r="J843" i="1"/>
  <c r="K843" i="1"/>
  <c r="L843" i="1"/>
  <c r="M843" i="1"/>
  <c r="N843" i="1"/>
  <c r="O843" i="1"/>
  <c r="P843" i="1"/>
  <c r="R843" i="1" a="1"/>
  <c r="AB843" i="1" a="1"/>
  <c r="AS843" i="1" a="1"/>
  <c r="I844" i="1"/>
  <c r="J844" i="1"/>
  <c r="K844" i="1"/>
  <c r="L844" i="1"/>
  <c r="M844" i="1"/>
  <c r="N844" i="1"/>
  <c r="O844" i="1"/>
  <c r="P844" i="1"/>
  <c r="R844" i="1" a="1"/>
  <c r="AB844" i="1" a="1"/>
  <c r="I845" i="1"/>
  <c r="J845" i="1"/>
  <c r="K845" i="1"/>
  <c r="L845" i="1"/>
  <c r="M845" i="1"/>
  <c r="N845" i="1"/>
  <c r="O845" i="1"/>
  <c r="P845" i="1"/>
  <c r="R845" i="1" a="1"/>
  <c r="AB845" i="1" a="1"/>
  <c r="I846" i="1"/>
  <c r="J846" i="1"/>
  <c r="K846" i="1"/>
  <c r="L846" i="1"/>
  <c r="M846" i="1"/>
  <c r="N846" i="1"/>
  <c r="O846" i="1"/>
  <c r="P846" i="1"/>
  <c r="R846" i="1" a="1"/>
  <c r="AB846" i="1" a="1"/>
  <c r="AS846" i="1" a="1"/>
  <c r="I847" i="1"/>
  <c r="J847" i="1"/>
  <c r="K847" i="1"/>
  <c r="L847" i="1"/>
  <c r="M847" i="1"/>
  <c r="N847" i="1"/>
  <c r="O847" i="1"/>
  <c r="P847" i="1"/>
  <c r="R847" i="1" a="1"/>
  <c r="AB847" i="1" a="1"/>
  <c r="I848" i="1"/>
  <c r="J848" i="1"/>
  <c r="K848" i="1"/>
  <c r="L848" i="1"/>
  <c r="M848" i="1"/>
  <c r="N848" i="1"/>
  <c r="O848" i="1"/>
  <c r="P848" i="1"/>
  <c r="R848" i="1" a="1"/>
  <c r="AB848" i="1" a="1"/>
  <c r="I849" i="1"/>
  <c r="J849" i="1"/>
  <c r="K849" i="1"/>
  <c r="L849" i="1"/>
  <c r="M849" i="1"/>
  <c r="N849" i="1"/>
  <c r="O849" i="1"/>
  <c r="P849" i="1"/>
  <c r="R849" i="1" a="1"/>
  <c r="AB849" i="1" a="1"/>
  <c r="AS849" i="1" a="1"/>
  <c r="I850" i="1"/>
  <c r="J850" i="1"/>
  <c r="K850" i="1"/>
  <c r="L850" i="1"/>
  <c r="M850" i="1"/>
  <c r="N850" i="1"/>
  <c r="O850" i="1"/>
  <c r="P850" i="1"/>
  <c r="R850" i="1" a="1"/>
  <c r="AB850" i="1" a="1"/>
  <c r="AS850" i="1" a="1"/>
  <c r="I851" i="1"/>
  <c r="J851" i="1"/>
  <c r="K851" i="1"/>
  <c r="L851" i="1"/>
  <c r="M851" i="1"/>
  <c r="N851" i="1"/>
  <c r="O851" i="1"/>
  <c r="P851" i="1"/>
  <c r="R851" i="1" a="1"/>
  <c r="AB851" i="1" a="1"/>
  <c r="I852" i="1"/>
  <c r="J852" i="1"/>
  <c r="K852" i="1"/>
  <c r="L852" i="1"/>
  <c r="M852" i="1"/>
  <c r="N852" i="1"/>
  <c r="O852" i="1"/>
  <c r="P852" i="1"/>
  <c r="R852" i="1" a="1"/>
  <c r="AB852" i="1" a="1"/>
  <c r="I853" i="1"/>
  <c r="J853" i="1"/>
  <c r="K853" i="1"/>
  <c r="L853" i="1"/>
  <c r="M853" i="1"/>
  <c r="N853" i="1"/>
  <c r="O853" i="1"/>
  <c r="P853" i="1"/>
  <c r="R853" i="1" a="1"/>
  <c r="AB853" i="1" a="1"/>
  <c r="AS853" i="1" a="1"/>
  <c r="I854" i="1"/>
  <c r="J854" i="1"/>
  <c r="K854" i="1"/>
  <c r="L854" i="1"/>
  <c r="M854" i="1"/>
  <c r="N854" i="1"/>
  <c r="O854" i="1"/>
  <c r="P854" i="1"/>
  <c r="R854" i="1" a="1"/>
  <c r="AB854" i="1" a="1"/>
  <c r="AS854" i="1" a="1"/>
  <c r="I855" i="1"/>
  <c r="J855" i="1"/>
  <c r="K855" i="1"/>
  <c r="L855" i="1"/>
  <c r="M855" i="1"/>
  <c r="N855" i="1"/>
  <c r="O855" i="1"/>
  <c r="P855" i="1"/>
  <c r="R855" i="1" a="1"/>
  <c r="AB855" i="1" a="1"/>
  <c r="AS855" i="1" a="1"/>
  <c r="I856" i="1"/>
  <c r="J856" i="1"/>
  <c r="K856" i="1"/>
  <c r="L856" i="1"/>
  <c r="M856" i="1"/>
  <c r="N856" i="1"/>
  <c r="O856" i="1"/>
  <c r="P856" i="1"/>
  <c r="R856" i="1" a="1"/>
  <c r="AB856" i="1" a="1"/>
  <c r="I857" i="1"/>
  <c r="J857" i="1"/>
  <c r="K857" i="1"/>
  <c r="L857" i="1"/>
  <c r="M857" i="1"/>
  <c r="N857" i="1"/>
  <c r="O857" i="1"/>
  <c r="P857" i="1"/>
  <c r="R857" i="1" a="1"/>
  <c r="AB857" i="1" a="1"/>
  <c r="I858" i="1"/>
  <c r="J858" i="1"/>
  <c r="K858" i="1"/>
  <c r="L858" i="1"/>
  <c r="M858" i="1"/>
  <c r="N858" i="1"/>
  <c r="O858" i="1"/>
  <c r="P858" i="1"/>
  <c r="R858" i="1" a="1"/>
  <c r="AB858" i="1" a="1"/>
  <c r="AS858" i="1" a="1"/>
  <c r="I859" i="1"/>
  <c r="J859" i="1"/>
  <c r="K859" i="1"/>
  <c r="L859" i="1"/>
  <c r="M859" i="1"/>
  <c r="N859" i="1"/>
  <c r="O859" i="1"/>
  <c r="P859" i="1"/>
  <c r="R859" i="1" a="1"/>
  <c r="AB859" i="1" a="1"/>
  <c r="AS859" i="1" a="1"/>
  <c r="I860" i="1"/>
  <c r="J860" i="1"/>
  <c r="K860" i="1"/>
  <c r="L860" i="1"/>
  <c r="M860" i="1"/>
  <c r="N860" i="1"/>
  <c r="O860" i="1"/>
  <c r="P860" i="1"/>
  <c r="R860" i="1" a="1"/>
  <c r="AB860" i="1" a="1"/>
  <c r="I861" i="1"/>
  <c r="J861" i="1"/>
  <c r="K861" i="1"/>
  <c r="L861" i="1"/>
  <c r="M861" i="1"/>
  <c r="N861" i="1"/>
  <c r="O861" i="1"/>
  <c r="P861" i="1"/>
  <c r="R861" i="1" a="1"/>
  <c r="AB861" i="1" a="1"/>
  <c r="I862" i="1"/>
  <c r="J862" i="1"/>
  <c r="K862" i="1"/>
  <c r="L862" i="1"/>
  <c r="M862" i="1"/>
  <c r="N862" i="1"/>
  <c r="O862" i="1"/>
  <c r="P862" i="1"/>
  <c r="R862" i="1" a="1"/>
  <c r="AB862" i="1" a="1"/>
  <c r="AS862" i="1" a="1"/>
  <c r="I863" i="1"/>
  <c r="J863" i="1"/>
  <c r="K863" i="1"/>
  <c r="L863" i="1"/>
  <c r="M863" i="1"/>
  <c r="N863" i="1"/>
  <c r="O863" i="1"/>
  <c r="P863" i="1"/>
  <c r="R863" i="1" a="1"/>
  <c r="AB863" i="1" a="1"/>
  <c r="I864" i="1"/>
  <c r="J864" i="1"/>
  <c r="K864" i="1"/>
  <c r="L864" i="1"/>
  <c r="M864" i="1"/>
  <c r="N864" i="1"/>
  <c r="O864" i="1"/>
  <c r="P864" i="1"/>
  <c r="R864" i="1" a="1"/>
  <c r="AB864" i="1" a="1"/>
  <c r="AS864" i="1" a="1"/>
  <c r="I865" i="1"/>
  <c r="J865" i="1"/>
  <c r="K865" i="1"/>
  <c r="L865" i="1"/>
  <c r="M865" i="1"/>
  <c r="N865" i="1"/>
  <c r="O865" i="1"/>
  <c r="P865" i="1"/>
  <c r="R865" i="1" a="1"/>
  <c r="AB865" i="1" a="1"/>
  <c r="AS865" i="1" a="1"/>
  <c r="I866" i="1"/>
  <c r="J866" i="1"/>
  <c r="K866" i="1"/>
  <c r="L866" i="1"/>
  <c r="M866" i="1"/>
  <c r="N866" i="1"/>
  <c r="O866" i="1"/>
  <c r="P866" i="1"/>
  <c r="R866" i="1" a="1"/>
  <c r="AB866" i="1" a="1"/>
  <c r="I867" i="1"/>
  <c r="J867" i="1"/>
  <c r="K867" i="1"/>
  <c r="L867" i="1"/>
  <c r="M867" i="1"/>
  <c r="N867" i="1"/>
  <c r="O867" i="1"/>
  <c r="P867" i="1"/>
  <c r="R867" i="1" a="1"/>
  <c r="AB867" i="1" a="1"/>
  <c r="AS867" i="1" a="1"/>
  <c r="I868" i="1"/>
  <c r="J868" i="1"/>
  <c r="K868" i="1"/>
  <c r="L868" i="1"/>
  <c r="M868" i="1"/>
  <c r="N868" i="1"/>
  <c r="O868" i="1"/>
  <c r="P868" i="1"/>
  <c r="R868" i="1" a="1"/>
  <c r="AB868" i="1" a="1"/>
  <c r="AS868" i="1" a="1"/>
  <c r="I869" i="1"/>
  <c r="J869" i="1"/>
  <c r="K869" i="1"/>
  <c r="L869" i="1"/>
  <c r="M869" i="1"/>
  <c r="N869" i="1"/>
  <c r="O869" i="1"/>
  <c r="P869" i="1"/>
  <c r="R869" i="1" a="1"/>
  <c r="AB869" i="1" a="1"/>
  <c r="AS869" i="1" a="1"/>
  <c r="I870" i="1"/>
  <c r="J870" i="1"/>
  <c r="K870" i="1"/>
  <c r="L870" i="1"/>
  <c r="M870" i="1"/>
  <c r="N870" i="1"/>
  <c r="O870" i="1"/>
  <c r="P870" i="1"/>
  <c r="R870" i="1" a="1"/>
  <c r="AB870" i="1" a="1"/>
  <c r="AS870" i="1" a="1"/>
  <c r="I871" i="1"/>
  <c r="J871" i="1"/>
  <c r="K871" i="1"/>
  <c r="L871" i="1"/>
  <c r="M871" i="1"/>
  <c r="N871" i="1"/>
  <c r="O871" i="1"/>
  <c r="P871" i="1"/>
  <c r="R871" i="1" a="1"/>
  <c r="AB871" i="1" a="1"/>
  <c r="AS871" i="1" a="1"/>
  <c r="I872" i="1"/>
  <c r="J872" i="1"/>
  <c r="K872" i="1"/>
  <c r="L872" i="1"/>
  <c r="M872" i="1"/>
  <c r="N872" i="1"/>
  <c r="O872" i="1"/>
  <c r="P872" i="1"/>
  <c r="R872" i="1" a="1"/>
  <c r="AB872" i="1" a="1"/>
  <c r="I873" i="1"/>
  <c r="J873" i="1"/>
  <c r="K873" i="1"/>
  <c r="L873" i="1"/>
  <c r="M873" i="1"/>
  <c r="N873" i="1"/>
  <c r="O873" i="1"/>
  <c r="P873" i="1"/>
  <c r="R873" i="1" a="1"/>
  <c r="AB873" i="1" a="1"/>
  <c r="AS873" i="1" a="1"/>
  <c r="I874" i="1"/>
  <c r="J874" i="1"/>
  <c r="K874" i="1"/>
  <c r="L874" i="1"/>
  <c r="M874" i="1"/>
  <c r="N874" i="1"/>
  <c r="O874" i="1"/>
  <c r="P874" i="1"/>
  <c r="R874" i="1" a="1"/>
  <c r="AB874" i="1" a="1"/>
  <c r="I875" i="1"/>
  <c r="J875" i="1"/>
  <c r="K875" i="1"/>
  <c r="L875" i="1"/>
  <c r="M875" i="1"/>
  <c r="N875" i="1"/>
  <c r="O875" i="1"/>
  <c r="P875" i="1"/>
  <c r="R875" i="1" a="1"/>
  <c r="AB875" i="1" a="1"/>
  <c r="I876" i="1"/>
  <c r="J876" i="1"/>
  <c r="K876" i="1"/>
  <c r="L876" i="1"/>
  <c r="M876" i="1"/>
  <c r="N876" i="1"/>
  <c r="O876" i="1"/>
  <c r="P876" i="1"/>
  <c r="R876" i="1" a="1"/>
  <c r="AB876" i="1" a="1"/>
  <c r="I877" i="1"/>
  <c r="J877" i="1"/>
  <c r="K877" i="1"/>
  <c r="L877" i="1"/>
  <c r="M877" i="1"/>
  <c r="N877" i="1"/>
  <c r="O877" i="1"/>
  <c r="P877" i="1"/>
  <c r="R877" i="1" a="1"/>
  <c r="AB877" i="1" a="1"/>
  <c r="I878" i="1"/>
  <c r="J878" i="1"/>
  <c r="K878" i="1"/>
  <c r="L878" i="1"/>
  <c r="M878" i="1"/>
  <c r="N878" i="1"/>
  <c r="O878" i="1"/>
  <c r="P878" i="1"/>
  <c r="R878" i="1" a="1"/>
  <c r="AB878" i="1" a="1"/>
  <c r="I879" i="1"/>
  <c r="J879" i="1"/>
  <c r="K879" i="1"/>
  <c r="L879" i="1"/>
  <c r="M879" i="1"/>
  <c r="N879" i="1"/>
  <c r="O879" i="1"/>
  <c r="P879" i="1"/>
  <c r="R879" i="1" a="1"/>
  <c r="AB879" i="1" a="1"/>
  <c r="AS879" i="1" a="1"/>
  <c r="I880" i="1"/>
  <c r="J880" i="1"/>
  <c r="K880" i="1"/>
  <c r="L880" i="1"/>
  <c r="M880" i="1"/>
  <c r="N880" i="1"/>
  <c r="O880" i="1"/>
  <c r="P880" i="1"/>
  <c r="R880" i="1" a="1"/>
  <c r="AB880" i="1" a="1"/>
  <c r="AS880" i="1" a="1"/>
  <c r="I881" i="1"/>
  <c r="J881" i="1"/>
  <c r="K881" i="1"/>
  <c r="L881" i="1"/>
  <c r="M881" i="1"/>
  <c r="N881" i="1"/>
  <c r="O881" i="1"/>
  <c r="P881" i="1"/>
  <c r="R881" i="1" a="1"/>
  <c r="AB881" i="1" a="1"/>
  <c r="I882" i="1"/>
  <c r="J882" i="1"/>
  <c r="K882" i="1"/>
  <c r="L882" i="1"/>
  <c r="M882" i="1"/>
  <c r="N882" i="1"/>
  <c r="O882" i="1"/>
  <c r="P882" i="1"/>
  <c r="R882" i="1" a="1"/>
  <c r="AB882" i="1" a="1"/>
  <c r="I883" i="1"/>
  <c r="J883" i="1"/>
  <c r="K883" i="1"/>
  <c r="L883" i="1"/>
  <c r="M883" i="1"/>
  <c r="N883" i="1"/>
  <c r="O883" i="1"/>
  <c r="P883" i="1"/>
  <c r="R883" i="1" a="1"/>
  <c r="AB883" i="1" a="1"/>
  <c r="AS883" i="1" a="1"/>
  <c r="I884" i="1"/>
  <c r="J884" i="1"/>
  <c r="K884" i="1"/>
  <c r="L884" i="1"/>
  <c r="M884" i="1"/>
  <c r="N884" i="1"/>
  <c r="O884" i="1"/>
  <c r="P884" i="1"/>
  <c r="R884" i="1" a="1"/>
  <c r="AB884" i="1" a="1"/>
  <c r="I885" i="1"/>
  <c r="J885" i="1"/>
  <c r="K885" i="1"/>
  <c r="L885" i="1"/>
  <c r="M885" i="1"/>
  <c r="N885" i="1"/>
  <c r="O885" i="1"/>
  <c r="P885" i="1"/>
  <c r="R885" i="1" a="1"/>
  <c r="AB885" i="1" a="1"/>
  <c r="AS885" i="1" a="1"/>
  <c r="I886" i="1"/>
  <c r="J886" i="1"/>
  <c r="K886" i="1"/>
  <c r="L886" i="1"/>
  <c r="M886" i="1"/>
  <c r="N886" i="1"/>
  <c r="O886" i="1"/>
  <c r="P886" i="1"/>
  <c r="R886" i="1" a="1"/>
  <c r="AB886" i="1" a="1"/>
  <c r="I887" i="1"/>
  <c r="J887" i="1"/>
  <c r="K887" i="1"/>
  <c r="L887" i="1"/>
  <c r="M887" i="1"/>
  <c r="N887" i="1"/>
  <c r="O887" i="1"/>
  <c r="P887" i="1"/>
  <c r="R887" i="1" a="1"/>
  <c r="AB887" i="1" a="1"/>
  <c r="AS887" i="1" a="1"/>
  <c r="I888" i="1"/>
  <c r="J888" i="1"/>
  <c r="K888" i="1"/>
  <c r="L888" i="1"/>
  <c r="M888" i="1"/>
  <c r="N888" i="1"/>
  <c r="O888" i="1"/>
  <c r="P888" i="1"/>
  <c r="R888" i="1" a="1"/>
  <c r="AB888" i="1" a="1"/>
  <c r="AS888" i="1" a="1"/>
  <c r="I889" i="1"/>
  <c r="J889" i="1"/>
  <c r="K889" i="1"/>
  <c r="L889" i="1"/>
  <c r="M889" i="1"/>
  <c r="N889" i="1"/>
  <c r="O889" i="1"/>
  <c r="P889" i="1"/>
  <c r="R889" i="1" a="1"/>
  <c r="AB889" i="1" a="1"/>
  <c r="AS889" i="1" a="1"/>
  <c r="I890" i="1"/>
  <c r="J890" i="1"/>
  <c r="K890" i="1"/>
  <c r="L890" i="1"/>
  <c r="M890" i="1"/>
  <c r="N890" i="1"/>
  <c r="O890" i="1"/>
  <c r="P890" i="1"/>
  <c r="R890" i="1" a="1"/>
  <c r="AB890" i="1" a="1"/>
  <c r="AS890" i="1" a="1"/>
  <c r="I891" i="1"/>
  <c r="J891" i="1"/>
  <c r="K891" i="1"/>
  <c r="L891" i="1"/>
  <c r="M891" i="1"/>
  <c r="N891" i="1"/>
  <c r="O891" i="1"/>
  <c r="P891" i="1"/>
  <c r="R891" i="1" a="1"/>
  <c r="AB891" i="1" a="1"/>
  <c r="AS891" i="1" a="1"/>
  <c r="I892" i="1"/>
  <c r="J892" i="1"/>
  <c r="K892" i="1"/>
  <c r="L892" i="1"/>
  <c r="M892" i="1"/>
  <c r="N892" i="1"/>
  <c r="O892" i="1"/>
  <c r="P892" i="1"/>
  <c r="R892" i="1" a="1"/>
  <c r="AB892" i="1" a="1"/>
  <c r="AS892" i="1" a="1"/>
  <c r="I893" i="1"/>
  <c r="J893" i="1"/>
  <c r="K893" i="1"/>
  <c r="L893" i="1"/>
  <c r="M893" i="1"/>
  <c r="N893" i="1"/>
  <c r="O893" i="1"/>
  <c r="P893" i="1"/>
  <c r="R893" i="1" a="1"/>
  <c r="AB893" i="1" a="1"/>
  <c r="I894" i="1"/>
  <c r="J894" i="1"/>
  <c r="K894" i="1"/>
  <c r="L894" i="1"/>
  <c r="M894" i="1"/>
  <c r="N894" i="1"/>
  <c r="O894" i="1"/>
  <c r="P894" i="1"/>
  <c r="R894" i="1" a="1"/>
  <c r="AB894" i="1" a="1"/>
  <c r="I895" i="1"/>
  <c r="J895" i="1"/>
  <c r="K895" i="1"/>
  <c r="L895" i="1"/>
  <c r="M895" i="1"/>
  <c r="N895" i="1"/>
  <c r="O895" i="1"/>
  <c r="P895" i="1"/>
  <c r="R895" i="1" a="1"/>
  <c r="AB895" i="1" a="1"/>
  <c r="I896" i="1"/>
  <c r="J896" i="1"/>
  <c r="K896" i="1"/>
  <c r="L896" i="1"/>
  <c r="M896" i="1"/>
  <c r="N896" i="1"/>
  <c r="O896" i="1"/>
  <c r="P896" i="1"/>
  <c r="R896" i="1" a="1"/>
  <c r="AB896" i="1" a="1"/>
  <c r="AS896" i="1" a="1"/>
  <c r="I897" i="1"/>
  <c r="J897" i="1"/>
  <c r="K897" i="1"/>
  <c r="L897" i="1"/>
  <c r="M897" i="1"/>
  <c r="N897" i="1"/>
  <c r="O897" i="1"/>
  <c r="P897" i="1"/>
  <c r="R897" i="1" a="1"/>
  <c r="AB897" i="1" a="1"/>
  <c r="I898" i="1"/>
  <c r="J898" i="1"/>
  <c r="K898" i="1"/>
  <c r="L898" i="1"/>
  <c r="M898" i="1"/>
  <c r="N898" i="1"/>
  <c r="O898" i="1"/>
  <c r="P898" i="1"/>
  <c r="R898" i="1" a="1"/>
  <c r="AB898" i="1" a="1"/>
  <c r="I899" i="1"/>
  <c r="J899" i="1"/>
  <c r="K899" i="1"/>
  <c r="L899" i="1"/>
  <c r="M899" i="1"/>
  <c r="N899" i="1"/>
  <c r="O899" i="1"/>
  <c r="P899" i="1"/>
  <c r="R899" i="1" a="1"/>
  <c r="AB899" i="1" a="1"/>
  <c r="AS899" i="1" a="1"/>
  <c r="I900" i="1"/>
  <c r="J900" i="1"/>
  <c r="K900" i="1"/>
  <c r="L900" i="1"/>
  <c r="M900" i="1"/>
  <c r="N900" i="1"/>
  <c r="O900" i="1"/>
  <c r="P900" i="1"/>
  <c r="R900" i="1" a="1"/>
  <c r="AB900" i="1" a="1"/>
  <c r="I901" i="1"/>
  <c r="J901" i="1"/>
  <c r="K901" i="1"/>
  <c r="L901" i="1"/>
  <c r="M901" i="1"/>
  <c r="N901" i="1"/>
  <c r="O901" i="1"/>
  <c r="P901" i="1"/>
  <c r="R901" i="1" a="1"/>
  <c r="AB901" i="1" a="1"/>
  <c r="AS901" i="1" a="1"/>
  <c r="I902" i="1"/>
  <c r="J902" i="1"/>
  <c r="K902" i="1"/>
  <c r="L902" i="1"/>
  <c r="M902" i="1"/>
  <c r="N902" i="1"/>
  <c r="O902" i="1"/>
  <c r="P902" i="1"/>
  <c r="R902" i="1" a="1"/>
  <c r="AB902" i="1" a="1"/>
  <c r="I903" i="1"/>
  <c r="J903" i="1"/>
  <c r="K903" i="1"/>
  <c r="L903" i="1"/>
  <c r="M903" i="1"/>
  <c r="N903" i="1"/>
  <c r="O903" i="1"/>
  <c r="P903" i="1"/>
  <c r="R903" i="1" a="1"/>
  <c r="AB903" i="1" a="1"/>
  <c r="I904" i="1"/>
  <c r="J904" i="1"/>
  <c r="K904" i="1"/>
  <c r="L904" i="1"/>
  <c r="M904" i="1"/>
  <c r="N904" i="1"/>
  <c r="O904" i="1"/>
  <c r="P904" i="1"/>
  <c r="R904" i="1" a="1"/>
  <c r="AB904" i="1" a="1"/>
  <c r="I905" i="1"/>
  <c r="J905" i="1"/>
  <c r="K905" i="1"/>
  <c r="L905" i="1"/>
  <c r="M905" i="1"/>
  <c r="N905" i="1"/>
  <c r="O905" i="1"/>
  <c r="P905" i="1"/>
  <c r="R905" i="1" a="1"/>
  <c r="AB905" i="1" a="1"/>
  <c r="AS905" i="1" a="1"/>
  <c r="I906" i="1"/>
  <c r="J906" i="1"/>
  <c r="K906" i="1"/>
  <c r="L906" i="1"/>
  <c r="M906" i="1"/>
  <c r="N906" i="1"/>
  <c r="O906" i="1"/>
  <c r="P906" i="1"/>
  <c r="R906" i="1" a="1"/>
  <c r="AB906" i="1" a="1"/>
  <c r="AS906" i="1" a="1"/>
  <c r="I907" i="1"/>
  <c r="J907" i="1"/>
  <c r="K907" i="1"/>
  <c r="L907" i="1"/>
  <c r="M907" i="1"/>
  <c r="N907" i="1"/>
  <c r="O907" i="1"/>
  <c r="P907" i="1"/>
  <c r="R907" i="1" a="1"/>
  <c r="AB907" i="1" a="1"/>
  <c r="AS907" i="1" a="1"/>
  <c r="I908" i="1"/>
  <c r="J908" i="1"/>
  <c r="K908" i="1"/>
  <c r="L908" i="1"/>
  <c r="M908" i="1"/>
  <c r="N908" i="1"/>
  <c r="O908" i="1"/>
  <c r="P908" i="1"/>
  <c r="R908" i="1" a="1"/>
  <c r="AB908" i="1" a="1"/>
  <c r="I909" i="1"/>
  <c r="J909" i="1"/>
  <c r="K909" i="1"/>
  <c r="L909" i="1"/>
  <c r="M909" i="1"/>
  <c r="N909" i="1"/>
  <c r="O909" i="1"/>
  <c r="P909" i="1"/>
  <c r="R909" i="1" a="1"/>
  <c r="AB909" i="1" a="1"/>
  <c r="I910" i="1"/>
  <c r="J910" i="1"/>
  <c r="K910" i="1"/>
  <c r="L910" i="1"/>
  <c r="M910" i="1"/>
  <c r="N910" i="1"/>
  <c r="O910" i="1"/>
  <c r="P910" i="1"/>
  <c r="R910" i="1" a="1"/>
  <c r="AB910" i="1" a="1"/>
  <c r="AS910" i="1" a="1"/>
  <c r="I911" i="1"/>
  <c r="J911" i="1"/>
  <c r="K911" i="1"/>
  <c r="L911" i="1"/>
  <c r="M911" i="1"/>
  <c r="N911" i="1"/>
  <c r="O911" i="1"/>
  <c r="P911" i="1"/>
  <c r="R911" i="1" a="1"/>
  <c r="AB911" i="1" a="1"/>
  <c r="AS911" i="1" a="1"/>
  <c r="I912" i="1"/>
  <c r="J912" i="1"/>
  <c r="K912" i="1"/>
  <c r="L912" i="1"/>
  <c r="M912" i="1"/>
  <c r="N912" i="1"/>
  <c r="O912" i="1"/>
  <c r="P912" i="1"/>
  <c r="R912" i="1" a="1"/>
  <c r="AB912" i="1" a="1"/>
  <c r="AS912" i="1" a="1"/>
  <c r="I913" i="1"/>
  <c r="J913" i="1"/>
  <c r="K913" i="1"/>
  <c r="L913" i="1"/>
  <c r="M913" i="1"/>
  <c r="N913" i="1"/>
  <c r="O913" i="1"/>
  <c r="P913" i="1"/>
  <c r="R913" i="1" a="1"/>
  <c r="AB913" i="1" a="1"/>
  <c r="I914" i="1"/>
  <c r="J914" i="1"/>
  <c r="K914" i="1"/>
  <c r="L914" i="1"/>
  <c r="M914" i="1"/>
  <c r="N914" i="1"/>
  <c r="O914" i="1"/>
  <c r="P914" i="1"/>
  <c r="R914" i="1" a="1"/>
  <c r="AB914" i="1" a="1"/>
  <c r="I915" i="1"/>
  <c r="J915" i="1"/>
  <c r="K915" i="1"/>
  <c r="L915" i="1"/>
  <c r="M915" i="1"/>
  <c r="N915" i="1"/>
  <c r="O915" i="1"/>
  <c r="P915" i="1"/>
  <c r="R915" i="1" a="1"/>
  <c r="AB915" i="1" a="1"/>
  <c r="AS915" i="1" a="1"/>
  <c r="I916" i="1"/>
  <c r="J916" i="1"/>
  <c r="K916" i="1"/>
  <c r="L916" i="1"/>
  <c r="M916" i="1"/>
  <c r="N916" i="1"/>
  <c r="O916" i="1"/>
  <c r="P916" i="1"/>
  <c r="R916" i="1" a="1"/>
  <c r="AB916" i="1" a="1"/>
  <c r="I917" i="1"/>
  <c r="J917" i="1"/>
  <c r="K917" i="1"/>
  <c r="L917" i="1"/>
  <c r="M917" i="1"/>
  <c r="N917" i="1"/>
  <c r="O917" i="1"/>
  <c r="P917" i="1"/>
  <c r="R917" i="1" a="1"/>
  <c r="AB917" i="1" a="1"/>
  <c r="I918" i="1"/>
  <c r="J918" i="1"/>
  <c r="K918" i="1"/>
  <c r="L918" i="1"/>
  <c r="M918" i="1"/>
  <c r="N918" i="1"/>
  <c r="O918" i="1"/>
  <c r="P918" i="1"/>
  <c r="R918" i="1" a="1"/>
  <c r="AB918" i="1" a="1"/>
  <c r="AS918" i="1" a="1"/>
  <c r="I919" i="1"/>
  <c r="J919" i="1"/>
  <c r="K919" i="1"/>
  <c r="L919" i="1"/>
  <c r="M919" i="1"/>
  <c r="N919" i="1"/>
  <c r="O919" i="1"/>
  <c r="P919" i="1"/>
  <c r="R919" i="1" a="1"/>
  <c r="AB919" i="1" a="1"/>
  <c r="I920" i="1"/>
  <c r="J920" i="1"/>
  <c r="K920" i="1"/>
  <c r="L920" i="1"/>
  <c r="M920" i="1"/>
  <c r="N920" i="1"/>
  <c r="O920" i="1"/>
  <c r="P920" i="1"/>
  <c r="R920" i="1" a="1"/>
  <c r="AB920" i="1" a="1"/>
  <c r="I921" i="1"/>
  <c r="J921" i="1"/>
  <c r="K921" i="1"/>
  <c r="L921" i="1"/>
  <c r="M921" i="1"/>
  <c r="N921" i="1"/>
  <c r="O921" i="1"/>
  <c r="P921" i="1"/>
  <c r="R921" i="1" a="1"/>
  <c r="AB921" i="1" a="1"/>
  <c r="AS921" i="1" a="1"/>
  <c r="I922" i="1"/>
  <c r="J922" i="1"/>
  <c r="K922" i="1"/>
  <c r="L922" i="1"/>
  <c r="M922" i="1"/>
  <c r="N922" i="1"/>
  <c r="O922" i="1"/>
  <c r="P922" i="1"/>
  <c r="R922" i="1" a="1"/>
  <c r="AB922" i="1" a="1"/>
  <c r="AS922" i="1" a="1"/>
  <c r="I923" i="1"/>
  <c r="J923" i="1"/>
  <c r="K923" i="1"/>
  <c r="L923" i="1"/>
  <c r="M923" i="1"/>
  <c r="N923" i="1"/>
  <c r="O923" i="1"/>
  <c r="P923" i="1"/>
  <c r="R923" i="1" a="1"/>
  <c r="AB923" i="1" a="1"/>
  <c r="I924" i="1"/>
  <c r="J924" i="1"/>
  <c r="K924" i="1"/>
  <c r="L924" i="1"/>
  <c r="M924" i="1"/>
  <c r="N924" i="1"/>
  <c r="O924" i="1"/>
  <c r="P924" i="1"/>
  <c r="R924" i="1" a="1"/>
  <c r="AB924" i="1" a="1"/>
  <c r="I925" i="1"/>
  <c r="J925" i="1"/>
  <c r="K925" i="1"/>
  <c r="L925" i="1"/>
  <c r="M925" i="1"/>
  <c r="N925" i="1"/>
  <c r="O925" i="1"/>
  <c r="P925" i="1"/>
  <c r="R925" i="1" a="1"/>
  <c r="AB925" i="1" a="1"/>
  <c r="AS925" i="1" a="1"/>
  <c r="I926" i="1"/>
  <c r="J926" i="1"/>
  <c r="K926" i="1"/>
  <c r="L926" i="1"/>
  <c r="M926" i="1"/>
  <c r="N926" i="1"/>
  <c r="O926" i="1"/>
  <c r="P926" i="1"/>
  <c r="R926" i="1" a="1"/>
  <c r="AB926" i="1" a="1"/>
  <c r="I927" i="1"/>
  <c r="J927" i="1"/>
  <c r="K927" i="1"/>
  <c r="L927" i="1"/>
  <c r="M927" i="1"/>
  <c r="N927" i="1"/>
  <c r="O927" i="1"/>
  <c r="P927" i="1"/>
  <c r="R927" i="1" a="1"/>
  <c r="AB927" i="1" a="1"/>
  <c r="I928" i="1"/>
  <c r="J928" i="1"/>
  <c r="K928" i="1"/>
  <c r="L928" i="1"/>
  <c r="M928" i="1"/>
  <c r="N928" i="1"/>
  <c r="O928" i="1"/>
  <c r="P928" i="1"/>
  <c r="R928" i="1" a="1"/>
  <c r="AB928" i="1" a="1"/>
  <c r="AS928" i="1" a="1"/>
  <c r="I929" i="1"/>
  <c r="J929" i="1"/>
  <c r="K929" i="1"/>
  <c r="L929" i="1"/>
  <c r="M929" i="1"/>
  <c r="N929" i="1"/>
  <c r="O929" i="1"/>
  <c r="P929" i="1"/>
  <c r="R929" i="1" a="1"/>
  <c r="AB929" i="1" a="1"/>
  <c r="AS929" i="1" a="1"/>
  <c r="I930" i="1"/>
  <c r="J930" i="1"/>
  <c r="K930" i="1"/>
  <c r="L930" i="1"/>
  <c r="M930" i="1"/>
  <c r="N930" i="1"/>
  <c r="O930" i="1"/>
  <c r="P930" i="1"/>
  <c r="R930" i="1" a="1"/>
  <c r="AB930" i="1" a="1"/>
  <c r="AS930" i="1" a="1"/>
  <c r="I931" i="1"/>
  <c r="J931" i="1"/>
  <c r="K931" i="1"/>
  <c r="L931" i="1"/>
  <c r="M931" i="1"/>
  <c r="N931" i="1"/>
  <c r="O931" i="1"/>
  <c r="P931" i="1"/>
  <c r="R931" i="1" a="1"/>
  <c r="AB931" i="1" a="1"/>
  <c r="AS931" i="1" a="1"/>
  <c r="I932" i="1"/>
  <c r="J932" i="1"/>
  <c r="K932" i="1"/>
  <c r="L932" i="1"/>
  <c r="M932" i="1"/>
  <c r="N932" i="1"/>
  <c r="O932" i="1"/>
  <c r="P932" i="1"/>
  <c r="R932" i="1" a="1"/>
  <c r="AB932" i="1" a="1"/>
  <c r="I933" i="1"/>
  <c r="J933" i="1"/>
  <c r="K933" i="1"/>
  <c r="L933" i="1"/>
  <c r="M933" i="1"/>
  <c r="N933" i="1"/>
  <c r="O933" i="1"/>
  <c r="P933" i="1"/>
  <c r="R933" i="1" a="1"/>
  <c r="AB933" i="1" a="1"/>
  <c r="AS933" i="1" a="1"/>
  <c r="I934" i="1"/>
  <c r="J934" i="1"/>
  <c r="K934" i="1"/>
  <c r="L934" i="1"/>
  <c r="M934" i="1"/>
  <c r="N934" i="1"/>
  <c r="O934" i="1"/>
  <c r="P934" i="1"/>
  <c r="R934" i="1" a="1"/>
  <c r="AB934" i="1" a="1"/>
  <c r="AS934" i="1" a="1"/>
  <c r="I935" i="1"/>
  <c r="J935" i="1"/>
  <c r="K935" i="1"/>
  <c r="L935" i="1"/>
  <c r="M935" i="1"/>
  <c r="N935" i="1"/>
  <c r="O935" i="1"/>
  <c r="P935" i="1"/>
  <c r="R935" i="1" a="1"/>
  <c r="AB935" i="1" a="1"/>
  <c r="I936" i="1"/>
  <c r="J936" i="1"/>
  <c r="K936" i="1"/>
  <c r="L936" i="1"/>
  <c r="M936" i="1"/>
  <c r="N936" i="1"/>
  <c r="O936" i="1"/>
  <c r="P936" i="1"/>
  <c r="R936" i="1" a="1"/>
  <c r="AB936" i="1" a="1"/>
  <c r="I937" i="1"/>
  <c r="J937" i="1"/>
  <c r="K937" i="1"/>
  <c r="L937" i="1"/>
  <c r="M937" i="1"/>
  <c r="N937" i="1"/>
  <c r="O937" i="1"/>
  <c r="P937" i="1"/>
  <c r="R937" i="1" a="1"/>
  <c r="AB937" i="1" a="1"/>
  <c r="AS937" i="1" a="1"/>
  <c r="I938" i="1"/>
  <c r="J938" i="1"/>
  <c r="K938" i="1"/>
  <c r="L938" i="1"/>
  <c r="M938" i="1"/>
  <c r="N938" i="1"/>
  <c r="O938" i="1"/>
  <c r="P938" i="1"/>
  <c r="R938" i="1" a="1"/>
  <c r="AB938" i="1" a="1"/>
  <c r="I939" i="1"/>
  <c r="J939" i="1"/>
  <c r="K939" i="1"/>
  <c r="L939" i="1"/>
  <c r="M939" i="1"/>
  <c r="N939" i="1"/>
  <c r="O939" i="1"/>
  <c r="P939" i="1"/>
  <c r="R939" i="1" a="1"/>
  <c r="AB939" i="1" a="1"/>
  <c r="AS939" i="1" a="1"/>
  <c r="I940" i="1"/>
  <c r="J940" i="1"/>
  <c r="K940" i="1"/>
  <c r="L940" i="1"/>
  <c r="M940" i="1"/>
  <c r="N940" i="1"/>
  <c r="O940" i="1"/>
  <c r="P940" i="1"/>
  <c r="R940" i="1" a="1"/>
  <c r="AB940" i="1" a="1"/>
  <c r="AS940" i="1" a="1"/>
  <c r="I941" i="1"/>
  <c r="J941" i="1"/>
  <c r="K941" i="1"/>
  <c r="L941" i="1"/>
  <c r="M941" i="1"/>
  <c r="N941" i="1"/>
  <c r="O941" i="1"/>
  <c r="P941" i="1"/>
  <c r="R941" i="1" a="1"/>
  <c r="AB941" i="1" a="1"/>
  <c r="I942" i="1"/>
  <c r="J942" i="1"/>
  <c r="K942" i="1"/>
  <c r="L942" i="1"/>
  <c r="M942" i="1"/>
  <c r="N942" i="1"/>
  <c r="O942" i="1"/>
  <c r="P942" i="1"/>
  <c r="R942" i="1" a="1"/>
  <c r="AB942" i="1" a="1"/>
  <c r="AS942" i="1" a="1"/>
  <c r="I943" i="1"/>
  <c r="J943" i="1"/>
  <c r="K943" i="1"/>
  <c r="L943" i="1"/>
  <c r="M943" i="1"/>
  <c r="N943" i="1"/>
  <c r="O943" i="1"/>
  <c r="P943" i="1"/>
  <c r="R943" i="1" a="1"/>
  <c r="AB943" i="1" a="1"/>
  <c r="I944" i="1"/>
  <c r="J944" i="1"/>
  <c r="K944" i="1"/>
  <c r="L944" i="1"/>
  <c r="M944" i="1"/>
  <c r="N944" i="1"/>
  <c r="O944" i="1"/>
  <c r="P944" i="1"/>
  <c r="R944" i="1" a="1"/>
  <c r="AB944" i="1" a="1"/>
  <c r="AS944" i="1" a="1"/>
  <c r="I945" i="1"/>
  <c r="J945" i="1"/>
  <c r="K945" i="1"/>
  <c r="L945" i="1"/>
  <c r="M945" i="1"/>
  <c r="N945" i="1"/>
  <c r="O945" i="1"/>
  <c r="P945" i="1"/>
  <c r="R945" i="1" a="1"/>
  <c r="AB945" i="1" a="1"/>
  <c r="AS945" i="1" a="1"/>
  <c r="I946" i="1"/>
  <c r="J946" i="1"/>
  <c r="K946" i="1"/>
  <c r="L946" i="1"/>
  <c r="M946" i="1"/>
  <c r="N946" i="1"/>
  <c r="O946" i="1"/>
  <c r="P946" i="1"/>
  <c r="R946" i="1" a="1"/>
  <c r="AB946" i="1" a="1"/>
  <c r="I947" i="1"/>
  <c r="J947" i="1"/>
  <c r="K947" i="1"/>
  <c r="L947" i="1"/>
  <c r="M947" i="1"/>
  <c r="N947" i="1"/>
  <c r="O947" i="1"/>
  <c r="P947" i="1"/>
  <c r="R947" i="1" a="1"/>
  <c r="AB947" i="1" a="1"/>
  <c r="I948" i="1"/>
  <c r="J948" i="1"/>
  <c r="K948" i="1"/>
  <c r="L948" i="1"/>
  <c r="M948" i="1"/>
  <c r="N948" i="1"/>
  <c r="O948" i="1"/>
  <c r="P948" i="1"/>
  <c r="R948" i="1" a="1"/>
  <c r="AB948" i="1" a="1"/>
  <c r="I949" i="1"/>
  <c r="J949" i="1"/>
  <c r="K949" i="1"/>
  <c r="L949" i="1"/>
  <c r="M949" i="1"/>
  <c r="N949" i="1"/>
  <c r="O949" i="1"/>
  <c r="P949" i="1"/>
  <c r="R949" i="1" a="1"/>
  <c r="AB949" i="1" a="1"/>
  <c r="I950" i="1"/>
  <c r="J950" i="1"/>
  <c r="K950" i="1"/>
  <c r="L950" i="1"/>
  <c r="M950" i="1"/>
  <c r="N950" i="1"/>
  <c r="O950" i="1"/>
  <c r="P950" i="1"/>
  <c r="R950" i="1" a="1"/>
  <c r="AB950" i="1" a="1"/>
  <c r="I951" i="1"/>
  <c r="J951" i="1"/>
  <c r="K951" i="1"/>
  <c r="L951" i="1"/>
  <c r="M951" i="1"/>
  <c r="N951" i="1"/>
  <c r="O951" i="1"/>
  <c r="P951" i="1"/>
  <c r="R951" i="1" a="1"/>
  <c r="AB951" i="1" a="1"/>
  <c r="AS951" i="1" a="1"/>
  <c r="I952" i="1"/>
  <c r="J952" i="1"/>
  <c r="K952" i="1"/>
  <c r="L952" i="1"/>
  <c r="M952" i="1"/>
  <c r="N952" i="1"/>
  <c r="O952" i="1"/>
  <c r="P952" i="1"/>
  <c r="R952" i="1" a="1"/>
  <c r="AB952" i="1" a="1"/>
  <c r="I953" i="1"/>
  <c r="J953" i="1"/>
  <c r="K953" i="1"/>
  <c r="L953" i="1"/>
  <c r="M953" i="1"/>
  <c r="N953" i="1"/>
  <c r="O953" i="1"/>
  <c r="P953" i="1"/>
  <c r="R953" i="1" a="1"/>
  <c r="AB953" i="1" a="1"/>
  <c r="AS953" i="1" a="1"/>
  <c r="I954" i="1"/>
  <c r="J954" i="1"/>
  <c r="K954" i="1"/>
  <c r="L954" i="1"/>
  <c r="M954" i="1"/>
  <c r="N954" i="1"/>
  <c r="O954" i="1"/>
  <c r="P954" i="1"/>
  <c r="R954" i="1" a="1"/>
  <c r="AB954" i="1" a="1"/>
  <c r="I955" i="1"/>
  <c r="J955" i="1"/>
  <c r="K955" i="1"/>
  <c r="L955" i="1"/>
  <c r="M955" i="1"/>
  <c r="N955" i="1"/>
  <c r="O955" i="1"/>
  <c r="P955" i="1"/>
  <c r="R955" i="1" a="1"/>
  <c r="AB955" i="1" a="1"/>
  <c r="I956" i="1"/>
  <c r="J956" i="1"/>
  <c r="K956" i="1"/>
  <c r="L956" i="1"/>
  <c r="M956" i="1"/>
  <c r="N956" i="1"/>
  <c r="O956" i="1"/>
  <c r="P956" i="1"/>
  <c r="R956" i="1" a="1"/>
  <c r="AB956" i="1" a="1"/>
  <c r="AS956" i="1" a="1"/>
  <c r="I957" i="1"/>
  <c r="J957" i="1"/>
  <c r="K957" i="1"/>
  <c r="L957" i="1"/>
  <c r="M957" i="1"/>
  <c r="N957" i="1"/>
  <c r="O957" i="1"/>
  <c r="P957" i="1"/>
  <c r="R957" i="1" a="1"/>
  <c r="AB957" i="1" a="1"/>
  <c r="I958" i="1"/>
  <c r="J958" i="1"/>
  <c r="K958" i="1"/>
  <c r="L958" i="1"/>
  <c r="M958" i="1"/>
  <c r="N958" i="1"/>
  <c r="O958" i="1"/>
  <c r="P958" i="1"/>
  <c r="R958" i="1" a="1"/>
  <c r="AB958" i="1" a="1"/>
  <c r="I959" i="1"/>
  <c r="J959" i="1"/>
  <c r="K959" i="1"/>
  <c r="L959" i="1"/>
  <c r="M959" i="1"/>
  <c r="N959" i="1"/>
  <c r="O959" i="1"/>
  <c r="P959" i="1"/>
  <c r="R959" i="1" a="1"/>
  <c r="AB959" i="1" a="1"/>
  <c r="AS959" i="1" a="1"/>
  <c r="I960" i="1"/>
  <c r="J960" i="1"/>
  <c r="K960" i="1"/>
  <c r="L960" i="1"/>
  <c r="M960" i="1"/>
  <c r="N960" i="1"/>
  <c r="O960" i="1"/>
  <c r="P960" i="1"/>
  <c r="R960" i="1" a="1"/>
  <c r="AB960" i="1" a="1"/>
  <c r="I961" i="1"/>
  <c r="J961" i="1"/>
  <c r="K961" i="1"/>
  <c r="L961" i="1"/>
  <c r="M961" i="1"/>
  <c r="N961" i="1"/>
  <c r="O961" i="1"/>
  <c r="P961" i="1"/>
  <c r="R961" i="1" a="1"/>
  <c r="AB961" i="1" a="1"/>
  <c r="I962" i="1"/>
  <c r="J962" i="1"/>
  <c r="K962" i="1"/>
  <c r="L962" i="1"/>
  <c r="M962" i="1"/>
  <c r="N962" i="1"/>
  <c r="O962" i="1"/>
  <c r="P962" i="1"/>
  <c r="R962" i="1" a="1"/>
  <c r="AB962" i="1" a="1"/>
  <c r="AS962" i="1" a="1"/>
  <c r="I963" i="1"/>
  <c r="J963" i="1"/>
  <c r="K963" i="1"/>
  <c r="L963" i="1"/>
  <c r="M963" i="1"/>
  <c r="N963" i="1"/>
  <c r="O963" i="1"/>
  <c r="P963" i="1"/>
  <c r="R963" i="1" a="1"/>
  <c r="AB963" i="1" a="1"/>
  <c r="AS963" i="1" a="1"/>
  <c r="I964" i="1"/>
  <c r="J964" i="1"/>
  <c r="K964" i="1"/>
  <c r="L964" i="1"/>
  <c r="M964" i="1"/>
  <c r="N964" i="1"/>
  <c r="O964" i="1"/>
  <c r="P964" i="1"/>
  <c r="R964" i="1" a="1"/>
  <c r="AB964" i="1" a="1"/>
  <c r="I965" i="1"/>
  <c r="J965" i="1"/>
  <c r="K965" i="1"/>
  <c r="L965" i="1"/>
  <c r="M965" i="1"/>
  <c r="N965" i="1"/>
  <c r="O965" i="1"/>
  <c r="P965" i="1"/>
  <c r="R965" i="1" a="1"/>
  <c r="AB965" i="1" a="1"/>
  <c r="I966" i="1"/>
  <c r="J966" i="1"/>
  <c r="K966" i="1"/>
  <c r="L966" i="1"/>
  <c r="M966" i="1"/>
  <c r="N966" i="1"/>
  <c r="O966" i="1"/>
  <c r="P966" i="1"/>
  <c r="R966" i="1" a="1"/>
  <c r="AB966" i="1" a="1"/>
  <c r="I967" i="1"/>
  <c r="J967" i="1"/>
  <c r="K967" i="1"/>
  <c r="L967" i="1"/>
  <c r="M967" i="1"/>
  <c r="N967" i="1"/>
  <c r="O967" i="1"/>
  <c r="P967" i="1"/>
  <c r="R967" i="1" a="1"/>
  <c r="AB967" i="1" a="1"/>
  <c r="AS967" i="1" a="1"/>
  <c r="I968" i="1"/>
  <c r="J968" i="1"/>
  <c r="K968" i="1"/>
  <c r="L968" i="1"/>
  <c r="M968" i="1"/>
  <c r="N968" i="1"/>
  <c r="O968" i="1"/>
  <c r="P968" i="1"/>
  <c r="R968" i="1" a="1"/>
  <c r="AB968" i="1" a="1"/>
  <c r="AS968" i="1" a="1"/>
  <c r="I969" i="1"/>
  <c r="J969" i="1"/>
  <c r="K969" i="1"/>
  <c r="L969" i="1"/>
  <c r="M969" i="1"/>
  <c r="N969" i="1"/>
  <c r="O969" i="1"/>
  <c r="P969" i="1"/>
  <c r="R969" i="1" a="1"/>
  <c r="AB969" i="1" a="1"/>
  <c r="AS969" i="1" a="1"/>
  <c r="I970" i="1"/>
  <c r="J970" i="1"/>
  <c r="K970" i="1"/>
  <c r="L970" i="1"/>
  <c r="M970" i="1"/>
  <c r="N970" i="1"/>
  <c r="O970" i="1"/>
  <c r="P970" i="1"/>
  <c r="R970" i="1" a="1"/>
  <c r="AB970" i="1" a="1"/>
  <c r="I971" i="1"/>
  <c r="J971" i="1"/>
  <c r="K971" i="1"/>
  <c r="L971" i="1"/>
  <c r="M971" i="1"/>
  <c r="N971" i="1"/>
  <c r="O971" i="1"/>
  <c r="P971" i="1"/>
  <c r="R971" i="1" a="1"/>
  <c r="AB971" i="1" a="1"/>
  <c r="I972" i="1"/>
  <c r="J972" i="1"/>
  <c r="K972" i="1"/>
  <c r="L972" i="1"/>
  <c r="M972" i="1"/>
  <c r="N972" i="1"/>
  <c r="O972" i="1"/>
  <c r="P972" i="1"/>
  <c r="R972" i="1" a="1"/>
  <c r="AB972" i="1" a="1"/>
  <c r="AS972" i="1" a="1"/>
  <c r="I973" i="1"/>
  <c r="J973" i="1"/>
  <c r="K973" i="1"/>
  <c r="L973" i="1"/>
  <c r="M973" i="1"/>
  <c r="N973" i="1"/>
  <c r="O973" i="1"/>
  <c r="P973" i="1"/>
  <c r="R973" i="1" a="1"/>
  <c r="AB973" i="1" a="1"/>
  <c r="I974" i="1"/>
  <c r="J974" i="1"/>
  <c r="K974" i="1"/>
  <c r="L974" i="1"/>
  <c r="M974" i="1"/>
  <c r="N974" i="1"/>
  <c r="O974" i="1"/>
  <c r="P974" i="1"/>
  <c r="R974" i="1" a="1"/>
  <c r="AB974" i="1" a="1"/>
  <c r="AS974" i="1" a="1"/>
  <c r="I975" i="1"/>
  <c r="J975" i="1"/>
  <c r="K975" i="1"/>
  <c r="L975" i="1"/>
  <c r="M975" i="1"/>
  <c r="N975" i="1"/>
  <c r="O975" i="1"/>
  <c r="P975" i="1"/>
  <c r="R975" i="1" a="1"/>
  <c r="AB975" i="1" a="1"/>
  <c r="I976" i="1"/>
  <c r="J976" i="1"/>
  <c r="K976" i="1"/>
  <c r="L976" i="1"/>
  <c r="M976" i="1"/>
  <c r="N976" i="1"/>
  <c r="O976" i="1"/>
  <c r="P976" i="1"/>
  <c r="R976" i="1" a="1"/>
  <c r="AB976" i="1" a="1"/>
  <c r="AS976" i="1" a="1"/>
  <c r="I977" i="1"/>
  <c r="J977" i="1"/>
  <c r="K977" i="1"/>
  <c r="L977" i="1"/>
  <c r="M977" i="1"/>
  <c r="N977" i="1"/>
  <c r="O977" i="1"/>
  <c r="P977" i="1"/>
  <c r="R977" i="1" a="1"/>
  <c r="AB977" i="1" a="1"/>
  <c r="I978" i="1"/>
  <c r="J978" i="1"/>
  <c r="K978" i="1"/>
  <c r="L978" i="1"/>
  <c r="M978" i="1"/>
  <c r="N978" i="1"/>
  <c r="O978" i="1"/>
  <c r="P978" i="1"/>
  <c r="R978" i="1" a="1"/>
  <c r="AB978" i="1" a="1"/>
  <c r="AS978" i="1" a="1"/>
  <c r="I979" i="1"/>
  <c r="J979" i="1"/>
  <c r="K979" i="1"/>
  <c r="L979" i="1"/>
  <c r="M979" i="1"/>
  <c r="N979" i="1"/>
  <c r="O979" i="1"/>
  <c r="P979" i="1"/>
  <c r="R979" i="1" a="1"/>
  <c r="AB979" i="1" a="1"/>
  <c r="AS979" i="1" a="1"/>
  <c r="I980" i="1"/>
  <c r="J980" i="1"/>
  <c r="K980" i="1"/>
  <c r="L980" i="1"/>
  <c r="M980" i="1"/>
  <c r="N980" i="1"/>
  <c r="O980" i="1"/>
  <c r="P980" i="1"/>
  <c r="R980" i="1" a="1"/>
  <c r="AB980" i="1" a="1"/>
  <c r="I981" i="1"/>
  <c r="J981" i="1"/>
  <c r="K981" i="1"/>
  <c r="L981" i="1"/>
  <c r="M981" i="1"/>
  <c r="N981" i="1"/>
  <c r="O981" i="1"/>
  <c r="P981" i="1"/>
  <c r="R981" i="1" a="1"/>
  <c r="AB981" i="1" a="1"/>
  <c r="I982" i="1"/>
  <c r="J982" i="1"/>
  <c r="K982" i="1"/>
  <c r="L982" i="1"/>
  <c r="M982" i="1"/>
  <c r="N982" i="1"/>
  <c r="O982" i="1"/>
  <c r="P982" i="1"/>
  <c r="R982" i="1" a="1"/>
  <c r="AB982" i="1" a="1"/>
  <c r="I983" i="1"/>
  <c r="J983" i="1"/>
  <c r="K983" i="1"/>
  <c r="L983" i="1"/>
  <c r="M983" i="1"/>
  <c r="N983" i="1"/>
  <c r="O983" i="1"/>
  <c r="P983" i="1"/>
  <c r="R983" i="1" a="1"/>
  <c r="AB983" i="1" a="1"/>
  <c r="AS983" i="1" a="1"/>
  <c r="I984" i="1"/>
  <c r="J984" i="1"/>
  <c r="K984" i="1"/>
  <c r="L984" i="1"/>
  <c r="M984" i="1"/>
  <c r="N984" i="1"/>
  <c r="O984" i="1"/>
  <c r="P984" i="1"/>
  <c r="R984" i="1" a="1"/>
  <c r="AB984" i="1" a="1"/>
  <c r="I985" i="1"/>
  <c r="J985" i="1"/>
  <c r="K985" i="1"/>
  <c r="L985" i="1"/>
  <c r="M985" i="1"/>
  <c r="N985" i="1"/>
  <c r="O985" i="1"/>
  <c r="P985" i="1"/>
  <c r="R985" i="1" a="1"/>
  <c r="AB985" i="1" a="1"/>
  <c r="I986" i="1"/>
  <c r="J986" i="1"/>
  <c r="K986" i="1"/>
  <c r="L986" i="1"/>
  <c r="M986" i="1"/>
  <c r="N986" i="1"/>
  <c r="O986" i="1"/>
  <c r="P986" i="1"/>
  <c r="R986" i="1" a="1"/>
  <c r="AB986" i="1" a="1"/>
  <c r="I987" i="1"/>
  <c r="J987" i="1"/>
  <c r="K987" i="1"/>
  <c r="L987" i="1"/>
  <c r="M987" i="1"/>
  <c r="N987" i="1"/>
  <c r="O987" i="1"/>
  <c r="P987" i="1"/>
  <c r="R987" i="1" a="1"/>
  <c r="AB987" i="1" a="1"/>
  <c r="I988" i="1"/>
  <c r="J988" i="1"/>
  <c r="K988" i="1"/>
  <c r="L988" i="1"/>
  <c r="M988" i="1"/>
  <c r="N988" i="1"/>
  <c r="O988" i="1"/>
  <c r="P988" i="1"/>
  <c r="R988" i="1" a="1"/>
  <c r="AB988" i="1" a="1"/>
  <c r="I989" i="1"/>
  <c r="J989" i="1"/>
  <c r="K989" i="1"/>
  <c r="L989" i="1"/>
  <c r="M989" i="1"/>
  <c r="N989" i="1"/>
  <c r="O989" i="1"/>
  <c r="P989" i="1"/>
  <c r="R989" i="1" a="1"/>
  <c r="AB989" i="1" a="1"/>
  <c r="AS989" i="1" a="1"/>
  <c r="I990" i="1"/>
  <c r="J990" i="1"/>
  <c r="K990" i="1"/>
  <c r="L990" i="1"/>
  <c r="M990" i="1"/>
  <c r="N990" i="1"/>
  <c r="O990" i="1"/>
  <c r="P990" i="1"/>
  <c r="R990" i="1" a="1"/>
  <c r="AB990" i="1" a="1"/>
  <c r="I991" i="1"/>
  <c r="J991" i="1"/>
  <c r="K991" i="1"/>
  <c r="L991" i="1"/>
  <c r="M991" i="1"/>
  <c r="N991" i="1"/>
  <c r="O991" i="1"/>
  <c r="P991" i="1"/>
  <c r="R991" i="1" a="1"/>
  <c r="AB991" i="1" a="1"/>
  <c r="I992" i="1"/>
  <c r="J992" i="1"/>
  <c r="K992" i="1"/>
  <c r="L992" i="1"/>
  <c r="M992" i="1"/>
  <c r="N992" i="1"/>
  <c r="O992" i="1"/>
  <c r="P992" i="1"/>
  <c r="R992" i="1" a="1"/>
  <c r="AB992" i="1" a="1"/>
  <c r="I993" i="1"/>
  <c r="J993" i="1"/>
  <c r="K993" i="1"/>
  <c r="L993" i="1"/>
  <c r="M993" i="1"/>
  <c r="N993" i="1"/>
  <c r="O993" i="1"/>
  <c r="P993" i="1"/>
  <c r="R993" i="1" a="1"/>
  <c r="AB993" i="1" a="1"/>
  <c r="I994" i="1"/>
  <c r="J994" i="1"/>
  <c r="K994" i="1"/>
  <c r="L994" i="1"/>
  <c r="M994" i="1"/>
  <c r="N994" i="1"/>
  <c r="O994" i="1"/>
  <c r="P994" i="1"/>
  <c r="R994" i="1" a="1"/>
  <c r="AB994" i="1" a="1"/>
  <c r="AS994" i="1" a="1"/>
  <c r="I995" i="1"/>
  <c r="J995" i="1"/>
  <c r="K995" i="1"/>
  <c r="L995" i="1"/>
  <c r="M995" i="1"/>
  <c r="N995" i="1"/>
  <c r="O995" i="1"/>
  <c r="P995" i="1"/>
  <c r="R995" i="1" a="1"/>
  <c r="AB995" i="1" a="1"/>
  <c r="AS995" i="1" a="1"/>
  <c r="I996" i="1"/>
  <c r="J996" i="1"/>
  <c r="K996" i="1"/>
  <c r="L996" i="1"/>
  <c r="M996" i="1"/>
  <c r="N996" i="1"/>
  <c r="O996" i="1"/>
  <c r="P996" i="1"/>
  <c r="R996" i="1" a="1"/>
  <c r="AM996" i="1" s="1"/>
  <c r="AN996" i="1" s="1"/>
  <c r="AB996" i="1" a="1"/>
  <c r="I997" i="1"/>
  <c r="J997" i="1"/>
  <c r="K997" i="1"/>
  <c r="L997" i="1"/>
  <c r="M997" i="1"/>
  <c r="N997" i="1"/>
  <c r="O997" i="1"/>
  <c r="P997" i="1"/>
  <c r="R997" i="1" a="1"/>
  <c r="AB997" i="1" a="1"/>
  <c r="I998" i="1"/>
  <c r="J998" i="1"/>
  <c r="K998" i="1"/>
  <c r="L998" i="1"/>
  <c r="M998" i="1"/>
  <c r="N998" i="1"/>
  <c r="O998" i="1"/>
  <c r="P998" i="1"/>
  <c r="R998" i="1" a="1"/>
  <c r="AB998" i="1" a="1"/>
  <c r="I999" i="1"/>
  <c r="J999" i="1"/>
  <c r="K999" i="1"/>
  <c r="L999" i="1"/>
  <c r="M999" i="1"/>
  <c r="N999" i="1"/>
  <c r="O999" i="1"/>
  <c r="P999" i="1"/>
  <c r="R999" i="1" a="1"/>
  <c r="AB999" i="1" a="1"/>
  <c r="AS999" i="1" a="1"/>
  <c r="I1000" i="1"/>
  <c r="J1000" i="1"/>
  <c r="K1000" i="1"/>
  <c r="L1000" i="1"/>
  <c r="M1000" i="1"/>
  <c r="N1000" i="1"/>
  <c r="O1000" i="1"/>
  <c r="P1000" i="1"/>
  <c r="R1000" i="1" a="1"/>
  <c r="AM1000" i="1" s="1"/>
  <c r="AN1000" i="1" s="1"/>
  <c r="AB1000" i="1" a="1"/>
  <c r="I1001" i="1"/>
  <c r="J1001" i="1"/>
  <c r="K1001" i="1"/>
  <c r="L1001" i="1"/>
  <c r="M1001" i="1"/>
  <c r="N1001" i="1"/>
  <c r="O1001" i="1"/>
  <c r="P1001" i="1"/>
  <c r="R1001" i="1" a="1"/>
  <c r="AM1001" i="1" s="1"/>
  <c r="AN1001" i="1" s="1"/>
  <c r="AB1001" i="1" a="1"/>
  <c r="C16" i="7"/>
  <c r="AH3" i="1" l="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AH437" i="1"/>
  <c r="AH438" i="1"/>
  <c r="AH439" i="1"/>
  <c r="AH440" i="1"/>
  <c r="AH441" i="1"/>
  <c r="AH442" i="1"/>
  <c r="AH443" i="1"/>
  <c r="AH444" i="1"/>
  <c r="AH445" i="1"/>
  <c r="AH446" i="1"/>
  <c r="AH447" i="1"/>
  <c r="AH448" i="1"/>
  <c r="AH449" i="1"/>
  <c r="AH450" i="1"/>
  <c r="AH451" i="1"/>
  <c r="AH452" i="1"/>
  <c r="AH453" i="1"/>
  <c r="AH454" i="1"/>
  <c r="AH455" i="1"/>
  <c r="AH456" i="1"/>
  <c r="AH457" i="1"/>
  <c r="AH458" i="1"/>
  <c r="AH459" i="1"/>
  <c r="AH460" i="1"/>
  <c r="AH461" i="1"/>
  <c r="AH462" i="1"/>
  <c r="AH463" i="1"/>
  <c r="AH464" i="1"/>
  <c r="AH465" i="1"/>
  <c r="AH466" i="1"/>
  <c r="AH467" i="1"/>
  <c r="AH468" i="1"/>
  <c r="AH469" i="1"/>
  <c r="AH470" i="1"/>
  <c r="AH471" i="1"/>
  <c r="AH472" i="1"/>
  <c r="AH473" i="1"/>
  <c r="AH474" i="1"/>
  <c r="AH475" i="1"/>
  <c r="AH476" i="1"/>
  <c r="AH477" i="1"/>
  <c r="AH478" i="1"/>
  <c r="AH479" i="1"/>
  <c r="AH480" i="1"/>
  <c r="AH481" i="1"/>
  <c r="AH482" i="1"/>
  <c r="AH483" i="1"/>
  <c r="AH484" i="1"/>
  <c r="AH485" i="1"/>
  <c r="AH486" i="1"/>
  <c r="AH487" i="1"/>
  <c r="AH488" i="1"/>
  <c r="AH489" i="1"/>
  <c r="AH490" i="1"/>
  <c r="AH491" i="1"/>
  <c r="AH492" i="1"/>
  <c r="AH493" i="1"/>
  <c r="AH494" i="1"/>
  <c r="AH495" i="1"/>
  <c r="AH496" i="1"/>
  <c r="AH497" i="1"/>
  <c r="AH498" i="1"/>
  <c r="AH499" i="1"/>
  <c r="AH500" i="1"/>
  <c r="AH501" i="1"/>
  <c r="AH502" i="1"/>
  <c r="AH503" i="1"/>
  <c r="AH504" i="1"/>
  <c r="AH505" i="1"/>
  <c r="AH506" i="1"/>
  <c r="AH507" i="1"/>
  <c r="AH508" i="1"/>
  <c r="AH509" i="1"/>
  <c r="AH510" i="1"/>
  <c r="AH511" i="1"/>
  <c r="AH512" i="1"/>
  <c r="AH513" i="1"/>
  <c r="AH514" i="1"/>
  <c r="AH515" i="1"/>
  <c r="AH516" i="1"/>
  <c r="AH517" i="1"/>
  <c r="AH518" i="1"/>
  <c r="AH519" i="1"/>
  <c r="AH520" i="1"/>
  <c r="AH521" i="1"/>
  <c r="AH522" i="1"/>
  <c r="AH523" i="1"/>
  <c r="AH524" i="1"/>
  <c r="AH525" i="1"/>
  <c r="AH526" i="1"/>
  <c r="AH527" i="1"/>
  <c r="AH528" i="1"/>
  <c r="AH529" i="1"/>
  <c r="AH530" i="1"/>
  <c r="AH531" i="1"/>
  <c r="AH532" i="1"/>
  <c r="AH533" i="1"/>
  <c r="AH534" i="1"/>
  <c r="AH535" i="1"/>
  <c r="AH536" i="1"/>
  <c r="AH537" i="1"/>
  <c r="AH538" i="1"/>
  <c r="AH539" i="1"/>
  <c r="AH540" i="1"/>
  <c r="AH541" i="1"/>
  <c r="AH542" i="1"/>
  <c r="AH543" i="1"/>
  <c r="AH544" i="1"/>
  <c r="AH545" i="1"/>
  <c r="AH546" i="1"/>
  <c r="AH547" i="1"/>
  <c r="AH548" i="1"/>
  <c r="AH549" i="1"/>
  <c r="AH550" i="1"/>
  <c r="AH551" i="1"/>
  <c r="AH552" i="1"/>
  <c r="AH553" i="1"/>
  <c r="AH554" i="1"/>
  <c r="AH555" i="1"/>
  <c r="AH556" i="1"/>
  <c r="AH557" i="1"/>
  <c r="AH558" i="1"/>
  <c r="AH559" i="1"/>
  <c r="AH560" i="1"/>
  <c r="AH561" i="1"/>
  <c r="AH562" i="1"/>
  <c r="AH563" i="1"/>
  <c r="AH564" i="1"/>
  <c r="AH565" i="1"/>
  <c r="AH566" i="1"/>
  <c r="AH567" i="1"/>
  <c r="AH568" i="1"/>
  <c r="AH569" i="1"/>
  <c r="AH570" i="1"/>
  <c r="AH571" i="1"/>
  <c r="AH572" i="1"/>
  <c r="AH573" i="1"/>
  <c r="AH574" i="1"/>
  <c r="AH575" i="1"/>
  <c r="AH576" i="1"/>
  <c r="AH577" i="1"/>
  <c r="AH578" i="1"/>
  <c r="AH579" i="1"/>
  <c r="AH580" i="1"/>
  <c r="AH581" i="1"/>
  <c r="AH582" i="1"/>
  <c r="AH583" i="1"/>
  <c r="AH584" i="1"/>
  <c r="AH585" i="1"/>
  <c r="AH586" i="1"/>
  <c r="AH587" i="1"/>
  <c r="AH588" i="1"/>
  <c r="AH589" i="1"/>
  <c r="AH590" i="1"/>
  <c r="AH591" i="1"/>
  <c r="AH592" i="1"/>
  <c r="AH593" i="1"/>
  <c r="AH594" i="1"/>
  <c r="AH595" i="1"/>
  <c r="AH596" i="1"/>
  <c r="AH597" i="1"/>
  <c r="AH598" i="1"/>
  <c r="AH599" i="1"/>
  <c r="AH600" i="1"/>
  <c r="AH601" i="1"/>
  <c r="AH602" i="1"/>
  <c r="AH603" i="1"/>
  <c r="AH604" i="1"/>
  <c r="AH605" i="1"/>
  <c r="AH606" i="1"/>
  <c r="AH607" i="1"/>
  <c r="AH608" i="1"/>
  <c r="AH609" i="1"/>
  <c r="AH610" i="1"/>
  <c r="AH611" i="1"/>
  <c r="AH612" i="1"/>
  <c r="AH613" i="1"/>
  <c r="AH614" i="1"/>
  <c r="AH615" i="1"/>
  <c r="AH616" i="1"/>
  <c r="AH617" i="1"/>
  <c r="AH618" i="1"/>
  <c r="AH619" i="1"/>
  <c r="AH620" i="1"/>
  <c r="AH621" i="1"/>
  <c r="AH622" i="1"/>
  <c r="AH623" i="1"/>
  <c r="AH624" i="1"/>
  <c r="AH625" i="1"/>
  <c r="AH626" i="1"/>
  <c r="AH627" i="1"/>
  <c r="AH628" i="1"/>
  <c r="AH629" i="1"/>
  <c r="AH630" i="1"/>
  <c r="AH631" i="1"/>
  <c r="AH632" i="1"/>
  <c r="AH633" i="1"/>
  <c r="AH634" i="1"/>
  <c r="AH635" i="1"/>
  <c r="AH636" i="1"/>
  <c r="AH637" i="1"/>
  <c r="AH638" i="1"/>
  <c r="AH639" i="1"/>
  <c r="AH640" i="1"/>
  <c r="AH641" i="1"/>
  <c r="AH642" i="1"/>
  <c r="AH643" i="1"/>
  <c r="AH644" i="1"/>
  <c r="AH645" i="1"/>
  <c r="AH646" i="1"/>
  <c r="AH647" i="1"/>
  <c r="AH648" i="1"/>
  <c r="AH649" i="1"/>
  <c r="AH650" i="1"/>
  <c r="AH651" i="1"/>
  <c r="AH652" i="1"/>
  <c r="AH653" i="1"/>
  <c r="AH654" i="1"/>
  <c r="AH655" i="1"/>
  <c r="AH656" i="1"/>
  <c r="AH657" i="1"/>
  <c r="AH658" i="1"/>
  <c r="AH659" i="1"/>
  <c r="AH660" i="1"/>
  <c r="AH661" i="1"/>
  <c r="AH662" i="1"/>
  <c r="AH663" i="1"/>
  <c r="AH664" i="1"/>
  <c r="AH665" i="1"/>
  <c r="AH666" i="1"/>
  <c r="AH667" i="1"/>
  <c r="AH668" i="1"/>
  <c r="AH669" i="1"/>
  <c r="AH670" i="1"/>
  <c r="AH671" i="1"/>
  <c r="AH672" i="1"/>
  <c r="AH673" i="1"/>
  <c r="AH674" i="1"/>
  <c r="AH675" i="1"/>
  <c r="AH676" i="1"/>
  <c r="AH677" i="1"/>
  <c r="AH678" i="1"/>
  <c r="AH679" i="1"/>
  <c r="AH680" i="1"/>
  <c r="AH681" i="1"/>
  <c r="AH682" i="1"/>
  <c r="AH683" i="1"/>
  <c r="AH684" i="1"/>
  <c r="AH685" i="1"/>
  <c r="AH686" i="1"/>
  <c r="AH687" i="1"/>
  <c r="AH688" i="1"/>
  <c r="AH689" i="1"/>
  <c r="AH690" i="1"/>
  <c r="AH691" i="1"/>
  <c r="AH692" i="1"/>
  <c r="AH693" i="1"/>
  <c r="AH694" i="1"/>
  <c r="AH695" i="1"/>
  <c r="AH696" i="1"/>
  <c r="AH697" i="1"/>
  <c r="AH698" i="1"/>
  <c r="AH699" i="1"/>
  <c r="AH700" i="1"/>
  <c r="AH701" i="1"/>
  <c r="AH702" i="1"/>
  <c r="AH703" i="1"/>
  <c r="AH704" i="1"/>
  <c r="AH705" i="1"/>
  <c r="AH706" i="1"/>
  <c r="AH707" i="1"/>
  <c r="AH708" i="1"/>
  <c r="AH709" i="1"/>
  <c r="AH710" i="1"/>
  <c r="AH711" i="1"/>
  <c r="AH712" i="1"/>
  <c r="AH713" i="1"/>
  <c r="AH714" i="1"/>
  <c r="AH715" i="1"/>
  <c r="AH716" i="1"/>
  <c r="AH717" i="1"/>
  <c r="AH718" i="1"/>
  <c r="AH719" i="1"/>
  <c r="AH720" i="1"/>
  <c r="AH721" i="1"/>
  <c r="AH722" i="1"/>
  <c r="AH723" i="1"/>
  <c r="AH724" i="1"/>
  <c r="AH725" i="1"/>
  <c r="AH726" i="1"/>
  <c r="AH727" i="1"/>
  <c r="AH728" i="1"/>
  <c r="AH729" i="1"/>
  <c r="AH730" i="1"/>
  <c r="AH731" i="1"/>
  <c r="AH732" i="1"/>
  <c r="AH733" i="1"/>
  <c r="AH734" i="1"/>
  <c r="AH735" i="1"/>
  <c r="AH736" i="1"/>
  <c r="AH737" i="1"/>
  <c r="AH738" i="1"/>
  <c r="AH739" i="1"/>
  <c r="AH740" i="1"/>
  <c r="AH741" i="1"/>
  <c r="AH742" i="1"/>
  <c r="AH743" i="1"/>
  <c r="AH744" i="1"/>
  <c r="AH745" i="1"/>
  <c r="AH746" i="1"/>
  <c r="AH747" i="1"/>
  <c r="AH748" i="1"/>
  <c r="AH749" i="1"/>
  <c r="AH750" i="1"/>
  <c r="AH751" i="1"/>
  <c r="AH752" i="1"/>
  <c r="AH753" i="1"/>
  <c r="AH754" i="1"/>
  <c r="AH755" i="1"/>
  <c r="AH756" i="1"/>
  <c r="AH757" i="1"/>
  <c r="AH758" i="1"/>
  <c r="AH759" i="1"/>
  <c r="AH760" i="1"/>
  <c r="AH761" i="1"/>
  <c r="AH762" i="1"/>
  <c r="AH763" i="1"/>
  <c r="AH764" i="1"/>
  <c r="AH765" i="1"/>
  <c r="AH766" i="1"/>
  <c r="AH767" i="1"/>
  <c r="AH768" i="1"/>
  <c r="AH769" i="1"/>
  <c r="AH770" i="1"/>
  <c r="AH771" i="1"/>
  <c r="AH772" i="1"/>
  <c r="AH773" i="1"/>
  <c r="AH774" i="1"/>
  <c r="AH775" i="1"/>
  <c r="AH776" i="1"/>
  <c r="AH777" i="1"/>
  <c r="AH778" i="1"/>
  <c r="AH779" i="1"/>
  <c r="AH780" i="1"/>
  <c r="AH781" i="1"/>
  <c r="AH782" i="1"/>
  <c r="AH783" i="1"/>
  <c r="AH784" i="1"/>
  <c r="AH785" i="1"/>
  <c r="AH786" i="1"/>
  <c r="AH787" i="1"/>
  <c r="AH788" i="1"/>
  <c r="AH789" i="1"/>
  <c r="AH790" i="1"/>
  <c r="AH791" i="1"/>
  <c r="AH792" i="1"/>
  <c r="AH793" i="1"/>
  <c r="AH794" i="1"/>
  <c r="AH795" i="1"/>
  <c r="AH796" i="1"/>
  <c r="AH797" i="1"/>
  <c r="AH798" i="1"/>
  <c r="AH799" i="1"/>
  <c r="AH800" i="1"/>
  <c r="AH801" i="1"/>
  <c r="AH802" i="1"/>
  <c r="AH803" i="1"/>
  <c r="AH804" i="1"/>
  <c r="AH805" i="1"/>
  <c r="AH806" i="1"/>
  <c r="AH807" i="1"/>
  <c r="AH808" i="1"/>
  <c r="AH809" i="1"/>
  <c r="AH810" i="1"/>
  <c r="AH811" i="1"/>
  <c r="AH812" i="1"/>
  <c r="AH813" i="1"/>
  <c r="AH814" i="1"/>
  <c r="AH815" i="1"/>
  <c r="AH816" i="1"/>
  <c r="AH817" i="1"/>
  <c r="AH818" i="1"/>
  <c r="AH819" i="1"/>
  <c r="AH820" i="1"/>
  <c r="AH821" i="1"/>
  <c r="AH822" i="1"/>
  <c r="AH823" i="1"/>
  <c r="AH824" i="1"/>
  <c r="AH825" i="1"/>
  <c r="AH826" i="1"/>
  <c r="AH827" i="1"/>
  <c r="AH828" i="1"/>
  <c r="AH829" i="1"/>
  <c r="AH830" i="1"/>
  <c r="AH831" i="1"/>
  <c r="AH832" i="1"/>
  <c r="AH833" i="1"/>
  <c r="AH834" i="1"/>
  <c r="AH835" i="1"/>
  <c r="AH836" i="1"/>
  <c r="AH837" i="1"/>
  <c r="AH838" i="1"/>
  <c r="AH839" i="1"/>
  <c r="AH840" i="1"/>
  <c r="AH841" i="1"/>
  <c r="AH842" i="1"/>
  <c r="AH843" i="1"/>
  <c r="AH844" i="1"/>
  <c r="AH845" i="1"/>
  <c r="AH846" i="1"/>
  <c r="AH847" i="1"/>
  <c r="AH848" i="1"/>
  <c r="AH849" i="1"/>
  <c r="AH850" i="1"/>
  <c r="AH851" i="1"/>
  <c r="AH852" i="1"/>
  <c r="AH853" i="1"/>
  <c r="AH854" i="1"/>
  <c r="AH855" i="1"/>
  <c r="AH856" i="1"/>
  <c r="AH857" i="1"/>
  <c r="AH858" i="1"/>
  <c r="AH859" i="1"/>
  <c r="AH860" i="1"/>
  <c r="AH861" i="1"/>
  <c r="AH862" i="1"/>
  <c r="AH863" i="1"/>
  <c r="AH864" i="1"/>
  <c r="AH865" i="1"/>
  <c r="AH866" i="1"/>
  <c r="AH867" i="1"/>
  <c r="AH868" i="1"/>
  <c r="AH869" i="1"/>
  <c r="AH870" i="1"/>
  <c r="AH871" i="1"/>
  <c r="AH872" i="1"/>
  <c r="AH873" i="1"/>
  <c r="AH874" i="1"/>
  <c r="AH875" i="1"/>
  <c r="AH876" i="1"/>
  <c r="AH877" i="1"/>
  <c r="AH878" i="1"/>
  <c r="AH879" i="1"/>
  <c r="AH880" i="1"/>
  <c r="AH881" i="1"/>
  <c r="AH882" i="1"/>
  <c r="AH883" i="1"/>
  <c r="AH884" i="1"/>
  <c r="AH885" i="1"/>
  <c r="AH886" i="1"/>
  <c r="AH887" i="1"/>
  <c r="AH888" i="1"/>
  <c r="AH889" i="1"/>
  <c r="AH890" i="1"/>
  <c r="AH891" i="1"/>
  <c r="AH892" i="1"/>
  <c r="AH893" i="1"/>
  <c r="AH894" i="1"/>
  <c r="AH895" i="1"/>
  <c r="AH896" i="1"/>
  <c r="AH897" i="1"/>
  <c r="AH898" i="1"/>
  <c r="AH899" i="1"/>
  <c r="AH900" i="1"/>
  <c r="AH901" i="1"/>
  <c r="AH902" i="1"/>
  <c r="AH903" i="1"/>
  <c r="AH904" i="1"/>
  <c r="AH905" i="1"/>
  <c r="AH906" i="1"/>
  <c r="AH907" i="1"/>
  <c r="AH908" i="1"/>
  <c r="AH909" i="1"/>
  <c r="AH910" i="1"/>
  <c r="AH911" i="1"/>
  <c r="AH912" i="1"/>
  <c r="AH913" i="1"/>
  <c r="AH914" i="1"/>
  <c r="AH915" i="1"/>
  <c r="AH916" i="1"/>
  <c r="AH917" i="1"/>
  <c r="AH918" i="1"/>
  <c r="AH919" i="1"/>
  <c r="AH920" i="1"/>
  <c r="AH921" i="1"/>
  <c r="AH922" i="1"/>
  <c r="AH923" i="1"/>
  <c r="AH924" i="1"/>
  <c r="AH925" i="1"/>
  <c r="AH926" i="1"/>
  <c r="AH927" i="1"/>
  <c r="AH928" i="1"/>
  <c r="AH929" i="1"/>
  <c r="AH930" i="1"/>
  <c r="AH931" i="1"/>
  <c r="AH932" i="1"/>
  <c r="AH933" i="1"/>
  <c r="AH934" i="1"/>
  <c r="AH935" i="1"/>
  <c r="AH936" i="1"/>
  <c r="AH937" i="1"/>
  <c r="AH938" i="1"/>
  <c r="AH939" i="1"/>
  <c r="AH940" i="1"/>
  <c r="AH941" i="1"/>
  <c r="AH942" i="1"/>
  <c r="AH943" i="1"/>
  <c r="AH944" i="1"/>
  <c r="AH945" i="1"/>
  <c r="AH946" i="1"/>
  <c r="AH947" i="1"/>
  <c r="AH948" i="1"/>
  <c r="AH949" i="1"/>
  <c r="AH950" i="1"/>
  <c r="AH951" i="1"/>
  <c r="AH952" i="1"/>
  <c r="AH953" i="1"/>
  <c r="AH954" i="1"/>
  <c r="AH955" i="1"/>
  <c r="AH956" i="1"/>
  <c r="AH957" i="1"/>
  <c r="AH958" i="1"/>
  <c r="AH959" i="1"/>
  <c r="AH960" i="1"/>
  <c r="AH961" i="1"/>
  <c r="AH962" i="1"/>
  <c r="AH963" i="1"/>
  <c r="AH964" i="1"/>
  <c r="AH965" i="1"/>
  <c r="AH966" i="1"/>
  <c r="AH967" i="1"/>
  <c r="AH968" i="1"/>
  <c r="AH969" i="1"/>
  <c r="AH970" i="1"/>
  <c r="AH971" i="1"/>
  <c r="AH972" i="1"/>
  <c r="AH973" i="1"/>
  <c r="AH974" i="1"/>
  <c r="AH975" i="1"/>
  <c r="AH976" i="1"/>
  <c r="AH977" i="1"/>
  <c r="AH978" i="1"/>
  <c r="AH979" i="1"/>
  <c r="AH980" i="1"/>
  <c r="AH981" i="1"/>
  <c r="AH982" i="1"/>
  <c r="AH983" i="1"/>
  <c r="AH984" i="1"/>
  <c r="AH985" i="1"/>
  <c r="AH986" i="1"/>
  <c r="AH987" i="1"/>
  <c r="AH988" i="1"/>
  <c r="AH989" i="1"/>
  <c r="AH990" i="1"/>
  <c r="AH991" i="1"/>
  <c r="AH992" i="1"/>
  <c r="AH993" i="1"/>
  <c r="AH994" i="1"/>
  <c r="AH995" i="1"/>
  <c r="AH996" i="1"/>
  <c r="AH997" i="1"/>
  <c r="AH998" i="1"/>
  <c r="AH999" i="1"/>
  <c r="AH1000" i="1"/>
  <c r="AH1001" i="1"/>
  <c r="AH2" i="1"/>
  <c r="H2" i="5"/>
  <c r="D2"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H23" i="5"/>
  <c r="I23" i="5" s="1"/>
  <c r="H25" i="5"/>
  <c r="H27" i="5"/>
  <c r="H32" i="5"/>
  <c r="I32" i="5" s="1"/>
  <c r="H43" i="5"/>
  <c r="H46" i="5"/>
  <c r="I46" i="5" s="1"/>
  <c r="H49" i="5"/>
  <c r="H52" i="5"/>
  <c r="I52" i="5" s="1"/>
  <c r="H56" i="5"/>
  <c r="I56" i="5" s="1"/>
  <c r="H59" i="5"/>
  <c r="I59" i="5" s="1"/>
  <c r="H61" i="5"/>
  <c r="I61" i="5" s="1"/>
  <c r="H64" i="5"/>
  <c r="I64" i="5" s="1"/>
  <c r="H12" i="5"/>
  <c r="I12" i="5" s="1"/>
  <c r="H16" i="5"/>
  <c r="H20" i="5"/>
  <c r="H28" i="5"/>
  <c r="I28" i="5" s="1"/>
  <c r="H30" i="5"/>
  <c r="I30" i="5" s="1"/>
  <c r="H31" i="5"/>
  <c r="I31" i="5" s="1"/>
  <c r="H33" i="5"/>
  <c r="H38" i="5"/>
  <c r="I38" i="5" s="1"/>
  <c r="H40" i="5"/>
  <c r="I40" i="5" s="1"/>
  <c r="H13" i="5"/>
  <c r="I13" i="5" s="1"/>
  <c r="H15" i="5"/>
  <c r="I15" i="5" s="1"/>
  <c r="H17" i="5"/>
  <c r="I17" i="5" s="1"/>
  <c r="H19" i="5"/>
  <c r="H21" i="5"/>
  <c r="I21" i="5" s="1"/>
  <c r="H22" i="5"/>
  <c r="I22" i="5" s="1"/>
  <c r="H24" i="5"/>
  <c r="I24" i="5" s="1"/>
  <c r="H34" i="5"/>
  <c r="I34" i="5" s="1"/>
  <c r="H35" i="5"/>
  <c r="I35" i="5" s="1"/>
  <c r="H37" i="5"/>
  <c r="H39" i="5"/>
  <c r="H44" i="5"/>
  <c r="H45" i="5"/>
  <c r="H47" i="5"/>
  <c r="H48" i="5"/>
  <c r="H51" i="5"/>
  <c r="H54" i="5"/>
  <c r="H57" i="5"/>
  <c r="H60" i="5"/>
  <c r="H63" i="5"/>
  <c r="H66" i="5"/>
  <c r="H68" i="5"/>
  <c r="H69" i="5"/>
  <c r="H70" i="5"/>
  <c r="I70" i="5" s="1"/>
  <c r="H72" i="5"/>
  <c r="I72" i="5" s="1"/>
  <c r="H73" i="5"/>
  <c r="H74" i="5"/>
  <c r="I74" i="5" s="1"/>
  <c r="H77" i="5"/>
  <c r="I77" i="5" s="1"/>
  <c r="H14" i="5"/>
  <c r="H18" i="5"/>
  <c r="H26" i="5"/>
  <c r="H29" i="5"/>
  <c r="H36" i="5"/>
  <c r="H50" i="5"/>
  <c r="H53" i="5"/>
  <c r="H58" i="5"/>
  <c r="H62" i="5"/>
  <c r="H67" i="5"/>
  <c r="H71" i="5"/>
  <c r="H76" i="5"/>
  <c r="H78" i="5"/>
  <c r="H55" i="5"/>
  <c r="H65" i="5"/>
  <c r="H75" i="5"/>
  <c r="I2" i="5"/>
  <c r="H3" i="5"/>
  <c r="H4" i="5"/>
  <c r="H5" i="5"/>
  <c r="H6" i="5"/>
  <c r="H7" i="5"/>
  <c r="H8" i="5"/>
  <c r="H9" i="5"/>
  <c r="I9" i="5" s="1"/>
  <c r="H10" i="5"/>
  <c r="I10" i="5" s="1"/>
  <c r="H11" i="5"/>
  <c r="I11" i="5" s="1"/>
  <c r="H41" i="5"/>
  <c r="I41" i="5" s="1"/>
  <c r="H42" i="5"/>
  <c r="I42" i="5" s="1"/>
  <c r="I26" i="5"/>
  <c r="I29" i="5"/>
  <c r="I33" i="5"/>
  <c r="I37" i="5"/>
  <c r="I44" i="5"/>
  <c r="I50" i="5"/>
  <c r="I53" i="5"/>
  <c r="I67" i="5"/>
  <c r="I78" i="5"/>
  <c r="I18" i="5"/>
  <c r="I20" i="5"/>
  <c r="I39" i="5"/>
  <c r="I66" i="5"/>
  <c r="I76" i="5"/>
  <c r="I19" i="5"/>
  <c r="I43" i="5"/>
  <c r="I47" i="5"/>
  <c r="I51" i="5"/>
  <c r="I54" i="5"/>
  <c r="I55" i="5"/>
  <c r="I58" i="5"/>
  <c r="I60" i="5"/>
  <c r="I62" i="5"/>
  <c r="I63" i="5"/>
  <c r="I68" i="5"/>
  <c r="I69" i="5"/>
  <c r="I27" i="5"/>
  <c r="I36" i="5"/>
  <c r="I48" i="5"/>
  <c r="I49" i="5"/>
  <c r="I57" i="5"/>
  <c r="I65" i="5"/>
  <c r="I71" i="5"/>
  <c r="I73" i="5"/>
  <c r="I75" i="5"/>
  <c r="I25" i="5"/>
  <c r="I45" i="5"/>
  <c r="I3" i="5"/>
  <c r="I4" i="5"/>
  <c r="I5" i="5"/>
  <c r="I6" i="5"/>
  <c r="I7" i="5"/>
  <c r="I8" i="5"/>
  <c r="I14" i="5"/>
  <c r="I16" i="5"/>
  <c r="AK2" i="1"/>
  <c r="AM2" i="1"/>
  <c r="AN2" i="1" s="1"/>
  <c r="AK3" i="1"/>
  <c r="AM3" i="1"/>
  <c r="AN3" i="1" s="1"/>
  <c r="AK4" i="1"/>
  <c r="AM4" i="1"/>
  <c r="AN4" i="1" s="1"/>
  <c r="AK5" i="1"/>
  <c r="AM5" i="1"/>
  <c r="AN5" i="1" s="1"/>
  <c r="AK6" i="1"/>
  <c r="AM6" i="1"/>
  <c r="AN6" i="1" s="1"/>
  <c r="AK7" i="1"/>
  <c r="AM7" i="1"/>
  <c r="AN7" i="1" s="1"/>
  <c r="AK8" i="1"/>
  <c r="AM8" i="1"/>
  <c r="AN8" i="1" s="1"/>
  <c r="AK9" i="1"/>
  <c r="AM9" i="1"/>
  <c r="AN9" i="1" s="1"/>
  <c r="AK10" i="1"/>
  <c r="AM10" i="1"/>
  <c r="AN10" i="1" s="1"/>
  <c r="AK11" i="1"/>
  <c r="AM11" i="1"/>
  <c r="AN11" i="1" s="1"/>
  <c r="AK12" i="1"/>
  <c r="AM12" i="1"/>
  <c r="AN12" i="1" s="1"/>
  <c r="AK13" i="1"/>
  <c r="AM13" i="1"/>
  <c r="AN13" i="1" s="1"/>
  <c r="AK14" i="1"/>
  <c r="AM14" i="1"/>
  <c r="AN14" i="1" s="1"/>
  <c r="AK15" i="1"/>
  <c r="AM15" i="1"/>
  <c r="AN15" i="1" s="1"/>
  <c r="AK16" i="1"/>
  <c r="AM16" i="1"/>
  <c r="AN16" i="1" s="1"/>
  <c r="AK17" i="1"/>
  <c r="AM17" i="1"/>
  <c r="AN17" i="1" s="1"/>
  <c r="AK18" i="1"/>
  <c r="AM18" i="1"/>
  <c r="AN18" i="1" s="1"/>
  <c r="AK19" i="1"/>
  <c r="AM19" i="1"/>
  <c r="AN19" i="1" s="1"/>
  <c r="AK20" i="1"/>
  <c r="AM20" i="1"/>
  <c r="AN20" i="1" s="1"/>
  <c r="AK21" i="1"/>
  <c r="AM21" i="1"/>
  <c r="AN21" i="1" s="1"/>
  <c r="AK22" i="1"/>
  <c r="AM22" i="1"/>
  <c r="AN22" i="1" s="1"/>
  <c r="AK23" i="1"/>
  <c r="AM23" i="1"/>
  <c r="AN23" i="1" s="1"/>
  <c r="AK24" i="1"/>
  <c r="AM24" i="1"/>
  <c r="AN24" i="1" s="1"/>
  <c r="AK25" i="1"/>
  <c r="AM25" i="1"/>
  <c r="AN25" i="1" s="1"/>
  <c r="AK26" i="1"/>
  <c r="AM26" i="1"/>
  <c r="AN26" i="1" s="1"/>
  <c r="AK27" i="1"/>
  <c r="AM27" i="1"/>
  <c r="AN27" i="1" s="1"/>
  <c r="AK28" i="1"/>
  <c r="AM28" i="1"/>
  <c r="AN28" i="1" s="1"/>
  <c r="AK29" i="1"/>
  <c r="AM29" i="1"/>
  <c r="AN29" i="1" s="1"/>
  <c r="AK30" i="1"/>
  <c r="AM30" i="1"/>
  <c r="AN30" i="1" s="1"/>
  <c r="AK31" i="1"/>
  <c r="AM31" i="1"/>
  <c r="AN31" i="1" s="1"/>
  <c r="AK32" i="1"/>
  <c r="AM32" i="1"/>
  <c r="AN32" i="1" s="1"/>
  <c r="AK33" i="1"/>
  <c r="AM33" i="1"/>
  <c r="AN33" i="1" s="1"/>
  <c r="AK34" i="1"/>
  <c r="AM34" i="1"/>
  <c r="AN34" i="1" s="1"/>
  <c r="AK35" i="1"/>
  <c r="AM35" i="1"/>
  <c r="AN35" i="1" s="1"/>
  <c r="AK36" i="1"/>
  <c r="AM36" i="1"/>
  <c r="AN36" i="1" s="1"/>
  <c r="AK37" i="1"/>
  <c r="AM37" i="1"/>
  <c r="AN37" i="1" s="1"/>
  <c r="AK38" i="1"/>
  <c r="AM38" i="1"/>
  <c r="AN38" i="1" s="1"/>
  <c r="AK39" i="1"/>
  <c r="AM39" i="1"/>
  <c r="AN39" i="1" s="1"/>
  <c r="AK40" i="1"/>
  <c r="AM40" i="1"/>
  <c r="AN40" i="1" s="1"/>
  <c r="AK41" i="1"/>
  <c r="AM41" i="1"/>
  <c r="AN41" i="1" s="1"/>
  <c r="AK42" i="1"/>
  <c r="AM42" i="1"/>
  <c r="AN42" i="1" s="1"/>
  <c r="AK43" i="1"/>
  <c r="AM43" i="1"/>
  <c r="AN43" i="1" s="1"/>
  <c r="AK44" i="1"/>
  <c r="AM44" i="1"/>
  <c r="AN44" i="1" s="1"/>
  <c r="AK45" i="1"/>
  <c r="AM45" i="1"/>
  <c r="AN45" i="1" s="1"/>
  <c r="AK46" i="1"/>
  <c r="AM46" i="1"/>
  <c r="AN46" i="1" s="1"/>
  <c r="AK47" i="1"/>
  <c r="AM47" i="1"/>
  <c r="AN47" i="1" s="1"/>
  <c r="AK48" i="1"/>
  <c r="AM48" i="1"/>
  <c r="AN48" i="1" s="1"/>
  <c r="AK49" i="1"/>
  <c r="AM49" i="1"/>
  <c r="AN49" i="1" s="1"/>
  <c r="AK50" i="1"/>
  <c r="AM50" i="1"/>
  <c r="AN50" i="1" s="1"/>
  <c r="AK51" i="1"/>
  <c r="AM51" i="1"/>
  <c r="AN51" i="1" s="1"/>
  <c r="AK52" i="1"/>
  <c r="AM52" i="1"/>
  <c r="AN52" i="1" s="1"/>
  <c r="AK53" i="1"/>
  <c r="AM53" i="1"/>
  <c r="AN53" i="1" s="1"/>
  <c r="AK54" i="1"/>
  <c r="AM54" i="1"/>
  <c r="AN54" i="1" s="1"/>
  <c r="AK55" i="1"/>
  <c r="AM55" i="1"/>
  <c r="AN55" i="1" s="1"/>
  <c r="AK56" i="1"/>
  <c r="AM56" i="1"/>
  <c r="AN56" i="1" s="1"/>
  <c r="AK57" i="1"/>
  <c r="AM57" i="1"/>
  <c r="AN57" i="1" s="1"/>
  <c r="AK58" i="1"/>
  <c r="AM58" i="1"/>
  <c r="AN58" i="1" s="1"/>
  <c r="AK59" i="1"/>
  <c r="AM59" i="1"/>
  <c r="AN59" i="1" s="1"/>
  <c r="AK60" i="1"/>
  <c r="AM60" i="1"/>
  <c r="AN60" i="1" s="1"/>
  <c r="AK61" i="1"/>
  <c r="AM61" i="1"/>
  <c r="AN61" i="1" s="1"/>
  <c r="AK62" i="1"/>
  <c r="AM62" i="1"/>
  <c r="AN62" i="1" s="1"/>
  <c r="AK63" i="1"/>
  <c r="AM63" i="1"/>
  <c r="AN63" i="1" s="1"/>
  <c r="AK64" i="1"/>
  <c r="AM64" i="1"/>
  <c r="AN64" i="1" s="1"/>
  <c r="AK65" i="1"/>
  <c r="AM65" i="1"/>
  <c r="AN65" i="1" s="1"/>
  <c r="AK66" i="1"/>
  <c r="AM66" i="1"/>
  <c r="AN66" i="1" s="1"/>
  <c r="AK67" i="1"/>
  <c r="AM67" i="1"/>
  <c r="AN67" i="1" s="1"/>
  <c r="AK68" i="1"/>
  <c r="AM68" i="1"/>
  <c r="AN68" i="1" s="1"/>
  <c r="AK69" i="1"/>
  <c r="AM69" i="1"/>
  <c r="AN69" i="1" s="1"/>
  <c r="AK70" i="1"/>
  <c r="AM70" i="1"/>
  <c r="AN70" i="1" s="1"/>
  <c r="AK71" i="1"/>
  <c r="AM71" i="1"/>
  <c r="AN71" i="1" s="1"/>
  <c r="AK72" i="1"/>
  <c r="AM72" i="1"/>
  <c r="AN72" i="1" s="1"/>
  <c r="AK73" i="1"/>
  <c r="AM73" i="1"/>
  <c r="AN73" i="1" s="1"/>
  <c r="AK74" i="1"/>
  <c r="AM74" i="1"/>
  <c r="AN74" i="1" s="1"/>
  <c r="AK75" i="1"/>
  <c r="AM75" i="1"/>
  <c r="AN75" i="1" s="1"/>
  <c r="AK76" i="1"/>
  <c r="AM76" i="1"/>
  <c r="AN76" i="1" s="1"/>
  <c r="AK77" i="1"/>
  <c r="AM77" i="1"/>
  <c r="AN77" i="1" s="1"/>
  <c r="AK78" i="1"/>
  <c r="AM78" i="1"/>
  <c r="AN78" i="1" s="1"/>
  <c r="AK79" i="1"/>
  <c r="AM79" i="1"/>
  <c r="AN79" i="1" s="1"/>
  <c r="AK80" i="1"/>
  <c r="AM80" i="1"/>
  <c r="AN80" i="1" s="1"/>
  <c r="AK81" i="1"/>
  <c r="AM81" i="1"/>
  <c r="AN81" i="1" s="1"/>
  <c r="AK82" i="1"/>
  <c r="AM82" i="1"/>
  <c r="AN82" i="1" s="1"/>
  <c r="AK83" i="1"/>
  <c r="AM83" i="1"/>
  <c r="AN83" i="1" s="1"/>
  <c r="AK84" i="1"/>
  <c r="AM84" i="1"/>
  <c r="AN84" i="1" s="1"/>
  <c r="AK85" i="1"/>
  <c r="AM85" i="1"/>
  <c r="AN85" i="1" s="1"/>
  <c r="AK86" i="1"/>
  <c r="AM86" i="1"/>
  <c r="AN86" i="1" s="1"/>
  <c r="AK87" i="1"/>
  <c r="AM87" i="1"/>
  <c r="AN87" i="1" s="1"/>
  <c r="AK88" i="1"/>
  <c r="AM88" i="1"/>
  <c r="AN88" i="1" s="1"/>
  <c r="AK89" i="1"/>
  <c r="AM89" i="1"/>
  <c r="AN89" i="1" s="1"/>
  <c r="AK90" i="1"/>
  <c r="AM90" i="1"/>
  <c r="AN90" i="1" s="1"/>
  <c r="AK91" i="1"/>
  <c r="AM91" i="1"/>
  <c r="AN91" i="1" s="1"/>
  <c r="AK92" i="1"/>
  <c r="AM92" i="1"/>
  <c r="AN92" i="1" s="1"/>
  <c r="AK93" i="1"/>
  <c r="AM93" i="1"/>
  <c r="AN93" i="1" s="1"/>
  <c r="AK94" i="1"/>
  <c r="AM94" i="1"/>
  <c r="AN94" i="1" s="1"/>
  <c r="AK95" i="1"/>
  <c r="AM95" i="1"/>
  <c r="AN95" i="1" s="1"/>
  <c r="AK96" i="1"/>
  <c r="AM96" i="1"/>
  <c r="AN96" i="1" s="1"/>
  <c r="AK97" i="1"/>
  <c r="AM97" i="1"/>
  <c r="AN97" i="1" s="1"/>
  <c r="AK98" i="1"/>
  <c r="AM98" i="1"/>
  <c r="AN98" i="1" s="1"/>
  <c r="AK99" i="1"/>
  <c r="AM99" i="1"/>
  <c r="AN99" i="1" s="1"/>
  <c r="AK100" i="1"/>
  <c r="AM100" i="1"/>
  <c r="AN100" i="1" s="1"/>
  <c r="AK101" i="1"/>
  <c r="AM101" i="1"/>
  <c r="AN101" i="1" s="1"/>
  <c r="AK102" i="1"/>
  <c r="AM102" i="1"/>
  <c r="AN102" i="1" s="1"/>
  <c r="AK103" i="1"/>
  <c r="AM103" i="1"/>
  <c r="AN103" i="1" s="1"/>
  <c r="AK104" i="1"/>
  <c r="AM104" i="1"/>
  <c r="AN104" i="1" s="1"/>
  <c r="AK105" i="1"/>
  <c r="AM105" i="1"/>
  <c r="AN105" i="1" s="1"/>
  <c r="AK106" i="1"/>
  <c r="AM106" i="1"/>
  <c r="AN106" i="1" s="1"/>
  <c r="AK107" i="1"/>
  <c r="AM107" i="1"/>
  <c r="AN107" i="1" s="1"/>
  <c r="AK108" i="1"/>
  <c r="AM108" i="1"/>
  <c r="AN108" i="1" s="1"/>
  <c r="AK109" i="1"/>
  <c r="AM109" i="1"/>
  <c r="AN109" i="1" s="1"/>
  <c r="AK110" i="1"/>
  <c r="AM110" i="1"/>
  <c r="AN110" i="1" s="1"/>
  <c r="AK111" i="1"/>
  <c r="AM111" i="1"/>
  <c r="AN111" i="1" s="1"/>
  <c r="AK112" i="1"/>
  <c r="AM112" i="1"/>
  <c r="AN112" i="1" s="1"/>
  <c r="AK113" i="1"/>
  <c r="AM113" i="1"/>
  <c r="AN113" i="1" s="1"/>
  <c r="AK114" i="1"/>
  <c r="AM114" i="1"/>
  <c r="AN114" i="1" s="1"/>
  <c r="AK115" i="1"/>
  <c r="AM115" i="1"/>
  <c r="AN115" i="1" s="1"/>
  <c r="AK116" i="1"/>
  <c r="AM116" i="1"/>
  <c r="AN116" i="1" s="1"/>
  <c r="AK117" i="1"/>
  <c r="AM117" i="1"/>
  <c r="AN117" i="1" s="1"/>
  <c r="AK118" i="1"/>
  <c r="AM118" i="1"/>
  <c r="AN118" i="1" s="1"/>
  <c r="AK119" i="1"/>
  <c r="AM119" i="1"/>
  <c r="AN119" i="1" s="1"/>
  <c r="AK120" i="1"/>
  <c r="AM120" i="1"/>
  <c r="AN120" i="1" s="1"/>
  <c r="AK121" i="1"/>
  <c r="AM121" i="1"/>
  <c r="AN121" i="1" s="1"/>
  <c r="AK122" i="1"/>
  <c r="AM122" i="1"/>
  <c r="AN122" i="1" s="1"/>
  <c r="AK123" i="1"/>
  <c r="AM123" i="1"/>
  <c r="AN123" i="1" s="1"/>
  <c r="AK124" i="1"/>
  <c r="AM124" i="1"/>
  <c r="AN124" i="1" s="1"/>
  <c r="AK125" i="1"/>
  <c r="AM125" i="1"/>
  <c r="AN125" i="1" s="1"/>
  <c r="AK126" i="1"/>
  <c r="AM126" i="1"/>
  <c r="AN126" i="1" s="1"/>
  <c r="AK127" i="1"/>
  <c r="AM127" i="1"/>
  <c r="AN127" i="1" s="1"/>
  <c r="AK128" i="1"/>
  <c r="AM128" i="1"/>
  <c r="AN128" i="1" s="1"/>
  <c r="AK129" i="1"/>
  <c r="AM129" i="1"/>
  <c r="AN129" i="1" s="1"/>
  <c r="AK130" i="1"/>
  <c r="AM130" i="1"/>
  <c r="AN130" i="1" s="1"/>
  <c r="AK131" i="1"/>
  <c r="AM131" i="1"/>
  <c r="AN131" i="1" s="1"/>
  <c r="AK132" i="1"/>
  <c r="AM132" i="1"/>
  <c r="AN132" i="1" s="1"/>
  <c r="AK133" i="1"/>
  <c r="AM133" i="1"/>
  <c r="AN133" i="1" s="1"/>
  <c r="AK134" i="1"/>
  <c r="AM134" i="1"/>
  <c r="AN134" i="1" s="1"/>
  <c r="AK135" i="1"/>
  <c r="AM135" i="1"/>
  <c r="AN135" i="1" s="1"/>
  <c r="AK136" i="1"/>
  <c r="AM136" i="1"/>
  <c r="AN136" i="1" s="1"/>
  <c r="AK137" i="1"/>
  <c r="AM137" i="1"/>
  <c r="AN137" i="1" s="1"/>
  <c r="AK138" i="1"/>
  <c r="AM138" i="1"/>
  <c r="AN138" i="1" s="1"/>
  <c r="AK139" i="1"/>
  <c r="AM139" i="1"/>
  <c r="AN139" i="1" s="1"/>
  <c r="AK140" i="1"/>
  <c r="AM140" i="1"/>
  <c r="AN140" i="1" s="1"/>
  <c r="AK141" i="1"/>
  <c r="AM141" i="1"/>
  <c r="AN141" i="1" s="1"/>
  <c r="AK142" i="1"/>
  <c r="AM142" i="1"/>
  <c r="AN142" i="1" s="1"/>
  <c r="AK143" i="1"/>
  <c r="AM143" i="1"/>
  <c r="AN143" i="1" s="1"/>
  <c r="AK144" i="1"/>
  <c r="AM144" i="1"/>
  <c r="AN144" i="1" s="1"/>
  <c r="AK145" i="1"/>
  <c r="AM145" i="1"/>
  <c r="AN145" i="1" s="1"/>
  <c r="AK146" i="1"/>
  <c r="AM146" i="1"/>
  <c r="AN146" i="1" s="1"/>
  <c r="AK147" i="1"/>
  <c r="AM147" i="1"/>
  <c r="AN147" i="1" s="1"/>
  <c r="AK148" i="1"/>
  <c r="AM148" i="1"/>
  <c r="AN148" i="1" s="1"/>
  <c r="AK149" i="1"/>
  <c r="AM149" i="1"/>
  <c r="AN149" i="1" s="1"/>
  <c r="AK150" i="1"/>
  <c r="AM150" i="1"/>
  <c r="AN150" i="1" s="1"/>
  <c r="AK151" i="1"/>
  <c r="AM151" i="1"/>
  <c r="AN151" i="1" s="1"/>
  <c r="AK152" i="1"/>
  <c r="AM152" i="1"/>
  <c r="AN152" i="1" s="1"/>
  <c r="AK153" i="1"/>
  <c r="AM153" i="1"/>
  <c r="AN153" i="1" s="1"/>
  <c r="AK154" i="1"/>
  <c r="AM154" i="1"/>
  <c r="AN154" i="1" s="1"/>
  <c r="AK155" i="1"/>
  <c r="AM155" i="1"/>
  <c r="AN155" i="1" s="1"/>
  <c r="AK156" i="1"/>
  <c r="AM156" i="1"/>
  <c r="AN156" i="1" s="1"/>
  <c r="AK157" i="1"/>
  <c r="AM157" i="1"/>
  <c r="AN157" i="1" s="1"/>
  <c r="AK158" i="1"/>
  <c r="AM158" i="1"/>
  <c r="AN158" i="1" s="1"/>
  <c r="AK159" i="1"/>
  <c r="AM159" i="1"/>
  <c r="AN159" i="1" s="1"/>
  <c r="AK160" i="1"/>
  <c r="AM160" i="1"/>
  <c r="AN160" i="1" s="1"/>
  <c r="AK161" i="1"/>
  <c r="AM161" i="1"/>
  <c r="AN161" i="1" s="1"/>
  <c r="AK162" i="1"/>
  <c r="AM162" i="1"/>
  <c r="AN162" i="1" s="1"/>
  <c r="AK163" i="1"/>
  <c r="AM163" i="1"/>
  <c r="AN163" i="1" s="1"/>
  <c r="AK164" i="1"/>
  <c r="AM164" i="1"/>
  <c r="AN164" i="1" s="1"/>
  <c r="AK165" i="1"/>
  <c r="AM165" i="1"/>
  <c r="AN165" i="1" s="1"/>
  <c r="AK166" i="1"/>
  <c r="AM166" i="1"/>
  <c r="AN166" i="1" s="1"/>
  <c r="AK167" i="1"/>
  <c r="AM167" i="1"/>
  <c r="AN167" i="1" s="1"/>
  <c r="AK168" i="1"/>
  <c r="AM168" i="1"/>
  <c r="AN168" i="1" s="1"/>
  <c r="AK169" i="1"/>
  <c r="AM169" i="1"/>
  <c r="AN169" i="1" s="1"/>
  <c r="AK170" i="1"/>
  <c r="AM170" i="1"/>
  <c r="AN170" i="1" s="1"/>
  <c r="AK171" i="1"/>
  <c r="AM171" i="1"/>
  <c r="AN171" i="1" s="1"/>
  <c r="AK172" i="1"/>
  <c r="AM172" i="1"/>
  <c r="AN172" i="1" s="1"/>
  <c r="AK173" i="1"/>
  <c r="AM173" i="1"/>
  <c r="AN173" i="1" s="1"/>
  <c r="AK174" i="1"/>
  <c r="AM174" i="1"/>
  <c r="AN174" i="1" s="1"/>
  <c r="AK175" i="1"/>
  <c r="AM175" i="1"/>
  <c r="AN175" i="1" s="1"/>
  <c r="AK176" i="1"/>
  <c r="AM176" i="1"/>
  <c r="AN176" i="1" s="1"/>
  <c r="AK177" i="1"/>
  <c r="AM177" i="1"/>
  <c r="AN177" i="1" s="1"/>
  <c r="AK178" i="1"/>
  <c r="AM178" i="1"/>
  <c r="AN178" i="1" s="1"/>
  <c r="AK179" i="1"/>
  <c r="AM179" i="1"/>
  <c r="AN179" i="1" s="1"/>
  <c r="AK180" i="1"/>
  <c r="AM180" i="1"/>
  <c r="AN180" i="1" s="1"/>
  <c r="AK181" i="1"/>
  <c r="AM181" i="1"/>
  <c r="AN181" i="1" s="1"/>
  <c r="AK182" i="1"/>
  <c r="AM182" i="1"/>
  <c r="AN182" i="1" s="1"/>
  <c r="AK183" i="1"/>
  <c r="AM183" i="1"/>
  <c r="AN183" i="1" s="1"/>
  <c r="AK184" i="1"/>
  <c r="AM184" i="1"/>
  <c r="AN184" i="1" s="1"/>
  <c r="AK185" i="1"/>
  <c r="AM185" i="1"/>
  <c r="AN185" i="1" s="1"/>
  <c r="AK186" i="1"/>
  <c r="AM186" i="1"/>
  <c r="AN186" i="1" s="1"/>
  <c r="AK187" i="1"/>
  <c r="AM187" i="1"/>
  <c r="AN187" i="1" s="1"/>
  <c r="AK188" i="1"/>
  <c r="AM188" i="1"/>
  <c r="AN188" i="1" s="1"/>
  <c r="AK189" i="1"/>
  <c r="AM189" i="1"/>
  <c r="AN189" i="1" s="1"/>
  <c r="AK190" i="1"/>
  <c r="AM190" i="1"/>
  <c r="AN190" i="1" s="1"/>
  <c r="AK191" i="1"/>
  <c r="AM191" i="1"/>
  <c r="AN191" i="1" s="1"/>
  <c r="AK192" i="1"/>
  <c r="AM192" i="1"/>
  <c r="AN192" i="1" s="1"/>
  <c r="AK193" i="1"/>
  <c r="AM193" i="1"/>
  <c r="AN193" i="1" s="1"/>
  <c r="AK194" i="1"/>
  <c r="AM194" i="1"/>
  <c r="AN194" i="1" s="1"/>
  <c r="AK195" i="1"/>
  <c r="AM195" i="1"/>
  <c r="AN195" i="1" s="1"/>
  <c r="AK196" i="1"/>
  <c r="AM196" i="1"/>
  <c r="AN196" i="1" s="1"/>
  <c r="AK197" i="1"/>
  <c r="AM197" i="1"/>
  <c r="AN197" i="1" s="1"/>
  <c r="AK198" i="1"/>
  <c r="AM198" i="1"/>
  <c r="AN198" i="1" s="1"/>
  <c r="AK199" i="1"/>
  <c r="AM199" i="1"/>
  <c r="AN199" i="1" s="1"/>
  <c r="AK200" i="1"/>
  <c r="AM200" i="1"/>
  <c r="AN200" i="1" s="1"/>
  <c r="AK201" i="1"/>
  <c r="AM201" i="1"/>
  <c r="AN201" i="1" s="1"/>
  <c r="AK202" i="1"/>
  <c r="AM202" i="1"/>
  <c r="AN202" i="1" s="1"/>
  <c r="AK203" i="1"/>
  <c r="AM203" i="1"/>
  <c r="AN203" i="1" s="1"/>
  <c r="AK204" i="1"/>
  <c r="AM204" i="1"/>
  <c r="AN204" i="1" s="1"/>
  <c r="AK205" i="1"/>
  <c r="AM205" i="1"/>
  <c r="AN205" i="1" s="1"/>
  <c r="AK206" i="1"/>
  <c r="AM206" i="1"/>
  <c r="AN206" i="1" s="1"/>
  <c r="AK207" i="1"/>
  <c r="AM207" i="1"/>
  <c r="AN207" i="1" s="1"/>
  <c r="AK208" i="1"/>
  <c r="AM208" i="1"/>
  <c r="AN208" i="1" s="1"/>
  <c r="AK209" i="1"/>
  <c r="AM209" i="1"/>
  <c r="AN209" i="1" s="1"/>
  <c r="AK210" i="1"/>
  <c r="AM210" i="1"/>
  <c r="AN210" i="1" s="1"/>
  <c r="AK211" i="1"/>
  <c r="AM211" i="1"/>
  <c r="AN211" i="1" s="1"/>
  <c r="AK212" i="1"/>
  <c r="AM212" i="1"/>
  <c r="AN212" i="1" s="1"/>
  <c r="AK213" i="1"/>
  <c r="AM213" i="1"/>
  <c r="AN213" i="1" s="1"/>
  <c r="AK214" i="1"/>
  <c r="AM214" i="1"/>
  <c r="AN214" i="1" s="1"/>
  <c r="AK215" i="1"/>
  <c r="AM215" i="1"/>
  <c r="AN215" i="1" s="1"/>
  <c r="AK216" i="1"/>
  <c r="AM216" i="1"/>
  <c r="AN216" i="1" s="1"/>
  <c r="AK217" i="1"/>
  <c r="AM217" i="1"/>
  <c r="AN217" i="1" s="1"/>
  <c r="AK218" i="1"/>
  <c r="AM218" i="1"/>
  <c r="AN218" i="1" s="1"/>
  <c r="AK219" i="1"/>
  <c r="AM219" i="1"/>
  <c r="AN219" i="1" s="1"/>
  <c r="AK220" i="1"/>
  <c r="AM220" i="1"/>
  <c r="AN220" i="1" s="1"/>
  <c r="AK221" i="1"/>
  <c r="AM221" i="1"/>
  <c r="AN221" i="1" s="1"/>
  <c r="AK222" i="1"/>
  <c r="AM222" i="1"/>
  <c r="AN222" i="1" s="1"/>
  <c r="AK223" i="1"/>
  <c r="AM223" i="1"/>
  <c r="AN223" i="1" s="1"/>
  <c r="AK224" i="1"/>
  <c r="AM224" i="1"/>
  <c r="AN224" i="1" s="1"/>
  <c r="AK225" i="1"/>
  <c r="AM225" i="1"/>
  <c r="AN225" i="1" s="1"/>
  <c r="AK226" i="1"/>
  <c r="AM226" i="1"/>
  <c r="AN226" i="1" s="1"/>
  <c r="AK227" i="1"/>
  <c r="AM227" i="1"/>
  <c r="AN227" i="1" s="1"/>
  <c r="AK228" i="1"/>
  <c r="AM228" i="1"/>
  <c r="AN228" i="1" s="1"/>
  <c r="AK229" i="1"/>
  <c r="AM229" i="1"/>
  <c r="AN229" i="1" s="1"/>
  <c r="AK230" i="1"/>
  <c r="AM230" i="1"/>
  <c r="AN230" i="1" s="1"/>
  <c r="AK231" i="1"/>
  <c r="AM231" i="1"/>
  <c r="AN231" i="1" s="1"/>
  <c r="AK232" i="1"/>
  <c r="AM232" i="1"/>
  <c r="AN232" i="1" s="1"/>
  <c r="AK233" i="1"/>
  <c r="AM233" i="1"/>
  <c r="AN233" i="1" s="1"/>
  <c r="AK234" i="1"/>
  <c r="AM234" i="1"/>
  <c r="AN234" i="1" s="1"/>
  <c r="AK235" i="1"/>
  <c r="AM235" i="1"/>
  <c r="AN235" i="1" s="1"/>
  <c r="AK236" i="1"/>
  <c r="AM236" i="1"/>
  <c r="AN236" i="1" s="1"/>
  <c r="AK237" i="1"/>
  <c r="AM237" i="1"/>
  <c r="AN237" i="1" s="1"/>
  <c r="AK238" i="1"/>
  <c r="AM238" i="1"/>
  <c r="AN238" i="1" s="1"/>
  <c r="AK239" i="1"/>
  <c r="AM239" i="1"/>
  <c r="AN239" i="1" s="1"/>
  <c r="AK240" i="1"/>
  <c r="AM240" i="1"/>
  <c r="AN240" i="1" s="1"/>
  <c r="AK241" i="1"/>
  <c r="AM241" i="1"/>
  <c r="AN241" i="1" s="1"/>
  <c r="AK242" i="1"/>
  <c r="AM242" i="1"/>
  <c r="AN242" i="1" s="1"/>
  <c r="AK243" i="1"/>
  <c r="AM243" i="1"/>
  <c r="AN243" i="1" s="1"/>
  <c r="AK244" i="1"/>
  <c r="AM244" i="1"/>
  <c r="AN244" i="1" s="1"/>
  <c r="AK245" i="1"/>
  <c r="AM245" i="1"/>
  <c r="AN245" i="1" s="1"/>
  <c r="AK246" i="1"/>
  <c r="AM246" i="1"/>
  <c r="AN246" i="1" s="1"/>
  <c r="AK247" i="1"/>
  <c r="AM247" i="1"/>
  <c r="AN247" i="1" s="1"/>
  <c r="AK248" i="1"/>
  <c r="AM248" i="1"/>
  <c r="AN248" i="1" s="1"/>
  <c r="AK249" i="1"/>
  <c r="AM249" i="1"/>
  <c r="AN249" i="1" s="1"/>
  <c r="AK250" i="1"/>
  <c r="AM250" i="1"/>
  <c r="AN250" i="1" s="1"/>
  <c r="AK251" i="1"/>
  <c r="AM251" i="1"/>
  <c r="AN251" i="1" s="1"/>
  <c r="AK252" i="1"/>
  <c r="AM252" i="1"/>
  <c r="AN252" i="1" s="1"/>
  <c r="AK253" i="1"/>
  <c r="AM253" i="1"/>
  <c r="AN253" i="1" s="1"/>
  <c r="AK254" i="1"/>
  <c r="AM254" i="1"/>
  <c r="AN254" i="1" s="1"/>
  <c r="AK255" i="1"/>
  <c r="AM255" i="1"/>
  <c r="AN255" i="1" s="1"/>
  <c r="AK256" i="1"/>
  <c r="AM256" i="1"/>
  <c r="AN256" i="1" s="1"/>
  <c r="AK257" i="1"/>
  <c r="AM257" i="1"/>
  <c r="AN257" i="1" s="1"/>
  <c r="AK258" i="1"/>
  <c r="AM258" i="1"/>
  <c r="AN258" i="1" s="1"/>
  <c r="AK259" i="1"/>
  <c r="AM259" i="1"/>
  <c r="AN259" i="1" s="1"/>
  <c r="AK260" i="1"/>
  <c r="AM260" i="1"/>
  <c r="AN260" i="1" s="1"/>
  <c r="AK261" i="1"/>
  <c r="AM261" i="1"/>
  <c r="AN261" i="1" s="1"/>
  <c r="AK262" i="1"/>
  <c r="AM262" i="1"/>
  <c r="AN262" i="1" s="1"/>
  <c r="AK263" i="1"/>
  <c r="AM263" i="1"/>
  <c r="AN263" i="1" s="1"/>
  <c r="AK264" i="1"/>
  <c r="AM264" i="1"/>
  <c r="AN264" i="1" s="1"/>
  <c r="AK265" i="1"/>
  <c r="AM265" i="1"/>
  <c r="AN265" i="1" s="1"/>
  <c r="AK266" i="1"/>
  <c r="AM266" i="1"/>
  <c r="AN266" i="1" s="1"/>
  <c r="AK267" i="1"/>
  <c r="AM267" i="1"/>
  <c r="AN267" i="1" s="1"/>
  <c r="AK268" i="1"/>
  <c r="AM268" i="1"/>
  <c r="AN268" i="1" s="1"/>
  <c r="AK269" i="1"/>
  <c r="AM269" i="1"/>
  <c r="AN269" i="1" s="1"/>
  <c r="AK270" i="1"/>
  <c r="AM270" i="1"/>
  <c r="AN270" i="1" s="1"/>
  <c r="AK271" i="1"/>
  <c r="AM271" i="1"/>
  <c r="AN271" i="1" s="1"/>
  <c r="AK272" i="1"/>
  <c r="AM272" i="1"/>
  <c r="AN272" i="1" s="1"/>
  <c r="AK273" i="1"/>
  <c r="AM273" i="1"/>
  <c r="AN273" i="1" s="1"/>
  <c r="AK274" i="1"/>
  <c r="AM274" i="1"/>
  <c r="AN274" i="1" s="1"/>
  <c r="AK275" i="1"/>
  <c r="AM275" i="1"/>
  <c r="AN275" i="1" s="1"/>
  <c r="AK276" i="1"/>
  <c r="AM276" i="1"/>
  <c r="AN276" i="1" s="1"/>
  <c r="AK277" i="1"/>
  <c r="AM277" i="1"/>
  <c r="AN277" i="1" s="1"/>
  <c r="AK278" i="1"/>
  <c r="AM278" i="1"/>
  <c r="AN278" i="1" s="1"/>
  <c r="AK279" i="1"/>
  <c r="AM279" i="1"/>
  <c r="AN279" i="1" s="1"/>
  <c r="AK280" i="1"/>
  <c r="AM280" i="1"/>
  <c r="AN280" i="1" s="1"/>
  <c r="AK281" i="1"/>
  <c r="AM281" i="1"/>
  <c r="AN281" i="1" s="1"/>
  <c r="AK282" i="1"/>
  <c r="AM282" i="1"/>
  <c r="AN282" i="1" s="1"/>
  <c r="AK283" i="1"/>
  <c r="AM283" i="1"/>
  <c r="AN283" i="1" s="1"/>
  <c r="AK284" i="1"/>
  <c r="AM284" i="1"/>
  <c r="AN284" i="1" s="1"/>
  <c r="AK285" i="1"/>
  <c r="AM285" i="1"/>
  <c r="AN285" i="1" s="1"/>
  <c r="AK286" i="1"/>
  <c r="AM286" i="1"/>
  <c r="AN286" i="1" s="1"/>
  <c r="AK287" i="1"/>
  <c r="AM287" i="1"/>
  <c r="AN287" i="1" s="1"/>
  <c r="AK288" i="1"/>
  <c r="AM288" i="1"/>
  <c r="AN288" i="1" s="1"/>
  <c r="AK289" i="1"/>
  <c r="AM289" i="1"/>
  <c r="AN289" i="1" s="1"/>
  <c r="AK290" i="1"/>
  <c r="AM290" i="1"/>
  <c r="AN290" i="1" s="1"/>
  <c r="AK291" i="1"/>
  <c r="AM291" i="1"/>
  <c r="AN291" i="1" s="1"/>
  <c r="AK292" i="1"/>
  <c r="AM292" i="1"/>
  <c r="AN292" i="1" s="1"/>
  <c r="AK293" i="1"/>
  <c r="AM293" i="1"/>
  <c r="AN293" i="1" s="1"/>
  <c r="AK294" i="1"/>
  <c r="AM294" i="1"/>
  <c r="AN294" i="1" s="1"/>
  <c r="AK295" i="1"/>
  <c r="AM295" i="1"/>
  <c r="AN295" i="1" s="1"/>
  <c r="AK296" i="1"/>
  <c r="AM296" i="1"/>
  <c r="AN296" i="1" s="1"/>
  <c r="AK297" i="1"/>
  <c r="AM297" i="1"/>
  <c r="AN297" i="1" s="1"/>
  <c r="AK298" i="1"/>
  <c r="AM298" i="1"/>
  <c r="AN298" i="1" s="1"/>
  <c r="AK299" i="1"/>
  <c r="AM299" i="1"/>
  <c r="AN299" i="1" s="1"/>
  <c r="AK300" i="1"/>
  <c r="AM300" i="1"/>
  <c r="AN300" i="1" s="1"/>
  <c r="AK301" i="1"/>
  <c r="AM301" i="1"/>
  <c r="AN301" i="1" s="1"/>
  <c r="AK302" i="1"/>
  <c r="AM302" i="1"/>
  <c r="AN302" i="1" s="1"/>
  <c r="AK303" i="1"/>
  <c r="AM303" i="1"/>
  <c r="AN303" i="1" s="1"/>
  <c r="AK304" i="1"/>
  <c r="AM304" i="1"/>
  <c r="AN304" i="1" s="1"/>
  <c r="AK305" i="1"/>
  <c r="AM305" i="1"/>
  <c r="AN305" i="1" s="1"/>
  <c r="AK306" i="1"/>
  <c r="AM306" i="1"/>
  <c r="AN306" i="1" s="1"/>
  <c r="AK307" i="1"/>
  <c r="AM307" i="1"/>
  <c r="AN307" i="1" s="1"/>
  <c r="AK308" i="1"/>
  <c r="AM308" i="1"/>
  <c r="AN308" i="1" s="1"/>
  <c r="AK309" i="1"/>
  <c r="AM309" i="1"/>
  <c r="AN309" i="1" s="1"/>
  <c r="AK310" i="1"/>
  <c r="AM310" i="1"/>
  <c r="AN310" i="1" s="1"/>
  <c r="AK311" i="1"/>
  <c r="AM311" i="1"/>
  <c r="AN311" i="1" s="1"/>
  <c r="AK312" i="1"/>
  <c r="AM312" i="1"/>
  <c r="AN312" i="1" s="1"/>
  <c r="AK313" i="1"/>
  <c r="AM313" i="1"/>
  <c r="AN313" i="1" s="1"/>
  <c r="AK314" i="1"/>
  <c r="AM314" i="1"/>
  <c r="AN314" i="1" s="1"/>
  <c r="AK315" i="1"/>
  <c r="AM315" i="1"/>
  <c r="AN315" i="1" s="1"/>
  <c r="AK316" i="1"/>
  <c r="AM316" i="1"/>
  <c r="AN316" i="1" s="1"/>
  <c r="AK317" i="1"/>
  <c r="AM317" i="1"/>
  <c r="AN317" i="1" s="1"/>
  <c r="AK318" i="1"/>
  <c r="AM318" i="1"/>
  <c r="AN318" i="1" s="1"/>
  <c r="AK319" i="1"/>
  <c r="AM319" i="1"/>
  <c r="AN319" i="1" s="1"/>
  <c r="AK320" i="1"/>
  <c r="AM320" i="1"/>
  <c r="AN320" i="1" s="1"/>
  <c r="AK321" i="1"/>
  <c r="AM321" i="1"/>
  <c r="AN321" i="1" s="1"/>
  <c r="AK322" i="1"/>
  <c r="AM322" i="1"/>
  <c r="AN322" i="1" s="1"/>
  <c r="AK323" i="1"/>
  <c r="AM323" i="1"/>
  <c r="AN323" i="1" s="1"/>
  <c r="AK324" i="1"/>
  <c r="AM324" i="1"/>
  <c r="AN324" i="1" s="1"/>
  <c r="AK325" i="1"/>
  <c r="AM325" i="1"/>
  <c r="AN325" i="1" s="1"/>
  <c r="AK326" i="1"/>
  <c r="AM326" i="1"/>
  <c r="AN326" i="1" s="1"/>
  <c r="AK327" i="1"/>
  <c r="AM327" i="1"/>
  <c r="AN327" i="1" s="1"/>
  <c r="AK328" i="1"/>
  <c r="AM328" i="1"/>
  <c r="AN328" i="1" s="1"/>
  <c r="AK329" i="1"/>
  <c r="AM329" i="1"/>
  <c r="AN329" i="1" s="1"/>
  <c r="AK330" i="1"/>
  <c r="AM330" i="1"/>
  <c r="AN330" i="1" s="1"/>
  <c r="AK331" i="1"/>
  <c r="AM331" i="1"/>
  <c r="AN331" i="1" s="1"/>
  <c r="AK332" i="1"/>
  <c r="AM332" i="1"/>
  <c r="AN332" i="1" s="1"/>
  <c r="AK333" i="1"/>
  <c r="AM333" i="1"/>
  <c r="AN333" i="1" s="1"/>
  <c r="AK334" i="1"/>
  <c r="AM334" i="1"/>
  <c r="AN334" i="1" s="1"/>
  <c r="AK335" i="1"/>
  <c r="AM335" i="1"/>
  <c r="AN335" i="1" s="1"/>
  <c r="AK336" i="1"/>
  <c r="AM336" i="1"/>
  <c r="AN336" i="1" s="1"/>
  <c r="AK337" i="1"/>
  <c r="AM337" i="1"/>
  <c r="AN337" i="1" s="1"/>
  <c r="AK338" i="1"/>
  <c r="AM338" i="1"/>
  <c r="AN338" i="1" s="1"/>
  <c r="AK339" i="1"/>
  <c r="AM339" i="1"/>
  <c r="AN339" i="1" s="1"/>
  <c r="AK340" i="1"/>
  <c r="AM340" i="1"/>
  <c r="AN340" i="1" s="1"/>
  <c r="AK341" i="1"/>
  <c r="AM341" i="1"/>
  <c r="AN341" i="1" s="1"/>
  <c r="AK342" i="1"/>
  <c r="AM342" i="1"/>
  <c r="AN342" i="1" s="1"/>
  <c r="AK343" i="1"/>
  <c r="AM343" i="1"/>
  <c r="AN343" i="1" s="1"/>
  <c r="AK344" i="1"/>
  <c r="AM344" i="1"/>
  <c r="AN344" i="1" s="1"/>
  <c r="AK345" i="1"/>
  <c r="AM345" i="1"/>
  <c r="AN345" i="1" s="1"/>
  <c r="AK346" i="1"/>
  <c r="AM346" i="1"/>
  <c r="AN346" i="1" s="1"/>
  <c r="AK347" i="1"/>
  <c r="AM347" i="1"/>
  <c r="AN347" i="1" s="1"/>
  <c r="AK348" i="1"/>
  <c r="AM348" i="1"/>
  <c r="AN348" i="1" s="1"/>
  <c r="AK349" i="1"/>
  <c r="AM349" i="1"/>
  <c r="AN349" i="1" s="1"/>
  <c r="AK350" i="1"/>
  <c r="AM350" i="1"/>
  <c r="AN350" i="1" s="1"/>
  <c r="AK351" i="1"/>
  <c r="AM351" i="1"/>
  <c r="AN351" i="1" s="1"/>
  <c r="AK352" i="1"/>
  <c r="AM352" i="1"/>
  <c r="AN352" i="1" s="1"/>
  <c r="AK353" i="1"/>
  <c r="AM353" i="1"/>
  <c r="AN353" i="1" s="1"/>
  <c r="AK354" i="1"/>
  <c r="AM354" i="1"/>
  <c r="AN354" i="1" s="1"/>
  <c r="AK355" i="1"/>
  <c r="AM355" i="1"/>
  <c r="AN355" i="1" s="1"/>
  <c r="AK356" i="1"/>
  <c r="AM356" i="1"/>
  <c r="AN356" i="1" s="1"/>
  <c r="AK357" i="1"/>
  <c r="AM357" i="1"/>
  <c r="AN357" i="1" s="1"/>
  <c r="AK358" i="1"/>
  <c r="AM358" i="1"/>
  <c r="AN358" i="1" s="1"/>
  <c r="AK359" i="1"/>
  <c r="AM359" i="1"/>
  <c r="AN359" i="1" s="1"/>
  <c r="AK360" i="1"/>
  <c r="AM360" i="1"/>
  <c r="AN360" i="1" s="1"/>
  <c r="AK361" i="1"/>
  <c r="AM361" i="1"/>
  <c r="AN361" i="1" s="1"/>
  <c r="AK362" i="1"/>
  <c r="AM362" i="1"/>
  <c r="AN362" i="1" s="1"/>
  <c r="AK363" i="1"/>
  <c r="AM363" i="1"/>
  <c r="AN363" i="1" s="1"/>
  <c r="AK364" i="1"/>
  <c r="AM364" i="1"/>
  <c r="AN364" i="1" s="1"/>
  <c r="AK365" i="1"/>
  <c r="AM365" i="1"/>
  <c r="AN365" i="1" s="1"/>
  <c r="AK366" i="1"/>
  <c r="AM366" i="1"/>
  <c r="AN366" i="1" s="1"/>
  <c r="AK367" i="1"/>
  <c r="AM367" i="1"/>
  <c r="AN367" i="1" s="1"/>
  <c r="AK368" i="1"/>
  <c r="AM368" i="1"/>
  <c r="AN368" i="1" s="1"/>
  <c r="AK369" i="1"/>
  <c r="AM369" i="1"/>
  <c r="AN369" i="1" s="1"/>
  <c r="AK370" i="1"/>
  <c r="AM370" i="1"/>
  <c r="AN370" i="1" s="1"/>
  <c r="AK371" i="1"/>
  <c r="AM371" i="1"/>
  <c r="AN371" i="1" s="1"/>
  <c r="AK372" i="1"/>
  <c r="AM372" i="1"/>
  <c r="AN372" i="1" s="1"/>
  <c r="AK373" i="1"/>
  <c r="AM373" i="1"/>
  <c r="AN373" i="1" s="1"/>
  <c r="AK374" i="1"/>
  <c r="AM374" i="1"/>
  <c r="AN374" i="1" s="1"/>
  <c r="AK375" i="1"/>
  <c r="AM375" i="1"/>
  <c r="AN375" i="1" s="1"/>
  <c r="AK376" i="1"/>
  <c r="AM376" i="1"/>
  <c r="AN376" i="1" s="1"/>
  <c r="AK377" i="1"/>
  <c r="AM377" i="1"/>
  <c r="AN377" i="1" s="1"/>
  <c r="AK378" i="1"/>
  <c r="AM378" i="1"/>
  <c r="AN378" i="1" s="1"/>
  <c r="AK379" i="1"/>
  <c r="AM379" i="1"/>
  <c r="AN379" i="1" s="1"/>
  <c r="AK380" i="1"/>
  <c r="AM380" i="1"/>
  <c r="AN380" i="1" s="1"/>
  <c r="AK381" i="1"/>
  <c r="AM381" i="1"/>
  <c r="AN381" i="1" s="1"/>
  <c r="AK382" i="1"/>
  <c r="AM382" i="1"/>
  <c r="AN382" i="1" s="1"/>
  <c r="AK383" i="1"/>
  <c r="AM383" i="1"/>
  <c r="AN383" i="1" s="1"/>
  <c r="AK384" i="1"/>
  <c r="AM384" i="1"/>
  <c r="AN384" i="1" s="1"/>
  <c r="AK385" i="1"/>
  <c r="AM385" i="1"/>
  <c r="AN385" i="1" s="1"/>
  <c r="AK386" i="1"/>
  <c r="AM386" i="1"/>
  <c r="AN386" i="1" s="1"/>
  <c r="AK387" i="1"/>
  <c r="AM387" i="1"/>
  <c r="AN387" i="1" s="1"/>
  <c r="AK388" i="1"/>
  <c r="AM388" i="1"/>
  <c r="AN388" i="1" s="1"/>
  <c r="AK389" i="1"/>
  <c r="AM389" i="1"/>
  <c r="AN389" i="1" s="1"/>
  <c r="AK390" i="1"/>
  <c r="AM390" i="1"/>
  <c r="AN390" i="1" s="1"/>
  <c r="AK391" i="1"/>
  <c r="AM391" i="1"/>
  <c r="AN391" i="1" s="1"/>
  <c r="AK392" i="1"/>
  <c r="AM392" i="1"/>
  <c r="AN392" i="1" s="1"/>
  <c r="AK393" i="1"/>
  <c r="AM393" i="1"/>
  <c r="AN393" i="1" s="1"/>
  <c r="AK394" i="1"/>
  <c r="AM394" i="1"/>
  <c r="AN394" i="1" s="1"/>
  <c r="AK395" i="1"/>
  <c r="AM395" i="1"/>
  <c r="AN395" i="1" s="1"/>
  <c r="AK396" i="1"/>
  <c r="AM396" i="1"/>
  <c r="AN396" i="1" s="1"/>
  <c r="AK397" i="1"/>
  <c r="AM397" i="1"/>
  <c r="AN397" i="1" s="1"/>
  <c r="AK398" i="1"/>
  <c r="AM398" i="1"/>
  <c r="AN398" i="1" s="1"/>
  <c r="AK399" i="1"/>
  <c r="AM399" i="1"/>
  <c r="AN399" i="1" s="1"/>
  <c r="AK400" i="1"/>
  <c r="AM400" i="1"/>
  <c r="AN400" i="1" s="1"/>
  <c r="AK401" i="1"/>
  <c r="AM401" i="1"/>
  <c r="AN401" i="1" s="1"/>
  <c r="AK402" i="1"/>
  <c r="AM402" i="1"/>
  <c r="AN402" i="1" s="1"/>
  <c r="AK403" i="1"/>
  <c r="AM403" i="1"/>
  <c r="AN403" i="1" s="1"/>
  <c r="AK404" i="1"/>
  <c r="AM404" i="1"/>
  <c r="AN404" i="1" s="1"/>
  <c r="AK405" i="1"/>
  <c r="AM405" i="1"/>
  <c r="AN405" i="1" s="1"/>
  <c r="AK406" i="1"/>
  <c r="AM406" i="1"/>
  <c r="AN406" i="1" s="1"/>
  <c r="AK407" i="1"/>
  <c r="AM407" i="1"/>
  <c r="AN407" i="1" s="1"/>
  <c r="AK408" i="1"/>
  <c r="AM408" i="1"/>
  <c r="AN408" i="1" s="1"/>
  <c r="AK409" i="1"/>
  <c r="AM409" i="1"/>
  <c r="AN409" i="1" s="1"/>
  <c r="AK410" i="1"/>
  <c r="AM410" i="1"/>
  <c r="AN410" i="1" s="1"/>
  <c r="AK411" i="1"/>
  <c r="AM411" i="1"/>
  <c r="AN411" i="1" s="1"/>
  <c r="AK412" i="1"/>
  <c r="AM412" i="1"/>
  <c r="AN412" i="1" s="1"/>
  <c r="AK413" i="1"/>
  <c r="AM413" i="1"/>
  <c r="AN413" i="1" s="1"/>
  <c r="AK414" i="1"/>
  <c r="AM414" i="1"/>
  <c r="AN414" i="1" s="1"/>
  <c r="AK415" i="1"/>
  <c r="AM415" i="1"/>
  <c r="AN415" i="1" s="1"/>
  <c r="AK416" i="1"/>
  <c r="AM416" i="1"/>
  <c r="AN416" i="1" s="1"/>
  <c r="AK417" i="1"/>
  <c r="AM417" i="1"/>
  <c r="AN417" i="1" s="1"/>
  <c r="AK418" i="1"/>
  <c r="AM418" i="1"/>
  <c r="AN418" i="1" s="1"/>
  <c r="AK419" i="1"/>
  <c r="AM419" i="1"/>
  <c r="AN419" i="1" s="1"/>
  <c r="AK420" i="1"/>
  <c r="AM420" i="1"/>
  <c r="AN420" i="1" s="1"/>
  <c r="AK421" i="1"/>
  <c r="AM421" i="1"/>
  <c r="AN421" i="1" s="1"/>
  <c r="AK422" i="1"/>
  <c r="AM422" i="1"/>
  <c r="AN422" i="1" s="1"/>
  <c r="AK423" i="1"/>
  <c r="AM423" i="1"/>
  <c r="AN423" i="1" s="1"/>
  <c r="AK424" i="1"/>
  <c r="AM424" i="1"/>
  <c r="AN424" i="1" s="1"/>
  <c r="AK425" i="1"/>
  <c r="AM425" i="1"/>
  <c r="AN425" i="1" s="1"/>
  <c r="AK426" i="1"/>
  <c r="AM426" i="1"/>
  <c r="AN426" i="1" s="1"/>
  <c r="AK427" i="1"/>
  <c r="AM427" i="1"/>
  <c r="AN427" i="1" s="1"/>
  <c r="AK428" i="1"/>
  <c r="AM428" i="1"/>
  <c r="AN428" i="1" s="1"/>
  <c r="AK429" i="1"/>
  <c r="AM429" i="1"/>
  <c r="AN429" i="1" s="1"/>
  <c r="AK430" i="1"/>
  <c r="AM430" i="1"/>
  <c r="AN430" i="1" s="1"/>
  <c r="AK431" i="1"/>
  <c r="AM431" i="1"/>
  <c r="AN431" i="1" s="1"/>
  <c r="AK432" i="1"/>
  <c r="AM432" i="1"/>
  <c r="AN432" i="1" s="1"/>
  <c r="AK433" i="1"/>
  <c r="AM433" i="1"/>
  <c r="AN433" i="1" s="1"/>
  <c r="AK434" i="1"/>
  <c r="AM434" i="1"/>
  <c r="AN434" i="1" s="1"/>
  <c r="AK435" i="1"/>
  <c r="AM435" i="1"/>
  <c r="AN435" i="1" s="1"/>
  <c r="AK436" i="1"/>
  <c r="AM436" i="1"/>
  <c r="AN436" i="1" s="1"/>
  <c r="AK437" i="1"/>
  <c r="AM437" i="1"/>
  <c r="AN437" i="1" s="1"/>
  <c r="AK438" i="1"/>
  <c r="AM438" i="1"/>
  <c r="AN438" i="1" s="1"/>
  <c r="AK439" i="1"/>
  <c r="AM439" i="1"/>
  <c r="AN439" i="1" s="1"/>
  <c r="AK440" i="1"/>
  <c r="AM440" i="1"/>
  <c r="AN440" i="1" s="1"/>
  <c r="AK441" i="1"/>
  <c r="AM441" i="1"/>
  <c r="AN441" i="1" s="1"/>
  <c r="AK442" i="1"/>
  <c r="AM442" i="1"/>
  <c r="AN442" i="1" s="1"/>
  <c r="AK443" i="1"/>
  <c r="AM443" i="1"/>
  <c r="AN443" i="1" s="1"/>
  <c r="AK444" i="1"/>
  <c r="AM444" i="1"/>
  <c r="AN444" i="1" s="1"/>
  <c r="AK445" i="1"/>
  <c r="AM445" i="1"/>
  <c r="AN445" i="1" s="1"/>
  <c r="AK446" i="1"/>
  <c r="AM446" i="1"/>
  <c r="AN446" i="1" s="1"/>
  <c r="AK447" i="1"/>
  <c r="AM447" i="1"/>
  <c r="AN447" i="1" s="1"/>
  <c r="AK448" i="1"/>
  <c r="AM448" i="1"/>
  <c r="AN448" i="1" s="1"/>
  <c r="AK449" i="1"/>
  <c r="AM449" i="1"/>
  <c r="AN449" i="1" s="1"/>
  <c r="AK450" i="1"/>
  <c r="AM450" i="1"/>
  <c r="AN450" i="1" s="1"/>
  <c r="AK451" i="1"/>
  <c r="AM451" i="1"/>
  <c r="AN451" i="1" s="1"/>
  <c r="AK452" i="1"/>
  <c r="AM452" i="1"/>
  <c r="AN452" i="1" s="1"/>
  <c r="AK453" i="1"/>
  <c r="AM453" i="1"/>
  <c r="AN453" i="1" s="1"/>
  <c r="AK454" i="1"/>
  <c r="AM454" i="1"/>
  <c r="AN454" i="1" s="1"/>
  <c r="AK455" i="1"/>
  <c r="AM455" i="1"/>
  <c r="AN455" i="1" s="1"/>
  <c r="AK456" i="1"/>
  <c r="AM456" i="1"/>
  <c r="AN456" i="1" s="1"/>
  <c r="AK457" i="1"/>
  <c r="AM457" i="1"/>
  <c r="AN457" i="1" s="1"/>
  <c r="AK458" i="1"/>
  <c r="AM458" i="1"/>
  <c r="AN458" i="1" s="1"/>
  <c r="AK459" i="1"/>
  <c r="AM459" i="1"/>
  <c r="AN459" i="1" s="1"/>
  <c r="AK460" i="1"/>
  <c r="AM460" i="1"/>
  <c r="AN460" i="1" s="1"/>
  <c r="AK461" i="1"/>
  <c r="AM461" i="1"/>
  <c r="AN461" i="1" s="1"/>
  <c r="AK462" i="1"/>
  <c r="AM462" i="1"/>
  <c r="AN462" i="1" s="1"/>
  <c r="AK463" i="1"/>
  <c r="AM463" i="1"/>
  <c r="AN463" i="1" s="1"/>
  <c r="AK464" i="1"/>
  <c r="AM464" i="1"/>
  <c r="AN464" i="1" s="1"/>
  <c r="AK465" i="1"/>
  <c r="AM465" i="1"/>
  <c r="AN465" i="1" s="1"/>
  <c r="AK466" i="1"/>
  <c r="AM466" i="1"/>
  <c r="AN466" i="1" s="1"/>
  <c r="AK467" i="1"/>
  <c r="AM467" i="1"/>
  <c r="AN467" i="1" s="1"/>
  <c r="AK468" i="1"/>
  <c r="AM468" i="1"/>
  <c r="AN468" i="1" s="1"/>
  <c r="AK469" i="1"/>
  <c r="AM469" i="1"/>
  <c r="AN469" i="1" s="1"/>
  <c r="AK470" i="1"/>
  <c r="AM470" i="1"/>
  <c r="AN470" i="1" s="1"/>
  <c r="AK471" i="1"/>
  <c r="AM471" i="1"/>
  <c r="AN471" i="1" s="1"/>
  <c r="AK472" i="1"/>
  <c r="AM472" i="1"/>
  <c r="AN472" i="1" s="1"/>
  <c r="AK473" i="1"/>
  <c r="AM473" i="1"/>
  <c r="AN473" i="1" s="1"/>
  <c r="AK474" i="1"/>
  <c r="AM474" i="1"/>
  <c r="AN474" i="1" s="1"/>
  <c r="AK475" i="1"/>
  <c r="AM475" i="1"/>
  <c r="AN475" i="1" s="1"/>
  <c r="AK476" i="1"/>
  <c r="AM476" i="1"/>
  <c r="AN476" i="1" s="1"/>
  <c r="AK477" i="1"/>
  <c r="AM477" i="1"/>
  <c r="AN477" i="1" s="1"/>
  <c r="AK478" i="1"/>
  <c r="AM478" i="1"/>
  <c r="AN478" i="1" s="1"/>
  <c r="AK479" i="1"/>
  <c r="AM479" i="1"/>
  <c r="AN479" i="1" s="1"/>
  <c r="AK480" i="1"/>
  <c r="AM480" i="1"/>
  <c r="AN480" i="1" s="1"/>
  <c r="AK481" i="1"/>
  <c r="AM481" i="1"/>
  <c r="AN481" i="1" s="1"/>
  <c r="AK482" i="1"/>
  <c r="AM482" i="1"/>
  <c r="AN482" i="1" s="1"/>
  <c r="AK483" i="1"/>
  <c r="AM483" i="1"/>
  <c r="AN483" i="1" s="1"/>
  <c r="AK484" i="1"/>
  <c r="AM484" i="1"/>
  <c r="AN484" i="1" s="1"/>
  <c r="AK485" i="1"/>
  <c r="AM485" i="1"/>
  <c r="AN485" i="1" s="1"/>
  <c r="AK486" i="1"/>
  <c r="AM486" i="1"/>
  <c r="AN486" i="1" s="1"/>
  <c r="AK487" i="1"/>
  <c r="AM487" i="1"/>
  <c r="AN487" i="1" s="1"/>
  <c r="AK488" i="1"/>
  <c r="AM488" i="1"/>
  <c r="AN488" i="1" s="1"/>
  <c r="AK489" i="1"/>
  <c r="AM489" i="1"/>
  <c r="AN489" i="1" s="1"/>
  <c r="AK490" i="1"/>
  <c r="AM490" i="1"/>
  <c r="AN490" i="1" s="1"/>
  <c r="AK491" i="1"/>
  <c r="AM491" i="1"/>
  <c r="AN491" i="1" s="1"/>
  <c r="AK492" i="1"/>
  <c r="AM492" i="1"/>
  <c r="AN492" i="1" s="1"/>
  <c r="AK493" i="1"/>
  <c r="AM493" i="1"/>
  <c r="AN493" i="1" s="1"/>
  <c r="AK494" i="1"/>
  <c r="AM494" i="1"/>
  <c r="AN494" i="1" s="1"/>
  <c r="AK495" i="1"/>
  <c r="AM495" i="1"/>
  <c r="AN495" i="1" s="1"/>
  <c r="AK496" i="1"/>
  <c r="AM496" i="1"/>
  <c r="AN496" i="1" s="1"/>
  <c r="AK497" i="1"/>
  <c r="AM497" i="1"/>
  <c r="AN497" i="1" s="1"/>
  <c r="AK498" i="1"/>
  <c r="AM498" i="1"/>
  <c r="AN498" i="1" s="1"/>
  <c r="AK499" i="1"/>
  <c r="AM499" i="1"/>
  <c r="AN499" i="1" s="1"/>
  <c r="AK500" i="1"/>
  <c r="AM500" i="1"/>
  <c r="AN500" i="1" s="1"/>
  <c r="AK501" i="1"/>
  <c r="AM501" i="1"/>
  <c r="AN501" i="1" s="1"/>
  <c r="AK502" i="1"/>
  <c r="AM502" i="1"/>
  <c r="AN502" i="1" s="1"/>
  <c r="AK503" i="1"/>
  <c r="AM503" i="1"/>
  <c r="AN503" i="1" s="1"/>
  <c r="AK504" i="1"/>
  <c r="AM504" i="1"/>
  <c r="AN504" i="1" s="1"/>
  <c r="AK505" i="1"/>
  <c r="AM505" i="1"/>
  <c r="AN505" i="1" s="1"/>
  <c r="AK506" i="1"/>
  <c r="AM506" i="1"/>
  <c r="AN506" i="1" s="1"/>
  <c r="AK507" i="1"/>
  <c r="AM507" i="1"/>
  <c r="AN507" i="1" s="1"/>
  <c r="AK508" i="1"/>
  <c r="AM508" i="1"/>
  <c r="AN508" i="1" s="1"/>
  <c r="AK509" i="1"/>
  <c r="AM509" i="1"/>
  <c r="AN509" i="1" s="1"/>
  <c r="AK510" i="1"/>
  <c r="AM510" i="1"/>
  <c r="AN510" i="1" s="1"/>
  <c r="AK511" i="1"/>
  <c r="AM511" i="1"/>
  <c r="AN511" i="1" s="1"/>
  <c r="AK512" i="1"/>
  <c r="AM512" i="1"/>
  <c r="AN512" i="1" s="1"/>
  <c r="AK513" i="1"/>
  <c r="AM513" i="1"/>
  <c r="AN513" i="1" s="1"/>
  <c r="AK514" i="1"/>
  <c r="AM514" i="1"/>
  <c r="AN514" i="1" s="1"/>
  <c r="AK515" i="1"/>
  <c r="AM515" i="1"/>
  <c r="AN515" i="1" s="1"/>
  <c r="AK516" i="1"/>
  <c r="AM516" i="1"/>
  <c r="AN516" i="1" s="1"/>
  <c r="AK517" i="1"/>
  <c r="AM517" i="1"/>
  <c r="AN517" i="1" s="1"/>
  <c r="AK518" i="1"/>
  <c r="AM518" i="1"/>
  <c r="AN518" i="1" s="1"/>
  <c r="AK519" i="1"/>
  <c r="AM519" i="1"/>
  <c r="AN519" i="1" s="1"/>
  <c r="AK520" i="1"/>
  <c r="AM520" i="1"/>
  <c r="AN520" i="1" s="1"/>
  <c r="AK521" i="1"/>
  <c r="AM521" i="1"/>
  <c r="AN521" i="1" s="1"/>
  <c r="AK522" i="1"/>
  <c r="AM522" i="1"/>
  <c r="AN522" i="1" s="1"/>
  <c r="AK523" i="1"/>
  <c r="AM523" i="1"/>
  <c r="AN523" i="1" s="1"/>
  <c r="AK524" i="1"/>
  <c r="AM524" i="1"/>
  <c r="AN524" i="1" s="1"/>
  <c r="AK525" i="1"/>
  <c r="AM525" i="1"/>
  <c r="AN525" i="1" s="1"/>
  <c r="AK526" i="1"/>
  <c r="AM526" i="1"/>
  <c r="AN526" i="1" s="1"/>
  <c r="AK527" i="1"/>
  <c r="AM527" i="1"/>
  <c r="AN527" i="1" s="1"/>
  <c r="AK528" i="1"/>
  <c r="AM528" i="1"/>
  <c r="AN528" i="1" s="1"/>
  <c r="AK529" i="1"/>
  <c r="AM529" i="1"/>
  <c r="AN529" i="1" s="1"/>
  <c r="AK530" i="1"/>
  <c r="AM530" i="1"/>
  <c r="AN530" i="1" s="1"/>
  <c r="AK531" i="1"/>
  <c r="AM531" i="1"/>
  <c r="AN531" i="1" s="1"/>
  <c r="AK532" i="1"/>
  <c r="AM532" i="1"/>
  <c r="AN532" i="1" s="1"/>
  <c r="AK533" i="1"/>
  <c r="AM533" i="1"/>
  <c r="AN533" i="1" s="1"/>
  <c r="AK534" i="1"/>
  <c r="AM534" i="1"/>
  <c r="AN534" i="1" s="1"/>
  <c r="AK535" i="1"/>
  <c r="AM535" i="1"/>
  <c r="AN535" i="1" s="1"/>
  <c r="AK536" i="1"/>
  <c r="AM536" i="1"/>
  <c r="AN536" i="1" s="1"/>
  <c r="AK537" i="1"/>
  <c r="AM537" i="1"/>
  <c r="AN537" i="1" s="1"/>
  <c r="AK538" i="1"/>
  <c r="AM538" i="1"/>
  <c r="AN538" i="1" s="1"/>
  <c r="AK539" i="1"/>
  <c r="AM539" i="1"/>
  <c r="AN539" i="1" s="1"/>
  <c r="AK540" i="1"/>
  <c r="AM540" i="1"/>
  <c r="AN540" i="1" s="1"/>
  <c r="AK541" i="1"/>
  <c r="AM541" i="1"/>
  <c r="AN541" i="1" s="1"/>
  <c r="AK542" i="1"/>
  <c r="AM542" i="1"/>
  <c r="AN542" i="1" s="1"/>
  <c r="AK543" i="1"/>
  <c r="AM543" i="1"/>
  <c r="AN543" i="1" s="1"/>
  <c r="AK544" i="1"/>
  <c r="AM544" i="1"/>
  <c r="AN544" i="1" s="1"/>
  <c r="AK545" i="1"/>
  <c r="AM545" i="1"/>
  <c r="AN545" i="1" s="1"/>
  <c r="AK546" i="1"/>
  <c r="AM546" i="1"/>
  <c r="AN546" i="1" s="1"/>
  <c r="AK547" i="1"/>
  <c r="AM547" i="1"/>
  <c r="AN547" i="1" s="1"/>
  <c r="AK548" i="1"/>
  <c r="AM548" i="1"/>
  <c r="AN548" i="1" s="1"/>
  <c r="AK549" i="1"/>
  <c r="AM549" i="1"/>
  <c r="AN549" i="1" s="1"/>
  <c r="AK550" i="1"/>
  <c r="AM550" i="1"/>
  <c r="AN550" i="1" s="1"/>
  <c r="AK551" i="1"/>
  <c r="AM551" i="1"/>
  <c r="AN551" i="1" s="1"/>
  <c r="AK552" i="1"/>
  <c r="AM552" i="1"/>
  <c r="AN552" i="1" s="1"/>
  <c r="AK553" i="1"/>
  <c r="AM553" i="1"/>
  <c r="AN553" i="1" s="1"/>
  <c r="AK554" i="1"/>
  <c r="AM554" i="1"/>
  <c r="AN554" i="1" s="1"/>
  <c r="AK555" i="1"/>
  <c r="AM555" i="1"/>
  <c r="AN555" i="1" s="1"/>
  <c r="AK556" i="1"/>
  <c r="AM556" i="1"/>
  <c r="AN556" i="1" s="1"/>
  <c r="AK557" i="1"/>
  <c r="AM557" i="1"/>
  <c r="AN557" i="1" s="1"/>
  <c r="AK558" i="1"/>
  <c r="AM558" i="1"/>
  <c r="AN558" i="1" s="1"/>
  <c r="AK559" i="1"/>
  <c r="AM559" i="1"/>
  <c r="AN559" i="1" s="1"/>
  <c r="AK560" i="1"/>
  <c r="AM560" i="1"/>
  <c r="AN560" i="1" s="1"/>
  <c r="AK561" i="1"/>
  <c r="AM561" i="1"/>
  <c r="AN561" i="1" s="1"/>
  <c r="AK562" i="1"/>
  <c r="AM562" i="1"/>
  <c r="AN562" i="1" s="1"/>
  <c r="AK563" i="1"/>
  <c r="AM563" i="1"/>
  <c r="AN563" i="1" s="1"/>
  <c r="AK564" i="1"/>
  <c r="AM564" i="1"/>
  <c r="AN564" i="1" s="1"/>
  <c r="AK565" i="1"/>
  <c r="AM565" i="1"/>
  <c r="AN565" i="1" s="1"/>
  <c r="AK566" i="1"/>
  <c r="AM566" i="1"/>
  <c r="AN566" i="1" s="1"/>
  <c r="AK567" i="1"/>
  <c r="AM567" i="1"/>
  <c r="AN567" i="1" s="1"/>
  <c r="AK568" i="1"/>
  <c r="AM568" i="1"/>
  <c r="AN568" i="1" s="1"/>
  <c r="AK569" i="1"/>
  <c r="AM569" i="1"/>
  <c r="AN569" i="1" s="1"/>
  <c r="AK570" i="1"/>
  <c r="AM570" i="1"/>
  <c r="AN570" i="1" s="1"/>
  <c r="AK571" i="1"/>
  <c r="AM571" i="1"/>
  <c r="AN571" i="1" s="1"/>
  <c r="AK572" i="1"/>
  <c r="AM572" i="1"/>
  <c r="AN572" i="1" s="1"/>
  <c r="AK573" i="1"/>
  <c r="AM573" i="1"/>
  <c r="AN573" i="1" s="1"/>
  <c r="AK574" i="1"/>
  <c r="AM574" i="1"/>
  <c r="AN574" i="1" s="1"/>
  <c r="AK575" i="1"/>
  <c r="AM575" i="1"/>
  <c r="AN575" i="1" s="1"/>
  <c r="AK576" i="1"/>
  <c r="AM576" i="1"/>
  <c r="AN576" i="1" s="1"/>
  <c r="AK577" i="1"/>
  <c r="AM577" i="1"/>
  <c r="AN577" i="1" s="1"/>
  <c r="AK578" i="1"/>
  <c r="AM578" i="1"/>
  <c r="AN578" i="1" s="1"/>
  <c r="AK579" i="1"/>
  <c r="AM579" i="1"/>
  <c r="AN579" i="1" s="1"/>
  <c r="AK580" i="1"/>
  <c r="AM580" i="1"/>
  <c r="AN580" i="1" s="1"/>
  <c r="AK581" i="1"/>
  <c r="AM581" i="1"/>
  <c r="AN581" i="1" s="1"/>
  <c r="AK582" i="1"/>
  <c r="AM582" i="1"/>
  <c r="AN582" i="1" s="1"/>
  <c r="AK583" i="1"/>
  <c r="AM583" i="1"/>
  <c r="AN583" i="1" s="1"/>
  <c r="AK584" i="1"/>
  <c r="AM584" i="1"/>
  <c r="AN584" i="1" s="1"/>
  <c r="AK585" i="1"/>
  <c r="AM585" i="1"/>
  <c r="AN585" i="1" s="1"/>
  <c r="AK586" i="1"/>
  <c r="AM586" i="1"/>
  <c r="AN586" i="1" s="1"/>
  <c r="AK587" i="1"/>
  <c r="AM587" i="1"/>
  <c r="AN587" i="1" s="1"/>
  <c r="AK588" i="1"/>
  <c r="AM588" i="1"/>
  <c r="AN588" i="1" s="1"/>
  <c r="AK589" i="1"/>
  <c r="AM589" i="1"/>
  <c r="AN589" i="1" s="1"/>
  <c r="AK590" i="1"/>
  <c r="AM590" i="1"/>
  <c r="AN590" i="1" s="1"/>
  <c r="AK591" i="1"/>
  <c r="AM591" i="1"/>
  <c r="AN591" i="1" s="1"/>
  <c r="AK592" i="1"/>
  <c r="AM592" i="1"/>
  <c r="AN592" i="1" s="1"/>
  <c r="AK593" i="1"/>
  <c r="AM593" i="1"/>
  <c r="AN593" i="1" s="1"/>
  <c r="AK594" i="1"/>
  <c r="AM594" i="1"/>
  <c r="AN594" i="1" s="1"/>
  <c r="AK595" i="1"/>
  <c r="AM595" i="1"/>
  <c r="AN595" i="1" s="1"/>
  <c r="AK596" i="1"/>
  <c r="AM596" i="1"/>
  <c r="AN596" i="1" s="1"/>
  <c r="AK597" i="1"/>
  <c r="AM597" i="1"/>
  <c r="AN597" i="1" s="1"/>
  <c r="AK598" i="1"/>
  <c r="AM598" i="1"/>
  <c r="AN598" i="1" s="1"/>
  <c r="AK599" i="1"/>
  <c r="AM599" i="1"/>
  <c r="AN599" i="1" s="1"/>
  <c r="AK600" i="1"/>
  <c r="AM600" i="1"/>
  <c r="AN600" i="1" s="1"/>
  <c r="AK601" i="1"/>
  <c r="AM601" i="1"/>
  <c r="AN601" i="1" s="1"/>
  <c r="AK602" i="1"/>
  <c r="AM602" i="1"/>
  <c r="AN602" i="1" s="1"/>
  <c r="AK603" i="1"/>
  <c r="AM603" i="1"/>
  <c r="AN603" i="1" s="1"/>
  <c r="AK604" i="1"/>
  <c r="AM604" i="1"/>
  <c r="AN604" i="1" s="1"/>
  <c r="AK605" i="1"/>
  <c r="AM605" i="1"/>
  <c r="AN605" i="1" s="1"/>
  <c r="AK606" i="1"/>
  <c r="AM606" i="1"/>
  <c r="AN606" i="1" s="1"/>
  <c r="AK607" i="1"/>
  <c r="AM607" i="1"/>
  <c r="AN607" i="1" s="1"/>
  <c r="AK608" i="1"/>
  <c r="AM608" i="1"/>
  <c r="AN608" i="1" s="1"/>
  <c r="AK609" i="1"/>
  <c r="AM609" i="1"/>
  <c r="AN609" i="1" s="1"/>
  <c r="AK610" i="1"/>
  <c r="AM610" i="1"/>
  <c r="AN610" i="1" s="1"/>
  <c r="AK611" i="1"/>
  <c r="AM611" i="1"/>
  <c r="AN611" i="1" s="1"/>
  <c r="AK612" i="1"/>
  <c r="AM612" i="1"/>
  <c r="AN612" i="1" s="1"/>
  <c r="AK613" i="1"/>
  <c r="AM613" i="1"/>
  <c r="AN613" i="1" s="1"/>
  <c r="AK614" i="1"/>
  <c r="AM614" i="1"/>
  <c r="AN614" i="1" s="1"/>
  <c r="AK615" i="1"/>
  <c r="AM615" i="1"/>
  <c r="AN615" i="1" s="1"/>
  <c r="AK616" i="1"/>
  <c r="AM616" i="1"/>
  <c r="AN616" i="1" s="1"/>
  <c r="AK617" i="1"/>
  <c r="AM617" i="1"/>
  <c r="AN617" i="1" s="1"/>
  <c r="AK618" i="1"/>
  <c r="AM618" i="1"/>
  <c r="AN618" i="1" s="1"/>
  <c r="AK619" i="1"/>
  <c r="AM619" i="1"/>
  <c r="AN619" i="1" s="1"/>
  <c r="AK620" i="1"/>
  <c r="AM620" i="1"/>
  <c r="AN620" i="1" s="1"/>
  <c r="AK621" i="1"/>
  <c r="AM621" i="1"/>
  <c r="AN621" i="1" s="1"/>
  <c r="AK622" i="1"/>
  <c r="AM622" i="1"/>
  <c r="AN622" i="1" s="1"/>
  <c r="AK623" i="1"/>
  <c r="AM623" i="1"/>
  <c r="AN623" i="1" s="1"/>
  <c r="AK624" i="1"/>
  <c r="AM624" i="1"/>
  <c r="AN624" i="1" s="1"/>
  <c r="AK625" i="1"/>
  <c r="AM625" i="1"/>
  <c r="AN625" i="1" s="1"/>
  <c r="AK626" i="1"/>
  <c r="AM626" i="1"/>
  <c r="AN626" i="1" s="1"/>
  <c r="AK627" i="1"/>
  <c r="AM627" i="1"/>
  <c r="AN627" i="1" s="1"/>
  <c r="AK628" i="1"/>
  <c r="AM628" i="1"/>
  <c r="AN628" i="1" s="1"/>
  <c r="AK629" i="1"/>
  <c r="AM629" i="1"/>
  <c r="AN629" i="1" s="1"/>
  <c r="AK630" i="1"/>
  <c r="AM630" i="1"/>
  <c r="AN630" i="1" s="1"/>
  <c r="AK631" i="1"/>
  <c r="AM631" i="1"/>
  <c r="AN631" i="1" s="1"/>
  <c r="AK632" i="1"/>
  <c r="AM632" i="1"/>
  <c r="AN632" i="1" s="1"/>
  <c r="AK633" i="1"/>
  <c r="AM633" i="1"/>
  <c r="AN633" i="1" s="1"/>
  <c r="AK634" i="1"/>
  <c r="AM634" i="1"/>
  <c r="AN634" i="1" s="1"/>
  <c r="AK635" i="1"/>
  <c r="AM635" i="1"/>
  <c r="AN635" i="1" s="1"/>
  <c r="AK636" i="1"/>
  <c r="AM636" i="1"/>
  <c r="AN636" i="1" s="1"/>
  <c r="AK637" i="1"/>
  <c r="AM637" i="1"/>
  <c r="AN637" i="1" s="1"/>
  <c r="AK638" i="1"/>
  <c r="AM638" i="1"/>
  <c r="AN638" i="1" s="1"/>
  <c r="AK639" i="1"/>
  <c r="AM639" i="1"/>
  <c r="AN639" i="1" s="1"/>
  <c r="AK640" i="1"/>
  <c r="AM640" i="1"/>
  <c r="AN640" i="1" s="1"/>
  <c r="AK641" i="1"/>
  <c r="AM641" i="1"/>
  <c r="AN641" i="1" s="1"/>
  <c r="AK642" i="1"/>
  <c r="AM642" i="1"/>
  <c r="AN642" i="1" s="1"/>
  <c r="AK643" i="1"/>
  <c r="AM643" i="1"/>
  <c r="AN643" i="1" s="1"/>
  <c r="AK644" i="1"/>
  <c r="AM644" i="1"/>
  <c r="AN644" i="1" s="1"/>
  <c r="AK645" i="1"/>
  <c r="AM645" i="1"/>
  <c r="AN645" i="1" s="1"/>
  <c r="AK646" i="1"/>
  <c r="AM646" i="1"/>
  <c r="AN646" i="1" s="1"/>
  <c r="AK647" i="1"/>
  <c r="AM647" i="1"/>
  <c r="AN647" i="1" s="1"/>
  <c r="AK648" i="1"/>
  <c r="AM648" i="1"/>
  <c r="AN648" i="1" s="1"/>
  <c r="AK649" i="1"/>
  <c r="AM649" i="1"/>
  <c r="AN649" i="1" s="1"/>
  <c r="AK650" i="1"/>
  <c r="AM650" i="1"/>
  <c r="AN650" i="1" s="1"/>
  <c r="AK651" i="1"/>
  <c r="AM651" i="1"/>
  <c r="AN651" i="1" s="1"/>
  <c r="AK652" i="1"/>
  <c r="AM652" i="1"/>
  <c r="AN652" i="1" s="1"/>
  <c r="AK653" i="1"/>
  <c r="AM653" i="1"/>
  <c r="AN653" i="1" s="1"/>
  <c r="AK654" i="1"/>
  <c r="AM654" i="1"/>
  <c r="AN654" i="1" s="1"/>
  <c r="AK655" i="1"/>
  <c r="AM655" i="1"/>
  <c r="AN655" i="1" s="1"/>
  <c r="AK656" i="1"/>
  <c r="AM656" i="1"/>
  <c r="AN656" i="1" s="1"/>
  <c r="AK657" i="1"/>
  <c r="AM657" i="1"/>
  <c r="AN657" i="1" s="1"/>
  <c r="AK658" i="1"/>
  <c r="AM658" i="1"/>
  <c r="AN658" i="1" s="1"/>
  <c r="AK659" i="1"/>
  <c r="AM659" i="1"/>
  <c r="AN659" i="1" s="1"/>
  <c r="AK660" i="1"/>
  <c r="AM660" i="1"/>
  <c r="AN660" i="1" s="1"/>
  <c r="AK661" i="1"/>
  <c r="AM661" i="1"/>
  <c r="AN661" i="1" s="1"/>
  <c r="AK662" i="1"/>
  <c r="AM662" i="1"/>
  <c r="AN662" i="1" s="1"/>
  <c r="AK663" i="1"/>
  <c r="AM663" i="1"/>
  <c r="AN663" i="1" s="1"/>
  <c r="AK664" i="1"/>
  <c r="AM664" i="1"/>
  <c r="AN664" i="1" s="1"/>
  <c r="AK665" i="1"/>
  <c r="AM665" i="1"/>
  <c r="AN665" i="1" s="1"/>
  <c r="AK666" i="1"/>
  <c r="AM666" i="1"/>
  <c r="AN666" i="1" s="1"/>
  <c r="AK667" i="1"/>
  <c r="AM667" i="1"/>
  <c r="AN667" i="1" s="1"/>
  <c r="AK668" i="1"/>
  <c r="AM668" i="1"/>
  <c r="AN668" i="1" s="1"/>
  <c r="AK669" i="1"/>
  <c r="AM669" i="1"/>
  <c r="AN669" i="1" s="1"/>
  <c r="AK670" i="1"/>
  <c r="AM670" i="1"/>
  <c r="AN670" i="1" s="1"/>
  <c r="AK671" i="1"/>
  <c r="AM671" i="1"/>
  <c r="AN671" i="1" s="1"/>
  <c r="AK672" i="1"/>
  <c r="AM672" i="1"/>
  <c r="AN672" i="1" s="1"/>
  <c r="AK673" i="1"/>
  <c r="AM673" i="1"/>
  <c r="AN673" i="1" s="1"/>
  <c r="AK674" i="1"/>
  <c r="AM674" i="1"/>
  <c r="AN674" i="1" s="1"/>
  <c r="AK675" i="1"/>
  <c r="AM675" i="1"/>
  <c r="AN675" i="1" s="1"/>
  <c r="AK676" i="1"/>
  <c r="AM676" i="1"/>
  <c r="AN676" i="1" s="1"/>
  <c r="AK677" i="1"/>
  <c r="AM677" i="1"/>
  <c r="AN677" i="1" s="1"/>
  <c r="AK678" i="1"/>
  <c r="AM678" i="1"/>
  <c r="AN678" i="1" s="1"/>
  <c r="AK679" i="1"/>
  <c r="AM679" i="1"/>
  <c r="AN679" i="1" s="1"/>
  <c r="AK680" i="1"/>
  <c r="AM680" i="1"/>
  <c r="AN680" i="1" s="1"/>
  <c r="AK681" i="1"/>
  <c r="AM681" i="1"/>
  <c r="AN681" i="1" s="1"/>
  <c r="AK682" i="1"/>
  <c r="AM682" i="1"/>
  <c r="AN682" i="1" s="1"/>
  <c r="AK683" i="1"/>
  <c r="AM683" i="1"/>
  <c r="AN683" i="1" s="1"/>
  <c r="AK684" i="1"/>
  <c r="AM684" i="1"/>
  <c r="AN684" i="1" s="1"/>
  <c r="AK685" i="1"/>
  <c r="AM685" i="1"/>
  <c r="AN685" i="1" s="1"/>
  <c r="AK686" i="1"/>
  <c r="AM686" i="1"/>
  <c r="AN686" i="1" s="1"/>
  <c r="AK687" i="1"/>
  <c r="AM687" i="1"/>
  <c r="AN687" i="1" s="1"/>
  <c r="AK688" i="1"/>
  <c r="AM688" i="1"/>
  <c r="AN688" i="1" s="1"/>
  <c r="AK689" i="1"/>
  <c r="AM689" i="1"/>
  <c r="AN689" i="1" s="1"/>
  <c r="AK690" i="1"/>
  <c r="AM690" i="1"/>
  <c r="AN690" i="1" s="1"/>
  <c r="AK691" i="1"/>
  <c r="AM691" i="1"/>
  <c r="AN691" i="1" s="1"/>
  <c r="AK692" i="1"/>
  <c r="AM692" i="1"/>
  <c r="AN692" i="1" s="1"/>
  <c r="AK693" i="1"/>
  <c r="AM693" i="1"/>
  <c r="AN693" i="1" s="1"/>
  <c r="AK694" i="1"/>
  <c r="AM694" i="1"/>
  <c r="AN694" i="1" s="1"/>
  <c r="AK695" i="1"/>
  <c r="AM695" i="1"/>
  <c r="AN695" i="1" s="1"/>
  <c r="AK696" i="1"/>
  <c r="AM696" i="1"/>
  <c r="AN696" i="1" s="1"/>
  <c r="AK697" i="1"/>
  <c r="AM697" i="1"/>
  <c r="AN697" i="1" s="1"/>
  <c r="AK698" i="1"/>
  <c r="AM698" i="1"/>
  <c r="AN698" i="1" s="1"/>
  <c r="AK699" i="1"/>
  <c r="AM699" i="1"/>
  <c r="AN699" i="1" s="1"/>
  <c r="AK700" i="1"/>
  <c r="AM700" i="1"/>
  <c r="AN700" i="1" s="1"/>
  <c r="AK701" i="1"/>
  <c r="AM701" i="1"/>
  <c r="AN701" i="1" s="1"/>
  <c r="AK702" i="1"/>
  <c r="AM702" i="1"/>
  <c r="AN702" i="1" s="1"/>
  <c r="AK703" i="1"/>
  <c r="AM703" i="1"/>
  <c r="AN703" i="1" s="1"/>
  <c r="AK704" i="1"/>
  <c r="AM704" i="1"/>
  <c r="AN704" i="1" s="1"/>
  <c r="AK705" i="1"/>
  <c r="AM705" i="1"/>
  <c r="AN705" i="1" s="1"/>
  <c r="AK706" i="1"/>
  <c r="AM706" i="1"/>
  <c r="AN706" i="1" s="1"/>
  <c r="AK707" i="1"/>
  <c r="AM707" i="1"/>
  <c r="AN707" i="1" s="1"/>
  <c r="AK708" i="1"/>
  <c r="AM708" i="1"/>
  <c r="AN708" i="1" s="1"/>
  <c r="AK709" i="1"/>
  <c r="AM709" i="1"/>
  <c r="AN709" i="1" s="1"/>
  <c r="AK710" i="1"/>
  <c r="AM710" i="1"/>
  <c r="AN710" i="1" s="1"/>
  <c r="AK711" i="1"/>
  <c r="AM711" i="1"/>
  <c r="AN711" i="1" s="1"/>
  <c r="AK712" i="1"/>
  <c r="AM712" i="1"/>
  <c r="AN712" i="1" s="1"/>
  <c r="AK713" i="1"/>
  <c r="AM713" i="1"/>
  <c r="AN713" i="1" s="1"/>
  <c r="AK714" i="1"/>
  <c r="AM714" i="1"/>
  <c r="AN714" i="1" s="1"/>
  <c r="AK715" i="1"/>
  <c r="AM715" i="1"/>
  <c r="AN715" i="1" s="1"/>
  <c r="AK716" i="1"/>
  <c r="AM716" i="1"/>
  <c r="AN716" i="1" s="1"/>
  <c r="AK717" i="1"/>
  <c r="AM717" i="1"/>
  <c r="AN717" i="1" s="1"/>
  <c r="AK718" i="1"/>
  <c r="AM718" i="1"/>
  <c r="AN718" i="1" s="1"/>
  <c r="AK719" i="1"/>
  <c r="AM719" i="1"/>
  <c r="AN719" i="1" s="1"/>
  <c r="AK720" i="1"/>
  <c r="AM720" i="1"/>
  <c r="AN720" i="1" s="1"/>
  <c r="AK721" i="1"/>
  <c r="AM721" i="1"/>
  <c r="AN721" i="1" s="1"/>
  <c r="AK722" i="1"/>
  <c r="AM722" i="1"/>
  <c r="AN722" i="1" s="1"/>
  <c r="AK723" i="1"/>
  <c r="AM723" i="1"/>
  <c r="AN723" i="1" s="1"/>
  <c r="AK724" i="1"/>
  <c r="AM724" i="1"/>
  <c r="AN724" i="1" s="1"/>
  <c r="AK725" i="1"/>
  <c r="AM725" i="1"/>
  <c r="AN725" i="1" s="1"/>
  <c r="AK726" i="1"/>
  <c r="AM726" i="1"/>
  <c r="AN726" i="1" s="1"/>
  <c r="AK727" i="1"/>
  <c r="AM727" i="1"/>
  <c r="AN727" i="1" s="1"/>
  <c r="AK728" i="1"/>
  <c r="AM728" i="1"/>
  <c r="AN728" i="1" s="1"/>
  <c r="AK729" i="1"/>
  <c r="AM729" i="1"/>
  <c r="AN729" i="1" s="1"/>
  <c r="AK730" i="1"/>
  <c r="AM730" i="1"/>
  <c r="AN730" i="1" s="1"/>
  <c r="AK731" i="1"/>
  <c r="AM731" i="1"/>
  <c r="AN731" i="1" s="1"/>
  <c r="AK732" i="1"/>
  <c r="AM732" i="1"/>
  <c r="AN732" i="1" s="1"/>
  <c r="AK733" i="1"/>
  <c r="AM733" i="1"/>
  <c r="AN733" i="1" s="1"/>
  <c r="AK734" i="1"/>
  <c r="AM734" i="1"/>
  <c r="AN734" i="1" s="1"/>
  <c r="AK735" i="1"/>
  <c r="AM735" i="1"/>
  <c r="AN735" i="1" s="1"/>
  <c r="AK736" i="1"/>
  <c r="AM736" i="1"/>
  <c r="AN736" i="1" s="1"/>
  <c r="AK737" i="1"/>
  <c r="AM737" i="1"/>
  <c r="AN737" i="1" s="1"/>
  <c r="AK738" i="1"/>
  <c r="AM738" i="1"/>
  <c r="AN738" i="1" s="1"/>
  <c r="AK739" i="1"/>
  <c r="AM739" i="1"/>
  <c r="AN739" i="1" s="1"/>
  <c r="AK740" i="1"/>
  <c r="AM740" i="1"/>
  <c r="AN740" i="1" s="1"/>
  <c r="AK741" i="1"/>
  <c r="AM741" i="1"/>
  <c r="AN741" i="1" s="1"/>
  <c r="AK742" i="1"/>
  <c r="AM742" i="1"/>
  <c r="AN742" i="1" s="1"/>
  <c r="AK743" i="1"/>
  <c r="AM743" i="1"/>
  <c r="AN743" i="1" s="1"/>
  <c r="AK744" i="1"/>
  <c r="AM744" i="1"/>
  <c r="AN744" i="1" s="1"/>
  <c r="AK745" i="1"/>
  <c r="AM745" i="1"/>
  <c r="AN745" i="1" s="1"/>
  <c r="AK746" i="1"/>
  <c r="AM746" i="1"/>
  <c r="AN746" i="1" s="1"/>
  <c r="AK747" i="1"/>
  <c r="AM747" i="1"/>
  <c r="AN747" i="1" s="1"/>
  <c r="AK748" i="1"/>
  <c r="AM748" i="1"/>
  <c r="AN748" i="1" s="1"/>
  <c r="AK749" i="1"/>
  <c r="AM749" i="1"/>
  <c r="AN749" i="1" s="1"/>
  <c r="AK750" i="1"/>
  <c r="AM750" i="1"/>
  <c r="AN750" i="1" s="1"/>
  <c r="AK751" i="1"/>
  <c r="AM751" i="1"/>
  <c r="AN751" i="1" s="1"/>
  <c r="AK752" i="1"/>
  <c r="AM752" i="1"/>
  <c r="AN752" i="1" s="1"/>
  <c r="AK753" i="1"/>
  <c r="AM753" i="1"/>
  <c r="AN753" i="1" s="1"/>
  <c r="AK754" i="1"/>
  <c r="AM754" i="1"/>
  <c r="AN754" i="1" s="1"/>
  <c r="AK755" i="1"/>
  <c r="AM755" i="1"/>
  <c r="AN755" i="1" s="1"/>
  <c r="AK756" i="1"/>
  <c r="AM756" i="1"/>
  <c r="AN756" i="1" s="1"/>
  <c r="AK757" i="1"/>
  <c r="AM757" i="1"/>
  <c r="AN757" i="1" s="1"/>
  <c r="AK758" i="1"/>
  <c r="AM758" i="1"/>
  <c r="AN758" i="1" s="1"/>
  <c r="AK759" i="1"/>
  <c r="AM759" i="1"/>
  <c r="AN759" i="1" s="1"/>
  <c r="AK760" i="1"/>
  <c r="AM760" i="1"/>
  <c r="AN760" i="1" s="1"/>
  <c r="AK761" i="1"/>
  <c r="AM761" i="1"/>
  <c r="AN761" i="1" s="1"/>
  <c r="AK762" i="1"/>
  <c r="AM762" i="1"/>
  <c r="AN762" i="1" s="1"/>
  <c r="AK763" i="1"/>
  <c r="AM763" i="1"/>
  <c r="AN763" i="1" s="1"/>
  <c r="AK764" i="1"/>
  <c r="AM764" i="1"/>
  <c r="AN764" i="1" s="1"/>
  <c r="AK765" i="1"/>
  <c r="AM765" i="1"/>
  <c r="AN765" i="1" s="1"/>
  <c r="AK766" i="1"/>
  <c r="AM766" i="1"/>
  <c r="AN766" i="1" s="1"/>
  <c r="AK767" i="1"/>
  <c r="AM767" i="1"/>
  <c r="AN767" i="1" s="1"/>
  <c r="AK768" i="1"/>
  <c r="AM768" i="1"/>
  <c r="AN768" i="1" s="1"/>
  <c r="AK769" i="1"/>
  <c r="AM769" i="1"/>
  <c r="AN769" i="1" s="1"/>
  <c r="AK770" i="1"/>
  <c r="AM770" i="1"/>
  <c r="AN770" i="1" s="1"/>
  <c r="AK771" i="1"/>
  <c r="AM771" i="1"/>
  <c r="AN771" i="1" s="1"/>
  <c r="AK772" i="1"/>
  <c r="AM772" i="1"/>
  <c r="AN772" i="1" s="1"/>
  <c r="AK773" i="1"/>
  <c r="AM773" i="1"/>
  <c r="AN773" i="1" s="1"/>
  <c r="AK774" i="1"/>
  <c r="AM774" i="1"/>
  <c r="AN774" i="1" s="1"/>
  <c r="AK775" i="1"/>
  <c r="AM775" i="1"/>
  <c r="AN775" i="1" s="1"/>
  <c r="AK776" i="1"/>
  <c r="AM776" i="1"/>
  <c r="AN776" i="1" s="1"/>
  <c r="AK777" i="1"/>
  <c r="AM777" i="1"/>
  <c r="AN777" i="1" s="1"/>
  <c r="AK778" i="1"/>
  <c r="AM778" i="1"/>
  <c r="AN778" i="1" s="1"/>
  <c r="AK779" i="1"/>
  <c r="AM779" i="1"/>
  <c r="AN779" i="1" s="1"/>
  <c r="AK780" i="1"/>
  <c r="AM780" i="1"/>
  <c r="AN780" i="1" s="1"/>
  <c r="AK781" i="1"/>
  <c r="AM781" i="1"/>
  <c r="AN781" i="1" s="1"/>
  <c r="AK782" i="1"/>
  <c r="AM782" i="1"/>
  <c r="AN782" i="1" s="1"/>
  <c r="AK783" i="1"/>
  <c r="AM783" i="1"/>
  <c r="AN783" i="1" s="1"/>
  <c r="AK784" i="1"/>
  <c r="AM784" i="1"/>
  <c r="AN784" i="1" s="1"/>
  <c r="AK785" i="1"/>
  <c r="AM785" i="1"/>
  <c r="AN785" i="1" s="1"/>
  <c r="AK786" i="1"/>
  <c r="AM786" i="1"/>
  <c r="AN786" i="1" s="1"/>
  <c r="AK787" i="1"/>
  <c r="AM787" i="1"/>
  <c r="AN787" i="1" s="1"/>
  <c r="AK788" i="1"/>
  <c r="AM788" i="1"/>
  <c r="AN788" i="1" s="1"/>
  <c r="AK789" i="1"/>
  <c r="AM789" i="1"/>
  <c r="AN789" i="1" s="1"/>
  <c r="AK790" i="1"/>
  <c r="AM790" i="1"/>
  <c r="AN790" i="1" s="1"/>
  <c r="AK791" i="1"/>
  <c r="AM791" i="1"/>
  <c r="AN791" i="1" s="1"/>
  <c r="AK792" i="1"/>
  <c r="AM792" i="1"/>
  <c r="AN792" i="1" s="1"/>
  <c r="AK793" i="1"/>
  <c r="AM793" i="1"/>
  <c r="AN793" i="1" s="1"/>
  <c r="AK794" i="1"/>
  <c r="AM794" i="1"/>
  <c r="AN794" i="1" s="1"/>
  <c r="AK795" i="1"/>
  <c r="AM795" i="1"/>
  <c r="AN795" i="1" s="1"/>
  <c r="AK796" i="1"/>
  <c r="AM796" i="1"/>
  <c r="AN796" i="1" s="1"/>
  <c r="AK797" i="1"/>
  <c r="AM797" i="1"/>
  <c r="AN797" i="1" s="1"/>
  <c r="AK798" i="1"/>
  <c r="AM798" i="1"/>
  <c r="AN798" i="1" s="1"/>
  <c r="AK799" i="1"/>
  <c r="AM799" i="1"/>
  <c r="AN799" i="1" s="1"/>
  <c r="AK800" i="1"/>
  <c r="AM800" i="1"/>
  <c r="AN800" i="1" s="1"/>
  <c r="AK801" i="1"/>
  <c r="AM801" i="1"/>
  <c r="AN801" i="1" s="1"/>
  <c r="AK802" i="1"/>
  <c r="AM802" i="1"/>
  <c r="AN802" i="1" s="1"/>
  <c r="AK803" i="1"/>
  <c r="AM803" i="1"/>
  <c r="AN803" i="1" s="1"/>
  <c r="AK804" i="1"/>
  <c r="AM804" i="1"/>
  <c r="AN804" i="1" s="1"/>
  <c r="AK805" i="1"/>
  <c r="AM805" i="1"/>
  <c r="AN805" i="1" s="1"/>
  <c r="AK806" i="1"/>
  <c r="AM806" i="1"/>
  <c r="AN806" i="1" s="1"/>
  <c r="AK807" i="1"/>
  <c r="AM807" i="1"/>
  <c r="AN807" i="1" s="1"/>
  <c r="AK808" i="1"/>
  <c r="AM808" i="1"/>
  <c r="AN808" i="1" s="1"/>
  <c r="AK809" i="1"/>
  <c r="AM809" i="1"/>
  <c r="AN809" i="1" s="1"/>
  <c r="AK810" i="1"/>
  <c r="AM810" i="1"/>
  <c r="AN810" i="1" s="1"/>
  <c r="AK811" i="1"/>
  <c r="AM811" i="1"/>
  <c r="AN811" i="1" s="1"/>
  <c r="AK812" i="1"/>
  <c r="AM812" i="1"/>
  <c r="AN812" i="1" s="1"/>
  <c r="AK813" i="1"/>
  <c r="AM813" i="1"/>
  <c r="AN813" i="1" s="1"/>
  <c r="AK814" i="1"/>
  <c r="AM814" i="1"/>
  <c r="AN814" i="1" s="1"/>
  <c r="AK815" i="1"/>
  <c r="AM815" i="1"/>
  <c r="AN815" i="1" s="1"/>
  <c r="AK816" i="1"/>
  <c r="AM816" i="1"/>
  <c r="AN816" i="1" s="1"/>
  <c r="AK817" i="1"/>
  <c r="AM817" i="1"/>
  <c r="AN817" i="1" s="1"/>
  <c r="AK818" i="1"/>
  <c r="AM818" i="1"/>
  <c r="AN818" i="1" s="1"/>
  <c r="AK819" i="1"/>
  <c r="AM819" i="1"/>
  <c r="AN819" i="1" s="1"/>
  <c r="AK820" i="1"/>
  <c r="AM820" i="1"/>
  <c r="AN820" i="1" s="1"/>
  <c r="AK821" i="1"/>
  <c r="AM821" i="1"/>
  <c r="AN821" i="1" s="1"/>
  <c r="AK822" i="1"/>
  <c r="AM822" i="1"/>
  <c r="AN822" i="1" s="1"/>
  <c r="AK823" i="1"/>
  <c r="AM823" i="1"/>
  <c r="AN823" i="1" s="1"/>
  <c r="AK824" i="1"/>
  <c r="AM824" i="1"/>
  <c r="AN824" i="1" s="1"/>
  <c r="AK825" i="1"/>
  <c r="AM825" i="1"/>
  <c r="AN825" i="1" s="1"/>
  <c r="AK826" i="1"/>
  <c r="AM826" i="1"/>
  <c r="AN826" i="1" s="1"/>
  <c r="AK827" i="1"/>
  <c r="AM827" i="1"/>
  <c r="AN827" i="1" s="1"/>
  <c r="AK828" i="1"/>
  <c r="AM828" i="1"/>
  <c r="AN828" i="1" s="1"/>
  <c r="AK829" i="1"/>
  <c r="AM829" i="1"/>
  <c r="AN829" i="1" s="1"/>
  <c r="AK830" i="1"/>
  <c r="AM830" i="1"/>
  <c r="AN830" i="1" s="1"/>
  <c r="AK831" i="1"/>
  <c r="AM831" i="1"/>
  <c r="AN831" i="1" s="1"/>
  <c r="AK832" i="1"/>
  <c r="AM832" i="1"/>
  <c r="AN832" i="1" s="1"/>
  <c r="AK833" i="1"/>
  <c r="AM833" i="1"/>
  <c r="AN833" i="1" s="1"/>
  <c r="AK834" i="1"/>
  <c r="AM834" i="1"/>
  <c r="AN834" i="1" s="1"/>
  <c r="AK835" i="1"/>
  <c r="AM835" i="1"/>
  <c r="AN835" i="1" s="1"/>
  <c r="AK836" i="1"/>
  <c r="AM836" i="1"/>
  <c r="AN836" i="1" s="1"/>
  <c r="AK837" i="1"/>
  <c r="AM837" i="1"/>
  <c r="AN837" i="1" s="1"/>
  <c r="AK838" i="1"/>
  <c r="AM838" i="1"/>
  <c r="AN838" i="1" s="1"/>
  <c r="AK839" i="1"/>
  <c r="AM839" i="1"/>
  <c r="AN839" i="1" s="1"/>
  <c r="AK840" i="1"/>
  <c r="AM840" i="1"/>
  <c r="AN840" i="1" s="1"/>
  <c r="AK841" i="1"/>
  <c r="AM841" i="1"/>
  <c r="AN841" i="1" s="1"/>
  <c r="AK842" i="1"/>
  <c r="AM842" i="1"/>
  <c r="AN842" i="1" s="1"/>
  <c r="AK843" i="1"/>
  <c r="AM843" i="1"/>
  <c r="AN843" i="1" s="1"/>
  <c r="AK844" i="1"/>
  <c r="AM844" i="1"/>
  <c r="AN844" i="1" s="1"/>
  <c r="AK845" i="1"/>
  <c r="AM845" i="1"/>
  <c r="AN845" i="1" s="1"/>
  <c r="AK846" i="1"/>
  <c r="AM846" i="1"/>
  <c r="AN846" i="1" s="1"/>
  <c r="AK847" i="1"/>
  <c r="AM847" i="1"/>
  <c r="AN847" i="1" s="1"/>
  <c r="AK848" i="1"/>
  <c r="AM848" i="1"/>
  <c r="AN848" i="1" s="1"/>
  <c r="AK849" i="1"/>
  <c r="AM849" i="1"/>
  <c r="AN849" i="1" s="1"/>
  <c r="AK850" i="1"/>
  <c r="AM850" i="1"/>
  <c r="AN850" i="1" s="1"/>
  <c r="AK851" i="1"/>
  <c r="AM851" i="1"/>
  <c r="AN851" i="1" s="1"/>
  <c r="AK852" i="1"/>
  <c r="AM852" i="1"/>
  <c r="AN852" i="1" s="1"/>
  <c r="AK853" i="1"/>
  <c r="AM853" i="1"/>
  <c r="AN853" i="1" s="1"/>
  <c r="AK854" i="1"/>
  <c r="AM854" i="1"/>
  <c r="AN854" i="1" s="1"/>
  <c r="AK855" i="1"/>
  <c r="AM855" i="1"/>
  <c r="AN855" i="1" s="1"/>
  <c r="AK856" i="1"/>
  <c r="AM856" i="1"/>
  <c r="AN856" i="1" s="1"/>
  <c r="AK857" i="1"/>
  <c r="AM857" i="1"/>
  <c r="AN857" i="1" s="1"/>
  <c r="AK858" i="1"/>
  <c r="AM858" i="1"/>
  <c r="AN858" i="1" s="1"/>
  <c r="AK859" i="1"/>
  <c r="AM859" i="1"/>
  <c r="AN859" i="1" s="1"/>
  <c r="AK860" i="1"/>
  <c r="AM860" i="1"/>
  <c r="AN860" i="1" s="1"/>
  <c r="AK861" i="1"/>
  <c r="AM861" i="1"/>
  <c r="AN861" i="1" s="1"/>
  <c r="AK862" i="1"/>
  <c r="AM862" i="1"/>
  <c r="AN862" i="1" s="1"/>
  <c r="AK863" i="1"/>
  <c r="AM863" i="1"/>
  <c r="AN863" i="1" s="1"/>
  <c r="AK864" i="1"/>
  <c r="AM864" i="1"/>
  <c r="AN864" i="1" s="1"/>
  <c r="AK865" i="1"/>
  <c r="AM865" i="1"/>
  <c r="AN865" i="1" s="1"/>
  <c r="AK866" i="1"/>
  <c r="AM866" i="1"/>
  <c r="AN866" i="1" s="1"/>
  <c r="AK867" i="1"/>
  <c r="AM867" i="1"/>
  <c r="AN867" i="1" s="1"/>
  <c r="AK868" i="1"/>
  <c r="AM868" i="1"/>
  <c r="AN868" i="1" s="1"/>
  <c r="AK869" i="1"/>
  <c r="AM869" i="1"/>
  <c r="AN869" i="1" s="1"/>
  <c r="AK870" i="1"/>
  <c r="AM870" i="1"/>
  <c r="AN870" i="1" s="1"/>
  <c r="AK871" i="1"/>
  <c r="AM871" i="1"/>
  <c r="AN871" i="1" s="1"/>
  <c r="AK872" i="1"/>
  <c r="AM872" i="1"/>
  <c r="AN872" i="1" s="1"/>
  <c r="AK873" i="1"/>
  <c r="AM873" i="1"/>
  <c r="AN873" i="1" s="1"/>
  <c r="AK874" i="1"/>
  <c r="AM874" i="1"/>
  <c r="AN874" i="1" s="1"/>
  <c r="AK875" i="1"/>
  <c r="AM875" i="1"/>
  <c r="AN875" i="1" s="1"/>
  <c r="AK876" i="1"/>
  <c r="AM876" i="1"/>
  <c r="AN876" i="1" s="1"/>
  <c r="AK877" i="1"/>
  <c r="AM877" i="1"/>
  <c r="AN877" i="1" s="1"/>
  <c r="AK878" i="1"/>
  <c r="AM878" i="1"/>
  <c r="AN878" i="1" s="1"/>
  <c r="AK879" i="1"/>
  <c r="AM879" i="1"/>
  <c r="AN879" i="1" s="1"/>
  <c r="AK880" i="1"/>
  <c r="AM880" i="1"/>
  <c r="AN880" i="1" s="1"/>
  <c r="AK881" i="1"/>
  <c r="AM881" i="1"/>
  <c r="AN881" i="1" s="1"/>
  <c r="AK882" i="1"/>
  <c r="AM882" i="1"/>
  <c r="AN882" i="1" s="1"/>
  <c r="AK883" i="1"/>
  <c r="AM883" i="1"/>
  <c r="AN883" i="1" s="1"/>
  <c r="AK884" i="1"/>
  <c r="AM884" i="1"/>
  <c r="AN884" i="1" s="1"/>
  <c r="AK885" i="1"/>
  <c r="AM885" i="1"/>
  <c r="AN885" i="1" s="1"/>
  <c r="AK886" i="1"/>
  <c r="AM886" i="1"/>
  <c r="AN886" i="1" s="1"/>
  <c r="AK887" i="1"/>
  <c r="AM887" i="1"/>
  <c r="AN887" i="1" s="1"/>
  <c r="AK888" i="1"/>
  <c r="AM888" i="1"/>
  <c r="AN888" i="1" s="1"/>
  <c r="AK889" i="1"/>
  <c r="AM889" i="1"/>
  <c r="AN889" i="1" s="1"/>
  <c r="AK890" i="1"/>
  <c r="AM890" i="1"/>
  <c r="AN890" i="1" s="1"/>
  <c r="AK891" i="1"/>
  <c r="AM891" i="1"/>
  <c r="AN891" i="1" s="1"/>
  <c r="AK892" i="1"/>
  <c r="AM892" i="1"/>
  <c r="AN892" i="1" s="1"/>
  <c r="AK893" i="1"/>
  <c r="AM893" i="1"/>
  <c r="AN893" i="1" s="1"/>
  <c r="AK894" i="1"/>
  <c r="AM894" i="1"/>
  <c r="AN894" i="1" s="1"/>
  <c r="AK895" i="1"/>
  <c r="AM895" i="1"/>
  <c r="AN895" i="1" s="1"/>
  <c r="AK896" i="1"/>
  <c r="AM896" i="1"/>
  <c r="AN896" i="1" s="1"/>
  <c r="AK897" i="1"/>
  <c r="AM897" i="1"/>
  <c r="AN897" i="1" s="1"/>
  <c r="AK898" i="1"/>
  <c r="AM898" i="1"/>
  <c r="AN898" i="1" s="1"/>
  <c r="AK899" i="1"/>
  <c r="AM899" i="1"/>
  <c r="AN899" i="1" s="1"/>
  <c r="AK900" i="1"/>
  <c r="AM900" i="1"/>
  <c r="AN900" i="1" s="1"/>
  <c r="AK901" i="1"/>
  <c r="AM901" i="1"/>
  <c r="AN901" i="1" s="1"/>
  <c r="AK902" i="1"/>
  <c r="AM902" i="1"/>
  <c r="AN902" i="1" s="1"/>
  <c r="AK903" i="1"/>
  <c r="AM903" i="1"/>
  <c r="AN903" i="1" s="1"/>
  <c r="AK904" i="1"/>
  <c r="AM904" i="1"/>
  <c r="AN904" i="1" s="1"/>
  <c r="AK905" i="1"/>
  <c r="AM905" i="1"/>
  <c r="AN905" i="1" s="1"/>
  <c r="AK906" i="1"/>
  <c r="AM906" i="1"/>
  <c r="AN906" i="1" s="1"/>
  <c r="AK907" i="1"/>
  <c r="AM907" i="1"/>
  <c r="AN907" i="1" s="1"/>
  <c r="AK908" i="1"/>
  <c r="AM908" i="1"/>
  <c r="AN908" i="1" s="1"/>
  <c r="AK909" i="1"/>
  <c r="AM909" i="1"/>
  <c r="AN909" i="1" s="1"/>
  <c r="AK910" i="1"/>
  <c r="AM910" i="1"/>
  <c r="AN910" i="1" s="1"/>
  <c r="AK911" i="1"/>
  <c r="AM911" i="1"/>
  <c r="AN911" i="1" s="1"/>
  <c r="AK912" i="1"/>
  <c r="AM912" i="1"/>
  <c r="AN912" i="1" s="1"/>
  <c r="AK913" i="1"/>
  <c r="AM913" i="1"/>
  <c r="AN913" i="1" s="1"/>
  <c r="AK914" i="1"/>
  <c r="AM914" i="1"/>
  <c r="AN914" i="1" s="1"/>
  <c r="AK915" i="1"/>
  <c r="AM915" i="1"/>
  <c r="AN915" i="1" s="1"/>
  <c r="AK916" i="1"/>
  <c r="AM916" i="1"/>
  <c r="AN916" i="1" s="1"/>
  <c r="AK917" i="1"/>
  <c r="AM917" i="1"/>
  <c r="AN917" i="1" s="1"/>
  <c r="AK918" i="1"/>
  <c r="AM918" i="1"/>
  <c r="AN918" i="1" s="1"/>
  <c r="AK919" i="1"/>
  <c r="AM919" i="1"/>
  <c r="AN919" i="1" s="1"/>
  <c r="AK920" i="1"/>
  <c r="AM920" i="1"/>
  <c r="AN920" i="1" s="1"/>
  <c r="AK921" i="1"/>
  <c r="AM921" i="1"/>
  <c r="AN921" i="1" s="1"/>
  <c r="AK922" i="1"/>
  <c r="AM922" i="1"/>
  <c r="AN922" i="1" s="1"/>
  <c r="AK923" i="1"/>
  <c r="AM923" i="1"/>
  <c r="AN923" i="1" s="1"/>
  <c r="AK924" i="1"/>
  <c r="AM924" i="1"/>
  <c r="AN924" i="1" s="1"/>
  <c r="AK925" i="1"/>
  <c r="AM925" i="1"/>
  <c r="AN925" i="1" s="1"/>
  <c r="AK926" i="1"/>
  <c r="AM926" i="1"/>
  <c r="AN926" i="1" s="1"/>
  <c r="AK927" i="1"/>
  <c r="AM927" i="1"/>
  <c r="AN927" i="1" s="1"/>
  <c r="AK928" i="1"/>
  <c r="AM928" i="1"/>
  <c r="AN928" i="1" s="1"/>
  <c r="AK929" i="1"/>
  <c r="AM929" i="1"/>
  <c r="AN929" i="1" s="1"/>
  <c r="AK930" i="1"/>
  <c r="AM930" i="1"/>
  <c r="AN930" i="1" s="1"/>
  <c r="AK931" i="1"/>
  <c r="AM931" i="1"/>
  <c r="AN931" i="1" s="1"/>
  <c r="AK932" i="1"/>
  <c r="AM932" i="1"/>
  <c r="AN932" i="1" s="1"/>
  <c r="AK933" i="1"/>
  <c r="AM933" i="1"/>
  <c r="AN933" i="1" s="1"/>
  <c r="AK934" i="1"/>
  <c r="AM934" i="1"/>
  <c r="AN934" i="1" s="1"/>
  <c r="AK935" i="1"/>
  <c r="AM935" i="1"/>
  <c r="AN935" i="1" s="1"/>
  <c r="AK936" i="1"/>
  <c r="AM936" i="1"/>
  <c r="AN936" i="1" s="1"/>
  <c r="AK937" i="1"/>
  <c r="AM937" i="1"/>
  <c r="AN937" i="1" s="1"/>
  <c r="AK938" i="1"/>
  <c r="AM938" i="1"/>
  <c r="AN938" i="1" s="1"/>
  <c r="AK939" i="1"/>
  <c r="AM939" i="1"/>
  <c r="AN939" i="1" s="1"/>
  <c r="AK940" i="1"/>
  <c r="AM940" i="1"/>
  <c r="AN940" i="1" s="1"/>
  <c r="AK941" i="1"/>
  <c r="AM941" i="1"/>
  <c r="AN941" i="1" s="1"/>
  <c r="AK942" i="1"/>
  <c r="AM942" i="1"/>
  <c r="AN942" i="1" s="1"/>
  <c r="AK943" i="1"/>
  <c r="AM943" i="1"/>
  <c r="AN943" i="1" s="1"/>
  <c r="AK944" i="1"/>
  <c r="AM944" i="1"/>
  <c r="AN944" i="1" s="1"/>
  <c r="AK945" i="1"/>
  <c r="AM945" i="1"/>
  <c r="AN945" i="1" s="1"/>
  <c r="AK946" i="1"/>
  <c r="AM946" i="1"/>
  <c r="AN946" i="1" s="1"/>
  <c r="AK947" i="1"/>
  <c r="AM947" i="1"/>
  <c r="AN947" i="1" s="1"/>
  <c r="AK948" i="1"/>
  <c r="AM948" i="1"/>
  <c r="AN948" i="1" s="1"/>
  <c r="AK949" i="1"/>
  <c r="AM949" i="1"/>
  <c r="AN949" i="1" s="1"/>
  <c r="AK950" i="1"/>
  <c r="AM950" i="1"/>
  <c r="AN950" i="1" s="1"/>
  <c r="AK951" i="1"/>
  <c r="AM951" i="1"/>
  <c r="AN951" i="1" s="1"/>
  <c r="AK952" i="1"/>
  <c r="AM952" i="1"/>
  <c r="AN952" i="1" s="1"/>
  <c r="AK953" i="1"/>
  <c r="AM953" i="1"/>
  <c r="AN953" i="1" s="1"/>
  <c r="AK954" i="1"/>
  <c r="AM954" i="1"/>
  <c r="AN954" i="1" s="1"/>
  <c r="AK955" i="1"/>
  <c r="AM955" i="1"/>
  <c r="AN955" i="1" s="1"/>
  <c r="AK956" i="1"/>
  <c r="AM956" i="1"/>
  <c r="AN956" i="1" s="1"/>
  <c r="AK957" i="1"/>
  <c r="AM957" i="1"/>
  <c r="AN957" i="1" s="1"/>
  <c r="AK958" i="1"/>
  <c r="AM958" i="1"/>
  <c r="AN958" i="1" s="1"/>
  <c r="AK959" i="1"/>
  <c r="AM959" i="1"/>
  <c r="AN959" i="1" s="1"/>
  <c r="AK960" i="1"/>
  <c r="AM960" i="1"/>
  <c r="AN960" i="1" s="1"/>
  <c r="AK961" i="1"/>
  <c r="AM961" i="1"/>
  <c r="AN961" i="1" s="1"/>
  <c r="AK962" i="1"/>
  <c r="AM962" i="1"/>
  <c r="AN962" i="1" s="1"/>
  <c r="AK963" i="1"/>
  <c r="AM963" i="1"/>
  <c r="AN963" i="1" s="1"/>
  <c r="AK964" i="1"/>
  <c r="AM964" i="1"/>
  <c r="AN964" i="1" s="1"/>
  <c r="AK965" i="1"/>
  <c r="AM965" i="1"/>
  <c r="AN965" i="1" s="1"/>
  <c r="AK966" i="1"/>
  <c r="AM966" i="1"/>
  <c r="AN966" i="1" s="1"/>
  <c r="AK967" i="1"/>
  <c r="AM967" i="1"/>
  <c r="AN967" i="1" s="1"/>
  <c r="AK968" i="1"/>
  <c r="AM968" i="1"/>
  <c r="AN968" i="1" s="1"/>
  <c r="AK969" i="1"/>
  <c r="AM969" i="1"/>
  <c r="AN969" i="1" s="1"/>
  <c r="AK970" i="1"/>
  <c r="AM970" i="1"/>
  <c r="AN970" i="1" s="1"/>
  <c r="AK971" i="1"/>
  <c r="AM971" i="1"/>
  <c r="AN971" i="1" s="1"/>
  <c r="AK972" i="1"/>
  <c r="AM972" i="1"/>
  <c r="AN972" i="1" s="1"/>
  <c r="AK973" i="1"/>
  <c r="AM973" i="1"/>
  <c r="AN973" i="1" s="1"/>
  <c r="AK974" i="1"/>
  <c r="AM974" i="1"/>
  <c r="AN974" i="1" s="1"/>
  <c r="AK975" i="1"/>
  <c r="AM975" i="1"/>
  <c r="AN975" i="1" s="1"/>
  <c r="AK976" i="1"/>
  <c r="AM976" i="1"/>
  <c r="AN976" i="1" s="1"/>
  <c r="AK977" i="1"/>
  <c r="AM977" i="1"/>
  <c r="AN977" i="1" s="1"/>
  <c r="AK978" i="1"/>
  <c r="AM978" i="1"/>
  <c r="AN978" i="1" s="1"/>
  <c r="AK979" i="1"/>
  <c r="AM979" i="1"/>
  <c r="AN979" i="1" s="1"/>
  <c r="AK980" i="1"/>
  <c r="AM980" i="1"/>
  <c r="AN980" i="1" s="1"/>
  <c r="AK981" i="1"/>
  <c r="AM981" i="1"/>
  <c r="AN981" i="1" s="1"/>
  <c r="AK982" i="1"/>
  <c r="AM982" i="1"/>
  <c r="AN982" i="1" s="1"/>
  <c r="AK983" i="1"/>
  <c r="AM983" i="1"/>
  <c r="AN983" i="1" s="1"/>
  <c r="AK984" i="1"/>
  <c r="AM984" i="1"/>
  <c r="AN984" i="1" s="1"/>
  <c r="AK985" i="1"/>
  <c r="AM985" i="1"/>
  <c r="AN985" i="1" s="1"/>
  <c r="AK986" i="1"/>
  <c r="AM986" i="1"/>
  <c r="AN986" i="1" s="1"/>
  <c r="AK987" i="1"/>
  <c r="AM987" i="1"/>
  <c r="AN987" i="1" s="1"/>
  <c r="AK988" i="1"/>
  <c r="AM988" i="1"/>
  <c r="AN988" i="1" s="1"/>
  <c r="AK989" i="1"/>
  <c r="AM989" i="1"/>
  <c r="AN989" i="1" s="1"/>
  <c r="AK990" i="1"/>
  <c r="AM990" i="1"/>
  <c r="AN990" i="1" s="1"/>
  <c r="AK991" i="1"/>
  <c r="AM991" i="1"/>
  <c r="AN991" i="1" s="1"/>
  <c r="AK992" i="1"/>
  <c r="AM992" i="1"/>
  <c r="AN992" i="1" s="1"/>
  <c r="AK993" i="1"/>
  <c r="AM993" i="1"/>
  <c r="AN993" i="1" s="1"/>
  <c r="AK994" i="1"/>
  <c r="AM994" i="1"/>
  <c r="AN994" i="1" s="1"/>
  <c r="AK995" i="1"/>
  <c r="AM995" i="1"/>
  <c r="AN995" i="1" s="1"/>
  <c r="AK997" i="1"/>
  <c r="AM997" i="1"/>
  <c r="AN997" i="1" s="1"/>
  <c r="AK998" i="1"/>
  <c r="AM998" i="1"/>
  <c r="AN998" i="1" s="1"/>
  <c r="AK999" i="1"/>
  <c r="AM999" i="1"/>
  <c r="AN999" i="1" s="1"/>
  <c r="AK996" i="1"/>
  <c r="AK1000" i="1"/>
  <c r="AK1001" i="1"/>
  <c r="AI69" i="1" l="1"/>
  <c r="AI558" i="1"/>
  <c r="AI889" i="1"/>
  <c r="AI270" i="1"/>
  <c r="AI850" i="1"/>
  <c r="AI278" i="1"/>
  <c r="AI977" i="1"/>
  <c r="AI852" i="1"/>
  <c r="AI751" i="1"/>
  <c r="AI685" i="1"/>
  <c r="AI598" i="1"/>
  <c r="AI352" i="1"/>
  <c r="AI67" i="1"/>
  <c r="AI970" i="1"/>
  <c r="AI602" i="1"/>
  <c r="AI593" i="1"/>
  <c r="AI499" i="1"/>
  <c r="AI1000" i="1"/>
  <c r="AI548" i="1"/>
  <c r="AI620" i="1"/>
  <c r="AI367" i="1"/>
  <c r="AI399" i="1"/>
  <c r="AI679" i="1"/>
  <c r="AI724" i="1"/>
  <c r="AI814" i="1"/>
  <c r="AI723" i="1"/>
  <c r="AI761" i="1"/>
  <c r="AI845" i="1"/>
  <c r="AI126" i="1"/>
  <c r="AI391" i="1"/>
  <c r="AI556" i="1"/>
  <c r="AI264" i="1"/>
  <c r="AI509" i="1"/>
  <c r="AI944" i="1"/>
  <c r="AI332" i="1"/>
  <c r="AI334" i="1"/>
  <c r="AI792" i="1"/>
  <c r="AI480" i="1"/>
  <c r="AI429" i="1"/>
  <c r="AI842" i="1"/>
  <c r="AI259" i="1"/>
  <c r="AI487" i="1"/>
  <c r="AI591" i="1"/>
  <c r="AI253" i="1"/>
  <c r="AI178" i="1"/>
  <c r="AI782" i="1"/>
  <c r="AI502" i="1"/>
  <c r="AI385" i="1"/>
  <c r="AI12" i="1"/>
  <c r="AI497" i="1"/>
  <c r="AI221" i="1"/>
  <c r="AI928" i="1"/>
  <c r="AI208" i="1"/>
  <c r="AI838" i="1"/>
  <c r="AI297" i="1"/>
  <c r="AI866" i="1"/>
  <c r="AI784" i="1"/>
  <c r="AI115" i="1"/>
  <c r="AI715" i="1"/>
  <c r="AI678" i="1"/>
  <c r="AI6" i="1"/>
  <c r="AI366" i="1"/>
  <c r="AI44" i="1"/>
  <c r="AI894" i="1"/>
  <c r="AI432" i="1"/>
  <c r="AI182" i="1"/>
  <c r="AI821" i="1"/>
  <c r="AI869" i="1"/>
  <c r="AI462" i="1"/>
  <c r="AI109" i="1"/>
  <c r="AI232" i="1"/>
  <c r="AI268" i="1"/>
  <c r="AI563" i="1"/>
  <c r="AI504" i="1"/>
  <c r="AI420" i="1"/>
  <c r="AI478" i="1"/>
  <c r="AI553" i="1"/>
  <c r="AI595" i="1"/>
  <c r="AI505" i="1"/>
  <c r="AI739" i="1"/>
  <c r="AI952" i="1"/>
  <c r="AI229" i="1"/>
  <c r="AI294" i="1"/>
  <c r="AI864" i="1"/>
  <c r="AI868" i="1"/>
  <c r="AI317" i="1"/>
  <c r="AI957" i="1"/>
  <c r="AI189" i="1"/>
  <c r="AI481" i="1"/>
  <c r="AI609" i="1"/>
  <c r="AI780" i="1"/>
  <c r="AI222" i="1"/>
  <c r="AI681" i="1"/>
  <c r="AI588" i="1"/>
  <c r="AI207" i="1"/>
  <c r="AI310" i="1"/>
  <c r="AI342" i="1"/>
  <c r="AI476" i="1"/>
  <c r="AI373" i="1"/>
  <c r="AI434" i="1"/>
  <c r="AI574" i="1"/>
  <c r="AI15" i="1"/>
  <c r="AI752" i="1"/>
  <c r="AI125" i="1"/>
  <c r="AI663" i="1"/>
  <c r="AI156" i="1"/>
  <c r="AI653" i="1"/>
  <c r="AI590" i="1"/>
  <c r="AI711" i="1"/>
  <c r="AI785" i="1"/>
  <c r="AI664" i="1"/>
  <c r="AI475" i="1"/>
  <c r="AI905" i="1"/>
  <c r="AI185" i="1"/>
  <c r="AI853" i="1"/>
  <c r="AI110" i="1"/>
  <c r="AI623" i="1"/>
  <c r="AI994" i="1"/>
  <c r="AI707" i="1"/>
  <c r="AI999" i="1"/>
  <c r="AI132" i="1"/>
  <c r="AI90" i="1"/>
  <c r="AI973" i="1"/>
  <c r="AI722" i="1"/>
  <c r="AI680" i="1"/>
  <c r="AI826" i="1"/>
  <c r="AI767" i="1"/>
  <c r="AI291" i="1"/>
  <c r="AI335" i="1"/>
  <c r="AI57" i="1"/>
  <c r="AI714" i="1"/>
  <c r="AI204" i="1"/>
  <c r="AI380" i="1"/>
  <c r="AI414" i="1"/>
  <c r="AI579" i="1"/>
  <c r="AI137" i="1"/>
  <c r="AI903" i="1"/>
  <c r="AI924" i="1"/>
  <c r="AI463" i="1"/>
  <c r="AI747" i="1"/>
  <c r="AI929" i="1"/>
  <c r="AI328" i="1"/>
  <c r="AI976" i="1"/>
  <c r="AI314" i="1"/>
  <c r="AI650" i="1"/>
  <c r="AI656" i="1"/>
  <c r="AI262" i="1"/>
  <c r="AI83" i="1"/>
  <c r="AI974" i="1"/>
  <c r="AI447" i="1"/>
  <c r="AI777" i="1"/>
  <c r="AI658" i="1"/>
  <c r="AI672" i="1"/>
  <c r="AI2" i="1"/>
  <c r="AI330" i="1"/>
  <c r="AI397" i="1"/>
  <c r="AI713" i="1"/>
  <c r="AI706" i="1"/>
  <c r="AI691" i="1"/>
  <c r="AI950" i="1"/>
  <c r="AI3" i="1"/>
  <c r="AI73" i="1"/>
  <c r="AI789" i="1"/>
  <c r="AI892" i="1"/>
  <c r="AI610" i="1"/>
  <c r="AI150" i="1"/>
  <c r="AI72" i="1"/>
  <c r="AI194" i="1"/>
  <c r="AI527" i="1"/>
  <c r="AI482" i="1"/>
  <c r="AI899" i="1"/>
  <c r="AI408" i="1"/>
  <c r="AI98" i="1"/>
  <c r="AI118" i="1"/>
  <c r="AI750" i="1"/>
  <c r="AI561" i="1"/>
  <c r="AI430" i="1"/>
  <c r="AI158" i="1"/>
  <c r="AI160" i="1"/>
  <c r="AI51" i="1"/>
  <c r="AI536" i="1"/>
  <c r="AI177" i="1"/>
  <c r="AI554" i="1"/>
  <c r="AI282" i="1"/>
  <c r="AI888" i="1"/>
  <c r="AI867" i="1"/>
  <c r="AI764" i="1"/>
  <c r="AI657" i="1"/>
  <c r="AI188" i="1"/>
  <c r="AI220" i="1"/>
  <c r="AI883" i="1"/>
  <c r="AI425" i="1"/>
  <c r="AI165" i="1"/>
  <c r="AI43" i="1"/>
  <c r="AI721" i="1"/>
  <c r="AI870" i="1"/>
  <c r="AI848" i="1"/>
  <c r="AI195" i="1"/>
  <c r="AI552" i="1"/>
  <c r="AI186" i="1"/>
  <c r="AI325" i="1"/>
  <c r="AI163" i="1"/>
  <c r="AI836" i="1"/>
  <c r="AI684" i="1"/>
  <c r="AI813" i="1"/>
  <c r="AI68" i="1"/>
  <c r="AI411" i="1"/>
  <c r="AI544" i="1"/>
  <c r="AI961" i="1"/>
  <c r="AI36" i="1"/>
  <c r="AI966" i="1"/>
  <c r="AI31" i="1"/>
  <c r="AI261" i="1"/>
  <c r="AI967" i="1"/>
  <c r="AI358" i="1"/>
  <c r="AI174" i="1"/>
  <c r="AI359" i="1"/>
  <c r="AI151" i="1"/>
  <c r="AI448" i="1"/>
  <c r="AI383" i="1"/>
  <c r="AI539" i="1"/>
  <c r="AI289" i="1"/>
  <c r="AI945" i="1"/>
  <c r="AI236" i="1"/>
  <c r="AI503" i="1"/>
  <c r="AI106" i="1"/>
  <c r="AI765" i="1"/>
  <c r="AI570" i="1"/>
  <c r="AI210" i="1"/>
  <c r="AI941" i="1"/>
  <c r="AI453" i="1"/>
  <c r="AI712" i="1"/>
  <c r="AI716" i="1"/>
  <c r="AI823" i="1"/>
  <c r="AI725" i="1"/>
  <c r="AI604" i="1"/>
  <c r="AI357" i="1"/>
  <c r="AI19" i="1"/>
  <c r="AI66" i="1"/>
  <c r="AI880" i="1"/>
  <c r="AI959" i="1"/>
  <c r="AI688" i="1"/>
  <c r="AI991" i="1"/>
  <c r="AI193" i="1"/>
  <c r="AI568" i="1"/>
  <c r="AI199" i="1"/>
  <c r="AI494" i="1"/>
  <c r="AI96" i="1"/>
  <c r="AI585" i="1"/>
  <c r="AI78" i="1"/>
  <c r="AI756" i="1"/>
  <c r="AI689" i="1"/>
  <c r="AI336" i="1"/>
  <c r="AI533" i="1"/>
  <c r="AI323" i="1"/>
  <c r="AI942" i="1"/>
  <c r="AI94" i="1"/>
  <c r="AI988" i="1"/>
  <c r="AI639" i="1"/>
  <c r="AI508" i="1"/>
  <c r="AI882" i="1"/>
  <c r="AI626" i="1"/>
  <c r="AI287" i="1"/>
  <c r="AI214" i="1"/>
  <c r="AI147" i="1"/>
  <c r="AI170" i="1"/>
  <c r="AI581" i="1"/>
  <c r="AI348" i="1"/>
  <c r="AI668" i="1"/>
  <c r="AI16" i="1"/>
  <c r="AI11" i="1"/>
  <c r="AI263" i="1"/>
  <c r="AI5" i="1"/>
  <c r="AI720" i="1"/>
  <c r="AI459" i="1"/>
  <c r="AI293" i="1"/>
  <c r="AI275" i="1"/>
  <c r="AI153" i="1"/>
  <c r="AI787" i="1"/>
  <c r="AI116" i="1"/>
  <c r="AI963" i="1"/>
  <c r="AI594" i="1"/>
  <c r="AI978" i="1"/>
  <c r="AI589" i="1"/>
  <c r="AI812" i="1"/>
  <c r="AI718" i="1"/>
  <c r="AI474" i="1"/>
  <c r="AI495" i="1"/>
  <c r="AI394" i="1"/>
  <c r="AI218" i="1"/>
  <c r="AI815" i="1"/>
  <c r="AI834" i="1"/>
  <c r="AI596" i="1"/>
  <c r="AI506" i="1"/>
  <c r="AI484" i="1"/>
  <c r="AI273" i="1"/>
  <c r="AI386" i="1"/>
  <c r="AI887" i="1"/>
  <c r="AI582" i="1"/>
  <c r="AI372" i="1"/>
  <c r="AI402" i="1"/>
  <c r="AI407" i="1"/>
  <c r="AI175" i="1"/>
  <c r="AI820" i="1"/>
  <c r="AI805" i="1"/>
  <c r="AI7" i="1"/>
  <c r="AI114" i="1"/>
  <c r="AI213" i="1"/>
  <c r="AI183" i="1"/>
  <c r="AI525" i="1"/>
  <c r="AI363" i="1"/>
  <c r="AI740" i="1"/>
  <c r="AI131" i="1"/>
  <c r="AI377" i="1"/>
  <c r="AI907" i="1"/>
  <c r="AI849" i="1"/>
  <c r="AI326" i="1"/>
  <c r="AI95" i="1"/>
  <c r="AI20" i="1"/>
  <c r="AI875" i="1"/>
  <c r="AI807" i="1"/>
  <c r="AI641" i="1"/>
  <c r="AI74" i="1"/>
  <c r="AI62" i="1"/>
  <c r="AI921" i="1"/>
  <c r="AI124" i="1"/>
  <c r="AI642" i="1"/>
  <c r="AI555" i="1"/>
  <c r="AI634" i="1"/>
  <c r="AI860" i="1"/>
  <c r="AI338" i="1"/>
  <c r="AI311" i="1"/>
  <c r="AI877" i="1"/>
  <c r="AI790" i="1"/>
  <c r="AI243" i="1"/>
  <c r="AI794" i="1"/>
  <c r="AI649" i="1"/>
  <c r="AI841" i="1"/>
  <c r="AI224" i="1"/>
  <c r="AI276" i="1"/>
  <c r="AI613" i="1"/>
  <c r="AI754" i="1"/>
  <c r="AI616" i="1"/>
  <c r="AI703" i="1"/>
  <c r="AI783" i="1"/>
  <c r="AI955" i="1"/>
  <c r="AI181" i="1"/>
  <c r="AI171" i="1"/>
  <c r="AI305" i="1"/>
  <c r="AI63" i="1"/>
  <c r="AI52" i="1"/>
  <c r="AI417" i="1"/>
  <c r="AI180" i="1"/>
  <c r="AI909" i="1"/>
  <c r="AI56" i="1"/>
  <c r="AI318" i="1"/>
  <c r="AI321" i="1"/>
  <c r="AI211" i="1"/>
  <c r="AI931" i="1"/>
  <c r="AI233" i="1"/>
  <c r="AI818" i="1"/>
  <c r="AI179" i="1"/>
  <c r="AI690" i="1"/>
  <c r="AI511" i="1"/>
  <c r="AI299" i="1"/>
  <c r="AI472" i="1"/>
  <c r="AI960" i="1"/>
  <c r="AI886" i="1"/>
  <c r="AI695" i="1"/>
  <c r="AI212" i="1"/>
  <c r="AI295" i="1"/>
  <c r="AI32" i="1"/>
  <c r="AI726" i="1"/>
  <c r="AI615" i="1"/>
  <c r="AI465" i="1"/>
  <c r="AI197" i="1"/>
  <c r="AI856" i="1"/>
  <c r="AI312" i="1"/>
  <c r="AI92" i="1"/>
  <c r="AI496" i="1"/>
  <c r="AI319" i="1"/>
  <c r="AI788" i="1"/>
  <c r="AI219" i="1"/>
  <c r="AI806" i="1"/>
  <c r="AI799" i="1"/>
  <c r="AI922" i="1"/>
  <c r="AI42" i="1"/>
  <c r="AI122" i="1"/>
  <c r="AI948" i="1"/>
  <c r="AI298" i="1"/>
  <c r="AI457" i="1"/>
  <c r="AI605" i="1"/>
  <c r="AI251" i="1"/>
  <c r="AI953" i="1"/>
  <c r="AI522" i="1"/>
  <c r="AI30" i="1"/>
  <c r="AI308" i="1"/>
  <c r="AI265" i="1"/>
  <c r="AI577" i="1"/>
  <c r="AI138" i="1"/>
  <c r="AI572" i="1"/>
  <c r="AI938" i="1"/>
  <c r="AI54" i="1"/>
  <c r="AI757" i="1"/>
  <c r="AI285" i="1"/>
  <c r="AI235" i="1"/>
  <c r="AI709" i="1"/>
  <c r="AI674" i="1"/>
  <c r="AI951" i="1"/>
  <c r="AI632" i="1"/>
  <c r="AI404" i="1"/>
  <c r="AI403" i="1"/>
  <c r="AI611" i="1"/>
  <c r="AI873" i="1"/>
  <c r="AI879" i="1"/>
  <c r="AI454" i="1"/>
  <c r="AI670" i="1"/>
  <c r="AI370" i="1"/>
  <c r="AI365" i="1"/>
  <c r="AI255" i="1"/>
  <c r="AI797" i="1"/>
  <c r="AI245" i="1"/>
  <c r="AI234" i="1"/>
  <c r="AI390" i="1"/>
  <c r="AI470" i="1"/>
  <c r="AI501" i="1"/>
  <c r="AI123" i="1"/>
  <c r="AI851" i="1"/>
  <c r="AI666" i="1"/>
  <c r="AI701" i="1"/>
  <c r="AI256" i="1"/>
  <c r="AI847" i="1"/>
  <c r="AI346" i="1"/>
  <c r="AI260" i="1"/>
  <c r="AI543" i="1"/>
  <c r="AI559" i="1"/>
  <c r="AI228" i="1"/>
  <c r="AI473" i="1"/>
  <c r="AI388" i="1"/>
  <c r="AI795" i="1"/>
  <c r="AI217" i="1"/>
  <c r="AI918" i="1"/>
  <c r="AI699" i="1"/>
  <c r="AI659" i="1"/>
  <c r="AI157" i="1"/>
  <c r="AI392" i="1"/>
  <c r="AI997" i="1"/>
  <c r="AI38" i="1"/>
  <c r="AI518" i="1"/>
  <c r="AI862" i="1"/>
  <c r="AI708" i="1"/>
  <c r="AI772" i="1"/>
  <c r="AI992" i="1"/>
  <c r="AI831" i="1"/>
  <c r="AI993" i="1"/>
  <c r="AI631" i="1"/>
  <c r="AI452" i="1"/>
  <c r="AI698" i="1"/>
  <c r="AI528" i="1"/>
  <c r="AI824" i="1"/>
  <c r="AI283" i="1"/>
  <c r="AI431" i="1"/>
  <c r="AI296" i="1"/>
  <c r="AI353" i="1"/>
  <c r="AI99" i="1"/>
  <c r="AI628" i="1"/>
  <c r="AI155" i="1"/>
  <c r="AI958" i="1"/>
  <c r="AI643" i="1"/>
  <c r="AI692" i="1"/>
  <c r="AI743" i="1"/>
  <c r="AI80" i="1"/>
  <c r="AI333" i="1"/>
  <c r="AI517" i="1"/>
  <c r="AI133" i="1"/>
  <c r="AI745" i="1"/>
  <c r="AI920" i="1"/>
  <c r="AI562" i="1"/>
  <c r="AI898" i="1"/>
  <c r="AI87" i="1"/>
  <c r="AI651" i="1"/>
  <c r="AI769" i="1"/>
  <c r="AI237" i="1"/>
  <c r="AI535" i="1"/>
  <c r="AI27" i="1"/>
  <c r="AI549" i="1"/>
  <c r="AI343" i="1"/>
  <c r="AI347" i="1"/>
  <c r="AI910" i="1"/>
  <c r="AI198" i="1"/>
  <c r="AI986" i="1"/>
  <c r="AI996" i="1"/>
  <c r="AI300" i="1"/>
  <c r="AI645" i="1"/>
  <c r="AI741" i="1"/>
  <c r="AI184" i="1"/>
  <c r="AI895" i="1"/>
  <c r="AI744" i="1"/>
  <c r="AI374" i="1"/>
  <c r="AI280" i="1"/>
  <c r="AI779" i="1"/>
  <c r="AI439" i="1"/>
  <c r="AI423" i="1"/>
  <c r="AI759" i="1"/>
  <c r="AI444" i="1"/>
  <c r="AI516" i="1"/>
  <c r="AI700" i="1"/>
  <c r="AI603" i="1"/>
  <c r="AI770" i="1"/>
  <c r="AI136" i="1"/>
  <c r="AI580" i="1"/>
  <c r="AI351" i="1"/>
  <c r="AI341" i="1"/>
  <c r="AI223" i="1"/>
  <c r="AI760" i="1"/>
  <c r="AI46" i="1"/>
  <c r="AI546" i="1"/>
  <c r="AI450" i="1"/>
  <c r="AI607" i="1"/>
  <c r="AI863" i="1"/>
  <c r="AI86" i="1"/>
  <c r="AI238" i="1"/>
  <c r="AI985" i="1"/>
  <c r="AI874" i="1"/>
  <c r="AI61" i="1"/>
  <c r="AI971" i="1"/>
  <c r="AI412" i="1"/>
  <c r="AI571" i="1"/>
  <c r="AI900" i="1"/>
  <c r="AI891" i="1"/>
  <c r="AI75" i="1"/>
  <c r="AI440" i="1"/>
  <c r="AI523" i="1"/>
  <c r="AI143" i="1"/>
  <c r="AI146" i="1"/>
  <c r="AI306" i="1"/>
  <c r="AI532" i="1"/>
  <c r="AI327" i="1"/>
  <c r="AI599" i="1"/>
  <c r="AI778" i="1"/>
  <c r="AI629" i="1"/>
  <c r="AI117" i="1"/>
  <c r="AI393" i="1"/>
  <c r="AI82" i="1"/>
  <c r="AI825" i="1"/>
  <c r="AI871" i="1"/>
  <c r="AI995" i="1"/>
  <c r="AI93" i="1"/>
  <c r="AI47" i="1"/>
  <c r="AI729" i="1"/>
  <c r="AI738" i="1"/>
  <c r="AI105" i="1"/>
  <c r="AI630" i="1"/>
  <c r="AI129" i="1"/>
  <c r="AI247" i="1"/>
  <c r="AI943" i="1"/>
  <c r="AI149" i="1"/>
  <c r="AI202" i="1"/>
  <c r="AI55" i="1"/>
  <c r="AI617" i="1"/>
  <c r="AI906" i="1"/>
  <c r="AI839" i="1"/>
  <c r="AI872" i="1"/>
  <c r="AI22" i="1"/>
  <c r="AI998" i="1"/>
  <c r="AI376" i="1"/>
  <c r="AI337" i="1"/>
  <c r="AI564" i="1"/>
  <c r="AI983" i="1"/>
  <c r="AI652" i="1"/>
  <c r="AI173" i="1"/>
  <c r="AI339" i="1"/>
  <c r="AI667" i="1"/>
  <c r="AI159" i="1"/>
  <c r="AI29" i="1"/>
  <c r="AI736" i="1"/>
  <c r="AI361" i="1"/>
  <c r="AI915" i="1"/>
  <c r="AI17" i="1"/>
  <c r="AI250" i="1"/>
  <c r="AI710" i="1"/>
  <c r="AI748" i="1"/>
  <c r="AI279" i="1"/>
  <c r="AI148" i="1"/>
  <c r="AI378" i="1"/>
  <c r="AI647" i="1"/>
  <c r="AI387" i="1"/>
  <c r="AI687" i="1"/>
  <c r="AI537" i="1"/>
  <c r="AI932" i="1"/>
  <c r="AI897" i="1"/>
  <c r="AI477" i="1"/>
  <c r="AI625" i="1"/>
  <c r="AI91" i="1"/>
  <c r="AI675" i="1"/>
  <c r="AI39" i="1"/>
  <c r="AI206" i="1"/>
  <c r="AI601" i="1"/>
  <c r="AI534" i="1"/>
  <c r="AI890" i="1"/>
  <c r="AI248" i="1"/>
  <c r="AI774" i="1"/>
  <c r="AI400" i="1"/>
  <c r="AI923" i="1"/>
  <c r="AI833" i="1"/>
  <c r="AI498" i="1"/>
  <c r="AI140" i="1"/>
  <c r="AI258" i="1"/>
  <c r="AI252" i="1"/>
  <c r="AI97" i="1"/>
  <c r="AI731" i="1"/>
  <c r="AI9" i="1"/>
  <c r="AI449" i="1"/>
  <c r="AI349" i="1"/>
  <c r="AI908" i="1"/>
  <c r="AI624" i="1"/>
  <c r="AI128" i="1"/>
  <c r="AI315" i="1"/>
  <c r="AI547" i="1"/>
  <c r="AI904" i="1"/>
  <c r="AI541" i="1"/>
  <c r="AI249" i="1"/>
  <c r="AI578" i="1"/>
  <c r="AI331" i="1"/>
  <c r="AI893" i="1"/>
  <c r="AI292" i="1"/>
  <c r="AI382" i="1"/>
  <c r="AI916" i="1"/>
  <c r="AI569" i="1"/>
  <c r="AI636" i="1"/>
  <c r="AI456" i="1"/>
  <c r="AI901" i="1"/>
  <c r="AI381" i="1"/>
  <c r="AI702" i="1"/>
  <c r="AI438" i="1"/>
  <c r="AI257" i="1"/>
  <c r="AI200" i="1"/>
  <c r="AI861" i="1"/>
  <c r="AI442" i="1"/>
  <c r="AI857" i="1"/>
  <c r="AI362" i="1"/>
  <c r="AI269" i="1"/>
  <c r="AI445" i="1"/>
  <c r="AI933" i="1"/>
  <c r="AI464" i="1"/>
  <c r="AI406" i="1"/>
  <c r="AI203" i="1"/>
  <c r="AI313" i="1"/>
  <c r="AI817" i="1"/>
  <c r="AI267" i="1"/>
  <c r="AI530" i="1"/>
  <c r="AI166" i="1"/>
  <c r="AI164" i="1"/>
  <c r="AI919" i="1"/>
  <c r="AI461" i="1"/>
  <c r="AI717" i="1"/>
  <c r="AI694" i="1"/>
  <c r="AI987" i="1"/>
  <c r="AI587" i="1"/>
  <c r="AI485" i="1"/>
  <c r="AI84" i="1"/>
  <c r="AI187" i="1"/>
  <c r="AI621" i="1"/>
  <c r="AI635" i="1"/>
  <c r="AI169" i="1"/>
  <c r="AI979" i="1"/>
  <c r="AI781" i="1"/>
  <c r="AI107" i="1"/>
  <c r="AI573" i="1"/>
  <c r="AI791" i="1"/>
  <c r="AI371" i="1"/>
  <c r="AI142" i="1"/>
  <c r="AI746" i="1"/>
  <c r="AI633" i="1"/>
  <c r="AI428" i="1"/>
  <c r="AI469" i="1"/>
  <c r="AI8" i="1"/>
  <c r="AI389" i="1"/>
  <c r="AI935" i="1"/>
  <c r="AI489" i="1"/>
  <c r="AI500" i="1"/>
  <c r="AI355" i="1"/>
  <c r="AI215" i="1"/>
  <c r="AI410" i="1"/>
  <c r="AI104" i="1"/>
  <c r="AI515" i="1"/>
  <c r="AI808" i="1"/>
  <c r="AI758" i="1"/>
  <c r="AI964" i="1"/>
  <c r="AI141" i="1"/>
  <c r="AI608" i="1"/>
  <c r="AI302" i="1"/>
  <c r="AI881" i="1"/>
  <c r="AI972" i="1"/>
  <c r="AI545" i="1"/>
  <c r="AI829" i="1"/>
  <c r="AI753" i="1"/>
  <c r="AI286" i="1"/>
  <c r="AI316" i="1"/>
  <c r="AI551" i="1"/>
  <c r="AI962" i="1"/>
  <c r="AI152" i="1"/>
  <c r="AI479" i="1"/>
  <c r="AI468" i="1"/>
  <c r="AI855" i="1"/>
  <c r="AI435" i="1"/>
  <c r="AI33" i="1"/>
  <c r="AI697" i="1"/>
  <c r="AI113" i="1"/>
  <c r="AI776" i="1"/>
  <c r="AI730" i="1"/>
  <c r="AI762" i="1"/>
  <c r="AI742" i="1"/>
  <c r="AI661" i="1"/>
  <c r="AI320" i="1"/>
  <c r="AI507" i="1"/>
  <c r="AI266" i="1"/>
  <c r="AI190" i="1"/>
  <c r="AI771" i="1"/>
  <c r="AI23" i="1"/>
  <c r="AI172" i="1"/>
  <c r="AI512" i="1"/>
  <c r="AI492" i="1"/>
  <c r="AI521" i="1"/>
  <c r="AI768" i="1"/>
  <c r="AI846" i="1"/>
  <c r="AI940" i="1"/>
  <c r="AI565" i="1"/>
  <c r="AI844" i="1"/>
  <c r="AI614" i="1"/>
  <c r="AI802" i="1"/>
  <c r="AI696" i="1"/>
  <c r="AI878" i="1"/>
  <c r="AI930" i="1"/>
  <c r="AI531" i="1"/>
  <c r="AI127" i="1"/>
  <c r="AI416" i="1"/>
  <c r="AI369" i="1"/>
  <c r="AI40" i="1"/>
  <c r="AI13" i="1"/>
  <c r="AI89" i="1"/>
  <c r="AI437" i="1"/>
  <c r="AI70" i="1"/>
  <c r="AI671" i="1"/>
  <c r="AI832" i="1"/>
  <c r="AI732" i="1"/>
  <c r="AI583" i="1"/>
  <c r="AI443" i="1"/>
  <c r="AI775" i="1"/>
  <c r="AI384" i="1"/>
  <c r="AI654" i="1"/>
  <c r="AI840" i="1"/>
  <c r="AI600" i="1"/>
  <c r="AI876" i="1"/>
  <c r="AI811" i="1"/>
  <c r="AI254" i="1"/>
  <c r="AI458" i="1"/>
  <c r="AI956" i="1"/>
  <c r="AI837" i="1"/>
  <c r="AI984" i="1"/>
  <c r="AI990" i="1"/>
  <c r="AI567" i="1"/>
  <c r="AI575" i="1"/>
  <c r="AI843" i="1"/>
  <c r="AI665" i="1"/>
  <c r="AI356" i="1"/>
  <c r="AI755" i="1"/>
  <c r="AI644" i="1"/>
  <c r="AI167" i="1"/>
  <c r="AI704" i="1"/>
  <c r="AI733" i="1"/>
  <c r="AI28" i="1"/>
  <c r="AI627" i="1"/>
  <c r="AI284" i="1"/>
  <c r="AI112" i="1"/>
  <c r="AI53" i="1"/>
  <c r="AI686" i="1"/>
  <c r="AI76" i="1"/>
  <c r="AI982" i="1"/>
  <c r="AI513" i="1"/>
  <c r="AI936" i="1"/>
  <c r="AI493" i="1"/>
  <c r="AI239" i="1"/>
  <c r="AI85" i="1"/>
  <c r="AI244" i="1"/>
  <c r="AI529" i="1"/>
  <c r="AI49" i="1"/>
  <c r="AI35" i="1"/>
  <c r="AI59" i="1"/>
  <c r="AI345" i="1"/>
  <c r="AI566" i="1"/>
  <c r="AI560" i="1"/>
  <c r="AI519" i="1"/>
  <c r="AI488" i="1"/>
  <c r="AI145" i="1"/>
  <c r="AI144" i="1"/>
  <c r="AI441" i="1"/>
  <c r="AI226" i="1"/>
  <c r="AI969" i="1"/>
  <c r="AI81" i="1"/>
  <c r="AI854" i="1"/>
  <c r="AI272" i="1"/>
  <c r="AI734" i="1"/>
  <c r="AI819" i="1"/>
  <c r="AI510" i="1"/>
  <c r="AI304" i="1"/>
  <c r="AI640" i="1"/>
  <c r="AI436" i="1"/>
  <c r="AI557" i="1"/>
  <c r="AI638" i="1"/>
  <c r="AI809" i="1"/>
  <c r="AI401" i="1"/>
  <c r="AI937" i="1"/>
  <c r="AI88" i="1"/>
  <c r="AI396" i="1"/>
  <c r="AI277" i="1"/>
  <c r="AI949" i="1"/>
  <c r="AI858" i="1"/>
  <c r="AI682" i="1"/>
  <c r="AI433" i="1"/>
  <c r="AI735" i="1"/>
  <c r="AI483" i="1"/>
  <c r="AI550" i="1"/>
  <c r="AI705" i="1"/>
  <c r="AI648" i="1"/>
  <c r="AI451" i="1"/>
  <c r="AI946" i="1"/>
  <c r="AI719" i="1"/>
  <c r="AI728" i="1"/>
  <c r="AI896" i="1"/>
  <c r="AI100" i="1"/>
  <c r="AI360" i="1"/>
  <c r="AI64" i="1"/>
  <c r="AI925" i="1"/>
  <c r="AI646" i="1"/>
  <c r="AI524" i="1"/>
  <c r="AI419" i="1"/>
  <c r="AI34" i="1"/>
  <c r="AI816" i="1"/>
  <c r="AI796" i="1"/>
  <c r="AI24" i="1"/>
  <c r="AI111" i="1"/>
  <c r="AI576" i="1"/>
  <c r="AI409" i="1"/>
  <c r="AI490" i="1"/>
  <c r="AI120" i="1"/>
  <c r="AI307" i="1"/>
  <c r="AI303" i="1"/>
  <c r="AI865" i="1"/>
  <c r="AI592" i="1"/>
  <c r="AI803" i="1"/>
  <c r="AI421" i="1"/>
  <c r="AI965" i="1"/>
  <c r="AI322" i="1"/>
  <c r="AI364" i="1"/>
  <c r="AI749" i="1"/>
  <c r="AI65" i="1"/>
  <c r="AI41" i="1"/>
  <c r="AI655" i="1"/>
  <c r="AI801" i="1"/>
  <c r="AI340" i="1"/>
  <c r="AI822" i="1"/>
  <c r="AI79" i="1"/>
  <c r="AI830" i="1"/>
  <c r="AI350" i="1"/>
  <c r="AI810" i="1"/>
  <c r="AI486" i="1"/>
  <c r="AI586" i="1"/>
  <c r="AI683" i="1"/>
  <c r="AI466" i="1"/>
  <c r="AI227" i="1"/>
  <c r="AI379" i="1"/>
  <c r="AI424" i="1"/>
  <c r="AI101" i="1"/>
  <c r="AI192" i="1"/>
  <c r="AI737" i="1"/>
  <c r="AI912" i="1"/>
  <c r="AI60" i="1"/>
  <c r="AI77" i="1"/>
  <c r="AI514" i="1"/>
  <c r="AI542" i="1"/>
  <c r="AI926" i="1"/>
  <c r="AI1001" i="1"/>
  <c r="AI10" i="1"/>
  <c r="AI216" i="1"/>
  <c r="AI205" i="1"/>
  <c r="AI902" i="1"/>
  <c r="AI121" i="1"/>
  <c r="AI48" i="1"/>
  <c r="AI800" i="1"/>
  <c r="AI209" i="1"/>
  <c r="AI354" i="1"/>
  <c r="AI917" i="1"/>
  <c r="AI885" i="1"/>
  <c r="AI201" i="1"/>
  <c r="AI196" i="1"/>
  <c r="AI597" i="1"/>
  <c r="AI540" i="1"/>
  <c r="AI786" i="1"/>
  <c r="AI102" i="1"/>
  <c r="AI606" i="1"/>
  <c r="AI612" i="1"/>
  <c r="AI231" i="1"/>
  <c r="AI108" i="1"/>
  <c r="AI45" i="1"/>
  <c r="AI773" i="1"/>
  <c r="AI673" i="1"/>
  <c r="AI162" i="1"/>
  <c r="AI914" i="1"/>
  <c r="AI168" i="1"/>
  <c r="AI191" i="1"/>
  <c r="AI622" i="1"/>
  <c r="AI968" i="1"/>
  <c r="AI947" i="1"/>
  <c r="AI119" i="1"/>
  <c r="AI446" i="1"/>
  <c r="AI660" i="1"/>
  <c r="AI913" i="1"/>
  <c r="AI989" i="1"/>
  <c r="AI471" i="1"/>
  <c r="AI884" i="1"/>
  <c r="AI4" i="1"/>
  <c r="AI240" i="1"/>
  <c r="AI798" i="1"/>
  <c r="AI135" i="1"/>
  <c r="AI274" i="1"/>
  <c r="AI103" i="1"/>
  <c r="AI230" i="1"/>
  <c r="AI911" i="1"/>
  <c r="AI398" i="1"/>
  <c r="AI18" i="1"/>
  <c r="AI375" i="1"/>
  <c r="AI467" i="1"/>
  <c r="AI413" i="1"/>
  <c r="AI344" i="1"/>
  <c r="AI975" i="1"/>
  <c r="AI26" i="1"/>
  <c r="AI954" i="1"/>
  <c r="AI763" i="1"/>
  <c r="AI288" i="1"/>
  <c r="AI25" i="1"/>
  <c r="AI491" i="1"/>
  <c r="AI460" i="1"/>
  <c r="AI154" i="1"/>
  <c r="AI584" i="1"/>
  <c r="AI309" i="1"/>
  <c r="AI405" i="1"/>
  <c r="AI662" i="1"/>
  <c r="AI139" i="1"/>
  <c r="AI324" i="1"/>
  <c r="AI637" i="1"/>
  <c r="AI835" i="1"/>
  <c r="AI693" i="1"/>
  <c r="AI427" i="1"/>
  <c r="AI669" i="1"/>
  <c r="AI242" i="1"/>
  <c r="AI71" i="1"/>
  <c r="AI246" i="1"/>
  <c r="AI677" i="1"/>
  <c r="AI176" i="1"/>
  <c r="AI827" i="1"/>
  <c r="AI526" i="1"/>
  <c r="AI828" i="1"/>
  <c r="AI271" i="1"/>
  <c r="AI927" i="1"/>
  <c r="AI281" i="1"/>
  <c r="AI804" i="1"/>
  <c r="AI934" i="1"/>
  <c r="AI329" i="1"/>
  <c r="AI981" i="1"/>
  <c r="AI980" i="1"/>
  <c r="AI426" i="1"/>
  <c r="AI727" i="1"/>
  <c r="AI225" i="1"/>
  <c r="AI130" i="1"/>
  <c r="AI415" i="1"/>
  <c r="AI50" i="1"/>
  <c r="AI619" i="1"/>
  <c r="AI161" i="1"/>
  <c r="AI455" i="1"/>
  <c r="AI520" i="1"/>
  <c r="AI793" i="1"/>
  <c r="AI422" i="1"/>
  <c r="AI21" i="1"/>
  <c r="AI766" i="1"/>
  <c r="AI37" i="1"/>
  <c r="AI859" i="1"/>
  <c r="AI14" i="1"/>
  <c r="AI368" i="1"/>
  <c r="AI618" i="1"/>
  <c r="AI58" i="1"/>
  <c r="AI395" i="1"/>
  <c r="AI939" i="1"/>
  <c r="AI290" i="1"/>
  <c r="AI241" i="1"/>
  <c r="AI301" i="1"/>
  <c r="AI418" i="1"/>
  <c r="AI134" i="1"/>
  <c r="AI676" i="1"/>
  <c r="AI538"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<sst xmlns="http://schemas.openxmlformats.org/spreadsheetml/2006/main" count="23782" uniqueCount="4683">
  <si>
    <t>Order_ID</t>
  </si>
  <si>
    <t>Order_Date</t>
  </si>
  <si>
    <t>Customer_ID</t>
  </si>
  <si>
    <t>Car_ID</t>
  </si>
  <si>
    <t>Dealer_ID</t>
  </si>
  <si>
    <t>Salesperson_ID</t>
  </si>
  <si>
    <t>Color</t>
  </si>
  <si>
    <t>Discount_INR</t>
  </si>
  <si>
    <t>Payment_Mode</t>
  </si>
  <si>
    <t>Finance_Provider</t>
  </si>
  <si>
    <t>Lead_Source</t>
  </si>
  <si>
    <t>Order_Status</t>
  </si>
  <si>
    <t>Delivery_Date</t>
  </si>
  <si>
    <t>Insurance_Bundled</t>
  </si>
  <si>
    <t>ORD00001</t>
  </si>
  <si>
    <t>CU0692</t>
  </si>
  <si>
    <t>C024</t>
  </si>
  <si>
    <t>D004</t>
  </si>
  <si>
    <t>S012</t>
  </si>
  <si>
    <t>Blue</t>
  </si>
  <si>
    <t>Cash</t>
  </si>
  <si>
    <t>N/A</t>
  </si>
  <si>
    <t>Online Website</t>
  </si>
  <si>
    <t>Delivered</t>
  </si>
  <si>
    <t>No</t>
  </si>
  <si>
    <t>ORD00002</t>
  </si>
  <si>
    <t>CU0522</t>
  </si>
  <si>
    <t>C005</t>
  </si>
  <si>
    <t>D005</t>
  </si>
  <si>
    <t>S014</t>
  </si>
  <si>
    <t>Silver</t>
  </si>
  <si>
    <t>Loan/Finance</t>
  </si>
  <si>
    <t>HDFC Bank</t>
  </si>
  <si>
    <t>Corporate Tie-up</t>
  </si>
  <si>
    <t>ORD00003</t>
  </si>
  <si>
    <t>CU0319</t>
  </si>
  <si>
    <t>C015</t>
  </si>
  <si>
    <t>D001</t>
  </si>
  <si>
    <t>S002</t>
  </si>
  <si>
    <t>ICICI Bank</t>
  </si>
  <si>
    <t>ORD00004</t>
  </si>
  <si>
    <t>CU0149</t>
  </si>
  <si>
    <t>C002</t>
  </si>
  <si>
    <t>D011</t>
  </si>
  <si>
    <t>S034</t>
  </si>
  <si>
    <t>Red</t>
  </si>
  <si>
    <t>Referral</t>
  </si>
  <si>
    <t>Yes</t>
  </si>
  <si>
    <t>ORD00005</t>
  </si>
  <si>
    <t>CU0684</t>
  </si>
  <si>
    <t>C010</t>
  </si>
  <si>
    <t>D003</t>
  </si>
  <si>
    <t>S011</t>
  </si>
  <si>
    <t>Social Media</t>
  </si>
  <si>
    <t>ORD00006</t>
  </si>
  <si>
    <t>CU0167</t>
  </si>
  <si>
    <t>C003</t>
  </si>
  <si>
    <t>D002</t>
  </si>
  <si>
    <t>S008</t>
  </si>
  <si>
    <t>Grey</t>
  </si>
  <si>
    <t>ORD00007</t>
  </si>
  <si>
    <t>CU0340</t>
  </si>
  <si>
    <t>C028</t>
  </si>
  <si>
    <t>D021</t>
  </si>
  <si>
    <t>S062</t>
  </si>
  <si>
    <t>ORD00008</t>
  </si>
  <si>
    <t>CU0451</t>
  </si>
  <si>
    <t>C004</t>
  </si>
  <si>
    <t>D018</t>
  </si>
  <si>
    <t>S053</t>
  </si>
  <si>
    <t>SBI</t>
  </si>
  <si>
    <t>ORD00009</t>
  </si>
  <si>
    <t>CU0252</t>
  </si>
  <si>
    <t>D025</t>
  </si>
  <si>
    <t>S074</t>
  </si>
  <si>
    <t>Black</t>
  </si>
  <si>
    <t>ORD00010</t>
  </si>
  <si>
    <t>CU0468</t>
  </si>
  <si>
    <t>White</t>
  </si>
  <si>
    <t>ORD00011</t>
  </si>
  <si>
    <t>CU0197</t>
  </si>
  <si>
    <t>C014</t>
  </si>
  <si>
    <t>ORD00012</t>
  </si>
  <si>
    <t>CU0336</t>
  </si>
  <si>
    <t>D010</t>
  </si>
  <si>
    <t>S031</t>
  </si>
  <si>
    <t>Auto Expo/Event</t>
  </si>
  <si>
    <t>ORD00013</t>
  </si>
  <si>
    <t>CU0680</t>
  </si>
  <si>
    <t>S015</t>
  </si>
  <si>
    <t>ORD00014</t>
  </si>
  <si>
    <t>CU0507</t>
  </si>
  <si>
    <t>C012</t>
  </si>
  <si>
    <t>D024</t>
  </si>
  <si>
    <t>S071</t>
  </si>
  <si>
    <t>Exchange + Loan</t>
  </si>
  <si>
    <t>Tata Capital</t>
  </si>
  <si>
    <t>ORD00015</t>
  </si>
  <si>
    <t>CU0161</t>
  </si>
  <si>
    <t>C034</t>
  </si>
  <si>
    <t>Axis Bank</t>
  </si>
  <si>
    <t>ORD00016</t>
  </si>
  <si>
    <t>CU0637</t>
  </si>
  <si>
    <t>C006</t>
  </si>
  <si>
    <t>D015</t>
  </si>
  <si>
    <t>S046</t>
  </si>
  <si>
    <t>ORD00017</t>
  </si>
  <si>
    <t>CU0078</t>
  </si>
  <si>
    <t>C008</t>
  </si>
  <si>
    <t>S003</t>
  </si>
  <si>
    <t>ORD00018</t>
  </si>
  <si>
    <t>CU0257</t>
  </si>
  <si>
    <t>D008</t>
  </si>
  <si>
    <t>S023</t>
  </si>
  <si>
    <t>Cancelled</t>
  </si>
  <si>
    <t>ORD00019</t>
  </si>
  <si>
    <t>CU0557</t>
  </si>
  <si>
    <t>C032</t>
  </si>
  <si>
    <t>S010</t>
  </si>
  <si>
    <t>Test Drive Campaign</t>
  </si>
  <si>
    <t>ORD00020</t>
  </si>
  <si>
    <t>CU0408</t>
  </si>
  <si>
    <t>Walk-in</t>
  </si>
  <si>
    <t>ORD00021</t>
  </si>
  <si>
    <t>CU0193</t>
  </si>
  <si>
    <t>C011</t>
  </si>
  <si>
    <t>D014</t>
  </si>
  <si>
    <t>S042</t>
  </si>
  <si>
    <t>ORD00022</t>
  </si>
  <si>
    <t>CU0010</t>
  </si>
  <si>
    <t>S032</t>
  </si>
  <si>
    <t>ORD00023</t>
  </si>
  <si>
    <t>CU0033</t>
  </si>
  <si>
    <t>C033</t>
  </si>
  <si>
    <t>D023</t>
  </si>
  <si>
    <t>S070</t>
  </si>
  <si>
    <t>ORD00024</t>
  </si>
  <si>
    <t>CU0463</t>
  </si>
  <si>
    <t>C016</t>
  </si>
  <si>
    <t>S005</t>
  </si>
  <si>
    <t>ORD00025</t>
  </si>
  <si>
    <t>CU0396</t>
  </si>
  <si>
    <t>S004</t>
  </si>
  <si>
    <t>ORD00026</t>
  </si>
  <si>
    <t>CU0550</t>
  </si>
  <si>
    <t>C009</t>
  </si>
  <si>
    <t>D006</t>
  </si>
  <si>
    <t>S017</t>
  </si>
  <si>
    <t>ORD00027</t>
  </si>
  <si>
    <t>CU0602</t>
  </si>
  <si>
    <t>S054</t>
  </si>
  <si>
    <t>ORD00028</t>
  </si>
  <si>
    <t>CU0337</t>
  </si>
  <si>
    <t>C029</t>
  </si>
  <si>
    <t>ORD00029</t>
  </si>
  <si>
    <t>CU0305</t>
  </si>
  <si>
    <t>S043</t>
  </si>
  <si>
    <t>ORD00030</t>
  </si>
  <si>
    <t>CU0716</t>
  </si>
  <si>
    <t>D007</t>
  </si>
  <si>
    <t>S020</t>
  </si>
  <si>
    <t>ORD00031</t>
  </si>
  <si>
    <t>CU0506</t>
  </si>
  <si>
    <t>D009</t>
  </si>
  <si>
    <t>S028</t>
  </si>
  <si>
    <t>ORD00032</t>
  </si>
  <si>
    <t>CU0213</t>
  </si>
  <si>
    <t>C013</t>
  </si>
  <si>
    <t>S073</t>
  </si>
  <si>
    <t>ORD00033</t>
  </si>
  <si>
    <t>CU0011</t>
  </si>
  <si>
    <t>ORD00034</t>
  </si>
  <si>
    <t>CU0483</t>
  </si>
  <si>
    <t>D016</t>
  </si>
  <si>
    <t>S048</t>
  </si>
  <si>
    <t>ORD00035</t>
  </si>
  <si>
    <t>CU0694</t>
  </si>
  <si>
    <t>ORD00036</t>
  </si>
  <si>
    <t>CU0657</t>
  </si>
  <si>
    <t>C018</t>
  </si>
  <si>
    <t>Bajaj Finserv</t>
  </si>
  <si>
    <t>ORD00037</t>
  </si>
  <si>
    <t>CU0245</t>
  </si>
  <si>
    <t>S069</t>
  </si>
  <si>
    <t>ORD00038</t>
  </si>
  <si>
    <t>CU0681</t>
  </si>
  <si>
    <t>D017</t>
  </si>
  <si>
    <t>S051</t>
  </si>
  <si>
    <t>ORD00039</t>
  </si>
  <si>
    <t>CU0124</t>
  </si>
  <si>
    <t>ORD00040</t>
  </si>
  <si>
    <t>CU0666</t>
  </si>
  <si>
    <t>S072</t>
  </si>
  <si>
    <t>ORD00041</t>
  </si>
  <si>
    <t>CU0333</t>
  </si>
  <si>
    <t>C037</t>
  </si>
  <si>
    <t>ORD00042</t>
  </si>
  <si>
    <t>CU0460</t>
  </si>
  <si>
    <t>S016</t>
  </si>
  <si>
    <t>ORD00043</t>
  </si>
  <si>
    <t>CU0062</t>
  </si>
  <si>
    <t>S027</t>
  </si>
  <si>
    <t>Lease (Corporate)</t>
  </si>
  <si>
    <t>ORD00044</t>
  </si>
  <si>
    <t>CU0285</t>
  </si>
  <si>
    <t>C007</t>
  </si>
  <si>
    <t>S044</t>
  </si>
  <si>
    <t>ORD00045</t>
  </si>
  <si>
    <t>CU0056</t>
  </si>
  <si>
    <t>D012</t>
  </si>
  <si>
    <t>S038</t>
  </si>
  <si>
    <t>ORD00046</t>
  </si>
  <si>
    <t>CU0067</t>
  </si>
  <si>
    <t>C031</t>
  </si>
  <si>
    <t>ORD00047</t>
  </si>
  <si>
    <t>CU0242</t>
  </si>
  <si>
    <t>S024</t>
  </si>
  <si>
    <t>ORD00048</t>
  </si>
  <si>
    <t>CU0651</t>
  </si>
  <si>
    <t>ORD00049</t>
  </si>
  <si>
    <t>CU0160</t>
  </si>
  <si>
    <t>ORD00050</t>
  </si>
  <si>
    <t>CU0465</t>
  </si>
  <si>
    <t>ORD00051</t>
  </si>
  <si>
    <t>CU0384</t>
  </si>
  <si>
    <t>D013</t>
  </si>
  <si>
    <t>S041</t>
  </si>
  <si>
    <t>Mahindra Finance</t>
  </si>
  <si>
    <t>ORD00052</t>
  </si>
  <si>
    <t>CU0128</t>
  </si>
  <si>
    <t>ORD00053</t>
  </si>
  <si>
    <t>CU0435</t>
  </si>
  <si>
    <t>C023</t>
  </si>
  <si>
    <t>S049</t>
  </si>
  <si>
    <t>ORD00054</t>
  </si>
  <si>
    <t>CU0151</t>
  </si>
  <si>
    <t>ORD00055</t>
  </si>
  <si>
    <t>CU0170</t>
  </si>
  <si>
    <t>ORD00056</t>
  </si>
  <si>
    <t>CU0112</t>
  </si>
  <si>
    <t>S039</t>
  </si>
  <si>
    <t>ORD00057</t>
  </si>
  <si>
    <t>CU0072</t>
  </si>
  <si>
    <t>ORD00058</t>
  </si>
  <si>
    <t>CU0113</t>
  </si>
  <si>
    <t>ORD00059</t>
  </si>
  <si>
    <t>CU0652</t>
  </si>
  <si>
    <t>ORD00060</t>
  </si>
  <si>
    <t>CU0063</t>
  </si>
  <si>
    <t>D022</t>
  </si>
  <si>
    <t>S065</t>
  </si>
  <si>
    <t>ORD00061</t>
  </si>
  <si>
    <t>CU0619</t>
  </si>
  <si>
    <t>Brown</t>
  </si>
  <si>
    <t>ORD00062</t>
  </si>
  <si>
    <t>CU0103</t>
  </si>
  <si>
    <t>C001</t>
  </si>
  <si>
    <t>ORD00063</t>
  </si>
  <si>
    <t>CU0255</t>
  </si>
  <si>
    <t>S064</t>
  </si>
  <si>
    <t>ORD00064</t>
  </si>
  <si>
    <t>CU0649</t>
  </si>
  <si>
    <t>ORD00065</t>
  </si>
  <si>
    <t>CU0717</t>
  </si>
  <si>
    <t>ORD00066</t>
  </si>
  <si>
    <t>CU0309</t>
  </si>
  <si>
    <t>S045</t>
  </si>
  <si>
    <t>ORD00067</t>
  </si>
  <si>
    <t>Orange</t>
  </si>
  <si>
    <t>ORD00068</t>
  </si>
  <si>
    <t>CU0682</t>
  </si>
  <si>
    <t>S022</t>
  </si>
  <si>
    <t>ORD00069</t>
  </si>
  <si>
    <t>CU0391</t>
  </si>
  <si>
    <t>C017</t>
  </si>
  <si>
    <t>ORD00070</t>
  </si>
  <si>
    <t>CU0119</t>
  </si>
  <si>
    <t>S013</t>
  </si>
  <si>
    <t>ORD00071</t>
  </si>
  <si>
    <t>CU0374</t>
  </si>
  <si>
    <t>C027</t>
  </si>
  <si>
    <t>ORD00072</t>
  </si>
  <si>
    <t>CU0512</t>
  </si>
  <si>
    <t>C020</t>
  </si>
  <si>
    <t>ORD00073</t>
  </si>
  <si>
    <t>CU0588</t>
  </si>
  <si>
    <t>ORD00074</t>
  </si>
  <si>
    <t>CU0718</t>
  </si>
  <si>
    <t>S075</t>
  </si>
  <si>
    <t>ORD00075</t>
  </si>
  <si>
    <t>CU0164</t>
  </si>
  <si>
    <t>ORD00076</t>
  </si>
  <si>
    <t>CU0714</t>
  </si>
  <si>
    <t>ORD00077</t>
  </si>
  <si>
    <t>CU0469</t>
  </si>
  <si>
    <t>S033</t>
  </si>
  <si>
    <t>ORD00078</t>
  </si>
  <si>
    <t>CU0590</t>
  </si>
  <si>
    <t>ORD00079</t>
  </si>
  <si>
    <t>CU0054</t>
  </si>
  <si>
    <t>S077</t>
  </si>
  <si>
    <t>ORD00080</t>
  </si>
  <si>
    <t>CU0611</t>
  </si>
  <si>
    <t>C035</t>
  </si>
  <si>
    <t>D019</t>
  </si>
  <si>
    <t>S056</t>
  </si>
  <si>
    <t>ORD00081</t>
  </si>
  <si>
    <t>CU0085</t>
  </si>
  <si>
    <t>ORD00082</t>
  </si>
  <si>
    <t>CU0496</t>
  </si>
  <si>
    <t>C040</t>
  </si>
  <si>
    <t>ORD00083</t>
  </si>
  <si>
    <t>CU0543</t>
  </si>
  <si>
    <t>ORD00084</t>
  </si>
  <si>
    <t>CU0126</t>
  </si>
  <si>
    <t>ORD00085</t>
  </si>
  <si>
    <t>CU0558</t>
  </si>
  <si>
    <t>ORD00086</t>
  </si>
  <si>
    <t>CU0591</t>
  </si>
  <si>
    <t>ORD00087</t>
  </si>
  <si>
    <t>CU0138</t>
  </si>
  <si>
    <t>S058</t>
  </si>
  <si>
    <t>ORD00088</t>
  </si>
  <si>
    <t>ORD00089</t>
  </si>
  <si>
    <t>CU0664</t>
  </si>
  <si>
    <t>ORD00090</t>
  </si>
  <si>
    <t>C019</t>
  </si>
  <si>
    <t>ORD00091</t>
  </si>
  <si>
    <t>CU0228</t>
  </si>
  <si>
    <t>S036</t>
  </si>
  <si>
    <t>ORD00092</t>
  </si>
  <si>
    <t>CU0586</t>
  </si>
  <si>
    <t>C030</t>
  </si>
  <si>
    <t>ORD00093</t>
  </si>
  <si>
    <t>ORD00094</t>
  </si>
  <si>
    <t>CU0624</t>
  </si>
  <si>
    <t>ORD00095</t>
  </si>
  <si>
    <t>CU0235</t>
  </si>
  <si>
    <t>ORD00096</t>
  </si>
  <si>
    <t>CU0059</t>
  </si>
  <si>
    <t>ORD00097</t>
  </si>
  <si>
    <t>CU0715</t>
  </si>
  <si>
    <t>ORD00098</t>
  </si>
  <si>
    <t>CU0701</t>
  </si>
  <si>
    <t>ORD00099</t>
  </si>
  <si>
    <t>CU0383</t>
  </si>
  <si>
    <t>ORD00100</t>
  </si>
  <si>
    <t>CU0647</t>
  </si>
  <si>
    <t>ORD00101</t>
  </si>
  <si>
    <t>CU0006</t>
  </si>
  <si>
    <t>ORD00102</t>
  </si>
  <si>
    <t>CU0500</t>
  </si>
  <si>
    <t>ORD00103</t>
  </si>
  <si>
    <t>CU0450</t>
  </si>
  <si>
    <t>S067</t>
  </si>
  <si>
    <t>ORD00104</t>
  </si>
  <si>
    <t>CU0405</t>
  </si>
  <si>
    <t>ORD00105</t>
  </si>
  <si>
    <t>CU0564</t>
  </si>
  <si>
    <t>S021</t>
  </si>
  <si>
    <t>ORD00106</t>
  </si>
  <si>
    <t>CU0130</t>
  </si>
  <si>
    <t>ORD00107</t>
  </si>
  <si>
    <t>ORD00108</t>
  </si>
  <si>
    <t>CU0440</t>
  </si>
  <si>
    <t>ORD00109</t>
  </si>
  <si>
    <t>CU0040</t>
  </si>
  <si>
    <t>S037</t>
  </si>
  <si>
    <t>ORD00110</t>
  </si>
  <si>
    <t>CU0237</t>
  </si>
  <si>
    <t>ORD00111</t>
  </si>
  <si>
    <t>CU0049</t>
  </si>
  <si>
    <t>S035</t>
  </si>
  <si>
    <t>ORD00112</t>
  </si>
  <si>
    <t>CU0343</t>
  </si>
  <si>
    <t>ORD00113</t>
  </si>
  <si>
    <t>CU0620</t>
  </si>
  <si>
    <t>ORD00114</t>
  </si>
  <si>
    <t>CU0198</t>
  </si>
  <si>
    <t>C021</t>
  </si>
  <si>
    <t>ORD00115</t>
  </si>
  <si>
    <t>S076</t>
  </si>
  <si>
    <t>ORD00116</t>
  </si>
  <si>
    <t>CU0171</t>
  </si>
  <si>
    <t>S018</t>
  </si>
  <si>
    <t>ORD00117</t>
  </si>
  <si>
    <t>ORD00118</t>
  </si>
  <si>
    <t>CU0004</t>
  </si>
  <si>
    <t>ORD00119</t>
  </si>
  <si>
    <t>CU0122</t>
  </si>
  <si>
    <t>ORD00120</t>
  </si>
  <si>
    <t>CU0548</t>
  </si>
  <si>
    <t>ORD00121</t>
  </si>
  <si>
    <t>ORD00122</t>
  </si>
  <si>
    <t>CU0109</t>
  </si>
  <si>
    <t>C022</t>
  </si>
  <si>
    <t>S066</t>
  </si>
  <si>
    <t>ORD00123</t>
  </si>
  <si>
    <t>CU0445</t>
  </si>
  <si>
    <t>ORD00124</t>
  </si>
  <si>
    <t>CU0289</t>
  </si>
  <si>
    <t>ORD00125</t>
  </si>
  <si>
    <t>D020</t>
  </si>
  <si>
    <t>S060</t>
  </si>
  <si>
    <t>ORD00126</t>
  </si>
  <si>
    <t>CU0275</t>
  </si>
  <si>
    <t>S026</t>
  </si>
  <si>
    <t>ORD00127</t>
  </si>
  <si>
    <t>CU0455</t>
  </si>
  <si>
    <t>ORD00128</t>
  </si>
  <si>
    <t>CU0304</t>
  </si>
  <si>
    <t>ORD00129</t>
  </si>
  <si>
    <t>ORD00130</t>
  </si>
  <si>
    <t>S009</t>
  </si>
  <si>
    <t>ORD00131</t>
  </si>
  <si>
    <t>CU0704</t>
  </si>
  <si>
    <t>ORD00132</t>
  </si>
  <si>
    <t>CU0672</t>
  </si>
  <si>
    <t>ORD00133</t>
  </si>
  <si>
    <t>CU0187</t>
  </si>
  <si>
    <t>ORD00134</t>
  </si>
  <si>
    <t>CU0393</t>
  </si>
  <si>
    <t>ORD00135</t>
  </si>
  <si>
    <t>CU0003</t>
  </si>
  <si>
    <t>ORD00136</t>
  </si>
  <si>
    <t>CU0302</t>
  </si>
  <si>
    <t>ORD00137</t>
  </si>
  <si>
    <t>ORD00138</t>
  </si>
  <si>
    <t>CU0013</t>
  </si>
  <si>
    <t>S006</t>
  </si>
  <si>
    <t>ORD00139</t>
  </si>
  <si>
    <t>ORD00140</t>
  </si>
  <si>
    <t>CU0697</t>
  </si>
  <si>
    <t>ORD00141</t>
  </si>
  <si>
    <t>CU0217</t>
  </si>
  <si>
    <t>ORD00142</t>
  </si>
  <si>
    <t>CU0321</t>
  </si>
  <si>
    <t>ORD00143</t>
  </si>
  <si>
    <t>CU0029</t>
  </si>
  <si>
    <t>ORD00144</t>
  </si>
  <si>
    <t>CU0579</t>
  </si>
  <si>
    <t>ORD00145</t>
  </si>
  <si>
    <t>CU0513</t>
  </si>
  <si>
    <t>ORD00146</t>
  </si>
  <si>
    <t>CU0025</t>
  </si>
  <si>
    <t>ORD00147</t>
  </si>
  <si>
    <t>CU0698</t>
  </si>
  <si>
    <t>S050</t>
  </si>
  <si>
    <t>ORD00148</t>
  </si>
  <si>
    <t>CU0298</t>
  </si>
  <si>
    <t>ORD00149</t>
  </si>
  <si>
    <t>CU0510</t>
  </si>
  <si>
    <t>S047</t>
  </si>
  <si>
    <t>ORD00150</t>
  </si>
  <si>
    <t>CU0070</t>
  </si>
  <si>
    <t>ORD00151</t>
  </si>
  <si>
    <t>CU0453</t>
  </si>
  <si>
    <t>S068</t>
  </si>
  <si>
    <t>ORD00152</t>
  </si>
  <si>
    <t>CU0322</t>
  </si>
  <si>
    <t>ORD00153</t>
  </si>
  <si>
    <t>CU0385</t>
  </si>
  <si>
    <t>ORD00154</t>
  </si>
  <si>
    <t>CU0111</t>
  </si>
  <si>
    <t>ORD00155</t>
  </si>
  <si>
    <t>CU0118</t>
  </si>
  <si>
    <t>ORD00156</t>
  </si>
  <si>
    <t>CU0441</t>
  </si>
  <si>
    <t>ORD00157</t>
  </si>
  <si>
    <t>CU0084</t>
  </si>
  <si>
    <t>ORD00158</t>
  </si>
  <si>
    <t>ORD00159</t>
  </si>
  <si>
    <t>CU0585</t>
  </si>
  <si>
    <t>ORD00160</t>
  </si>
  <si>
    <t>ORD00161</t>
  </si>
  <si>
    <t>CU0038</t>
  </si>
  <si>
    <t>ORD00162</t>
  </si>
  <si>
    <t>ORD00163</t>
  </si>
  <si>
    <t>CU0424</t>
  </si>
  <si>
    <t>S061</t>
  </si>
  <si>
    <t>ORD00164</t>
  </si>
  <si>
    <t>CU0676</t>
  </si>
  <si>
    <t>ORD00165</t>
  </si>
  <si>
    <t>ORD00166</t>
  </si>
  <si>
    <t>ORD00167</t>
  </si>
  <si>
    <t>CU0271</t>
  </si>
  <si>
    <t>ORD00168</t>
  </si>
  <si>
    <t>CU0615</t>
  </si>
  <si>
    <t>ORD00169</t>
  </si>
  <si>
    <t>ORD00170</t>
  </si>
  <si>
    <t>CU0517</t>
  </si>
  <si>
    <t>ORD00171</t>
  </si>
  <si>
    <t>CU0012</t>
  </si>
  <si>
    <t>ORD00172</t>
  </si>
  <si>
    <t>ORD00173</t>
  </si>
  <si>
    <t>CU0110</t>
  </si>
  <si>
    <t>ORD00174</t>
  </si>
  <si>
    <t>CU0076</t>
  </si>
  <si>
    <t>ORD00175</t>
  </si>
  <si>
    <t>CU0581</t>
  </si>
  <si>
    <t>ORD00176</t>
  </si>
  <si>
    <t>CU0125</t>
  </si>
  <si>
    <t>ORD00177</t>
  </si>
  <si>
    <t>S063</t>
  </si>
  <si>
    <t>ORD00178</t>
  </si>
  <si>
    <t>S025</t>
  </si>
  <si>
    <t>ORD00179</t>
  </si>
  <si>
    <t>CU0457</t>
  </si>
  <si>
    <t>ORD00180</t>
  </si>
  <si>
    <t>CU0461</t>
  </si>
  <si>
    <t>ORD00181</t>
  </si>
  <si>
    <t>ORD00182</t>
  </si>
  <si>
    <t>ORD00183</t>
  </si>
  <si>
    <t>CU0623</t>
  </si>
  <si>
    <t>S019</t>
  </si>
  <si>
    <t>ORD00184</t>
  </si>
  <si>
    <t>CU0048</t>
  </si>
  <si>
    <t>ORD00185</t>
  </si>
  <si>
    <t>CU0005</t>
  </si>
  <si>
    <t>ORD00186</t>
  </si>
  <si>
    <t>ORD00187</t>
  </si>
  <si>
    <t>ORD00188</t>
  </si>
  <si>
    <t>CU0232</t>
  </si>
  <si>
    <t>S030</t>
  </si>
  <si>
    <t>ORD00189</t>
  </si>
  <si>
    <t>CU0338</t>
  </si>
  <si>
    <t>ORD00190</t>
  </si>
  <si>
    <t>CU0599</t>
  </si>
  <si>
    <t>ORD00191</t>
  </si>
  <si>
    <t>CU0495</t>
  </si>
  <si>
    <t>ORD00192</t>
  </si>
  <si>
    <t>ORD00193</t>
  </si>
  <si>
    <t>ORD00194</t>
  </si>
  <si>
    <t>CU0071</t>
  </si>
  <si>
    <t>ORD00195</t>
  </si>
  <si>
    <t>CU0030</t>
  </si>
  <si>
    <t>ORD00196</t>
  </si>
  <si>
    <t>CU0342</t>
  </si>
  <si>
    <t>ORD00197</t>
  </si>
  <si>
    <t>ORD00198</t>
  </si>
  <si>
    <t>ORD00199</t>
  </si>
  <si>
    <t>S059</t>
  </si>
  <si>
    <t>ORD00200</t>
  </si>
  <si>
    <t>CU0146</t>
  </si>
  <si>
    <t>C036</t>
  </si>
  <si>
    <t>ORD00201</t>
  </si>
  <si>
    <t>CU0002</t>
  </si>
  <si>
    <t>ORD00202</t>
  </si>
  <si>
    <t>ORD00203</t>
  </si>
  <si>
    <t>CU0362</t>
  </si>
  <si>
    <t>ORD00204</t>
  </si>
  <si>
    <t>ORD00205</t>
  </si>
  <si>
    <t>CU0696</t>
  </si>
  <si>
    <t>ORD00206</t>
  </si>
  <si>
    <t>CU0196</t>
  </si>
  <si>
    <t>ORD00207</t>
  </si>
  <si>
    <t>CU0702</t>
  </si>
  <si>
    <t>ORD00208</t>
  </si>
  <si>
    <t>CU0290</t>
  </si>
  <si>
    <t>ORD00209</t>
  </si>
  <si>
    <t>ORD00210</t>
  </si>
  <si>
    <t>CU0364</t>
  </si>
  <si>
    <t>ORD00211</t>
  </si>
  <si>
    <t>CU0331</t>
  </si>
  <si>
    <t>ORD00212</t>
  </si>
  <si>
    <t>CU0559</t>
  </si>
  <si>
    <t>ORD00213</t>
  </si>
  <si>
    <t>CU0431</t>
  </si>
  <si>
    <t>ORD00214</t>
  </si>
  <si>
    <t>ORD00215</t>
  </si>
  <si>
    <t>CU0472</t>
  </si>
  <si>
    <t>ORD00216</t>
  </si>
  <si>
    <t>ORD00217</t>
  </si>
  <si>
    <t>CU0007</t>
  </si>
  <si>
    <t>S001</t>
  </si>
  <si>
    <t>ORD00218</t>
  </si>
  <si>
    <t>CU0026</t>
  </si>
  <si>
    <t>ORD00219</t>
  </si>
  <si>
    <t>CU0674</t>
  </si>
  <si>
    <t>ORD00220</t>
  </si>
  <si>
    <t>ORD00221</t>
  </si>
  <si>
    <t>ORD00222</t>
  </si>
  <si>
    <t>CU0470</t>
  </si>
  <si>
    <t>ORD00223</t>
  </si>
  <si>
    <t>CU0156</t>
  </si>
  <si>
    <t>S040</t>
  </si>
  <si>
    <t>ORD00224</t>
  </si>
  <si>
    <t>ORD00225</t>
  </si>
  <si>
    <t>CU0414</t>
  </si>
  <si>
    <t>ORD00226</t>
  </si>
  <si>
    <t>CU0243</t>
  </si>
  <si>
    <t>ORD00227</t>
  </si>
  <si>
    <t>ORD00228</t>
  </si>
  <si>
    <t>S029</t>
  </si>
  <si>
    <t>ORD00229</t>
  </si>
  <si>
    <t>CU0209</t>
  </si>
  <si>
    <t>ORD00230</t>
  </si>
  <si>
    <t>CU0658</t>
  </si>
  <si>
    <t>ORD00231</t>
  </si>
  <si>
    <t>CU0641</t>
  </si>
  <si>
    <t>ORD00232</t>
  </si>
  <si>
    <t>CU0230</t>
  </si>
  <si>
    <t>ORD00233</t>
  </si>
  <si>
    <t>CU0248</t>
  </si>
  <si>
    <t>S052</t>
  </si>
  <si>
    <t>ORD00234</t>
  </si>
  <si>
    <t>CU0031</t>
  </si>
  <si>
    <t>ORD00235</t>
  </si>
  <si>
    <t>ORD00236</t>
  </si>
  <si>
    <t>CU0278</t>
  </si>
  <si>
    <t>ORD00237</t>
  </si>
  <si>
    <t>CU0201</t>
  </si>
  <si>
    <t>ORD00238</t>
  </si>
  <si>
    <t>CU0142</t>
  </si>
  <si>
    <t>ORD00239</t>
  </si>
  <si>
    <t>ORD00240</t>
  </si>
  <si>
    <t>CU0671</t>
  </si>
  <si>
    <t>ORD00241</t>
  </si>
  <si>
    <t>CU0226</t>
  </si>
  <si>
    <t>ORD00242</t>
  </si>
  <si>
    <t>ORD00243</t>
  </si>
  <si>
    <t>ORD00244</t>
  </si>
  <si>
    <t>CU0308</t>
  </si>
  <si>
    <t>ORD00245</t>
  </si>
  <si>
    <t>CU0442</t>
  </si>
  <si>
    <t>ORD00246</t>
  </si>
  <si>
    <t>ORD00247</t>
  </si>
  <si>
    <t>CU0587</t>
  </si>
  <si>
    <t>ORD00248</t>
  </si>
  <si>
    <t>CU0256</t>
  </si>
  <si>
    <t>ORD00249</t>
  </si>
  <si>
    <t>CU0329</t>
  </si>
  <si>
    <t>ORD00250</t>
  </si>
  <si>
    <t>CU0570</t>
  </si>
  <si>
    <t>ORD00251</t>
  </si>
  <si>
    <t>CU0233</t>
  </si>
  <si>
    <t>ORD00252</t>
  </si>
  <si>
    <t>CU0234</t>
  </si>
  <si>
    <t>ORD00253</t>
  </si>
  <si>
    <t>ORD00254</t>
  </si>
  <si>
    <t>CU0369</t>
  </si>
  <si>
    <t>ORD00255</t>
  </si>
  <si>
    <t>ORD00256</t>
  </si>
  <si>
    <t>CU0080</t>
  </si>
  <si>
    <t>ORD00257</t>
  </si>
  <si>
    <t>CU0325</t>
  </si>
  <si>
    <t>ORD00258</t>
  </si>
  <si>
    <t>CU0420</t>
  </si>
  <si>
    <t>ORD00259</t>
  </si>
  <si>
    <t>CU0551</t>
  </si>
  <si>
    <t>ORD00260</t>
  </si>
  <si>
    <t>ORD00261</t>
  </si>
  <si>
    <t>ORD00262</t>
  </si>
  <si>
    <t>CU0301</t>
  </si>
  <si>
    <t>ORD00263</t>
  </si>
  <si>
    <t>CU0489</t>
  </si>
  <si>
    <t>ORD00264</t>
  </si>
  <si>
    <t>CU0603</t>
  </si>
  <si>
    <t>ORD00265</t>
  </si>
  <si>
    <t>ORD00266</t>
  </si>
  <si>
    <t>CU0102</t>
  </si>
  <si>
    <t>ORD00267</t>
  </si>
  <si>
    <t>CU0238</t>
  </si>
  <si>
    <t>ORD00268</t>
  </si>
  <si>
    <t>CU0379</t>
  </si>
  <si>
    <t>ORD00269</t>
  </si>
  <si>
    <t>CU0123</t>
  </si>
  <si>
    <t>ORD00270</t>
  </si>
  <si>
    <t>CU0077</t>
  </si>
  <si>
    <t>ORD00271</t>
  </si>
  <si>
    <t>CU0326</t>
  </si>
  <si>
    <t>ORD00272</t>
  </si>
  <si>
    <t>CU0192</t>
  </si>
  <si>
    <t>ORD00273</t>
  </si>
  <si>
    <t>CU0183</t>
  </si>
  <si>
    <t>ORD00274</t>
  </si>
  <si>
    <t>CU0300</t>
  </si>
  <si>
    <t>ORD00275</t>
  </si>
  <si>
    <t>CU0254</t>
  </si>
  <si>
    <t>ORD00276</t>
  </si>
  <si>
    <t>CU0616</t>
  </si>
  <si>
    <t>ORD00277</t>
  </si>
  <si>
    <t>CU0401</t>
  </si>
  <si>
    <t>ORD00278</t>
  </si>
  <si>
    <t>ORD00279</t>
  </si>
  <si>
    <t>ORD00280</t>
  </si>
  <si>
    <t>ORD00281</t>
  </si>
  <si>
    <t>CU0105</t>
  </si>
  <si>
    <t>ORD00282</t>
  </si>
  <si>
    <t>CU0387</t>
  </si>
  <si>
    <t>ORD00283</t>
  </si>
  <si>
    <t>CU0199</t>
  </si>
  <si>
    <t>ORD00284</t>
  </si>
  <si>
    <t>ORD00285</t>
  </si>
  <si>
    <t>CU0404</t>
  </si>
  <si>
    <t>ORD00286</t>
  </si>
  <si>
    <t>CU0659</t>
  </si>
  <si>
    <t>ORD00287</t>
  </si>
  <si>
    <t>CU0413</t>
  </si>
  <si>
    <t>ORD00288</t>
  </si>
  <si>
    <t>CU0614</t>
  </si>
  <si>
    <t>ORD00289</t>
  </si>
  <si>
    <t>ORD00290</t>
  </si>
  <si>
    <t>ORD00291</t>
  </si>
  <si>
    <t>CU0693</t>
  </si>
  <si>
    <t>S057</t>
  </si>
  <si>
    <t>ORD00292</t>
  </si>
  <si>
    <t>CU0474</t>
  </si>
  <si>
    <t>ORD00293</t>
  </si>
  <si>
    <t>CU0320</t>
  </si>
  <si>
    <t>ORD00294</t>
  </si>
  <si>
    <t>ORD00295</t>
  </si>
  <si>
    <t>CU0575</t>
  </si>
  <si>
    <t>ORD00296</t>
  </si>
  <si>
    <t>CU0661</t>
  </si>
  <si>
    <t>ORD00297</t>
  </si>
  <si>
    <t>ORD00298</t>
  </si>
  <si>
    <t>CU0310</t>
  </si>
  <si>
    <t>ORD00299</t>
  </si>
  <si>
    <t>ORD00300</t>
  </si>
  <si>
    <t>CU0375</t>
  </si>
  <si>
    <t>ORD00301</t>
  </si>
  <si>
    <t>ORD00302</t>
  </si>
  <si>
    <t>CU0491</t>
  </si>
  <si>
    <t>ORD00303</t>
  </si>
  <si>
    <t>CU0503</t>
  </si>
  <si>
    <t>ORD00304</t>
  </si>
  <si>
    <t>CU0430</t>
  </si>
  <si>
    <t>ORD00305</t>
  </si>
  <si>
    <t>CU0341</t>
  </si>
  <si>
    <t>ORD00306</t>
  </si>
  <si>
    <t>ORD00307</t>
  </si>
  <si>
    <t>ORD00308</t>
  </si>
  <si>
    <t>CU0089</t>
  </si>
  <si>
    <t>ORD00309</t>
  </si>
  <si>
    <t>ORD00310</t>
  </si>
  <si>
    <t>CU0280</t>
  </si>
  <si>
    <t>ORD00311</t>
  </si>
  <si>
    <t>ORD00312</t>
  </si>
  <si>
    <t>CU0662</t>
  </si>
  <si>
    <t>ORD00313</t>
  </si>
  <si>
    <t>CU0265</t>
  </si>
  <si>
    <t>ORD00314</t>
  </si>
  <si>
    <t>CU0719</t>
  </si>
  <si>
    <t>ORD00315</t>
  </si>
  <si>
    <t>CU0479</t>
  </si>
  <si>
    <t>ORD00316</t>
  </si>
  <si>
    <t>CU0346</t>
  </si>
  <si>
    <t>ORD00317</t>
  </si>
  <si>
    <t>CU0608</t>
  </si>
  <si>
    <t>ORD00318</t>
  </si>
  <si>
    <t>CU0134</t>
  </si>
  <si>
    <t>ORD00319</t>
  </si>
  <si>
    <t>CU0675</t>
  </si>
  <si>
    <t>ORD00320</t>
  </si>
  <si>
    <t>ORD00321</t>
  </si>
  <si>
    <t>CU0397</t>
  </si>
  <si>
    <t>ORD00322</t>
  </si>
  <si>
    <t>CU0356</t>
  </si>
  <si>
    <t>ORD00323</t>
  </si>
  <si>
    <t>CU0626</t>
  </si>
  <si>
    <t>ORD00324</t>
  </si>
  <si>
    <t>CU0436</t>
  </si>
  <si>
    <t>ORD00325</t>
  </si>
  <si>
    <t>CU0703</t>
  </si>
  <si>
    <t>ORD00326</t>
  </si>
  <si>
    <t>CU0412</t>
  </si>
  <si>
    <t>ORD00327</t>
  </si>
  <si>
    <t>CU0344</t>
  </si>
  <si>
    <t>ORD00328</t>
  </si>
  <si>
    <t>ORD00329</t>
  </si>
  <si>
    <t>ORD00330</t>
  </si>
  <si>
    <t>ORD00331</t>
  </si>
  <si>
    <t>ORD00332</t>
  </si>
  <si>
    <t>ORD00333</t>
  </si>
  <si>
    <t>ORD00334</t>
  </si>
  <si>
    <t>CU0284</t>
  </si>
  <si>
    <t>ORD00335</t>
  </si>
  <si>
    <t>ORD00336</t>
  </si>
  <si>
    <t>ORD00337</t>
  </si>
  <si>
    <t>CU0511</t>
  </si>
  <si>
    <t>ORD00338</t>
  </si>
  <si>
    <t>CU0354</t>
  </si>
  <si>
    <t>ORD00339</t>
  </si>
  <si>
    <t>CU0361</t>
  </si>
  <si>
    <t>ORD00340</t>
  </si>
  <si>
    <t>CU0100</t>
  </si>
  <si>
    <t>ORD00341</t>
  </si>
  <si>
    <t>CU0429</t>
  </si>
  <si>
    <t>ORD00342</t>
  </si>
  <si>
    <t>CU0476</t>
  </si>
  <si>
    <t>ORD00343</t>
  </si>
  <si>
    <t>ORD00344</t>
  </si>
  <si>
    <t>CU0419</t>
  </si>
  <si>
    <t>ORD00345</t>
  </si>
  <si>
    <t>CU0166</t>
  </si>
  <si>
    <t>ORD00346</t>
  </si>
  <si>
    <t>CU0592</t>
  </si>
  <si>
    <t>ORD00347</t>
  </si>
  <si>
    <t>ORD00348</t>
  </si>
  <si>
    <t>CU0428</t>
  </si>
  <si>
    <t>ORD00349</t>
  </si>
  <si>
    <t>ORD00350</t>
  </si>
  <si>
    <t>CU0150</t>
  </si>
  <si>
    <t>ORD00351</t>
  </si>
  <si>
    <t>ORD00352</t>
  </si>
  <si>
    <t>CU0609</t>
  </si>
  <si>
    <t>ORD00353</t>
  </si>
  <si>
    <t>CU0582</t>
  </si>
  <si>
    <t>ORD00354</t>
  </si>
  <si>
    <t>ORD00355</t>
  </si>
  <si>
    <t>CU0660</t>
  </si>
  <si>
    <t>ORD00356</t>
  </si>
  <si>
    <t>CU0685</t>
  </si>
  <si>
    <t>ORD00357</t>
  </si>
  <si>
    <t>CU0471</t>
  </si>
  <si>
    <t>ORD00358</t>
  </si>
  <si>
    <t>ORD00359</t>
  </si>
  <si>
    <t>ORD00360</t>
  </si>
  <si>
    <t>CU0311</t>
  </si>
  <si>
    <t>ORD00361</t>
  </si>
  <si>
    <t>CU0086</t>
  </si>
  <si>
    <t>ORD00362</t>
  </si>
  <si>
    <t>CU0200</t>
  </si>
  <si>
    <t>ORD00363</t>
  </si>
  <si>
    <t>CU0291</t>
  </si>
  <si>
    <t>ORD00364</t>
  </si>
  <si>
    <t>ORD00365</t>
  </si>
  <si>
    <t>CU0351</t>
  </si>
  <si>
    <t>ORD00366</t>
  </si>
  <si>
    <t>CU0484</t>
  </si>
  <si>
    <t>S055</t>
  </si>
  <si>
    <t>ORD00367</t>
  </si>
  <si>
    <t>CU0625</t>
  </si>
  <si>
    <t>ORD00368</t>
  </si>
  <si>
    <t>CU0380</t>
  </si>
  <si>
    <t>ORD00369</t>
  </si>
  <si>
    <t>ORD00370</t>
  </si>
  <si>
    <t>CU0330</t>
  </si>
  <si>
    <t>ORD00371</t>
  </si>
  <si>
    <t>ORD00372</t>
  </si>
  <si>
    <t>ORD00373</t>
  </si>
  <si>
    <t>ORD00374</t>
  </si>
  <si>
    <t>CU0707</t>
  </si>
  <si>
    <t>ORD00375</t>
  </si>
  <si>
    <t>CU0371</t>
  </si>
  <si>
    <t>ORD00376</t>
  </si>
  <si>
    <t>CU0050</t>
  </si>
  <si>
    <t>ORD00377</t>
  </si>
  <si>
    <t>CU0589</t>
  </si>
  <si>
    <t>ORD00378</t>
  </si>
  <si>
    <t>CU0480</t>
  </si>
  <si>
    <t>ORD00379</t>
  </si>
  <si>
    <t>ORD00380</t>
  </si>
  <si>
    <t>CU0155</t>
  </si>
  <si>
    <t>ORD00381</t>
  </si>
  <si>
    <t>CU0316</t>
  </si>
  <si>
    <t>ORD00382</t>
  </si>
  <si>
    <t>CU0168</t>
  </si>
  <si>
    <t>ORD00383</t>
  </si>
  <si>
    <t>CU0214</t>
  </si>
  <si>
    <t>ORD00384</t>
  </si>
  <si>
    <t>CU0529</t>
  </si>
  <si>
    <t>ORD00385</t>
  </si>
  <si>
    <t>CU0262</t>
  </si>
  <si>
    <t>ORD00386</t>
  </si>
  <si>
    <t>ORD00387</t>
  </si>
  <si>
    <t>CU0145</t>
  </si>
  <si>
    <t>ORD00388</t>
  </si>
  <si>
    <t>CU0381</t>
  </si>
  <si>
    <t>ORD00389</t>
  </si>
  <si>
    <t>ORD00390</t>
  </si>
  <si>
    <t>CU0418</t>
  </si>
  <si>
    <t>ORD00391</t>
  </si>
  <si>
    <t>CU0426</t>
  </si>
  <si>
    <t>ORD00392</t>
  </si>
  <si>
    <t>CU0099</t>
  </si>
  <si>
    <t>ORD00393</t>
  </si>
  <si>
    <t>CU0108</t>
  </si>
  <si>
    <t>ORD00394</t>
  </si>
  <si>
    <t>CU0433</t>
  </si>
  <si>
    <t>ORD00395</t>
  </si>
  <si>
    <t>CU0035</t>
  </si>
  <si>
    <t>ORD00396</t>
  </si>
  <si>
    <t>ORD00397</t>
  </si>
  <si>
    <t>ORD00398</t>
  </si>
  <si>
    <t>ORD00399</t>
  </si>
  <si>
    <t>ORD00400</t>
  </si>
  <si>
    <t>ORD00401</t>
  </si>
  <si>
    <t>CU0650</t>
  </si>
  <si>
    <t>ORD00402</t>
  </si>
  <si>
    <t>CU0140</t>
  </si>
  <si>
    <t>ORD00403</t>
  </si>
  <si>
    <t>CU0148</t>
  </si>
  <si>
    <t>ORD00404</t>
  </si>
  <si>
    <t>CU0283</t>
  </si>
  <si>
    <t>ORD00405</t>
  </si>
  <si>
    <t>CU0644</t>
  </si>
  <si>
    <t>ORD00406</t>
  </si>
  <si>
    <t>CU0350</t>
  </si>
  <si>
    <t>ORD00407</t>
  </si>
  <si>
    <t>CU0299</t>
  </si>
  <si>
    <t>ORD00408</t>
  </si>
  <si>
    <t>CU0287</t>
  </si>
  <si>
    <t>ORD00409</t>
  </si>
  <si>
    <t>CU0600</t>
  </si>
  <si>
    <t>ORD00410</t>
  </si>
  <si>
    <t>CU0392</t>
  </si>
  <si>
    <t>ORD00411</t>
  </si>
  <si>
    <t>CU0041</t>
  </si>
  <si>
    <t>ORD00412</t>
  </si>
  <si>
    <t>ORD00413</t>
  </si>
  <si>
    <t>ORD00414</t>
  </si>
  <si>
    <t>ORD00415</t>
  </si>
  <si>
    <t>CU0208</t>
  </si>
  <si>
    <t>ORD00416</t>
  </si>
  <si>
    <t>CU0596</t>
  </si>
  <si>
    <t>ORD00417</t>
  </si>
  <si>
    <t>ORD00418</t>
  </si>
  <si>
    <t>CU0231</t>
  </si>
  <si>
    <t>ORD00419</t>
  </si>
  <si>
    <t>ORD00420</t>
  </si>
  <si>
    <t>CU0595</t>
  </si>
  <si>
    <t>ORD00421</t>
  </si>
  <si>
    <t>CU0554</t>
  </si>
  <si>
    <t>ORD00422</t>
  </si>
  <si>
    <t>CU0488</t>
  </si>
  <si>
    <t>ORD00423</t>
  </si>
  <si>
    <t>ORD00424</t>
  </si>
  <si>
    <t>CU0066</t>
  </si>
  <si>
    <t>ORD00425</t>
  </si>
  <si>
    <t>CU0221</t>
  </si>
  <si>
    <t>ORD00426</t>
  </si>
  <si>
    <t>CU0323</t>
  </si>
  <si>
    <t>S007</t>
  </si>
  <si>
    <t>ORD00427</t>
  </si>
  <si>
    <t>ORD00428</t>
  </si>
  <si>
    <t>ORD00429</t>
  </si>
  <si>
    <t>ORD00430</t>
  </si>
  <si>
    <t>ORD00431</t>
  </si>
  <si>
    <t>CU0577</t>
  </si>
  <si>
    <t>ORD00432</t>
  </si>
  <si>
    <t>ORD00433</t>
  </si>
  <si>
    <t>ORD00434</t>
  </si>
  <si>
    <t>CU0628</t>
  </si>
  <si>
    <t>ORD00435</t>
  </si>
  <si>
    <t>ORD00436</t>
  </si>
  <si>
    <t>ORD00437</t>
  </si>
  <si>
    <t>ORD00438</t>
  </si>
  <si>
    <t>CU0092</t>
  </si>
  <si>
    <t>ORD00439</t>
  </si>
  <si>
    <t>ORD00440</t>
  </si>
  <si>
    <t>CU0075</t>
  </si>
  <si>
    <t>ORD00441</t>
  </si>
  <si>
    <t>CU0182</t>
  </si>
  <si>
    <t>ORD00442</t>
  </si>
  <si>
    <t>ORD00443</t>
  </si>
  <si>
    <t>CU0195</t>
  </si>
  <si>
    <t>ORD00444</t>
  </si>
  <si>
    <t>CU0163</t>
  </si>
  <si>
    <t>ORD00445</t>
  </si>
  <si>
    <t>CU0584</t>
  </si>
  <si>
    <t>ORD00446</t>
  </si>
  <si>
    <t>ORD00447</t>
  </si>
  <si>
    <t>CU0516</t>
  </si>
  <si>
    <t>ORD00448</t>
  </si>
  <si>
    <t>CU0206</t>
  </si>
  <si>
    <t>ORD00449</t>
  </si>
  <si>
    <t>ORD00450</t>
  </si>
  <si>
    <t>ORD00451</t>
  </si>
  <si>
    <t>ORD00452</t>
  </si>
  <si>
    <t>ORD00453</t>
  </si>
  <si>
    <t>ORD00454</t>
  </si>
  <si>
    <t>CU0555</t>
  </si>
  <si>
    <t>ORD00455</t>
  </si>
  <si>
    <t>CU0373</t>
  </si>
  <si>
    <t>ORD00456</t>
  </si>
  <si>
    <t>ORD00457</t>
  </si>
  <si>
    <t>CU0565</t>
  </si>
  <si>
    <t>ORD00458</t>
  </si>
  <si>
    <t>ORD00459</t>
  </si>
  <si>
    <t>ORD00460</t>
  </si>
  <si>
    <t>CU0366</t>
  </si>
  <si>
    <t>ORD00461</t>
  </si>
  <si>
    <t>CU0297</t>
  </si>
  <si>
    <t>ORD00462</t>
  </si>
  <si>
    <t>CU0481</t>
  </si>
  <si>
    <t>ORD00463</t>
  </si>
  <si>
    <t>ORD00464</t>
  </si>
  <si>
    <t>CU0353</t>
  </si>
  <si>
    <t>ORD00465</t>
  </si>
  <si>
    <t>CU0202</t>
  </si>
  <si>
    <t>ORD00466</t>
  </si>
  <si>
    <t>ORD00467</t>
  </si>
  <si>
    <t>CU0042</t>
  </si>
  <si>
    <t>ORD00468</t>
  </si>
  <si>
    <t>CU0390</t>
  </si>
  <si>
    <t>ORD00469</t>
  </si>
  <si>
    <t>CU0417</t>
  </si>
  <si>
    <t>ORD00470</t>
  </si>
  <si>
    <t>CU0327</t>
  </si>
  <si>
    <t>ORD00471</t>
  </si>
  <si>
    <t>CU0090</t>
  </si>
  <si>
    <t>ORD00472</t>
  </si>
  <si>
    <t>ORD00473</t>
  </si>
  <si>
    <t>CU0239</t>
  </si>
  <si>
    <t>ORD00474</t>
  </si>
  <si>
    <t>CU0295</t>
  </si>
  <si>
    <t>ORD00475</t>
  </si>
  <si>
    <t>ORD00476</t>
  </si>
  <si>
    <t>CU0293</t>
  </si>
  <si>
    <t>ORD00477</t>
  </si>
  <si>
    <t>ORD00478</t>
  </si>
  <si>
    <t>CU0068</t>
  </si>
  <si>
    <t>ORD00479</t>
  </si>
  <si>
    <t>ORD00480</t>
  </si>
  <si>
    <t>CU0157</t>
  </si>
  <si>
    <t>ORD00481</t>
  </si>
  <si>
    <t>ORD00482</t>
  </si>
  <si>
    <t>CU0203</t>
  </si>
  <si>
    <t>ORD00483</t>
  </si>
  <si>
    <t>ORD00484</t>
  </si>
  <si>
    <t>CU0427</t>
  </si>
  <si>
    <t>ORD00485</t>
  </si>
  <si>
    <t>ORD00486</t>
  </si>
  <si>
    <t>CU0240</t>
  </si>
  <si>
    <t>ORD00487</t>
  </si>
  <si>
    <t>ORD00488</t>
  </si>
  <si>
    <t>ORD00489</t>
  </si>
  <si>
    <t>CU0486</t>
  </si>
  <si>
    <t>ORD00490</t>
  </si>
  <si>
    <t>ORD00491</t>
  </si>
  <si>
    <t>CU0434</t>
  </si>
  <si>
    <t>ORD00492</t>
  </si>
  <si>
    <t>CU0458</t>
  </si>
  <si>
    <t>ORD00493</t>
  </si>
  <si>
    <t>ORD00494</t>
  </si>
  <si>
    <t>CU0335</t>
  </si>
  <si>
    <t>ORD00495</t>
  </si>
  <si>
    <t>ORD00496</t>
  </si>
  <si>
    <t>ORD00497</t>
  </si>
  <si>
    <t>ORD00498</t>
  </si>
  <si>
    <t>CU0141</t>
  </si>
  <si>
    <t>ORD00499</t>
  </si>
  <si>
    <t>CU0604</t>
  </si>
  <si>
    <t>ORD00500</t>
  </si>
  <si>
    <t>CU0218</t>
  </si>
  <si>
    <t>ORD00501</t>
  </si>
  <si>
    <t>CU0403</t>
  </si>
  <si>
    <t>ORD00502</t>
  </si>
  <si>
    <t>ORD00503</t>
  </si>
  <si>
    <t>CU0642</t>
  </si>
  <si>
    <t>ORD00504</t>
  </si>
  <si>
    <t>ORD00505</t>
  </si>
  <si>
    <t>ORD00506</t>
  </si>
  <si>
    <t>CU0055</t>
  </si>
  <si>
    <t>ORD00507</t>
  </si>
  <si>
    <t>CU0210</t>
  </si>
  <si>
    <t>ORD00508</t>
  </si>
  <si>
    <t>CU0571</t>
  </si>
  <si>
    <t>ORD00509</t>
  </si>
  <si>
    <t>CU0477</t>
  </si>
  <si>
    <t>ORD00510</t>
  </si>
  <si>
    <t>CU0688</t>
  </si>
  <si>
    <t>ORD00511</t>
  </si>
  <si>
    <t>ORD00512</t>
  </si>
  <si>
    <t>ORD00513</t>
  </si>
  <si>
    <t>ORD00514</t>
  </si>
  <si>
    <t>ORD00515</t>
  </si>
  <si>
    <t>CU0710</t>
  </si>
  <si>
    <t>ORD00516</t>
  </si>
  <si>
    <t>ORD00517</t>
  </si>
  <si>
    <t>CU0656</t>
  </si>
  <si>
    <t>ORD00518</t>
  </si>
  <si>
    <t>CU0416</t>
  </si>
  <si>
    <t>ORD00519</t>
  </si>
  <si>
    <t>ORD00520</t>
  </si>
  <si>
    <t>ORD00521</t>
  </si>
  <si>
    <t>CU0360</t>
  </si>
  <si>
    <t>ORD00522</t>
  </si>
  <si>
    <t>ORD00523</t>
  </si>
  <si>
    <t>ORD00524</t>
  </si>
  <si>
    <t>ORD00525</t>
  </si>
  <si>
    <t>CU0079</t>
  </si>
  <si>
    <t>ORD00526</t>
  </si>
  <si>
    <t>CU0700</t>
  </si>
  <si>
    <t>ORD00527</t>
  </si>
  <si>
    <t>ORD00528</t>
  </si>
  <si>
    <t>ORD00529</t>
  </si>
  <si>
    <t>ORD00530</t>
  </si>
  <si>
    <t>ORD00531</t>
  </si>
  <si>
    <t>CU0219</t>
  </si>
  <si>
    <t>ORD00532</t>
  </si>
  <si>
    <t>ORD00533</t>
  </si>
  <si>
    <t>CU0443</t>
  </si>
  <si>
    <t>ORD00534</t>
  </si>
  <si>
    <t>CU0630</t>
  </si>
  <si>
    <t>ORD00535</t>
  </si>
  <si>
    <t>CU0576</t>
  </si>
  <si>
    <t>ORD00536</t>
  </si>
  <si>
    <t>ORD00537</t>
  </si>
  <si>
    <t>CU0502</t>
  </si>
  <si>
    <t>ORD00538</t>
  </si>
  <si>
    <t>CU0580</t>
  </si>
  <si>
    <t>ORD00539</t>
  </si>
  <si>
    <t>CU0705</t>
  </si>
  <si>
    <t>ORD00540</t>
  </si>
  <si>
    <t>CU0253</t>
  </si>
  <si>
    <t>ORD00541</t>
  </si>
  <si>
    <t>ORD00542</t>
  </si>
  <si>
    <t>CU0598</t>
  </si>
  <si>
    <t>ORD00543</t>
  </si>
  <si>
    <t>CU0448</t>
  </si>
  <si>
    <t>ORD00544</t>
  </si>
  <si>
    <t>CU0131</t>
  </si>
  <si>
    <t>ORD00545</t>
  </si>
  <si>
    <t>ORD00546</t>
  </si>
  <si>
    <t>ORD00547</t>
  </si>
  <si>
    <t>ORD00548</t>
  </si>
  <si>
    <t>CU0594</t>
  </si>
  <si>
    <t>ORD00549</t>
  </si>
  <si>
    <t>ORD00550</t>
  </si>
  <si>
    <t>ORD00551</t>
  </si>
  <si>
    <t>ORD00552</t>
  </si>
  <si>
    <t>CU0399</t>
  </si>
  <si>
    <t>ORD00553</t>
  </si>
  <si>
    <t>ORD00554</t>
  </si>
  <si>
    <t>CU0052</t>
  </si>
  <si>
    <t>ORD00555</t>
  </si>
  <si>
    <t>CU0534</t>
  </si>
  <si>
    <t>ORD00556</t>
  </si>
  <si>
    <t>CU0018</t>
  </si>
  <si>
    <t>ORD00557</t>
  </si>
  <si>
    <t>CU0184</t>
  </si>
  <si>
    <t>ORD00558</t>
  </si>
  <si>
    <t>CU0139</t>
  </si>
  <si>
    <t>ORD00559</t>
  </si>
  <si>
    <t>ORD00560</t>
  </si>
  <si>
    <t>ORD00561</t>
  </si>
  <si>
    <t>ORD00562</t>
  </si>
  <si>
    <t>ORD00563</t>
  </si>
  <si>
    <t>CU0251</t>
  </si>
  <si>
    <t>ORD00564</t>
  </si>
  <si>
    <t>ORD00565</t>
  </si>
  <si>
    <t>ORD00566</t>
  </si>
  <si>
    <t>CU0277</t>
  </si>
  <si>
    <t>ORD00567</t>
  </si>
  <si>
    <t>CU0053</t>
  </si>
  <si>
    <t>ORD00568</t>
  </si>
  <si>
    <t>CU0339</t>
  </si>
  <si>
    <t>ORD00569</t>
  </si>
  <si>
    <t>CU0046</t>
  </si>
  <si>
    <t>ORD00570</t>
  </si>
  <si>
    <t>ORD00571</t>
  </si>
  <si>
    <t>ORD00572</t>
  </si>
  <si>
    <t>ORD00573</t>
  </si>
  <si>
    <t>ORD00574</t>
  </si>
  <si>
    <t>ORD00575</t>
  </si>
  <si>
    <t>CU0679</t>
  </si>
  <si>
    <t>ORD00576</t>
  </si>
  <si>
    <t>ORD00577</t>
  </si>
  <si>
    <t>ORD00578</t>
  </si>
  <si>
    <t>ORD00579</t>
  </si>
  <si>
    <t>ORD00580</t>
  </si>
  <si>
    <t>ORD00581</t>
  </si>
  <si>
    <t>CU0528</t>
  </si>
  <si>
    <t>ORD00582</t>
  </si>
  <si>
    <t>ORD00583</t>
  </si>
  <si>
    <t>ORD00584</t>
  </si>
  <si>
    <t>CU0328</t>
  </si>
  <si>
    <t>ORD00585</t>
  </si>
  <si>
    <t>ORD00586</t>
  </si>
  <si>
    <t>CU0332</t>
  </si>
  <si>
    <t>ORD00587</t>
  </si>
  <si>
    <t>CU0499</t>
  </si>
  <si>
    <t>ORD00588</t>
  </si>
  <si>
    <t>ORD00589</t>
  </si>
  <si>
    <t>CU0518</t>
  </si>
  <si>
    <t>ORD00590</t>
  </si>
  <si>
    <t>CU0552</t>
  </si>
  <si>
    <t>ORD00591</t>
  </si>
  <si>
    <t>ORD00592</t>
  </si>
  <si>
    <t>ORD00593</t>
  </si>
  <si>
    <t>CU0017</t>
  </si>
  <si>
    <t>ORD00594</t>
  </si>
  <si>
    <t>CU0566</t>
  </si>
  <si>
    <t>ORD00595</t>
  </si>
  <si>
    <t>ORD00596</t>
  </si>
  <si>
    <t>ORD00597</t>
  </si>
  <si>
    <t>ORD00598</t>
  </si>
  <si>
    <t>ORD00599</t>
  </si>
  <si>
    <t>CU0065</t>
  </si>
  <si>
    <t>ORD00600</t>
  </si>
  <si>
    <t>ORD00601</t>
  </si>
  <si>
    <t>CU0043</t>
  </si>
  <si>
    <t>ORD00602</t>
  </si>
  <si>
    <t>CU0088</t>
  </si>
  <si>
    <t>ORD00603</t>
  </si>
  <si>
    <t>ORD00604</t>
  </si>
  <si>
    <t>ORD00605</t>
  </si>
  <si>
    <t>CU0024</t>
  </si>
  <si>
    <t>ORD00606</t>
  </si>
  <si>
    <t>ORD00607</t>
  </si>
  <si>
    <t>CU0708</t>
  </si>
  <si>
    <t>ORD00608</t>
  </si>
  <si>
    <t>ORD00609</t>
  </si>
  <si>
    <t>ORD00610</t>
  </si>
  <si>
    <t>ORD00611</t>
  </si>
  <si>
    <t>ORD00612</t>
  </si>
  <si>
    <t>ORD00613</t>
  </si>
  <si>
    <t>ORD00614</t>
  </si>
  <si>
    <t>CU0114</t>
  </si>
  <si>
    <t>ORD00615</t>
  </si>
  <si>
    <t>CU0388</t>
  </si>
  <si>
    <t>ORD00616</t>
  </si>
  <si>
    <t>CU0249</t>
  </si>
  <si>
    <t>ORD00617</t>
  </si>
  <si>
    <t>ORD00618</t>
  </si>
  <si>
    <t>ORD00619</t>
  </si>
  <si>
    <t>CU0498</t>
  </si>
  <si>
    <t>ORD00620</t>
  </si>
  <si>
    <t>ORD00621</t>
  </si>
  <si>
    <t>ORD00622</t>
  </si>
  <si>
    <t>CU0568</t>
  </si>
  <si>
    <t>ORD00623</t>
  </si>
  <si>
    <t>CU0205</t>
  </si>
  <si>
    <t>ORD00624</t>
  </si>
  <si>
    <t>ORD00625</t>
  </si>
  <si>
    <t>ORD00626</t>
  </si>
  <si>
    <t>ORD00627</t>
  </si>
  <si>
    <t>ORD00628</t>
  </si>
  <si>
    <t>CU0422</t>
  </si>
  <si>
    <t>ORD00629</t>
  </si>
  <si>
    <t>ORD00630</t>
  </si>
  <si>
    <t>ORD00631</t>
  </si>
  <si>
    <t>ORD00632</t>
  </si>
  <si>
    <t>ORD00633</t>
  </si>
  <si>
    <t>CU0546</t>
  </si>
  <si>
    <t>ORD00634</t>
  </si>
  <si>
    <t>ORD00635</t>
  </si>
  <si>
    <t>CU0574</t>
  </si>
  <si>
    <t>ORD00636</t>
  </si>
  <si>
    <t>ORD00637</t>
  </si>
  <si>
    <t>ORD00638</t>
  </si>
  <si>
    <t>CU0169</t>
  </si>
  <si>
    <t>ORD00639</t>
  </si>
  <si>
    <t>ORD00640</t>
  </si>
  <si>
    <t>ORD00641</t>
  </si>
  <si>
    <t>CU0152</t>
  </si>
  <si>
    <t>ORD00642</t>
  </si>
  <si>
    <t>ORD00643</t>
  </si>
  <si>
    <t>CU0091</t>
  </si>
  <si>
    <t>ORD00644</t>
  </si>
  <si>
    <t>CU0678</t>
  </si>
  <si>
    <t>ORD00645</t>
  </si>
  <si>
    <t>CU0629</t>
  </si>
  <si>
    <t>ORD00646</t>
  </si>
  <si>
    <t>ORD00647</t>
  </si>
  <si>
    <t>ORD00648</t>
  </si>
  <si>
    <t>CU0695</t>
  </si>
  <si>
    <t>ORD00649</t>
  </si>
  <si>
    <t>ORD00650</t>
  </si>
  <si>
    <t>ORD00651</t>
  </si>
  <si>
    <t>ORD00652</t>
  </si>
  <si>
    <t>ORD00653</t>
  </si>
  <si>
    <t>ORD00654</t>
  </si>
  <si>
    <t>CU0539</t>
  </si>
  <si>
    <t>ORD00655</t>
  </si>
  <si>
    <t>ORD00656</t>
  </si>
  <si>
    <t>ORD00657</t>
  </si>
  <si>
    <t>CU0098</t>
  </si>
  <si>
    <t>ORD00658</t>
  </si>
  <si>
    <t>CU0115</t>
  </si>
  <si>
    <t>ORD00659</t>
  </si>
  <si>
    <t>ORD00660</t>
  </si>
  <si>
    <t>ORD00661</t>
  </si>
  <si>
    <t>ORD00662</t>
  </si>
  <si>
    <t>ORD00663</t>
  </si>
  <si>
    <t>ORD00664</t>
  </si>
  <si>
    <t>CU0400</t>
  </si>
  <si>
    <t>ORD00665</t>
  </si>
  <si>
    <t>CU0261</t>
  </si>
  <si>
    <t>ORD00666</t>
  </si>
  <si>
    <t>ORD00667</t>
  </si>
  <si>
    <t>ORD00668</t>
  </si>
  <si>
    <t>ORD00669</t>
  </si>
  <si>
    <t>ORD00670</t>
  </si>
  <si>
    <t>ORD00671</t>
  </si>
  <si>
    <t>ORD00672</t>
  </si>
  <si>
    <t>CU0578</t>
  </si>
  <si>
    <t>ORD00673</t>
  </si>
  <si>
    <t>CU0032</t>
  </si>
  <si>
    <t>ORD00674</t>
  </si>
  <si>
    <t>ORD00675</t>
  </si>
  <si>
    <t>ORD00676</t>
  </si>
  <si>
    <t>CU0677</t>
  </si>
  <si>
    <t>ORD00677</t>
  </si>
  <si>
    <t>ORD00678</t>
  </si>
  <si>
    <t>ORD00679</t>
  </si>
  <si>
    <t>ORD00680</t>
  </si>
  <si>
    <t>ORD00681</t>
  </si>
  <si>
    <t>ORD00682</t>
  </si>
  <si>
    <t>CU0378</t>
  </si>
  <si>
    <t>ORD00683</t>
  </si>
  <si>
    <t>ORD00684</t>
  </si>
  <si>
    <t>ORD00685</t>
  </si>
  <si>
    <t>ORD00686</t>
  </si>
  <si>
    <t>ORD00687</t>
  </si>
  <si>
    <t>CU0526</t>
  </si>
  <si>
    <t>ORD00688</t>
  </si>
  <si>
    <t>ORD00689</t>
  </si>
  <si>
    <t>ORD00690</t>
  </si>
  <si>
    <t>ORD00691</t>
  </si>
  <si>
    <t>CU0532</t>
  </si>
  <si>
    <t>ORD00692</t>
  </si>
  <si>
    <t>ORD00693</t>
  </si>
  <si>
    <t>CU0720</t>
  </si>
  <si>
    <t>ORD00694</t>
  </si>
  <si>
    <t>CU0415</t>
  </si>
  <si>
    <t>ORD00695</t>
  </si>
  <si>
    <t>ORD00696</t>
  </si>
  <si>
    <t>CU0272</t>
  </si>
  <si>
    <t>ORD00697</t>
  </si>
  <si>
    <t>ORD00698</t>
  </si>
  <si>
    <t>ORD00699</t>
  </si>
  <si>
    <t>ORD00700</t>
  </si>
  <si>
    <t>CU0712</t>
  </si>
  <si>
    <t>ORD00701</t>
  </si>
  <si>
    <t>CU0282</t>
  </si>
  <si>
    <t>ORD00702</t>
  </si>
  <si>
    <t>CU0133</t>
  </si>
  <si>
    <t>ORD00703</t>
  </si>
  <si>
    <t>ORD00704</t>
  </si>
  <si>
    <t>ORD00705</t>
  </si>
  <si>
    <t>ORD00706</t>
  </si>
  <si>
    <t>ORD00707</t>
  </si>
  <si>
    <t>CU0349</t>
  </si>
  <si>
    <t>ORD00708</t>
  </si>
  <si>
    <t>ORD00709</t>
  </si>
  <si>
    <t>ORD00710</t>
  </si>
  <si>
    <t>ORD00711</t>
  </si>
  <si>
    <t>ORD00712</t>
  </si>
  <si>
    <t>ORD00713</t>
  </si>
  <si>
    <t>ORD00714</t>
  </si>
  <si>
    <t>CU0037</t>
  </si>
  <si>
    <t>ORD00715</t>
  </si>
  <si>
    <t>CU0135</t>
  </si>
  <si>
    <t>ORD00716</t>
  </si>
  <si>
    <t>ORD00717</t>
  </si>
  <si>
    <t>CU0172</t>
  </si>
  <si>
    <t>ORD00718</t>
  </si>
  <si>
    <t>ORD00719</t>
  </si>
  <si>
    <t>CU0315</t>
  </si>
  <si>
    <t>ORD00720</t>
  </si>
  <si>
    <t>ORD00721</t>
  </si>
  <si>
    <t>CU0538</t>
  </si>
  <si>
    <t>ORD00722</t>
  </si>
  <si>
    <t>ORD00723</t>
  </si>
  <si>
    <t>CU0137</t>
  </si>
  <si>
    <t>ORD00724</t>
  </si>
  <si>
    <t>CU0093</t>
  </si>
  <si>
    <t>ORD00725</t>
  </si>
  <si>
    <t>ORD00726</t>
  </si>
  <si>
    <t>ORD00727</t>
  </si>
  <si>
    <t>CU0247</t>
  </si>
  <si>
    <t>ORD00728</t>
  </si>
  <si>
    <t>CU0223</t>
  </si>
  <si>
    <t>ORD00729</t>
  </si>
  <si>
    <t>CU0438</t>
  </si>
  <si>
    <t>ORD00730</t>
  </si>
  <si>
    <t>ORD00731</t>
  </si>
  <si>
    <t>CU0505</t>
  </si>
  <si>
    <t>ORD00732</t>
  </si>
  <si>
    <t>CU0185</t>
  </si>
  <si>
    <t>ORD00733</t>
  </si>
  <si>
    <t>ORD00734</t>
  </si>
  <si>
    <t>CU0101</t>
  </si>
  <si>
    <t>ORD00735</t>
  </si>
  <si>
    <t>ORD00736</t>
  </si>
  <si>
    <t>ORD00737</t>
  </si>
  <si>
    <t>ORD00738</t>
  </si>
  <si>
    <t>CU0357</t>
  </si>
  <si>
    <t>ORD00739</t>
  </si>
  <si>
    <t>CU0482</t>
  </si>
  <si>
    <t>ORD00740</t>
  </si>
  <si>
    <t>CU0162</t>
  </si>
  <si>
    <t>ORD00741</t>
  </si>
  <si>
    <t>ORD00742</t>
  </si>
  <si>
    <t>CU0220</t>
  </si>
  <si>
    <t>ORD00743</t>
  </si>
  <si>
    <t>ORD00744</t>
  </si>
  <si>
    <t>ORD00745</t>
  </si>
  <si>
    <t>ORD00746</t>
  </si>
  <si>
    <t>ORD00747</t>
  </si>
  <si>
    <t>ORD00748</t>
  </si>
  <si>
    <t>CU0127</t>
  </si>
  <si>
    <t>ORD00749</t>
  </si>
  <si>
    <t>CU0023</t>
  </si>
  <si>
    <t>ORD00750</t>
  </si>
  <si>
    <t>ORD00751</t>
  </si>
  <si>
    <t>ORD00752</t>
  </si>
  <si>
    <t>ORD00753</t>
  </si>
  <si>
    <t>ORD00754</t>
  </si>
  <si>
    <t>CU0044</t>
  </si>
  <si>
    <t>ORD00755</t>
  </si>
  <si>
    <t>CU0475</t>
  </si>
  <si>
    <t>ORD00756</t>
  </si>
  <si>
    <t>CU0370</t>
  </si>
  <si>
    <t>ORD00757</t>
  </si>
  <si>
    <t>ORD00758</t>
  </si>
  <si>
    <t>ORD00759</t>
  </si>
  <si>
    <t>ORD00760</t>
  </si>
  <si>
    <t>ORD00761</t>
  </si>
  <si>
    <t>CU0021</t>
  </si>
  <si>
    <t>ORD00762</t>
  </si>
  <si>
    <t>ORD00763</t>
  </si>
  <si>
    <t>ORD00764</t>
  </si>
  <si>
    <t>ORD00765</t>
  </si>
  <si>
    <t>ORD00766</t>
  </si>
  <si>
    <t>ORD00767</t>
  </si>
  <si>
    <t>CU0176</t>
  </si>
  <si>
    <t>ORD00768</t>
  </si>
  <si>
    <t>ORD00769</t>
  </si>
  <si>
    <t>CU0521</t>
  </si>
  <si>
    <t>ORD00770</t>
  </si>
  <si>
    <t>ORD00771</t>
  </si>
  <si>
    <t>ORD00772</t>
  </si>
  <si>
    <t>CU0691</t>
  </si>
  <si>
    <t>ORD00773</t>
  </si>
  <si>
    <t>ORD00774</t>
  </si>
  <si>
    <t>ORD00775</t>
  </si>
  <si>
    <t>CU0687</t>
  </si>
  <si>
    <t>ORD00776</t>
  </si>
  <si>
    <t>CU0627</t>
  </si>
  <si>
    <t>ORD00777</t>
  </si>
  <si>
    <t>ORD00778</t>
  </si>
  <si>
    <t>ORD00779</t>
  </si>
  <si>
    <t>CU0540</t>
  </si>
  <si>
    <t>ORD00780</t>
  </si>
  <si>
    <t>ORD00781</t>
  </si>
  <si>
    <t>ORD00782</t>
  </si>
  <si>
    <t>CU0269</t>
  </si>
  <si>
    <t>ORD00783</t>
  </si>
  <si>
    <t>ORD00784</t>
  </si>
  <si>
    <t>CU0411</t>
  </si>
  <si>
    <t>ORD00785</t>
  </si>
  <si>
    <t>CU0638</t>
  </si>
  <si>
    <t>ORD00786</t>
  </si>
  <si>
    <t>ORD00787</t>
  </si>
  <si>
    <t>CU0051</t>
  </si>
  <si>
    <t>ORD00788</t>
  </si>
  <si>
    <t>CU0117</t>
  </si>
  <si>
    <t>ORD00789</t>
  </si>
  <si>
    <t>ORD00790</t>
  </si>
  <si>
    <t>ORD00791</t>
  </si>
  <si>
    <t>ORD00792</t>
  </si>
  <si>
    <t>ORD00793</t>
  </si>
  <si>
    <t>ORD00794</t>
  </si>
  <si>
    <t>CU0407</t>
  </si>
  <si>
    <t>ORD00795</t>
  </si>
  <si>
    <t>ORD00796</t>
  </si>
  <si>
    <t>ORD00797</t>
  </si>
  <si>
    <t>CU0406</t>
  </si>
  <si>
    <t>ORD00798</t>
  </si>
  <si>
    <t>ORD00799</t>
  </si>
  <si>
    <t>CU0542</t>
  </si>
  <si>
    <t>ORD00800</t>
  </si>
  <si>
    <t>CU0173</t>
  </si>
  <si>
    <t>ORD00801</t>
  </si>
  <si>
    <t>ORD00802</t>
  </si>
  <si>
    <t>ORD00803</t>
  </si>
  <si>
    <t>CU0212</t>
  </si>
  <si>
    <t>ORD00804</t>
  </si>
  <si>
    <t>ORD00805</t>
  </si>
  <si>
    <t>ORD00806</t>
  </si>
  <si>
    <t>ORD00807</t>
  </si>
  <si>
    <t>ORD00808</t>
  </si>
  <si>
    <t>CU0635</t>
  </si>
  <si>
    <t>ORD00809</t>
  </si>
  <si>
    <t>CU0525</t>
  </si>
  <si>
    <t>ORD00810</t>
  </si>
  <si>
    <t>ORD00811</t>
  </si>
  <si>
    <t>ORD00812</t>
  </si>
  <si>
    <t>ORD00813</t>
  </si>
  <si>
    <t>CU0177</t>
  </si>
  <si>
    <t>ORD00814</t>
  </si>
  <si>
    <t>CU0190</t>
  </si>
  <si>
    <t>ORD00815</t>
  </si>
  <si>
    <t>CU0612</t>
  </si>
  <si>
    <t>ORD00816</t>
  </si>
  <si>
    <t>CU0064</t>
  </si>
  <si>
    <t>ORD00817</t>
  </si>
  <si>
    <t>ORD00818</t>
  </si>
  <si>
    <t>ORD00819</t>
  </si>
  <si>
    <t>ORD00820</t>
  </si>
  <si>
    <t>ORD00821</t>
  </si>
  <si>
    <t>CU0634</t>
  </si>
  <si>
    <t>ORD00822</t>
  </si>
  <si>
    <t>ORD00823</t>
  </si>
  <si>
    <t>ORD00824</t>
  </si>
  <si>
    <t>CU0466</t>
  </si>
  <si>
    <t>ORD00825</t>
  </si>
  <si>
    <t>ORD00826</t>
  </si>
  <si>
    <t>ORD00827</t>
  </si>
  <si>
    <t>ORD00828</t>
  </si>
  <si>
    <t>ORD00829</t>
  </si>
  <si>
    <t>CU0355</t>
  </si>
  <si>
    <t>ORD00830</t>
  </si>
  <si>
    <t>CU0509</t>
  </si>
  <si>
    <t>ORD00831</t>
  </si>
  <si>
    <t>ORD00832</t>
  </si>
  <si>
    <t>CU0533</t>
  </si>
  <si>
    <t>ORD00833</t>
  </si>
  <si>
    <t>ORD00834</t>
  </si>
  <si>
    <t>ORD00835</t>
  </si>
  <si>
    <t>CU0073</t>
  </si>
  <si>
    <t>ORD00836</t>
  </si>
  <si>
    <t>ORD00837</t>
  </si>
  <si>
    <t>CU0286</t>
  </si>
  <si>
    <t>ORD00838</t>
  </si>
  <si>
    <t>ORD00839</t>
  </si>
  <si>
    <t>ORD00840</t>
  </si>
  <si>
    <t>ORD00841</t>
  </si>
  <si>
    <t>ORD00842</t>
  </si>
  <si>
    <t>ORD00843</t>
  </si>
  <si>
    <t>ORD00844</t>
  </si>
  <si>
    <t>ORD00845</t>
  </si>
  <si>
    <t>ORD00846</t>
  </si>
  <si>
    <t>C039</t>
  </si>
  <si>
    <t>ORD00847</t>
  </si>
  <si>
    <t>ORD00848</t>
  </si>
  <si>
    <t>ORD00849</t>
  </si>
  <si>
    <t>ORD00850</t>
  </si>
  <si>
    <t>CU0222</t>
  </si>
  <si>
    <t>ORD00851</t>
  </si>
  <si>
    <t>CU0047</t>
  </si>
  <si>
    <t>ORD00852</t>
  </si>
  <si>
    <t>CU0632</t>
  </si>
  <si>
    <t>ORD00853</t>
  </si>
  <si>
    <t>ORD00854</t>
  </si>
  <si>
    <t>ORD00855</t>
  </si>
  <si>
    <t>ORD00856</t>
  </si>
  <si>
    <t>CU0165</t>
  </si>
  <si>
    <t>ORD00857</t>
  </si>
  <si>
    <t>ORD00858</t>
  </si>
  <si>
    <t>ORD00859</t>
  </si>
  <si>
    <t>ORD00860</t>
  </si>
  <si>
    <t>ORD00861</t>
  </si>
  <si>
    <t>ORD00862</t>
  </si>
  <si>
    <t>ORD00863</t>
  </si>
  <si>
    <t>ORD00864</t>
  </si>
  <si>
    <t>ORD00865</t>
  </si>
  <si>
    <t>ORD00866</t>
  </si>
  <si>
    <t>ORD00867</t>
  </si>
  <si>
    <t>ORD00868</t>
  </si>
  <si>
    <t>ORD00869</t>
  </si>
  <si>
    <t>ORD00870</t>
  </si>
  <si>
    <t>CU0643</t>
  </si>
  <si>
    <t>ORD00871</t>
  </si>
  <si>
    <t>CU0368</t>
  </si>
  <si>
    <t>ORD00872</t>
  </si>
  <si>
    <t>ORD00873</t>
  </si>
  <si>
    <t>ORD00874</t>
  </si>
  <si>
    <t>ORD00875</t>
  </si>
  <si>
    <t>CU0270</t>
  </si>
  <si>
    <t>ORD00876</t>
  </si>
  <si>
    <t>ORD00877</t>
  </si>
  <si>
    <t>ORD00878</t>
  </si>
  <si>
    <t>ORD00879</t>
  </si>
  <si>
    <t>ORD00880</t>
  </si>
  <si>
    <t>C026</t>
  </si>
  <si>
    <t>ORD00881</t>
  </si>
  <si>
    <t>ORD00882</t>
  </si>
  <si>
    <t>ORD00883</t>
  </si>
  <si>
    <t>CU0683</t>
  </si>
  <si>
    <t>ORD00884</t>
  </si>
  <si>
    <t>ORD00885</t>
  </si>
  <si>
    <t>ORD00886</t>
  </si>
  <si>
    <t>ORD00887</t>
  </si>
  <si>
    <t>ORD00888</t>
  </si>
  <si>
    <t>ORD00889</t>
  </si>
  <si>
    <t>ORD00890</t>
  </si>
  <si>
    <t>ORD00891</t>
  </si>
  <si>
    <t>ORD00892</t>
  </si>
  <si>
    <t>ORD00893</t>
  </si>
  <si>
    <t>ORD00894</t>
  </si>
  <si>
    <t>ORD00895</t>
  </si>
  <si>
    <t>ORD00896</t>
  </si>
  <si>
    <t>ORD00897</t>
  </si>
  <si>
    <t>ORD00898</t>
  </si>
  <si>
    <t>ORD00899</t>
  </si>
  <si>
    <t>ORD00900</t>
  </si>
  <si>
    <t>ORD00901</t>
  </si>
  <si>
    <t>ORD00902</t>
  </si>
  <si>
    <t>CU0094</t>
  </si>
  <si>
    <t>ORD00903</t>
  </si>
  <si>
    <t>ORD00904</t>
  </si>
  <si>
    <t>ORD00905</t>
  </si>
  <si>
    <t>ORD00906</t>
  </si>
  <si>
    <t>ORD00907</t>
  </si>
  <si>
    <t>ORD00908</t>
  </si>
  <si>
    <t>ORD00909</t>
  </si>
  <si>
    <t>CU0313</t>
  </si>
  <si>
    <t>ORD00910</t>
  </si>
  <si>
    <t>CU0294</t>
  </si>
  <si>
    <t>ORD00911</t>
  </si>
  <si>
    <t>CU0179</t>
  </si>
  <si>
    <t>ORD00912</t>
  </si>
  <si>
    <t>ORD00913</t>
  </si>
  <si>
    <t>ORD00914</t>
  </si>
  <si>
    <t>ORD00915</t>
  </si>
  <si>
    <t>ORD00916</t>
  </si>
  <si>
    <t>ORD00917</t>
  </si>
  <si>
    <t>CU0646</t>
  </si>
  <si>
    <t>ORD00918</t>
  </si>
  <si>
    <t>ORD00919</t>
  </si>
  <si>
    <t>CU0008</t>
  </si>
  <si>
    <t>ORD00920</t>
  </si>
  <si>
    <t>CU0459</t>
  </si>
  <si>
    <t>ORD00921</t>
  </si>
  <si>
    <t>ORD00922</t>
  </si>
  <si>
    <t>ORD00923</t>
  </si>
  <si>
    <t>CU0009</t>
  </si>
  <si>
    <t>ORD00924</t>
  </si>
  <si>
    <t>ORD00925</t>
  </si>
  <si>
    <t>ORD00926</t>
  </si>
  <si>
    <t>ORD00927</t>
  </si>
  <si>
    <t>ORD00928</t>
  </si>
  <si>
    <t>ORD00929</t>
  </si>
  <si>
    <t>ORD00930</t>
  </si>
  <si>
    <t>ORD00931</t>
  </si>
  <si>
    <t>CU0365</t>
  </si>
  <si>
    <t>ORD00932</t>
  </si>
  <si>
    <t>ORD00933</t>
  </si>
  <si>
    <t>CU0306</t>
  </si>
  <si>
    <t>ORD00934</t>
  </si>
  <si>
    <t>CU0188</t>
  </si>
  <si>
    <t>ORD00935</t>
  </si>
  <si>
    <t>CU0020</t>
  </si>
  <si>
    <t>ORD00936</t>
  </si>
  <si>
    <t>ORD00937</t>
  </si>
  <si>
    <t>ORD00938</t>
  </si>
  <si>
    <t>CU0573</t>
  </si>
  <si>
    <t>ORD00939</t>
  </si>
  <si>
    <t>ORD00940</t>
  </si>
  <si>
    <t>CU0260</t>
  </si>
  <si>
    <t>ORD00941</t>
  </si>
  <si>
    <t>ORD00942</t>
  </si>
  <si>
    <t>ORD00943</t>
  </si>
  <si>
    <t>ORD00944</t>
  </si>
  <si>
    <t>CU0560</t>
  </si>
  <si>
    <t>ORD00945</t>
  </si>
  <si>
    <t>ORD00946</t>
  </si>
  <si>
    <t>ORD00947</t>
  </si>
  <si>
    <t>ORD00948</t>
  </si>
  <si>
    <t>CU0544</t>
  </si>
  <si>
    <t>ORD00949</t>
  </si>
  <si>
    <t>ORD00950</t>
  </si>
  <si>
    <t>ORD00951</t>
  </si>
  <si>
    <t>ORD00952</t>
  </si>
  <si>
    <t>ORD00953</t>
  </si>
  <si>
    <t>ORD00954</t>
  </si>
  <si>
    <t>ORD00955</t>
  </si>
  <si>
    <t>ORD00956</t>
  </si>
  <si>
    <t>CU0083</t>
  </si>
  <si>
    <t>ORD00957</t>
  </si>
  <si>
    <t>CU0074</t>
  </si>
  <si>
    <t>ORD00958</t>
  </si>
  <si>
    <t>ORD00959</t>
  </si>
  <si>
    <t>ORD00960</t>
  </si>
  <si>
    <t>ORD00961</t>
  </si>
  <si>
    <t>CU0116</t>
  </si>
  <si>
    <t>ORD00962</t>
  </si>
  <si>
    <t>ORD00963</t>
  </si>
  <si>
    <t>ORD00964</t>
  </si>
  <si>
    <t>ORD00965</t>
  </si>
  <si>
    <t>ORD00966</t>
  </si>
  <si>
    <t>ORD00967</t>
  </si>
  <si>
    <t>ORD00968</t>
  </si>
  <si>
    <t>CU0022</t>
  </si>
  <si>
    <t>ORD00969</t>
  </si>
  <si>
    <t>ORD00970</t>
  </si>
  <si>
    <t>ORD00971</t>
  </si>
  <si>
    <t>CU0250</t>
  </si>
  <si>
    <t>ORD00972</t>
  </si>
  <si>
    <t>ORD00973</t>
  </si>
  <si>
    <t>ORD00974</t>
  </si>
  <si>
    <t>ORD00975</t>
  </si>
  <si>
    <t>ORD00976</t>
  </si>
  <si>
    <t>ORD00977</t>
  </si>
  <si>
    <t>CU0547</t>
  </si>
  <si>
    <t>ORD00978</t>
  </si>
  <si>
    <t>CU0713</t>
  </si>
  <si>
    <t>ORD00979</t>
  </si>
  <si>
    <t>Pending Delivery</t>
  </si>
  <si>
    <t>ORD00980</t>
  </si>
  <si>
    <t>ORD00981</t>
  </si>
  <si>
    <t>ORD00982</t>
  </si>
  <si>
    <t>ORD00983</t>
  </si>
  <si>
    <t>ORD00984</t>
  </si>
  <si>
    <t>ORD00985</t>
  </si>
  <si>
    <t>ORD00986</t>
  </si>
  <si>
    <t>ORD00987</t>
  </si>
  <si>
    <t>ORD00988</t>
  </si>
  <si>
    <t>ORD00989</t>
  </si>
  <si>
    <t>ORD00990</t>
  </si>
  <si>
    <t>ORD00991</t>
  </si>
  <si>
    <t>ORD00992</t>
  </si>
  <si>
    <t>ORD00993</t>
  </si>
  <si>
    <t>ORD00994</t>
  </si>
  <si>
    <t>ORD00995</t>
  </si>
  <si>
    <t>ORD00996</t>
  </si>
  <si>
    <t>ORD00997</t>
  </si>
  <si>
    <t>ORD00998</t>
  </si>
  <si>
    <t>ORD00999</t>
  </si>
  <si>
    <t>ORD01000</t>
  </si>
  <si>
    <t>CU0144</t>
  </si>
  <si>
    <t>Customer_Name</t>
  </si>
  <si>
    <t>Gender</t>
  </si>
  <si>
    <t>Age</t>
  </si>
  <si>
    <t>City</t>
  </si>
  <si>
    <t>State</t>
  </si>
  <si>
    <t>Occupation</t>
  </si>
  <si>
    <t>Annual_Income_INR</t>
  </si>
  <si>
    <t>Customer_Type</t>
  </si>
  <si>
    <t>Phone</t>
  </si>
  <si>
    <t>Marital_Status</t>
  </si>
  <si>
    <t>Email</t>
  </si>
  <si>
    <t>CU0001</t>
  </si>
  <si>
    <t>Swati Gupta</t>
  </si>
  <si>
    <t>Female</t>
  </si>
  <si>
    <t>Kochi</t>
  </si>
  <si>
    <t>Kerala</t>
  </si>
  <si>
    <t>Business Owner</t>
  </si>
  <si>
    <t>Individual</t>
  </si>
  <si>
    <t>9855799273</t>
  </si>
  <si>
    <t>Married</t>
  </si>
  <si>
    <t>swati.gupta1@example.com</t>
  </si>
  <si>
    <t>Komal Gupta</t>
  </si>
  <si>
    <t>Bengaluru</t>
  </si>
  <si>
    <t>Karnataka</t>
  </si>
  <si>
    <t>Retired</t>
  </si>
  <si>
    <t>9871705170</t>
  </si>
  <si>
    <t>Single</t>
  </si>
  <si>
    <t>komal.gupta2@example.com</t>
  </si>
  <si>
    <t>Imran Mishra</t>
  </si>
  <si>
    <t>Male</t>
  </si>
  <si>
    <t>Hyderabad</t>
  </si>
  <si>
    <t>Telangana</t>
  </si>
  <si>
    <t>Engineer</t>
  </si>
  <si>
    <t>9853258988</t>
  </si>
  <si>
    <t>imran.mishra3@example.com</t>
  </si>
  <si>
    <t>Anjali Mehta</t>
  </si>
  <si>
    <t>Mysuru</t>
  </si>
  <si>
    <t>Salaried - Private</t>
  </si>
  <si>
    <t>9891917334</t>
  </si>
  <si>
    <t>anjali.mehta4@example.com</t>
  </si>
  <si>
    <t>Sachin Khanna</t>
  </si>
  <si>
    <t>Jaipur</t>
  </si>
  <si>
    <t>Rajasthan</t>
  </si>
  <si>
    <t>9890014570</t>
  </si>
  <si>
    <t>sachin.khanna5@example.com</t>
  </si>
  <si>
    <t>Tarun Singh</t>
  </si>
  <si>
    <t>Noida</t>
  </si>
  <si>
    <t>Uttar Pradesh</t>
  </si>
  <si>
    <t>Doctor</t>
  </si>
  <si>
    <t>9842255732</t>
  </si>
  <si>
    <t>tarun.singh6@example.com</t>
  </si>
  <si>
    <t>Sachin Das</t>
  </si>
  <si>
    <t>Delhi</t>
  </si>
  <si>
    <t>Self-Employed Professional</t>
  </si>
  <si>
    <t>9888055069</t>
  </si>
  <si>
    <t>sachin.das7@example.com</t>
  </si>
  <si>
    <t>Dinesh Chauhan</t>
  </si>
  <si>
    <t>Bhopal</t>
  </si>
  <si>
    <t>Madhya Pradesh</t>
  </si>
  <si>
    <t>9851154241</t>
  </si>
  <si>
    <t>dinesh.chauhan8@example.com</t>
  </si>
  <si>
    <t>Tarun Khanna</t>
  </si>
  <si>
    <t>Chandigarh</t>
  </si>
  <si>
    <t>9874988034</t>
  </si>
  <si>
    <t>tarun.khanna9@example.com</t>
  </si>
  <si>
    <t>Nisha Mishra</t>
  </si>
  <si>
    <t>Pune</t>
  </si>
  <si>
    <t>Maharashtra</t>
  </si>
  <si>
    <t>Student/Other</t>
  </si>
  <si>
    <t>9849761527</t>
  </si>
  <si>
    <t>nisha.mishra10@example.com</t>
  </si>
  <si>
    <t>Jatin Sharma</t>
  </si>
  <si>
    <t>Guwahati</t>
  </si>
  <si>
    <t>Assam</t>
  </si>
  <si>
    <t>9826948946</t>
  </si>
  <si>
    <t>jatin.sharma11@example.com</t>
  </si>
  <si>
    <t>Arjun Agarwal</t>
  </si>
  <si>
    <t>Corporate</t>
  </si>
  <si>
    <t>9816895666</t>
  </si>
  <si>
    <t>arjun.agarwal12@example.com</t>
  </si>
  <si>
    <t>Panipat</t>
  </si>
  <si>
    <t>Haryana</t>
  </si>
  <si>
    <t>9830024960</t>
  </si>
  <si>
    <t>komal.gupta13@example.com</t>
  </si>
  <si>
    <t>CU0014</t>
  </si>
  <si>
    <t>Lokesh Gupta</t>
  </si>
  <si>
    <t>9893002706</t>
  </si>
  <si>
    <t>lokesh.gupta14@example.com</t>
  </si>
  <si>
    <t>CU0015</t>
  </si>
  <si>
    <t>Shweta Das</t>
  </si>
  <si>
    <t>9823318904</t>
  </si>
  <si>
    <t>shweta.das15@example.com</t>
  </si>
  <si>
    <t>CU0016</t>
  </si>
  <si>
    <t>Ravi Pillai</t>
  </si>
  <si>
    <t>9820075036</t>
  </si>
  <si>
    <t>ravi.pillai16@example.com</t>
  </si>
  <si>
    <t>Pradeep Shah</t>
  </si>
  <si>
    <t>Kolkata</t>
  </si>
  <si>
    <t>West Bengal</t>
  </si>
  <si>
    <t>9870939053</t>
  </si>
  <si>
    <t>pradeep.shah17@example.com</t>
  </si>
  <si>
    <t>Divya Rao</t>
  </si>
  <si>
    <t>9867061186</t>
  </si>
  <si>
    <t>divya.rao18@example.com</t>
  </si>
  <si>
    <t>CU0019</t>
  </si>
  <si>
    <t>Harsh Mehta</t>
  </si>
  <si>
    <t>Ludhiana</t>
  </si>
  <si>
    <t>Punjab</t>
  </si>
  <si>
    <t>Salaried - Government</t>
  </si>
  <si>
    <t>9886397676</t>
  </si>
  <si>
    <t>harsh.mehta19@example.com</t>
  </si>
  <si>
    <t>Rakesh Shah</t>
  </si>
  <si>
    <t>9877172238</t>
  </si>
  <si>
    <t>rakesh.shah20@example.com</t>
  </si>
  <si>
    <t>Karan Chauhan</t>
  </si>
  <si>
    <t>9887201917</t>
  </si>
  <si>
    <t>karan.chauhan21@example.com</t>
  </si>
  <si>
    <t>Ayesha Mehta</t>
  </si>
  <si>
    <t>9873149551</t>
  </si>
  <si>
    <t>ayesha.mehta22@example.com</t>
  </si>
  <si>
    <t>Sneha Agarwal</t>
  </si>
  <si>
    <t>9854735895</t>
  </si>
  <si>
    <t>sneha.agarwal23@example.com</t>
  </si>
  <si>
    <t>Akash Khanna</t>
  </si>
  <si>
    <t>9863747791</t>
  </si>
  <si>
    <t>akash.khanna24@example.com</t>
  </si>
  <si>
    <t>Suresh Mehta</t>
  </si>
  <si>
    <t>Nagpur</t>
  </si>
  <si>
    <t>Teacher</t>
  </si>
  <si>
    <t>9810154493</t>
  </si>
  <si>
    <t>suresh.mehta25@example.com</t>
  </si>
  <si>
    <t>Tarun Kapoor</t>
  </si>
  <si>
    <t>Ahmedabad</t>
  </si>
  <si>
    <t>Gujarat</t>
  </si>
  <si>
    <t>9869329732</t>
  </si>
  <si>
    <t>tarun.kapoor26@example.com</t>
  </si>
  <si>
    <t>CU0027</t>
  </si>
  <si>
    <t>Varun Joshi</t>
  </si>
  <si>
    <t>9842117961</t>
  </si>
  <si>
    <t>varun.joshi27@example.com</t>
  </si>
  <si>
    <t>CU0028</t>
  </si>
  <si>
    <t>Arjun Jain</t>
  </si>
  <si>
    <t>9825228493</t>
  </si>
  <si>
    <t>arjun.jain28@example.com</t>
  </si>
  <si>
    <t>Ayesha Patel</t>
  </si>
  <si>
    <t>Chennai</t>
  </si>
  <si>
    <t>Tamil Nadu</t>
  </si>
  <si>
    <t>9874759996</t>
  </si>
  <si>
    <t>ayesha.patel29@example.com</t>
  </si>
  <si>
    <t>Harsh Yadav</t>
  </si>
  <si>
    <t>Lucknow</t>
  </si>
  <si>
    <t>Farmer</t>
  </si>
  <si>
    <t>9828321839</t>
  </si>
  <si>
    <t>harsh.yadav30@example.com</t>
  </si>
  <si>
    <t>Vinod Khanna</t>
  </si>
  <si>
    <t>Coimbatore</t>
  </si>
  <si>
    <t>9887835998</t>
  </si>
  <si>
    <t>vinod.khanna31@example.com</t>
  </si>
  <si>
    <t>Komal Jain</t>
  </si>
  <si>
    <t>9882937948</t>
  </si>
  <si>
    <t>komal.jain32@example.com</t>
  </si>
  <si>
    <t>Suresh Nair</t>
  </si>
  <si>
    <t>9852704903</t>
  </si>
  <si>
    <t>suresh.nair33@example.com</t>
  </si>
  <si>
    <t>CU0034</t>
  </si>
  <si>
    <t>Shweta Yadav</t>
  </si>
  <si>
    <t>Patna</t>
  </si>
  <si>
    <t>Bihar</t>
  </si>
  <si>
    <t>9830415230</t>
  </si>
  <si>
    <t>shweta.yadav34@example.com</t>
  </si>
  <si>
    <t>Sneha Kapoor</t>
  </si>
  <si>
    <t>9871327848</t>
  </si>
  <si>
    <t>sneha.kapoor35@example.com</t>
  </si>
  <si>
    <t>CU0036</t>
  </si>
  <si>
    <t>Shweta Rao</t>
  </si>
  <si>
    <t>9845570755</t>
  </si>
  <si>
    <t>shweta.rao36@example.com</t>
  </si>
  <si>
    <t>Ashok Rao</t>
  </si>
  <si>
    <t>9852501540</t>
  </si>
  <si>
    <t>ashok.rao37@example.com</t>
  </si>
  <si>
    <t>Priya Mishra</t>
  </si>
  <si>
    <t>9848571356</t>
  </si>
  <si>
    <t>priya.mishra38@example.com</t>
  </si>
  <si>
    <t>CU0039</t>
  </si>
  <si>
    <t>Shweta Gupta</t>
  </si>
  <si>
    <t>Indore</t>
  </si>
  <si>
    <t>9816172803</t>
  </si>
  <si>
    <t>shweta.gupta39@example.com</t>
  </si>
  <si>
    <t>Divya Malhotra</t>
  </si>
  <si>
    <t>9834166826</t>
  </si>
  <si>
    <t>divya.malhotra40@example.com</t>
  </si>
  <si>
    <t>Sandeep Mishra</t>
  </si>
  <si>
    <t>9844088261</t>
  </si>
  <si>
    <t>sandeep.mishra41@example.com</t>
  </si>
  <si>
    <t>Arjun Das</t>
  </si>
  <si>
    <t>9869287967</t>
  </si>
  <si>
    <t>arjun.das42@example.com</t>
  </si>
  <si>
    <t>9874855088</t>
  </si>
  <si>
    <t>divya.rao43@example.com</t>
  </si>
  <si>
    <t>Dinesh Agarwal</t>
  </si>
  <si>
    <t>9898346110</t>
  </si>
  <si>
    <t>dinesh.agarwal44@example.com</t>
  </si>
  <si>
    <t>CU0045</t>
  </si>
  <si>
    <t>Vivek Mishra</t>
  </si>
  <si>
    <t>9891478884</t>
  </si>
  <si>
    <t>vivek.mishra45@example.com</t>
  </si>
  <si>
    <t>Tarun Mishra</t>
  </si>
  <si>
    <t>Mumbai</t>
  </si>
  <si>
    <t>9898473848</t>
  </si>
  <si>
    <t>tarun.mishra46@example.com</t>
  </si>
  <si>
    <t>Karan Joshi</t>
  </si>
  <si>
    <t>9853851498</t>
  </si>
  <si>
    <t>karan.joshi47@example.com</t>
  </si>
  <si>
    <t>Varun Jain</t>
  </si>
  <si>
    <t>9844489940</t>
  </si>
  <si>
    <t>varun.jain48@example.com</t>
  </si>
  <si>
    <t>Divya Bansal</t>
  </si>
  <si>
    <t>9840281491</t>
  </si>
  <si>
    <t>divya.bansal49@example.com</t>
  </si>
  <si>
    <t>Nisha Malhotra</t>
  </si>
  <si>
    <t>9882017516</t>
  </si>
  <si>
    <t>nisha.malhotra50@example.com</t>
  </si>
  <si>
    <t>Ravi Agarwal</t>
  </si>
  <si>
    <t>Surat</t>
  </si>
  <si>
    <t>9813358751</t>
  </si>
  <si>
    <t>ravi.agarwal51@example.com</t>
  </si>
  <si>
    <t>Ritu Rao</t>
  </si>
  <si>
    <t>9850559278</t>
  </si>
  <si>
    <t>ritu.rao52@example.com</t>
  </si>
  <si>
    <t>Karan Verma</t>
  </si>
  <si>
    <t>9862163160</t>
  </si>
  <si>
    <t>karan.verma53@example.com</t>
  </si>
  <si>
    <t>Vinod Agarwal</t>
  </si>
  <si>
    <t>9897902129</t>
  </si>
  <si>
    <t>vinod.agarwal54@example.com</t>
  </si>
  <si>
    <t>Swati Chauhan</t>
  </si>
  <si>
    <t>9823335151</t>
  </si>
  <si>
    <t>swati.chauhan55@example.com</t>
  </si>
  <si>
    <t>Dinesh Verma</t>
  </si>
  <si>
    <t>9871031132</t>
  </si>
  <si>
    <t>dinesh.verma56@example.com</t>
  </si>
  <si>
    <t>CU0057</t>
  </si>
  <si>
    <t>Rahul Verma</t>
  </si>
  <si>
    <t>9837804191</t>
  </si>
  <si>
    <t>rahul.verma57@example.com</t>
  </si>
  <si>
    <t>CU0058</t>
  </si>
  <si>
    <t>Ritu Khanna</t>
  </si>
  <si>
    <t>9810380581</t>
  </si>
  <si>
    <t>ritu.khanna58@example.com</t>
  </si>
  <si>
    <t>Sneha Patel</t>
  </si>
  <si>
    <t>9811994519</t>
  </si>
  <si>
    <t>sneha.patel59@example.com</t>
  </si>
  <si>
    <t>CU0060</t>
  </si>
  <si>
    <t>Ritu Agarwal</t>
  </si>
  <si>
    <t>9827013243</t>
  </si>
  <si>
    <t>ritu.agarwal60@example.com</t>
  </si>
  <si>
    <t>CU0061</t>
  </si>
  <si>
    <t>Ankit Bose</t>
  </si>
  <si>
    <t>9892558242</t>
  </si>
  <si>
    <t>ankit.bose61@example.com</t>
  </si>
  <si>
    <t>Ayesha Kapoor</t>
  </si>
  <si>
    <t>9874287863</t>
  </si>
  <si>
    <t>ayesha.kapoor62@example.com</t>
  </si>
  <si>
    <t>Nitin Bose</t>
  </si>
  <si>
    <t>9818815720</t>
  </si>
  <si>
    <t>nitin.bose63@example.com</t>
  </si>
  <si>
    <t>Suresh Yadav</t>
  </si>
  <si>
    <t>9823311507</t>
  </si>
  <si>
    <t>suresh.yadav64@example.com</t>
  </si>
  <si>
    <t>Ayesha Saini</t>
  </si>
  <si>
    <t>9870867592</t>
  </si>
  <si>
    <t>ayesha.saini65@example.com</t>
  </si>
  <si>
    <t>Nitin Khanna</t>
  </si>
  <si>
    <t>9830486849</t>
  </si>
  <si>
    <t>nitin.khanna66@example.com</t>
  </si>
  <si>
    <t>Gaurav Singh</t>
  </si>
  <si>
    <t>9888714010</t>
  </si>
  <si>
    <t>gaurav.singh67@example.com</t>
  </si>
  <si>
    <t>Vinod Malhotra</t>
  </si>
  <si>
    <t>9816904975</t>
  </si>
  <si>
    <t>vinod.malhotra68@example.com</t>
  </si>
  <si>
    <t>CU0069</t>
  </si>
  <si>
    <t>Dinesh Gupta</t>
  </si>
  <si>
    <t>9884660688</t>
  </si>
  <si>
    <t>dinesh.gupta69@example.com</t>
  </si>
  <si>
    <t>Imran Agarwal</t>
  </si>
  <si>
    <t>9893446356</t>
  </si>
  <si>
    <t>imran.agarwal70@example.com</t>
  </si>
  <si>
    <t>Imran Sharma</t>
  </si>
  <si>
    <t>9834347841</t>
  </si>
  <si>
    <t>imran.sharma71@example.com</t>
  </si>
  <si>
    <t>Ashok Singh</t>
  </si>
  <si>
    <t>9822315507</t>
  </si>
  <si>
    <t>ashok.singh72@example.com</t>
  </si>
  <si>
    <t>Rakesh Khanna</t>
  </si>
  <si>
    <t>9821402740</t>
  </si>
  <si>
    <t>rakesh.khanna73@example.com</t>
  </si>
  <si>
    <t>Vivek Pillai</t>
  </si>
  <si>
    <t>9875184410</t>
  </si>
  <si>
    <t>vivek.pillai74@example.com</t>
  </si>
  <si>
    <t>Yash Saini</t>
  </si>
  <si>
    <t>9875314742</t>
  </si>
  <si>
    <t>yash.saini75@example.com</t>
  </si>
  <si>
    <t>Ashok Mishra</t>
  </si>
  <si>
    <t>Gurugram</t>
  </si>
  <si>
    <t>9838351344</t>
  </si>
  <si>
    <t>ashok.mishra76@example.com</t>
  </si>
  <si>
    <t>Divya Khanna</t>
  </si>
  <si>
    <t>9840884937</t>
  </si>
  <si>
    <t>divya.khanna77@example.com</t>
  </si>
  <si>
    <t>9867617561</t>
  </si>
  <si>
    <t>karan.chauhan78@example.com</t>
  </si>
  <si>
    <t>Shweta Joshi</t>
  </si>
  <si>
    <t>9871753160</t>
  </si>
  <si>
    <t>shweta.joshi79@example.com</t>
  </si>
  <si>
    <t>Nitin Iyer</t>
  </si>
  <si>
    <t>9851644346</t>
  </si>
  <si>
    <t>nitin.iyer80@example.com</t>
  </si>
  <si>
    <t>CU0081</t>
  </si>
  <si>
    <t>Akash Singh</t>
  </si>
  <si>
    <t>9857123808</t>
  </si>
  <si>
    <t>akash.singh81@example.com</t>
  </si>
  <si>
    <t>CU0082</t>
  </si>
  <si>
    <t>9897980930</t>
  </si>
  <si>
    <t>harsh.mehta82@example.com</t>
  </si>
  <si>
    <t>9896300902</t>
  </si>
  <si>
    <t>sachin.das83@example.com</t>
  </si>
  <si>
    <t>Ayesha Khanna</t>
  </si>
  <si>
    <t>9846866075</t>
  </si>
  <si>
    <t>ayesha.khanna84@example.com</t>
  </si>
  <si>
    <t>Ankit Joshi</t>
  </si>
  <si>
    <t>9822119391</t>
  </si>
  <si>
    <t>ankit.joshi85@example.com</t>
  </si>
  <si>
    <t>Karan Das</t>
  </si>
  <si>
    <t>9873837847</t>
  </si>
  <si>
    <t>karan.das86@example.com</t>
  </si>
  <si>
    <t>CU0087</t>
  </si>
  <si>
    <t>9868754920</t>
  </si>
  <si>
    <t>komal.gupta87@example.com</t>
  </si>
  <si>
    <t>Akash Malhotra</t>
  </si>
  <si>
    <t>9855414869</t>
  </si>
  <si>
    <t>akash.malhotra88@example.com</t>
  </si>
  <si>
    <t>9898122539</t>
  </si>
  <si>
    <t>ayesha.khanna89@example.com</t>
  </si>
  <si>
    <t>Harsh Malhotra</t>
  </si>
  <si>
    <t>9862607710</t>
  </si>
  <si>
    <t>harsh.malhotra90@example.com</t>
  </si>
  <si>
    <t>Gaurav Joshi</t>
  </si>
  <si>
    <t>9880651318</t>
  </si>
  <si>
    <t>gaurav.joshi91@example.com</t>
  </si>
  <si>
    <t>Kamal Kapoor</t>
  </si>
  <si>
    <t>9838748452</t>
  </si>
  <si>
    <t>kamal.kapoor92@example.com</t>
  </si>
  <si>
    <t>Komal Nair</t>
  </si>
  <si>
    <t>9878140959</t>
  </si>
  <si>
    <t>komal.nair93@example.com</t>
  </si>
  <si>
    <t>Varun Mishra</t>
  </si>
  <si>
    <t>9893851247</t>
  </si>
  <si>
    <t>varun.mishra94@example.com</t>
  </si>
  <si>
    <t>CU0095</t>
  </si>
  <si>
    <t>Priya Chauhan</t>
  </si>
  <si>
    <t>9870254091</t>
  </si>
  <si>
    <t>priya.chauhan95@example.com</t>
  </si>
  <si>
    <t>CU0096</t>
  </si>
  <si>
    <t>Jatin Bose</t>
  </si>
  <si>
    <t>9869135982</t>
  </si>
  <si>
    <t>jatin.bose96@example.com</t>
  </si>
  <si>
    <t>CU0097</t>
  </si>
  <si>
    <t>Shweta Kapoor</t>
  </si>
  <si>
    <t>9843554863</t>
  </si>
  <si>
    <t>shweta.kapoor97@example.com</t>
  </si>
  <si>
    <t>Ramesh Jain</t>
  </si>
  <si>
    <t>9826733967</t>
  </si>
  <si>
    <t>ramesh.jain98@example.com</t>
  </si>
  <si>
    <t>Akash Mehta</t>
  </si>
  <si>
    <t>9870549373</t>
  </si>
  <si>
    <t>akash.mehta99@example.com</t>
  </si>
  <si>
    <t>Shweta Verma</t>
  </si>
  <si>
    <t>9860319927</t>
  </si>
  <si>
    <t>shweta.verma100@example.com</t>
  </si>
  <si>
    <t>Nitin Shah</t>
  </si>
  <si>
    <t>Bhubaneswar</t>
  </si>
  <si>
    <t>Odisha</t>
  </si>
  <si>
    <t>9873411827</t>
  </si>
  <si>
    <t>nitin.shah101@example.com</t>
  </si>
  <si>
    <t>Komal Das</t>
  </si>
  <si>
    <t>9844349528</t>
  </si>
  <si>
    <t>komal.das102@example.com</t>
  </si>
  <si>
    <t>Nisha Bansal</t>
  </si>
  <si>
    <t>9816408822</t>
  </si>
  <si>
    <t>nisha.bansal103@example.com</t>
  </si>
  <si>
    <t>CU0104</t>
  </si>
  <si>
    <t>Rakesh Singh</t>
  </si>
  <si>
    <t>9881947921</t>
  </si>
  <si>
    <t>rakesh.singh104@example.com</t>
  </si>
  <si>
    <t>Lokesh Shah</t>
  </si>
  <si>
    <t>9835140847</t>
  </si>
  <si>
    <t>lokesh.shah105@example.com</t>
  </si>
  <si>
    <t>CU0106</t>
  </si>
  <si>
    <t>Ramesh Singh</t>
  </si>
  <si>
    <t>9812729224</t>
  </si>
  <si>
    <t>ramesh.singh106@example.com</t>
  </si>
  <si>
    <t>CU0107</t>
  </si>
  <si>
    <t>Priya Rao</t>
  </si>
  <si>
    <t>9856278607</t>
  </si>
  <si>
    <t>priya.rao107@example.com</t>
  </si>
  <si>
    <t>Ayesha Gupta</t>
  </si>
  <si>
    <t>9857284777</t>
  </si>
  <si>
    <t>ayesha.gupta108@example.com</t>
  </si>
  <si>
    <t>Sneha Saini</t>
  </si>
  <si>
    <t>9818469210</t>
  </si>
  <si>
    <t>sneha.saini109@example.com</t>
  </si>
  <si>
    <t>Tarun Verma</t>
  </si>
  <si>
    <t>9851617680</t>
  </si>
  <si>
    <t>tarun.verma110@example.com</t>
  </si>
  <si>
    <t>Nisha Bose</t>
  </si>
  <si>
    <t>9816416148</t>
  </si>
  <si>
    <t>nisha.bose111@example.com</t>
  </si>
  <si>
    <t>Ramesh Chauhan</t>
  </si>
  <si>
    <t>9861894582</t>
  </si>
  <si>
    <t>ramesh.chauhan112@example.com</t>
  </si>
  <si>
    <t>Komal Shah</t>
  </si>
  <si>
    <t>9866975380</t>
  </si>
  <si>
    <t>komal.shah113@example.com</t>
  </si>
  <si>
    <t>Siddharth Jain</t>
  </si>
  <si>
    <t>9898707076</t>
  </si>
  <si>
    <t>siddharth.jain114@example.com</t>
  </si>
  <si>
    <t>Kamal Reddy</t>
  </si>
  <si>
    <t>9892523968</t>
  </si>
  <si>
    <t>kamal.reddy115@example.com</t>
  </si>
  <si>
    <t>Vivek Singh</t>
  </si>
  <si>
    <t>9831473054</t>
  </si>
  <si>
    <t>vivek.singh116@example.com</t>
  </si>
  <si>
    <t>Pradeep Verma</t>
  </si>
  <si>
    <t>9886134287</t>
  </si>
  <si>
    <t>pradeep.verma117@example.com</t>
  </si>
  <si>
    <t>Pradeep Malhotra</t>
  </si>
  <si>
    <t>9859251188</t>
  </si>
  <si>
    <t>pradeep.malhotra118@example.com</t>
  </si>
  <si>
    <t>Imran Iyer</t>
  </si>
  <si>
    <t>9844935501</t>
  </si>
  <si>
    <t>imran.iyer119@example.com</t>
  </si>
  <si>
    <t>CU0120</t>
  </si>
  <si>
    <t>Faisal Shah</t>
  </si>
  <si>
    <t>9819939096</t>
  </si>
  <si>
    <t>faisal.shah120@example.com</t>
  </si>
  <si>
    <t>CU0121</t>
  </si>
  <si>
    <t>Pradeep Singh</t>
  </si>
  <si>
    <t>9883819367</t>
  </si>
  <si>
    <t>pradeep.singh121@example.com</t>
  </si>
  <si>
    <t>Sneha Shah</t>
  </si>
  <si>
    <t>9858518659</t>
  </si>
  <si>
    <t>sneha.shah122@example.com</t>
  </si>
  <si>
    <t>Tarun Patel</t>
  </si>
  <si>
    <t>9884040798</t>
  </si>
  <si>
    <t>tarun.patel123@example.com</t>
  </si>
  <si>
    <t>9874245343</t>
  </si>
  <si>
    <t>gaurav.singh124@example.com</t>
  </si>
  <si>
    <t>Swati Singh</t>
  </si>
  <si>
    <t>9883994695</t>
  </si>
  <si>
    <t>swati.singh125@example.com</t>
  </si>
  <si>
    <t>Sneha Chauhan</t>
  </si>
  <si>
    <t>9826664623</t>
  </si>
  <si>
    <t>sneha.chauhan126@example.com</t>
  </si>
  <si>
    <t>9836347197</t>
  </si>
  <si>
    <t>akash.khanna127@example.com</t>
  </si>
  <si>
    <t>Jatin Mishra</t>
  </si>
  <si>
    <t>9889431184</t>
  </si>
  <si>
    <t>jatin.mishra128@example.com</t>
  </si>
  <si>
    <t>CU0129</t>
  </si>
  <si>
    <t>Mahesh Agarwal</t>
  </si>
  <si>
    <t>9887412924</t>
  </si>
  <si>
    <t>mahesh.agarwal129@example.com</t>
  </si>
  <si>
    <t>Vinod Mishra</t>
  </si>
  <si>
    <t>9883226170</t>
  </si>
  <si>
    <t>vinod.mishra130@example.com</t>
  </si>
  <si>
    <t>9818041391</t>
  </si>
  <si>
    <t>jatin.bose131@example.com</t>
  </si>
  <si>
    <t>CU0132</t>
  </si>
  <si>
    <t>Aman Das</t>
  </si>
  <si>
    <t>9852857920</t>
  </si>
  <si>
    <t>aman.das132@example.com</t>
  </si>
  <si>
    <t>9870343755</t>
  </si>
  <si>
    <t>sneha.saini133@example.com</t>
  </si>
  <si>
    <t>Vivek Joshi</t>
  </si>
  <si>
    <t>9831434525</t>
  </si>
  <si>
    <t>vivek.joshi134@example.com</t>
  </si>
  <si>
    <t>Tanvi Khanna</t>
  </si>
  <si>
    <t>9813110670</t>
  </si>
  <si>
    <t>tanvi.khanna135@example.com</t>
  </si>
  <si>
    <t>CU0136</t>
  </si>
  <si>
    <t>Nisha Das</t>
  </si>
  <si>
    <t>9816783418</t>
  </si>
  <si>
    <t>nisha.das136@example.com</t>
  </si>
  <si>
    <t>Aman Joshi</t>
  </si>
  <si>
    <t>9859093843</t>
  </si>
  <si>
    <t>aman.joshi137@example.com</t>
  </si>
  <si>
    <t>Ashok Verma</t>
  </si>
  <si>
    <t>9861854861</t>
  </si>
  <si>
    <t>ashok.verma138@example.com</t>
  </si>
  <si>
    <t>Divya Mishra</t>
  </si>
  <si>
    <t>9855511258</t>
  </si>
  <si>
    <t>divya.mishra139@example.com</t>
  </si>
  <si>
    <t>Ritu Mishra</t>
  </si>
  <si>
    <t>9815222944</t>
  </si>
  <si>
    <t>ritu.mishra140@example.com</t>
  </si>
  <si>
    <t>Komal Kapoor</t>
  </si>
  <si>
    <t>9852752377</t>
  </si>
  <si>
    <t>komal.kapoor141@example.com</t>
  </si>
  <si>
    <t>Jatin Agarwal</t>
  </si>
  <si>
    <t>9885554415</t>
  </si>
  <si>
    <t>jatin.agarwal142@example.com</t>
  </si>
  <si>
    <t>CU0143</t>
  </si>
  <si>
    <t>Rahul Malhotra</t>
  </si>
  <si>
    <t>9894457912</t>
  </si>
  <si>
    <t>rahul.malhotra143@example.com</t>
  </si>
  <si>
    <t>Ravi Rao</t>
  </si>
  <si>
    <t>9874484744</t>
  </si>
  <si>
    <t>ravi.rao144@example.com</t>
  </si>
  <si>
    <t>Sandeep Patel</t>
  </si>
  <si>
    <t>9869195194</t>
  </si>
  <si>
    <t>sandeep.patel145@example.com</t>
  </si>
  <si>
    <t>Vinod Shah</t>
  </si>
  <si>
    <t>9873297813</t>
  </si>
  <si>
    <t>vinod.shah146@example.com</t>
  </si>
  <si>
    <t>CU0147</t>
  </si>
  <si>
    <t>Nisha Nair</t>
  </si>
  <si>
    <t>9881555103</t>
  </si>
  <si>
    <t>nisha.nair147@example.com</t>
  </si>
  <si>
    <t>Ravi Mishra</t>
  </si>
  <si>
    <t>9884905122</t>
  </si>
  <si>
    <t>ravi.mishra148@example.com</t>
  </si>
  <si>
    <t>Jatin Saini</t>
  </si>
  <si>
    <t>9846702849</t>
  </si>
  <si>
    <t>jatin.saini149@example.com</t>
  </si>
  <si>
    <t>Sandeep Yadav</t>
  </si>
  <si>
    <t>9848983895</t>
  </si>
  <si>
    <t>sandeep.yadav150@example.com</t>
  </si>
  <si>
    <t>Gaurav Malhotra</t>
  </si>
  <si>
    <t>9846390817</t>
  </si>
  <si>
    <t>gaurav.malhotra151@example.com</t>
  </si>
  <si>
    <t>Lokesh Iyer</t>
  </si>
  <si>
    <t>9895623471</t>
  </si>
  <si>
    <t>lokesh.iyer152@example.com</t>
  </si>
  <si>
    <t>CU0153</t>
  </si>
  <si>
    <t>9831198492</t>
  </si>
  <si>
    <t>vinod.khanna153@example.com</t>
  </si>
  <si>
    <t>CU0154</t>
  </si>
  <si>
    <t>Aman Bose</t>
  </si>
  <si>
    <t>9853106399</t>
  </si>
  <si>
    <t>aman.bose154@example.com</t>
  </si>
  <si>
    <t>Gaurav Rao</t>
  </si>
  <si>
    <t>9833496796</t>
  </si>
  <si>
    <t>gaurav.rao155@example.com</t>
  </si>
  <si>
    <t>Sneha Verma</t>
  </si>
  <si>
    <t>9848851599</t>
  </si>
  <si>
    <t>sneha.verma156@example.com</t>
  </si>
  <si>
    <t>9877674279</t>
  </si>
  <si>
    <t>nitin.khanna157@example.com</t>
  </si>
  <si>
    <t>CU0158</t>
  </si>
  <si>
    <t>Mohit Khanna</t>
  </si>
  <si>
    <t>9834991216</t>
  </si>
  <si>
    <t>mohit.khanna158@example.com</t>
  </si>
  <si>
    <t>CU0159</t>
  </si>
  <si>
    <t>Divya Agarwal</t>
  </si>
  <si>
    <t>9867405358</t>
  </si>
  <si>
    <t>divya.agarwal159@example.com</t>
  </si>
  <si>
    <t>Nitin Reddy</t>
  </si>
  <si>
    <t>9861482483</t>
  </si>
  <si>
    <t>nitin.reddy160@example.com</t>
  </si>
  <si>
    <t>Imran Khanna</t>
  </si>
  <si>
    <t>9841715995</t>
  </si>
  <si>
    <t>imran.khanna161@example.com</t>
  </si>
  <si>
    <t>Rakesh Joshi</t>
  </si>
  <si>
    <t>9851738753</t>
  </si>
  <si>
    <t>rakesh.joshi162@example.com</t>
  </si>
  <si>
    <t>Faisal Malhotra</t>
  </si>
  <si>
    <t>9860147077</t>
  </si>
  <si>
    <t>faisal.malhotra163@example.com</t>
  </si>
  <si>
    <t>Komal Saini</t>
  </si>
  <si>
    <t>9843214247</t>
  </si>
  <si>
    <t>komal.saini164@example.com</t>
  </si>
  <si>
    <t>9882029307</t>
  </si>
  <si>
    <t>ramesh.singh165@example.com</t>
  </si>
  <si>
    <t>Pradeep Gupta</t>
  </si>
  <si>
    <t>9822205980</t>
  </si>
  <si>
    <t>pradeep.gupta166@example.com</t>
  </si>
  <si>
    <t>Komal Patel</t>
  </si>
  <si>
    <t>9812921981</t>
  </si>
  <si>
    <t>komal.patel167@example.com</t>
  </si>
  <si>
    <t>Arjun Bansal</t>
  </si>
  <si>
    <t>9818557710</t>
  </si>
  <si>
    <t>arjun.bansal168@example.com</t>
  </si>
  <si>
    <t>Anjali Bose</t>
  </si>
  <si>
    <t>9896688655</t>
  </si>
  <si>
    <t>anjali.bose169@example.com</t>
  </si>
  <si>
    <t>Sandeep Das</t>
  </si>
  <si>
    <t>9898824290</t>
  </si>
  <si>
    <t>sandeep.das170@example.com</t>
  </si>
  <si>
    <t>9810466177</t>
  </si>
  <si>
    <t>dinesh.gupta171@example.com</t>
  </si>
  <si>
    <t>Komal Pillai</t>
  </si>
  <si>
    <t>9843220503</t>
  </si>
  <si>
    <t>komal.pillai172@example.com</t>
  </si>
  <si>
    <t>Imran Nair</t>
  </si>
  <si>
    <t>9812099943</t>
  </si>
  <si>
    <t>imran.nair173@example.com</t>
  </si>
  <si>
    <t>CU0174</t>
  </si>
  <si>
    <t>Nitin Mishra</t>
  </si>
  <si>
    <t>9842847661</t>
  </si>
  <si>
    <t>nitin.mishra174@example.com</t>
  </si>
  <si>
    <t>CU0175</t>
  </si>
  <si>
    <t>Kunal Jain</t>
  </si>
  <si>
    <t>9841428626</t>
  </si>
  <si>
    <t>kunal.jain175@example.com</t>
  </si>
  <si>
    <t>Suresh Iyer</t>
  </si>
  <si>
    <t>9879961132</t>
  </si>
  <si>
    <t>suresh.iyer176@example.com</t>
  </si>
  <si>
    <t>Imran Verma</t>
  </si>
  <si>
    <t>9867337891</t>
  </si>
  <si>
    <t>imran.verma177@example.com</t>
  </si>
  <si>
    <t>CU0178</t>
  </si>
  <si>
    <t>Dinesh Rao</t>
  </si>
  <si>
    <t>9865878146</t>
  </si>
  <si>
    <t>dinesh.rao178@example.com</t>
  </si>
  <si>
    <t>Sandeep Reddy</t>
  </si>
  <si>
    <t>9829374563</t>
  </si>
  <si>
    <t>sandeep.reddy179@example.com</t>
  </si>
  <si>
    <t>CU0180</t>
  </si>
  <si>
    <t>Nisha Chauhan</t>
  </si>
  <si>
    <t>9837291394</t>
  </si>
  <si>
    <t>nisha.chauhan180@example.com</t>
  </si>
  <si>
    <t>CU0181</t>
  </si>
  <si>
    <t>9891197624</t>
  </si>
  <si>
    <t>pradeep.malhotra181@example.com</t>
  </si>
  <si>
    <t>Ritu Saini</t>
  </si>
  <si>
    <t>9874343201</t>
  </si>
  <si>
    <t>ritu.saini182@example.com</t>
  </si>
  <si>
    <t>Meera Joshi</t>
  </si>
  <si>
    <t>9874279671</t>
  </si>
  <si>
    <t>meera.joshi183@example.com</t>
  </si>
  <si>
    <t>Tanvi Nair</t>
  </si>
  <si>
    <t>9847991562</t>
  </si>
  <si>
    <t>tanvi.nair184@example.com</t>
  </si>
  <si>
    <t>Dinesh Joshi</t>
  </si>
  <si>
    <t>9852980983</t>
  </si>
  <si>
    <t>dinesh.joshi185@example.com</t>
  </si>
  <si>
    <t>CU0186</t>
  </si>
  <si>
    <t>Vinod Verma</t>
  </si>
  <si>
    <t>9812176998</t>
  </si>
  <si>
    <t>vinod.verma186@example.com</t>
  </si>
  <si>
    <t>Vinod Joshi</t>
  </si>
  <si>
    <t>9855307111</t>
  </si>
  <si>
    <t>vinod.joshi187@example.com</t>
  </si>
  <si>
    <t>Komal Bansal</t>
  </si>
  <si>
    <t>9857268285</t>
  </si>
  <si>
    <t>komal.bansal188@example.com</t>
  </si>
  <si>
    <t>CU0189</t>
  </si>
  <si>
    <t>Sachin Reddy</t>
  </si>
  <si>
    <t>9899686372</t>
  </si>
  <si>
    <t>sachin.reddy189@example.com</t>
  </si>
  <si>
    <t>Shweta Patel</t>
  </si>
  <si>
    <t>9811226946</t>
  </si>
  <si>
    <t>shweta.patel190@example.com</t>
  </si>
  <si>
    <t>CU0191</t>
  </si>
  <si>
    <t>Ramesh Verma</t>
  </si>
  <si>
    <t>9812111482</t>
  </si>
  <si>
    <t>ramesh.verma191@example.com</t>
  </si>
  <si>
    <t>Vinod Sharma</t>
  </si>
  <si>
    <t>9812300840</t>
  </si>
  <si>
    <t>vinod.sharma192@example.com</t>
  </si>
  <si>
    <t>Sneha Gupta</t>
  </si>
  <si>
    <t>9857572279</t>
  </si>
  <si>
    <t>sneha.gupta193@example.com</t>
  </si>
  <si>
    <t>CU0194</t>
  </si>
  <si>
    <t>Anjali Malhotra</t>
  </si>
  <si>
    <t>9850261914</t>
  </si>
  <si>
    <t>anjali.malhotra194@example.com</t>
  </si>
  <si>
    <t>Karan Singh</t>
  </si>
  <si>
    <t>9833002714</t>
  </si>
  <si>
    <t>karan.singh195@example.com</t>
  </si>
  <si>
    <t>Kamal Rao</t>
  </si>
  <si>
    <t>9880888325</t>
  </si>
  <si>
    <t>kamal.rao196@example.com</t>
  </si>
  <si>
    <t>Aman Mehta</t>
  </si>
  <si>
    <t>9898329927</t>
  </si>
  <si>
    <t>aman.mehta197@example.com</t>
  </si>
  <si>
    <t>Suresh Sharma</t>
  </si>
  <si>
    <t>9863458386</t>
  </si>
  <si>
    <t>suresh.sharma198@example.com</t>
  </si>
  <si>
    <t>Lokesh Agarwal</t>
  </si>
  <si>
    <t>9820526386</t>
  </si>
  <si>
    <t>lokesh.agarwal199@example.com</t>
  </si>
  <si>
    <t>Kamal Iyer</t>
  </si>
  <si>
    <t>9889941241</t>
  </si>
  <si>
    <t>kamal.iyer200@example.com</t>
  </si>
  <si>
    <t>Meera Sharma</t>
  </si>
  <si>
    <t>9867961650</t>
  </si>
  <si>
    <t>meera.sharma201@example.com</t>
  </si>
  <si>
    <t>Sandeep Singh</t>
  </si>
  <si>
    <t>9819865900</t>
  </si>
  <si>
    <t>sandeep.singh202@example.com</t>
  </si>
  <si>
    <t>Sandeep Shah</t>
  </si>
  <si>
    <t>9851374957</t>
  </si>
  <si>
    <t>sandeep.shah203@example.com</t>
  </si>
  <si>
    <t>CU0204</t>
  </si>
  <si>
    <t>Imran Gupta</t>
  </si>
  <si>
    <t>9884757265</t>
  </si>
  <si>
    <t>imran.gupta204@example.com</t>
  </si>
  <si>
    <t>9849171088</t>
  </si>
  <si>
    <t>gaurav.malhotra205@example.com</t>
  </si>
  <si>
    <t>Gaurav Bansal</t>
  </si>
  <si>
    <t>9886767229</t>
  </si>
  <si>
    <t>gaurav.bansal206@example.com</t>
  </si>
  <si>
    <t>CU0207</t>
  </si>
  <si>
    <t>9866519399</t>
  </si>
  <si>
    <t>sneha.patel207@example.com</t>
  </si>
  <si>
    <t>Ankit Malhotra</t>
  </si>
  <si>
    <t>9876545476</t>
  </si>
  <si>
    <t>ankit.malhotra208@example.com</t>
  </si>
  <si>
    <t>9854230340</t>
  </si>
  <si>
    <t>varun.joshi209@example.com</t>
  </si>
  <si>
    <t>9874291599</t>
  </si>
  <si>
    <t>varun.joshi210@example.com</t>
  </si>
  <si>
    <t>CU0211</t>
  </si>
  <si>
    <t>Ashok Khanna</t>
  </si>
  <si>
    <t>9853739710</t>
  </si>
  <si>
    <t>ashok.khanna211@example.com</t>
  </si>
  <si>
    <t>Ashok Malhotra</t>
  </si>
  <si>
    <t>9883233096</t>
  </si>
  <si>
    <t>ashok.malhotra212@example.com</t>
  </si>
  <si>
    <t>Nisha Sharma</t>
  </si>
  <si>
    <t>9864914054</t>
  </si>
  <si>
    <t>nisha.sharma213@example.com</t>
  </si>
  <si>
    <t>Jatin Iyer</t>
  </si>
  <si>
    <t>9860598851</t>
  </si>
  <si>
    <t>jatin.iyer214@example.com</t>
  </si>
  <si>
    <t>CU0215</t>
  </si>
  <si>
    <t>Aman Agarwal</t>
  </si>
  <si>
    <t>9814934536</t>
  </si>
  <si>
    <t>aman.agarwal215@example.com</t>
  </si>
  <si>
    <t>CU0216</t>
  </si>
  <si>
    <t>9843316996</t>
  </si>
  <si>
    <t>nisha.mishra216@example.com</t>
  </si>
  <si>
    <t>Karan Agarwal</t>
  </si>
  <si>
    <t>9867774765</t>
  </si>
  <si>
    <t>karan.agarwal217@example.com</t>
  </si>
  <si>
    <t>Ravi Iyer</t>
  </si>
  <si>
    <t>9887206788</t>
  </si>
  <si>
    <t>ravi.iyer218@example.com</t>
  </si>
  <si>
    <t>Ashok Das</t>
  </si>
  <si>
    <t>9874796438</t>
  </si>
  <si>
    <t>ashok.das219@example.com</t>
  </si>
  <si>
    <t>Gaurav Gupta</t>
  </si>
  <si>
    <t>9871113711</t>
  </si>
  <si>
    <t>gaurav.gupta220@example.com</t>
  </si>
  <si>
    <t>Dinesh Bose</t>
  </si>
  <si>
    <t>9825446483</t>
  </si>
  <si>
    <t>dinesh.bose221@example.com</t>
  </si>
  <si>
    <t>9842737441</t>
  </si>
  <si>
    <t>ayesha.gupta222@example.com</t>
  </si>
  <si>
    <t>Mahesh Jain</t>
  </si>
  <si>
    <t>9895963619</t>
  </si>
  <si>
    <t>mahesh.jain223@example.com</t>
  </si>
  <si>
    <t>CU0224</t>
  </si>
  <si>
    <t>Tarun Das</t>
  </si>
  <si>
    <t>9847358810</t>
  </si>
  <si>
    <t>tarun.das224@example.com</t>
  </si>
  <si>
    <t>CU0225</t>
  </si>
  <si>
    <t>Siddharth Malhotra</t>
  </si>
  <si>
    <t>9895779702</t>
  </si>
  <si>
    <t>siddharth.malhotra225@example.com</t>
  </si>
  <si>
    <t>Ashok Agarwal</t>
  </si>
  <si>
    <t>9892861016</t>
  </si>
  <si>
    <t>ashok.agarwal226@example.com</t>
  </si>
  <si>
    <t>CU0227</t>
  </si>
  <si>
    <t>Tanvi Joshi</t>
  </si>
  <si>
    <t>9825696616</t>
  </si>
  <si>
    <t>tanvi.joshi227@example.com</t>
  </si>
  <si>
    <t>Harsh Kapoor</t>
  </si>
  <si>
    <t>9861500679</t>
  </si>
  <si>
    <t>harsh.kapoor228@example.com</t>
  </si>
  <si>
    <t>CU0229</t>
  </si>
  <si>
    <t>9817195581</t>
  </si>
  <si>
    <t>siddharth.jain229@example.com</t>
  </si>
  <si>
    <t>9877838742</t>
  </si>
  <si>
    <t>komal.patel230@example.com</t>
  </si>
  <si>
    <t>Sachin Chauhan</t>
  </si>
  <si>
    <t>9839598969</t>
  </si>
  <si>
    <t>sachin.chauhan231@example.com</t>
  </si>
  <si>
    <t>9876479831</t>
  </si>
  <si>
    <t>kunal.jain232@example.com</t>
  </si>
  <si>
    <t>Imran Saini</t>
  </si>
  <si>
    <t>9869239219</t>
  </si>
  <si>
    <t>imran.saini233@example.com</t>
  </si>
  <si>
    <t>Anjali Bansal</t>
  </si>
  <si>
    <t>9814325890</t>
  </si>
  <si>
    <t>anjali.bansal234@example.com</t>
  </si>
  <si>
    <t>Gaurav Das</t>
  </si>
  <si>
    <t>9857060874</t>
  </si>
  <si>
    <t>gaurav.das235@example.com</t>
  </si>
  <si>
    <t>CU0236</t>
  </si>
  <si>
    <t>Varun Nair</t>
  </si>
  <si>
    <t>9881441519</t>
  </si>
  <si>
    <t>varun.nair236@example.com</t>
  </si>
  <si>
    <t>9822780905</t>
  </si>
  <si>
    <t>akash.khanna237@example.com</t>
  </si>
  <si>
    <t>9827809465</t>
  </si>
  <si>
    <t>shweta.verma238@example.com</t>
  </si>
  <si>
    <t>9894263610</t>
  </si>
  <si>
    <t>suresh.iyer239@example.com</t>
  </si>
  <si>
    <t>Ankit Rao</t>
  </si>
  <si>
    <t>9847342819</t>
  </si>
  <si>
    <t>ankit.rao240@example.com</t>
  </si>
  <si>
    <t>CU0241</t>
  </si>
  <si>
    <t>9871532017</t>
  </si>
  <si>
    <t>sachin.khanna241@example.com</t>
  </si>
  <si>
    <t>Nisha Yadav</t>
  </si>
  <si>
    <t>9876399516</t>
  </si>
  <si>
    <t>nisha.yadav242@example.com</t>
  </si>
  <si>
    <t>Faisal Khanna</t>
  </si>
  <si>
    <t>9816497381</t>
  </si>
  <si>
    <t>faisal.khanna243@example.com</t>
  </si>
  <si>
    <t>CU0244</t>
  </si>
  <si>
    <t>Rakesh Sharma</t>
  </si>
  <si>
    <t>9871272827</t>
  </si>
  <si>
    <t>rakesh.sharma244@example.com</t>
  </si>
  <si>
    <t>Shweta Nair</t>
  </si>
  <si>
    <t>9846778269</t>
  </si>
  <si>
    <t>shweta.nair245@example.com</t>
  </si>
  <si>
    <t>CU0246</t>
  </si>
  <si>
    <t>Ravi Singh</t>
  </si>
  <si>
    <t>9816950770</t>
  </si>
  <si>
    <t>ravi.singh246@example.com</t>
  </si>
  <si>
    <t>Kunal Chauhan</t>
  </si>
  <si>
    <t>9889682313</t>
  </si>
  <si>
    <t>kunal.chauhan247@example.com</t>
  </si>
  <si>
    <t>Pradeep Sharma</t>
  </si>
  <si>
    <t>9866682016</t>
  </si>
  <si>
    <t>pradeep.sharma248@example.com</t>
  </si>
  <si>
    <t>Kunal Yadav</t>
  </si>
  <si>
    <t>9828405182</t>
  </si>
  <si>
    <t>kunal.yadav249@example.com</t>
  </si>
  <si>
    <t>Sneha Rao</t>
  </si>
  <si>
    <t>9811137460</t>
  </si>
  <si>
    <t>sneha.rao250@example.com</t>
  </si>
  <si>
    <t>Yash Rao</t>
  </si>
  <si>
    <t>9821635070</t>
  </si>
  <si>
    <t>yash.rao251@example.com</t>
  </si>
  <si>
    <t>Mohit Agarwal</t>
  </si>
  <si>
    <t>9852211967</t>
  </si>
  <si>
    <t>mohit.agarwal252@example.com</t>
  </si>
  <si>
    <t>Gaurav Iyer</t>
  </si>
  <si>
    <t>9813600310</t>
  </si>
  <si>
    <t>gaurav.iyer253@example.com</t>
  </si>
  <si>
    <t>Tarun Bansal</t>
  </si>
  <si>
    <t>9842123815</t>
  </si>
  <si>
    <t>tarun.bansal254@example.com</t>
  </si>
  <si>
    <t>Lokesh Bose</t>
  </si>
  <si>
    <t>9852476240</t>
  </si>
  <si>
    <t>lokesh.bose255@example.com</t>
  </si>
  <si>
    <t>9819796799</t>
  </si>
  <si>
    <t>vinod.malhotra256@example.com</t>
  </si>
  <si>
    <t>Arjun Mehta</t>
  </si>
  <si>
    <t>9894365330</t>
  </si>
  <si>
    <t>arjun.mehta257@example.com</t>
  </si>
  <si>
    <t>CU0258</t>
  </si>
  <si>
    <t>9851594998</t>
  </si>
  <si>
    <t>ashok.singh258@example.com</t>
  </si>
  <si>
    <t>CU0259</t>
  </si>
  <si>
    <t>Yash Patel</t>
  </si>
  <si>
    <t>9896322745</t>
  </si>
  <si>
    <t>yash.patel259@example.com</t>
  </si>
  <si>
    <t>Kamal Bansal</t>
  </si>
  <si>
    <t>9868315400</t>
  </si>
  <si>
    <t>kamal.bansal260@example.com</t>
  </si>
  <si>
    <t>9811523452</t>
  </si>
  <si>
    <t>vivek.joshi261@example.com</t>
  </si>
  <si>
    <t>Dinesh Kapoor</t>
  </si>
  <si>
    <t>9832409388</t>
  </si>
  <si>
    <t>dinesh.kapoor262@example.com</t>
  </si>
  <si>
    <t>CU0263</t>
  </si>
  <si>
    <t>Imran Bansal</t>
  </si>
  <si>
    <t>9818572753</t>
  </si>
  <si>
    <t>imran.bansal263@example.com</t>
  </si>
  <si>
    <t>CU0264</t>
  </si>
  <si>
    <t>Swati Rao</t>
  </si>
  <si>
    <t>9886086168</t>
  </si>
  <si>
    <t>swati.rao264@example.com</t>
  </si>
  <si>
    <t>Ravi Saini</t>
  </si>
  <si>
    <t>9810344739</t>
  </si>
  <si>
    <t>ravi.saini265@example.com</t>
  </si>
  <si>
    <t>CU0266</t>
  </si>
  <si>
    <t>Priya Iyer</t>
  </si>
  <si>
    <t>9814746418</t>
  </si>
  <si>
    <t>priya.iyer266@example.com</t>
  </si>
  <si>
    <t>CU0267</t>
  </si>
  <si>
    <t>Lokesh Chauhan</t>
  </si>
  <si>
    <t>9817069536</t>
  </si>
  <si>
    <t>lokesh.chauhan267@example.com</t>
  </si>
  <si>
    <t>CU0268</t>
  </si>
  <si>
    <t>Karan Yadav</t>
  </si>
  <si>
    <t>9851701149</t>
  </si>
  <si>
    <t>karan.yadav268@example.com</t>
  </si>
  <si>
    <t>9872267186</t>
  </si>
  <si>
    <t>rakesh.sharma269@example.com</t>
  </si>
  <si>
    <t>Sachin Saini</t>
  </si>
  <si>
    <t>9842900372</t>
  </si>
  <si>
    <t>sachin.saini270@example.com</t>
  </si>
  <si>
    <t>9854965270</t>
  </si>
  <si>
    <t>vinod.sharma271@example.com</t>
  </si>
  <si>
    <t>Shweta Bansal</t>
  </si>
  <si>
    <t>9841966313</t>
  </si>
  <si>
    <t>shweta.bansal272@example.com</t>
  </si>
  <si>
    <t>CU0273</t>
  </si>
  <si>
    <t>Vivek Patel</t>
  </si>
  <si>
    <t>9865439545</t>
  </si>
  <si>
    <t>vivek.patel273@example.com</t>
  </si>
  <si>
    <t>CU0274</t>
  </si>
  <si>
    <t>Gaurav Agarwal</t>
  </si>
  <si>
    <t>9889442904</t>
  </si>
  <si>
    <t>gaurav.agarwal274@example.com</t>
  </si>
  <si>
    <t>Varun Iyer</t>
  </si>
  <si>
    <t>9853788744</t>
  </si>
  <si>
    <t>varun.iyer275@example.com</t>
  </si>
  <si>
    <t>CU0276</t>
  </si>
  <si>
    <t>Kunal Singh</t>
  </si>
  <si>
    <t>9824626086</t>
  </si>
  <si>
    <t>kunal.singh276@example.com</t>
  </si>
  <si>
    <t>Pradeep Das</t>
  </si>
  <si>
    <t>9851380361</t>
  </si>
  <si>
    <t>pradeep.das277@example.com</t>
  </si>
  <si>
    <t>Mohit Singh</t>
  </si>
  <si>
    <t>9890973889</t>
  </si>
  <si>
    <t>mohit.singh278@example.com</t>
  </si>
  <si>
    <t>CU0279</t>
  </si>
  <si>
    <t>Suresh Patel</t>
  </si>
  <si>
    <t>9850109721</t>
  </si>
  <si>
    <t>suresh.patel279@example.com</t>
  </si>
  <si>
    <t>Sneha Sharma</t>
  </si>
  <si>
    <t>9883835976</t>
  </si>
  <si>
    <t>sneha.sharma280@example.com</t>
  </si>
  <si>
    <t>CU0281</t>
  </si>
  <si>
    <t>Nitin Patel</t>
  </si>
  <si>
    <t>9863765180</t>
  </si>
  <si>
    <t>nitin.patel281@example.com</t>
  </si>
  <si>
    <t>Ayesha Singh</t>
  </si>
  <si>
    <t>9818653290</t>
  </si>
  <si>
    <t>ayesha.singh282@example.com</t>
  </si>
  <si>
    <t>9871873691</t>
  </si>
  <si>
    <t>komal.patel283@example.com</t>
  </si>
  <si>
    <t>9857505459</t>
  </si>
  <si>
    <t>kamal.bansal284@example.com</t>
  </si>
  <si>
    <t>Divya Mehta</t>
  </si>
  <si>
    <t>9849608344</t>
  </si>
  <si>
    <t>divya.mehta285@example.com</t>
  </si>
  <si>
    <t>Aman Verma</t>
  </si>
  <si>
    <t>9836770773</t>
  </si>
  <si>
    <t>aman.verma286@example.com</t>
  </si>
  <si>
    <t>Rahul Yadav</t>
  </si>
  <si>
    <t>9862127652</t>
  </si>
  <si>
    <t>rahul.yadav287@example.com</t>
  </si>
  <si>
    <t>CU0288</t>
  </si>
  <si>
    <t>Suresh Mishra</t>
  </si>
  <si>
    <t>9847706144</t>
  </si>
  <si>
    <t>suresh.mishra288@example.com</t>
  </si>
  <si>
    <t>9898162850</t>
  </si>
  <si>
    <t>komal.kapoor289@example.com</t>
  </si>
  <si>
    <t>Vivek Saini</t>
  </si>
  <si>
    <t>9833315234</t>
  </si>
  <si>
    <t>vivek.saini290@example.com</t>
  </si>
  <si>
    <t>Suresh Bansal</t>
  </si>
  <si>
    <t>9886188876</t>
  </si>
  <si>
    <t>suresh.bansal291@example.com</t>
  </si>
  <si>
    <t>CU0292</t>
  </si>
  <si>
    <t>Tarun Bose</t>
  </si>
  <si>
    <t>9822114140</t>
  </si>
  <si>
    <t>tarun.bose292@example.com</t>
  </si>
  <si>
    <t>Kunal Sharma</t>
  </si>
  <si>
    <t>9855735904</t>
  </si>
  <si>
    <t>kunal.sharma293@example.com</t>
  </si>
  <si>
    <t>Meera Verma</t>
  </si>
  <si>
    <t>9829012298</t>
  </si>
  <si>
    <t>meera.verma294@example.com</t>
  </si>
  <si>
    <t>Meera Singh</t>
  </si>
  <si>
    <t>9831139813</t>
  </si>
  <si>
    <t>meera.singh295@example.com</t>
  </si>
  <si>
    <t>CU0296</t>
  </si>
  <si>
    <t>Komal Rao</t>
  </si>
  <si>
    <t>9892370625</t>
  </si>
  <si>
    <t>komal.rao296@example.com</t>
  </si>
  <si>
    <t>Siddharth Yadav</t>
  </si>
  <si>
    <t>9886884584</t>
  </si>
  <si>
    <t>siddharth.yadav297@example.com</t>
  </si>
  <si>
    <t>Swati Verma</t>
  </si>
  <si>
    <t>9892058189</t>
  </si>
  <si>
    <t>swati.verma298@example.com</t>
  </si>
  <si>
    <t>9895387542</t>
  </si>
  <si>
    <t>nitin.bose299@example.com</t>
  </si>
  <si>
    <t>Ayesha Rao</t>
  </si>
  <si>
    <t>9845596211</t>
  </si>
  <si>
    <t>ayesha.rao300@example.com</t>
  </si>
  <si>
    <t>9866324902</t>
  </si>
  <si>
    <t>ankit.malhotra301@example.com</t>
  </si>
  <si>
    <t>Komal Yadav</t>
  </si>
  <si>
    <t>9887585294</t>
  </si>
  <si>
    <t>komal.yadav302@example.com</t>
  </si>
  <si>
    <t>CU0303</t>
  </si>
  <si>
    <t>Ankit Verma</t>
  </si>
  <si>
    <t>9860393104</t>
  </si>
  <si>
    <t>ankit.verma303@example.com</t>
  </si>
  <si>
    <t>Nisha Singh</t>
  </si>
  <si>
    <t>9814159837</t>
  </si>
  <si>
    <t>nisha.singh304@example.com</t>
  </si>
  <si>
    <t>Sneha Mishra</t>
  </si>
  <si>
    <t>9884371711</t>
  </si>
  <si>
    <t>sneha.mishra305@example.com</t>
  </si>
  <si>
    <t>9875893962</t>
  </si>
  <si>
    <t>jatin.iyer306@example.com</t>
  </si>
  <si>
    <t>CU0307</t>
  </si>
  <si>
    <t>Arjun Chauhan</t>
  </si>
  <si>
    <t>9813454186</t>
  </si>
  <si>
    <t>arjun.chauhan307@example.com</t>
  </si>
  <si>
    <t>Faisal Singh</t>
  </si>
  <si>
    <t>9863347164</t>
  </si>
  <si>
    <t>faisal.singh308@example.com</t>
  </si>
  <si>
    <t>9869830944</t>
  </si>
  <si>
    <t>ravi.singh309@example.com</t>
  </si>
  <si>
    <t>Rakesh Mehta</t>
  </si>
  <si>
    <t>9830284415</t>
  </si>
  <si>
    <t>rakesh.mehta310@example.com</t>
  </si>
  <si>
    <t>Dinesh Jain</t>
  </si>
  <si>
    <t>9866187845</t>
  </si>
  <si>
    <t>dinesh.jain311@example.com</t>
  </si>
  <si>
    <t>CU0312</t>
  </si>
  <si>
    <t>9814661179</t>
  </si>
  <si>
    <t>lokesh.bose312@example.com</t>
  </si>
  <si>
    <t>Pradeep Reddy</t>
  </si>
  <si>
    <t>9868437492</t>
  </si>
  <si>
    <t>pradeep.reddy313@example.com</t>
  </si>
  <si>
    <t>CU0314</t>
  </si>
  <si>
    <t>9818994192</t>
  </si>
  <si>
    <t>ayesha.patel314@example.com</t>
  </si>
  <si>
    <t>Ashok Jain</t>
  </si>
  <si>
    <t>9893625419</t>
  </si>
  <si>
    <t>ashok.jain315@example.com</t>
  </si>
  <si>
    <t>Harsh Patel</t>
  </si>
  <si>
    <t>9824178065</t>
  </si>
  <si>
    <t>harsh.patel316@example.com</t>
  </si>
  <si>
    <t>CU0317</t>
  </si>
  <si>
    <t>9864086249</t>
  </si>
  <si>
    <t>nisha.malhotra317@example.com</t>
  </si>
  <si>
    <t>CU0318</t>
  </si>
  <si>
    <t>9841887353</t>
  </si>
  <si>
    <t>ashok.verma318@example.com</t>
  </si>
  <si>
    <t>9823182514</t>
  </si>
  <si>
    <t>divya.malhotra319@example.com</t>
  </si>
  <si>
    <t>Pradeep Saini</t>
  </si>
  <si>
    <t>9896644900</t>
  </si>
  <si>
    <t>pradeep.saini320@example.com</t>
  </si>
  <si>
    <t>Yash Chauhan</t>
  </si>
  <si>
    <t>9831336920</t>
  </si>
  <si>
    <t>yash.chauhan321@example.com</t>
  </si>
  <si>
    <t>Ashok Patel</t>
  </si>
  <si>
    <t>9813885356</t>
  </si>
  <si>
    <t>ashok.patel322@example.com</t>
  </si>
  <si>
    <t>9859439358</t>
  </si>
  <si>
    <t>tarun.verma323@example.com</t>
  </si>
  <si>
    <t>CU0324</t>
  </si>
  <si>
    <t>Mohit Pillai</t>
  </si>
  <si>
    <t>9869874989</t>
  </si>
  <si>
    <t>mohit.pillai324@example.com</t>
  </si>
  <si>
    <t>Komal Agarwal</t>
  </si>
  <si>
    <t>9822132198</t>
  </si>
  <si>
    <t>komal.agarwal325@example.com</t>
  </si>
  <si>
    <t>Vivek Reddy</t>
  </si>
  <si>
    <t>9839709238</t>
  </si>
  <si>
    <t>vivek.reddy326@example.com</t>
  </si>
  <si>
    <t>Imran Rao</t>
  </si>
  <si>
    <t>9873632249</t>
  </si>
  <si>
    <t>imran.rao327@example.com</t>
  </si>
  <si>
    <t>Arjun Iyer</t>
  </si>
  <si>
    <t>9896267144</t>
  </si>
  <si>
    <t>arjun.iyer328@example.com</t>
  </si>
  <si>
    <t>Sandeep Malhotra</t>
  </si>
  <si>
    <t>9863304911</t>
  </si>
  <si>
    <t>sandeep.malhotra329@example.com</t>
  </si>
  <si>
    <t>9874657836</t>
  </si>
  <si>
    <t>ramesh.jain330@example.com</t>
  </si>
  <si>
    <t>9850103064</t>
  </si>
  <si>
    <t>imran.rao331@example.com</t>
  </si>
  <si>
    <t>Lokesh Verma</t>
  </si>
  <si>
    <t>9828781020</t>
  </si>
  <si>
    <t>lokesh.verma332@example.com</t>
  </si>
  <si>
    <t>Faisal Mehta</t>
  </si>
  <si>
    <t>9856059101</t>
  </si>
  <si>
    <t>faisal.mehta333@example.com</t>
  </si>
  <si>
    <t>CU0334</t>
  </si>
  <si>
    <t>Ayesha Bose</t>
  </si>
  <si>
    <t>9832815223</t>
  </si>
  <si>
    <t>ayesha.bose334@example.com</t>
  </si>
  <si>
    <t>Aman Patel</t>
  </si>
  <si>
    <t>9855047826</t>
  </si>
  <si>
    <t>aman.patel335@example.com</t>
  </si>
  <si>
    <t>Kunal Bansal</t>
  </si>
  <si>
    <t>9888593968</t>
  </si>
  <si>
    <t>kunal.bansal336@example.com</t>
  </si>
  <si>
    <t>Mohit Bose</t>
  </si>
  <si>
    <t>9836111227</t>
  </si>
  <si>
    <t>mohit.bose337@example.com</t>
  </si>
  <si>
    <t>9830237141</t>
  </si>
  <si>
    <t>shweta.kapoor338@example.com</t>
  </si>
  <si>
    <t>Meera Chauhan</t>
  </si>
  <si>
    <t>9834207075</t>
  </si>
  <si>
    <t>meera.chauhan339@example.com</t>
  </si>
  <si>
    <t>Siddharth Khanna</t>
  </si>
  <si>
    <t>9838102825</t>
  </si>
  <si>
    <t>siddharth.khanna340@example.com</t>
  </si>
  <si>
    <t>Akash Bose</t>
  </si>
  <si>
    <t>9874075580</t>
  </si>
  <si>
    <t>akash.bose341@example.com</t>
  </si>
  <si>
    <t>9881274148</t>
  </si>
  <si>
    <t>tarun.bansal342@example.com</t>
  </si>
  <si>
    <t>Arjun Rao</t>
  </si>
  <si>
    <t>9861479273</t>
  </si>
  <si>
    <t>arjun.rao343@example.com</t>
  </si>
  <si>
    <t>9868205561</t>
  </si>
  <si>
    <t>karan.joshi344@example.com</t>
  </si>
  <si>
    <t>CU0345</t>
  </si>
  <si>
    <t>Sachin Malhotra</t>
  </si>
  <si>
    <t>9840657783</t>
  </si>
  <si>
    <t>sachin.malhotra345@example.com</t>
  </si>
  <si>
    <t>Sneha Nair</t>
  </si>
  <si>
    <t>9826530521</t>
  </si>
  <si>
    <t>sneha.nair346@example.com</t>
  </si>
  <si>
    <t>CU0347</t>
  </si>
  <si>
    <t>Priya Yadav</t>
  </si>
  <si>
    <t>9898848098</t>
  </si>
  <si>
    <t>priya.yadav347@example.com</t>
  </si>
  <si>
    <t>CU0348</t>
  </si>
  <si>
    <t>9826588648</t>
  </si>
  <si>
    <t>rahul.verma348@example.com</t>
  </si>
  <si>
    <t>Harsh Nair</t>
  </si>
  <si>
    <t>9893590502</t>
  </si>
  <si>
    <t>harsh.nair349@example.com</t>
  </si>
  <si>
    <t>Nitin Kapoor</t>
  </si>
  <si>
    <t>9824262473</t>
  </si>
  <si>
    <t>nitin.kapoor350@example.com</t>
  </si>
  <si>
    <t>Tarun Saini</t>
  </si>
  <si>
    <t>9831524980</t>
  </si>
  <si>
    <t>tarun.saini351@example.com</t>
  </si>
  <si>
    <t>CU0352</t>
  </si>
  <si>
    <t>Yash Shah</t>
  </si>
  <si>
    <t>9821945758</t>
  </si>
  <si>
    <t>yash.shah352@example.com</t>
  </si>
  <si>
    <t>9844345256</t>
  </si>
  <si>
    <t>ayesha.bose353@example.com</t>
  </si>
  <si>
    <t>9815294153</t>
  </si>
  <si>
    <t>faisal.mehta354@example.com</t>
  </si>
  <si>
    <t>Suresh Chauhan</t>
  </si>
  <si>
    <t>9828574987</t>
  </si>
  <si>
    <t>suresh.chauhan355@example.com</t>
  </si>
  <si>
    <t>Pradeep Mishra</t>
  </si>
  <si>
    <t>9855999465</t>
  </si>
  <si>
    <t>pradeep.mishra356@example.com</t>
  </si>
  <si>
    <t>9832384662</t>
  </si>
  <si>
    <t>ashok.das357@example.com</t>
  </si>
  <si>
    <t>CU0358</t>
  </si>
  <si>
    <t>9886362294</t>
  </si>
  <si>
    <t>vivek.reddy358@example.com</t>
  </si>
  <si>
    <t>CU0359</t>
  </si>
  <si>
    <t>Sandeep Saini</t>
  </si>
  <si>
    <t>9827536261</t>
  </si>
  <si>
    <t>sandeep.saini359@example.com</t>
  </si>
  <si>
    <t>Anjali Chauhan</t>
  </si>
  <si>
    <t>9852176303</t>
  </si>
  <si>
    <t>anjali.chauhan360@example.com</t>
  </si>
  <si>
    <t>9855405943</t>
  </si>
  <si>
    <t>ayesha.kapoor361@example.com</t>
  </si>
  <si>
    <t>9829952062</t>
  </si>
  <si>
    <t>lokesh.bose362@example.com</t>
  </si>
  <si>
    <t>CU0363</t>
  </si>
  <si>
    <t>Akash Kapoor</t>
  </si>
  <si>
    <t>9842331952</t>
  </si>
  <si>
    <t>akash.kapoor363@example.com</t>
  </si>
  <si>
    <t>Priya Kapoor</t>
  </si>
  <si>
    <t>9820580463</t>
  </si>
  <si>
    <t>priya.kapoor364@example.com</t>
  </si>
  <si>
    <t>9865343143</t>
  </si>
  <si>
    <t>pradeep.singh365@example.com</t>
  </si>
  <si>
    <t>Arjun Singh</t>
  </si>
  <si>
    <t>9878227936</t>
  </si>
  <si>
    <t>arjun.singh366@example.com</t>
  </si>
  <si>
    <t>CU0367</t>
  </si>
  <si>
    <t>9893182506</t>
  </si>
  <si>
    <t>rakesh.khanna367@example.com</t>
  </si>
  <si>
    <t>Meera Shah</t>
  </si>
  <si>
    <t>9839762393</t>
  </si>
  <si>
    <t>meera.shah368@example.com</t>
  </si>
  <si>
    <t>Faisal Jain</t>
  </si>
  <si>
    <t>9864923338</t>
  </si>
  <si>
    <t>faisal.jain369@example.com</t>
  </si>
  <si>
    <t>Tarun Nair</t>
  </si>
  <si>
    <t>9871343676</t>
  </si>
  <si>
    <t>tarun.nair370@example.com</t>
  </si>
  <si>
    <t>Anjali Saini</t>
  </si>
  <si>
    <t>9870465703</t>
  </si>
  <si>
    <t>anjali.saini371@example.com</t>
  </si>
  <si>
    <t>CU0372</t>
  </si>
  <si>
    <t>Varun Bose</t>
  </si>
  <si>
    <t>9888533572</t>
  </si>
  <si>
    <t>varun.bose372@example.com</t>
  </si>
  <si>
    <t>9891357521</t>
  </si>
  <si>
    <t>sneha.shah373@example.com</t>
  </si>
  <si>
    <t>Sandeep Chauhan</t>
  </si>
  <si>
    <t>9846721417</t>
  </si>
  <si>
    <t>sandeep.chauhan374@example.com</t>
  </si>
  <si>
    <t>Divya Das</t>
  </si>
  <si>
    <t>9883525272</t>
  </si>
  <si>
    <t>divya.das375@example.com</t>
  </si>
  <si>
    <t>CU0376</t>
  </si>
  <si>
    <t>Nisha Rao</t>
  </si>
  <si>
    <t>9849000919</t>
  </si>
  <si>
    <t>nisha.rao376@example.com</t>
  </si>
  <si>
    <t>CU0377</t>
  </si>
  <si>
    <t>9857276557</t>
  </si>
  <si>
    <t>sneha.shah377@example.com</t>
  </si>
  <si>
    <t>Vinod Pillai</t>
  </si>
  <si>
    <t>9866691738</t>
  </si>
  <si>
    <t>vinod.pillai378@example.com</t>
  </si>
  <si>
    <t>9848468887</t>
  </si>
  <si>
    <t>rahul.yadav379@example.com</t>
  </si>
  <si>
    <t>Vivek Shah</t>
  </si>
  <si>
    <t>9858141541</t>
  </si>
  <si>
    <t>vivek.shah380@example.com</t>
  </si>
  <si>
    <t>9848606206</t>
  </si>
  <si>
    <t>kunal.bansal381@example.com</t>
  </si>
  <si>
    <t>CU0382</t>
  </si>
  <si>
    <t>Shweta Chauhan</t>
  </si>
  <si>
    <t>9811740164</t>
  </si>
  <si>
    <t>shweta.chauhan382@example.com</t>
  </si>
  <si>
    <t>Pradeep Iyer</t>
  </si>
  <si>
    <t>9890985229</t>
  </si>
  <si>
    <t>pradeep.iyer383@example.com</t>
  </si>
  <si>
    <t>Ritu Joshi</t>
  </si>
  <si>
    <t>9835095571</t>
  </si>
  <si>
    <t>ritu.joshi384@example.com</t>
  </si>
  <si>
    <t>Anjali Yadav</t>
  </si>
  <si>
    <t>9844227688</t>
  </si>
  <si>
    <t>anjali.yadav385@example.com</t>
  </si>
  <si>
    <t>CU0386</t>
  </si>
  <si>
    <t>Harsh Verma</t>
  </si>
  <si>
    <t>9893935292</t>
  </si>
  <si>
    <t>harsh.verma386@example.com</t>
  </si>
  <si>
    <t>Dinesh Singh</t>
  </si>
  <si>
    <t>9877798790</t>
  </si>
  <si>
    <t>dinesh.singh387@example.com</t>
  </si>
  <si>
    <t>9854544651</t>
  </si>
  <si>
    <t>ashok.singh388@example.com</t>
  </si>
  <si>
    <t>CU0389</t>
  </si>
  <si>
    <t>9811181612</t>
  </si>
  <si>
    <t>yash.saini389@example.com</t>
  </si>
  <si>
    <t>9815352233</t>
  </si>
  <si>
    <t>pradeep.iyer390@example.com</t>
  </si>
  <si>
    <t>Mohit Yadav</t>
  </si>
  <si>
    <t>9860326016</t>
  </si>
  <si>
    <t>mohit.yadav391@example.com</t>
  </si>
  <si>
    <t>Faisal Rao</t>
  </si>
  <si>
    <t>9822879054</t>
  </si>
  <si>
    <t>faisal.rao392@example.com</t>
  </si>
  <si>
    <t>Nisha Jain</t>
  </si>
  <si>
    <t>9866936428</t>
  </si>
  <si>
    <t>nisha.jain393@example.com</t>
  </si>
  <si>
    <t>CU0394</t>
  </si>
  <si>
    <t>9871636167</t>
  </si>
  <si>
    <t>kamal.rao394@example.com</t>
  </si>
  <si>
    <t>CU0395</t>
  </si>
  <si>
    <t>9862080854</t>
  </si>
  <si>
    <t>ankit.verma395@example.com</t>
  </si>
  <si>
    <t>Kamal Khanna</t>
  </si>
  <si>
    <t>9810791740</t>
  </si>
  <si>
    <t>kamal.khanna396@example.com</t>
  </si>
  <si>
    <t>9891411889</t>
  </si>
  <si>
    <t>swati.verma397@example.com</t>
  </si>
  <si>
    <t>CU0398</t>
  </si>
  <si>
    <t>Pradeep Yadav</t>
  </si>
  <si>
    <t>9830981381</t>
  </si>
  <si>
    <t>pradeep.yadav398@example.com</t>
  </si>
  <si>
    <t>9896965116</t>
  </si>
  <si>
    <t>ashok.jain399@example.com</t>
  </si>
  <si>
    <t>Priya Jain</t>
  </si>
  <si>
    <t>9886868988</t>
  </si>
  <si>
    <t>priya.jain400@example.com</t>
  </si>
  <si>
    <t>9896695458</t>
  </si>
  <si>
    <t>gaurav.joshi401@example.com</t>
  </si>
  <si>
    <t>CU0402</t>
  </si>
  <si>
    <t>Kunal Mishra</t>
  </si>
  <si>
    <t>9886140729</t>
  </si>
  <si>
    <t>kunal.mishra402@example.com</t>
  </si>
  <si>
    <t>9887926229</t>
  </si>
  <si>
    <t>nisha.das403@example.com</t>
  </si>
  <si>
    <t>Meera Patel</t>
  </si>
  <si>
    <t>9893150000</t>
  </si>
  <si>
    <t>meera.patel404@example.com</t>
  </si>
  <si>
    <t>Meera Bose</t>
  </si>
  <si>
    <t>9886082915</t>
  </si>
  <si>
    <t>meera.bose405@example.com</t>
  </si>
  <si>
    <t>Shweta Reddy</t>
  </si>
  <si>
    <t>9896011893</t>
  </si>
  <si>
    <t>shweta.reddy406@example.com</t>
  </si>
  <si>
    <t>Ramesh Patel</t>
  </si>
  <si>
    <t>9884044139</t>
  </si>
  <si>
    <t>ramesh.patel407@example.com</t>
  </si>
  <si>
    <t>Gaurav Mehta</t>
  </si>
  <si>
    <t>9894103363</t>
  </si>
  <si>
    <t>gaurav.mehta408@example.com</t>
  </si>
  <si>
    <t>CU0409</t>
  </si>
  <si>
    <t>9814919926</t>
  </si>
  <si>
    <t>priya.kapoor409@example.com</t>
  </si>
  <si>
    <t>CU0410</t>
  </si>
  <si>
    <t>Aman Rao</t>
  </si>
  <si>
    <t>9889134873</t>
  </si>
  <si>
    <t>aman.rao410@example.com</t>
  </si>
  <si>
    <t>Gaurav Yadav</t>
  </si>
  <si>
    <t>9892414513</t>
  </si>
  <si>
    <t>gaurav.yadav411@example.com</t>
  </si>
  <si>
    <t>Sneha Das</t>
  </si>
  <si>
    <t>9898504955</t>
  </si>
  <si>
    <t>sneha.das412@example.com</t>
  </si>
  <si>
    <t>Komal Malhotra</t>
  </si>
  <si>
    <t>9815745651</t>
  </si>
  <si>
    <t>komal.malhotra413@example.com</t>
  </si>
  <si>
    <t>Ramesh Yadav</t>
  </si>
  <si>
    <t>9815355917</t>
  </si>
  <si>
    <t>ramesh.yadav414@example.com</t>
  </si>
  <si>
    <t>9888876916</t>
  </si>
  <si>
    <t>imran.bansal415@example.com</t>
  </si>
  <si>
    <t>Sandeep Iyer</t>
  </si>
  <si>
    <t>9856309454</t>
  </si>
  <si>
    <t>sandeep.iyer416@example.com</t>
  </si>
  <si>
    <t>Swati Sharma</t>
  </si>
  <si>
    <t>9847689614</t>
  </si>
  <si>
    <t>swati.sharma417@example.com</t>
  </si>
  <si>
    <t>9840916561</t>
  </si>
  <si>
    <t>akash.malhotra418@example.com</t>
  </si>
  <si>
    <t>Tanvi Gupta</t>
  </si>
  <si>
    <t>9842704875</t>
  </si>
  <si>
    <t>tanvi.gupta419@example.com</t>
  </si>
  <si>
    <t>Akash Patel</t>
  </si>
  <si>
    <t>9832325960</t>
  </si>
  <si>
    <t>akash.patel420@example.com</t>
  </si>
  <si>
    <t>CU0421</t>
  </si>
  <si>
    <t>9848044635</t>
  </si>
  <si>
    <t>nisha.yadav421@example.com</t>
  </si>
  <si>
    <t>9829154498</t>
  </si>
  <si>
    <t>aman.bose422@example.com</t>
  </si>
  <si>
    <t>CU0423</t>
  </si>
  <si>
    <t>Ravi Reddy</t>
  </si>
  <si>
    <t>9827745355</t>
  </si>
  <si>
    <t>ravi.reddy423@example.com</t>
  </si>
  <si>
    <t>Vinod Patel</t>
  </si>
  <si>
    <t>9892510102</t>
  </si>
  <si>
    <t>vinod.patel424@example.com</t>
  </si>
  <si>
    <t>CU0425</t>
  </si>
  <si>
    <t>Nisha Kapoor</t>
  </si>
  <si>
    <t>9810161088</t>
  </si>
  <si>
    <t>nisha.kapoor425@example.com</t>
  </si>
  <si>
    <t>9861168696</t>
  </si>
  <si>
    <t>ramesh.verma426@example.com</t>
  </si>
  <si>
    <t>Nitin Chauhan</t>
  </si>
  <si>
    <t>9890301439</t>
  </si>
  <si>
    <t>nitin.chauhan427@example.com</t>
  </si>
  <si>
    <t>Arjun Shah</t>
  </si>
  <si>
    <t>9825814687</t>
  </si>
  <si>
    <t>arjun.shah428@example.com</t>
  </si>
  <si>
    <t>9881954780</t>
  </si>
  <si>
    <t>yash.shah429@example.com</t>
  </si>
  <si>
    <t>Imran Pillai</t>
  </si>
  <si>
    <t>9884834795</t>
  </si>
  <si>
    <t>imran.pillai430@example.com</t>
  </si>
  <si>
    <t>9898487446</t>
  </si>
  <si>
    <t>aman.mehta431@example.com</t>
  </si>
  <si>
    <t>CU0432</t>
  </si>
  <si>
    <t>9855424358</t>
  </si>
  <si>
    <t>komal.shah432@example.com</t>
  </si>
  <si>
    <t>9859772648</t>
  </si>
  <si>
    <t>arjun.singh433@example.com</t>
  </si>
  <si>
    <t>9890191410</t>
  </si>
  <si>
    <t>sandeep.yadav434@example.com</t>
  </si>
  <si>
    <t>9848387144</t>
  </si>
  <si>
    <t>sneha.rao435@example.com</t>
  </si>
  <si>
    <t>9897915178</t>
  </si>
  <si>
    <t>kunal.mishra436@example.com</t>
  </si>
  <si>
    <t>CU0437</t>
  </si>
  <si>
    <t>9812062459</t>
  </si>
  <si>
    <t>anjali.mehta437@example.com</t>
  </si>
  <si>
    <t>Nisha Joshi</t>
  </si>
  <si>
    <t>9856720553</t>
  </si>
  <si>
    <t>nisha.joshi438@example.com</t>
  </si>
  <si>
    <t>CU0439</t>
  </si>
  <si>
    <t>Divya Iyer</t>
  </si>
  <si>
    <t>9833492771</t>
  </si>
  <si>
    <t>divya.iyer439@example.com</t>
  </si>
  <si>
    <t>Ankit Kapoor</t>
  </si>
  <si>
    <t>9878892172</t>
  </si>
  <si>
    <t>ankit.kapoor440@example.com</t>
  </si>
  <si>
    <t>Swati Mehta</t>
  </si>
  <si>
    <t>9871585593</t>
  </si>
  <si>
    <t>swati.mehta441@example.com</t>
  </si>
  <si>
    <t>Priya Bose</t>
  </si>
  <si>
    <t>9839579214</t>
  </si>
  <si>
    <t>priya.bose442@example.com</t>
  </si>
  <si>
    <t>Shweta Malhotra</t>
  </si>
  <si>
    <t>9863543563</t>
  </si>
  <si>
    <t>shweta.malhotra443@example.com</t>
  </si>
  <si>
    <t>CU0444</t>
  </si>
  <si>
    <t>Siddharth Bose</t>
  </si>
  <si>
    <t>9846114740</t>
  </si>
  <si>
    <t>siddharth.bose444@example.com</t>
  </si>
  <si>
    <t>Ayesha Nair</t>
  </si>
  <si>
    <t>9840763714</t>
  </si>
  <si>
    <t>ayesha.nair445@example.com</t>
  </si>
  <si>
    <t>CU0446</t>
  </si>
  <si>
    <t>Swati Malhotra</t>
  </si>
  <si>
    <t>9820534423</t>
  </si>
  <si>
    <t>swati.malhotra446@example.com</t>
  </si>
  <si>
    <t>CU0447</t>
  </si>
  <si>
    <t>Karan Bose</t>
  </si>
  <si>
    <t>9846874043</t>
  </si>
  <si>
    <t>karan.bose447@example.com</t>
  </si>
  <si>
    <t>Imran Yadav</t>
  </si>
  <si>
    <t>9880563016</t>
  </si>
  <si>
    <t>imran.yadav448@example.com</t>
  </si>
  <si>
    <t>CU0449</t>
  </si>
  <si>
    <t>Karan Kapoor</t>
  </si>
  <si>
    <t>9879552316</t>
  </si>
  <si>
    <t>karan.kapoor449@example.com</t>
  </si>
  <si>
    <t>Arjun Sharma</t>
  </si>
  <si>
    <t>9853679307</t>
  </si>
  <si>
    <t>arjun.sharma450@example.com</t>
  </si>
  <si>
    <t>9834684475</t>
  </si>
  <si>
    <t>ravi.reddy451@example.com</t>
  </si>
  <si>
    <t>CU0452</t>
  </si>
  <si>
    <t>9847531240</t>
  </si>
  <si>
    <t>vinod.shah452@example.com</t>
  </si>
  <si>
    <t>Varun Agarwal</t>
  </si>
  <si>
    <t>9868011418</t>
  </si>
  <si>
    <t>varun.agarwal453@example.com</t>
  </si>
  <si>
    <t>CU0454</t>
  </si>
  <si>
    <t>Harsh Bose</t>
  </si>
  <si>
    <t>9894644676</t>
  </si>
  <si>
    <t>harsh.bose454@example.com</t>
  </si>
  <si>
    <t>9838919534</t>
  </si>
  <si>
    <t>divya.mehta455@example.com</t>
  </si>
  <si>
    <t>CU0456</t>
  </si>
  <si>
    <t>Nitin Das</t>
  </si>
  <si>
    <t>9885208908</t>
  </si>
  <si>
    <t>nitin.das456@example.com</t>
  </si>
  <si>
    <t>Vinod Gupta</t>
  </si>
  <si>
    <t>9897124881</t>
  </si>
  <si>
    <t>vinod.gupta457@example.com</t>
  </si>
  <si>
    <t>9869985944</t>
  </si>
  <si>
    <t>divya.malhotra458@example.com</t>
  </si>
  <si>
    <t>Faisal Das</t>
  </si>
  <si>
    <t>9866615250</t>
  </si>
  <si>
    <t>faisal.das459@example.com</t>
  </si>
  <si>
    <t>Anjali Singh</t>
  </si>
  <si>
    <t>9897645934</t>
  </si>
  <si>
    <t>anjali.singh460@example.com</t>
  </si>
  <si>
    <t>9888775038</t>
  </si>
  <si>
    <t>swati.rao461@example.com</t>
  </si>
  <si>
    <t>CU0462</t>
  </si>
  <si>
    <t>Siddharth Sharma</t>
  </si>
  <si>
    <t>9820746107</t>
  </si>
  <si>
    <t>siddharth.sharma462@example.com</t>
  </si>
  <si>
    <t>Nitin Gupta</t>
  </si>
  <si>
    <t>9880327779</t>
  </si>
  <si>
    <t>nitin.gupta463@example.com</t>
  </si>
  <si>
    <t>CU0464</t>
  </si>
  <si>
    <t>Harsh Singh</t>
  </si>
  <si>
    <t>9840783635</t>
  </si>
  <si>
    <t>harsh.singh464@example.com</t>
  </si>
  <si>
    <t>9853647781</t>
  </si>
  <si>
    <t>komal.rao465@example.com</t>
  </si>
  <si>
    <t>Imran Jain</t>
  </si>
  <si>
    <t>9882381952</t>
  </si>
  <si>
    <t>imran.jain466@example.com</t>
  </si>
  <si>
    <t>CU0467</t>
  </si>
  <si>
    <t>Rakesh Rao</t>
  </si>
  <si>
    <t>9856596140</t>
  </si>
  <si>
    <t>rakesh.rao467@example.com</t>
  </si>
  <si>
    <t>9850744867</t>
  </si>
  <si>
    <t>gaurav.das468@example.com</t>
  </si>
  <si>
    <t>Varun Malhotra</t>
  </si>
  <si>
    <t>9874030858</t>
  </si>
  <si>
    <t>varun.malhotra469@example.com</t>
  </si>
  <si>
    <t>Kamal Joshi</t>
  </si>
  <si>
    <t>9860149632</t>
  </si>
  <si>
    <t>kamal.joshi470@example.com</t>
  </si>
  <si>
    <t>Kamal Yadav</t>
  </si>
  <si>
    <t>9845296615</t>
  </si>
  <si>
    <t>kamal.yadav471@example.com</t>
  </si>
  <si>
    <t>Lokesh Kapoor</t>
  </si>
  <si>
    <t>9846489118</t>
  </si>
  <si>
    <t>lokesh.kapoor472@example.com</t>
  </si>
  <si>
    <t>CU0473</t>
  </si>
  <si>
    <t>Imran Chauhan</t>
  </si>
  <si>
    <t>9892910238</t>
  </si>
  <si>
    <t>imran.chauhan473@example.com</t>
  </si>
  <si>
    <t>Sachin Nair</t>
  </si>
  <si>
    <t>9881802559</t>
  </si>
  <si>
    <t>sachin.nair474@example.com</t>
  </si>
  <si>
    <t>Nitin Joshi</t>
  </si>
  <si>
    <t>9811976335</t>
  </si>
  <si>
    <t>nitin.joshi475@example.com</t>
  </si>
  <si>
    <t>9814259684</t>
  </si>
  <si>
    <t>vinod.joshi476@example.com</t>
  </si>
  <si>
    <t>9861214452</t>
  </si>
  <si>
    <t>harsh.verma477@example.com</t>
  </si>
  <si>
    <t>CU0478</t>
  </si>
  <si>
    <t>Lokesh Yadav</t>
  </si>
  <si>
    <t>9814497675</t>
  </si>
  <si>
    <t>lokesh.yadav478@example.com</t>
  </si>
  <si>
    <t>9853360807</t>
  </si>
  <si>
    <t>nitin.kapoor479@example.com</t>
  </si>
  <si>
    <t>Karan Bansal</t>
  </si>
  <si>
    <t>9836672234</t>
  </si>
  <si>
    <t>karan.bansal480@example.com</t>
  </si>
  <si>
    <t>9888476684</t>
  </si>
  <si>
    <t>ayesha.nair481@example.com</t>
  </si>
  <si>
    <t>Lokesh Sharma</t>
  </si>
  <si>
    <t>9830802666</t>
  </si>
  <si>
    <t>lokesh.sharma482@example.com</t>
  </si>
  <si>
    <t>Ritu Reddy</t>
  </si>
  <si>
    <t>9893903841</t>
  </si>
  <si>
    <t>ritu.reddy483@example.com</t>
  </si>
  <si>
    <t>Harsh Shah</t>
  </si>
  <si>
    <t>9841229060</t>
  </si>
  <si>
    <t>harsh.shah484@example.com</t>
  </si>
  <si>
    <t>CU0485</t>
  </si>
  <si>
    <t>9858072427</t>
  </si>
  <si>
    <t>ayesha.saini485@example.com</t>
  </si>
  <si>
    <t>9835471281</t>
  </si>
  <si>
    <t>karan.bose486@example.com</t>
  </si>
  <si>
    <t>CU0487</t>
  </si>
  <si>
    <t>9819244458</t>
  </si>
  <si>
    <t>suresh.bansal487@example.com</t>
  </si>
  <si>
    <t>Ravi Jain</t>
  </si>
  <si>
    <t>9834901990</t>
  </si>
  <si>
    <t>ravi.jain488@example.com</t>
  </si>
  <si>
    <t>Ramesh Saini</t>
  </si>
  <si>
    <t>9862008140</t>
  </si>
  <si>
    <t>ramesh.saini489@example.com</t>
  </si>
  <si>
    <t>CU0490</t>
  </si>
  <si>
    <t>9865003032</t>
  </si>
  <si>
    <t>sachin.saini490@example.com</t>
  </si>
  <si>
    <t>9814270425</t>
  </si>
  <si>
    <t>ankit.verma491@example.com</t>
  </si>
  <si>
    <t>CU0492</t>
  </si>
  <si>
    <t>Ravi Verma</t>
  </si>
  <si>
    <t>9811756387</t>
  </si>
  <si>
    <t>ravi.verma492@example.com</t>
  </si>
  <si>
    <t>CU0493</t>
  </si>
  <si>
    <t>9859535555</t>
  </si>
  <si>
    <t>gaurav.das493@example.com</t>
  </si>
  <si>
    <t>CU0494</t>
  </si>
  <si>
    <t>Divya Kapoor</t>
  </si>
  <si>
    <t>9820460308</t>
  </si>
  <si>
    <t>divya.kapoor494@example.com</t>
  </si>
  <si>
    <t>Anjali Gupta</t>
  </si>
  <si>
    <t>9886507818</t>
  </si>
  <si>
    <t>anjali.gupta495@example.com</t>
  </si>
  <si>
    <t>Vinod Bansal</t>
  </si>
  <si>
    <t>9871568435</t>
  </si>
  <si>
    <t>vinod.bansal496@example.com</t>
  </si>
  <si>
    <t>CU0497</t>
  </si>
  <si>
    <t>Sneha Reddy</t>
  </si>
  <si>
    <t>9869460086</t>
  </si>
  <si>
    <t>sneha.reddy497@example.com</t>
  </si>
  <si>
    <t>Nisha Khanna</t>
  </si>
  <si>
    <t>9853412847</t>
  </si>
  <si>
    <t>nisha.khanna498@example.com</t>
  </si>
  <si>
    <t>Yash Yadav</t>
  </si>
  <si>
    <t>9863296593</t>
  </si>
  <si>
    <t>yash.yadav499@example.com</t>
  </si>
  <si>
    <t>9850310141</t>
  </si>
  <si>
    <t>divya.mishra500@example.com</t>
  </si>
  <si>
    <t>CU0501</t>
  </si>
  <si>
    <t>9884668420</t>
  </si>
  <si>
    <t>suresh.sharma501@example.com</t>
  </si>
  <si>
    <t>Rakesh Malhotra</t>
  </si>
  <si>
    <t>9888135616</t>
  </si>
  <si>
    <t>rakesh.malhotra502@example.com</t>
  </si>
  <si>
    <t>Jatin Singh</t>
  </si>
  <si>
    <t>9874764506</t>
  </si>
  <si>
    <t>jatin.singh503@example.com</t>
  </si>
  <si>
    <t>CU0504</t>
  </si>
  <si>
    <t>9887347488</t>
  </si>
  <si>
    <t>nitin.mishra504@example.com</t>
  </si>
  <si>
    <t>9840429530</t>
  </si>
  <si>
    <t>vivek.saini505@example.com</t>
  </si>
  <si>
    <t>Sandeep Verma</t>
  </si>
  <si>
    <t>9853866598</t>
  </si>
  <si>
    <t>sandeep.verma506@example.com</t>
  </si>
  <si>
    <t>9862925057</t>
  </si>
  <si>
    <t>ashok.das507@example.com</t>
  </si>
  <si>
    <t>CU0508</t>
  </si>
  <si>
    <t>Gaurav Bose</t>
  </si>
  <si>
    <t>9845239935</t>
  </si>
  <si>
    <t>gaurav.bose508@example.com</t>
  </si>
  <si>
    <t>Kamal Saini</t>
  </si>
  <si>
    <t>9836320002</t>
  </si>
  <si>
    <t>kamal.saini509@example.com</t>
  </si>
  <si>
    <t>9822025190</t>
  </si>
  <si>
    <t>imran.saini510@example.com</t>
  </si>
  <si>
    <t>Kamal Malhotra</t>
  </si>
  <si>
    <t>9832717056</t>
  </si>
  <si>
    <t>kamal.malhotra511@example.com</t>
  </si>
  <si>
    <t>9860173377</t>
  </si>
  <si>
    <t>pradeep.mishra512@example.com</t>
  </si>
  <si>
    <t>9848612439</t>
  </si>
  <si>
    <t>anjali.gupta513@example.com</t>
  </si>
  <si>
    <t>CU0514</t>
  </si>
  <si>
    <t>Mohit Joshi</t>
  </si>
  <si>
    <t>9838437423</t>
  </si>
  <si>
    <t>mohit.joshi514@example.com</t>
  </si>
  <si>
    <t>CU0515</t>
  </si>
  <si>
    <t>9860547291</t>
  </si>
  <si>
    <t>ravi.jain515@example.com</t>
  </si>
  <si>
    <t>9817124981</t>
  </si>
  <si>
    <t>vivek.joshi516@example.com</t>
  </si>
  <si>
    <t>9824480943</t>
  </si>
  <si>
    <t>arjun.singh517@example.com</t>
  </si>
  <si>
    <t>9875050252</t>
  </si>
  <si>
    <t>sandeep.iyer518@example.com</t>
  </si>
  <si>
    <t>CU0519</t>
  </si>
  <si>
    <t>Rakesh Jain</t>
  </si>
  <si>
    <t>9831072888</t>
  </si>
  <si>
    <t>rakesh.jain519@example.com</t>
  </si>
  <si>
    <t>CU0520</t>
  </si>
  <si>
    <t>Dinesh Malhotra</t>
  </si>
  <si>
    <t>9877276832</t>
  </si>
  <si>
    <t>dinesh.malhotra520@example.com</t>
  </si>
  <si>
    <t>9847606981</t>
  </si>
  <si>
    <t>ayesha.mehta521@example.com</t>
  </si>
  <si>
    <t>Ashok Pillai</t>
  </si>
  <si>
    <t>9892201431</t>
  </si>
  <si>
    <t>ashok.pillai522@example.com</t>
  </si>
  <si>
    <t>CU0523</t>
  </si>
  <si>
    <t>Harsh Chauhan</t>
  </si>
  <si>
    <t>9882659280</t>
  </si>
  <si>
    <t>harsh.chauhan523@example.com</t>
  </si>
  <si>
    <t>CU0524</t>
  </si>
  <si>
    <t>Divya Shah</t>
  </si>
  <si>
    <t>9867722252</t>
  </si>
  <si>
    <t>divya.shah524@example.com</t>
  </si>
  <si>
    <t>9829531743</t>
  </si>
  <si>
    <t>akash.khanna525@example.com</t>
  </si>
  <si>
    <t>9846748299</t>
  </si>
  <si>
    <t>shweta.chauhan526@example.com</t>
  </si>
  <si>
    <t>CU0527</t>
  </si>
  <si>
    <t>Anjali Patel</t>
  </si>
  <si>
    <t>9892189839</t>
  </si>
  <si>
    <t>anjali.patel527@example.com</t>
  </si>
  <si>
    <t>Kunal Pillai</t>
  </si>
  <si>
    <t>9873968467</t>
  </si>
  <si>
    <t>kunal.pillai528@example.com</t>
  </si>
  <si>
    <t>Aman Shah</t>
  </si>
  <si>
    <t>9814325777</t>
  </si>
  <si>
    <t>aman.shah529@example.com</t>
  </si>
  <si>
    <t>CU0530</t>
  </si>
  <si>
    <t>Priya Mehta</t>
  </si>
  <si>
    <t>9837223861</t>
  </si>
  <si>
    <t>priya.mehta530@example.com</t>
  </si>
  <si>
    <t>CU0531</t>
  </si>
  <si>
    <t>9815613827</t>
  </si>
  <si>
    <t>pradeep.mishra531@example.com</t>
  </si>
  <si>
    <t>Shweta Mishra</t>
  </si>
  <si>
    <t>9815168989</t>
  </si>
  <si>
    <t>shweta.mishra532@example.com</t>
  </si>
  <si>
    <t>Karan Iyer</t>
  </si>
  <si>
    <t>9894644215</t>
  </si>
  <si>
    <t>karan.iyer533@example.com</t>
  </si>
  <si>
    <t>9832345453</t>
  </si>
  <si>
    <t>pradeep.yadav534@example.com</t>
  </si>
  <si>
    <t>CU0535</t>
  </si>
  <si>
    <t>9877197151</t>
  </si>
  <si>
    <t>vivek.shah535@example.com</t>
  </si>
  <si>
    <t>CU0536</t>
  </si>
  <si>
    <t>Varun Yadav</t>
  </si>
  <si>
    <t>9870891997</t>
  </si>
  <si>
    <t>varun.yadav536@example.com</t>
  </si>
  <si>
    <t>CU0537</t>
  </si>
  <si>
    <t>9826581824</t>
  </si>
  <si>
    <t>anjali.mehta537@example.com</t>
  </si>
  <si>
    <t>Pradeep Rao</t>
  </si>
  <si>
    <t>9878674708</t>
  </si>
  <si>
    <t>pradeep.rao538@example.com</t>
  </si>
  <si>
    <t>9831759927</t>
  </si>
  <si>
    <t>sandeep.verma539@example.com</t>
  </si>
  <si>
    <t>Vivek Chauhan</t>
  </si>
  <si>
    <t>9869895766</t>
  </si>
  <si>
    <t>vivek.chauhan540@example.com</t>
  </si>
  <si>
    <t>CU0541</t>
  </si>
  <si>
    <t>Mohit Patel</t>
  </si>
  <si>
    <t>9876926628</t>
  </si>
  <si>
    <t>mohit.patel541@example.com</t>
  </si>
  <si>
    <t>Sachin Iyer</t>
  </si>
  <si>
    <t>9820657547</t>
  </si>
  <si>
    <t>sachin.iyer542@example.com</t>
  </si>
  <si>
    <t>9897681338</t>
  </si>
  <si>
    <t>imran.mishra543@example.com</t>
  </si>
  <si>
    <t>Karan Pillai</t>
  </si>
  <si>
    <t>9821771255</t>
  </si>
  <si>
    <t>karan.pillai544@example.com</t>
  </si>
  <si>
    <t>CU0545</t>
  </si>
  <si>
    <t>Siddharth Reddy</t>
  </si>
  <si>
    <t>9885454146</t>
  </si>
  <si>
    <t>siddharth.reddy545@example.com</t>
  </si>
  <si>
    <t>Tanvi Agarwal</t>
  </si>
  <si>
    <t>9850170625</t>
  </si>
  <si>
    <t>tanvi.agarwal546@example.com</t>
  </si>
  <si>
    <t>9846831833</t>
  </si>
  <si>
    <t>sandeep.singh547@example.com</t>
  </si>
  <si>
    <t>9894420078</t>
  </si>
  <si>
    <t>yash.shah548@example.com</t>
  </si>
  <si>
    <t>CU0549</t>
  </si>
  <si>
    <t>Faisal Chauhan</t>
  </si>
  <si>
    <t>9892448605</t>
  </si>
  <si>
    <t>faisal.chauhan549@example.com</t>
  </si>
  <si>
    <t>Sachin Bose</t>
  </si>
  <si>
    <t>9848988647</t>
  </si>
  <si>
    <t>sachin.bose550@example.com</t>
  </si>
  <si>
    <t>Rahul Das</t>
  </si>
  <si>
    <t>9865650977</t>
  </si>
  <si>
    <t>rahul.das551@example.com</t>
  </si>
  <si>
    <t>9847799296</t>
  </si>
  <si>
    <t>dinesh.jain552@example.com</t>
  </si>
  <si>
    <t>CU0553</t>
  </si>
  <si>
    <t>Divya Joshi</t>
  </si>
  <si>
    <t>9863156840</t>
  </si>
  <si>
    <t>divya.joshi553@example.com</t>
  </si>
  <si>
    <t>9873686372</t>
  </si>
  <si>
    <t>ritu.khanna554@example.com</t>
  </si>
  <si>
    <t>9865559839</t>
  </si>
  <si>
    <t>aman.patel555@example.com</t>
  </si>
  <si>
    <t>CU0556</t>
  </si>
  <si>
    <t>9812512345</t>
  </si>
  <si>
    <t>divya.agarwal556@example.com</t>
  </si>
  <si>
    <t>Mahesh Malhotra</t>
  </si>
  <si>
    <t>9894088862</t>
  </si>
  <si>
    <t>mahesh.malhotra557@example.com</t>
  </si>
  <si>
    <t>9851376831</t>
  </si>
  <si>
    <t>sandeep.reddy558@example.com</t>
  </si>
  <si>
    <t>Divya Chauhan</t>
  </si>
  <si>
    <t>9850576475</t>
  </si>
  <si>
    <t>divya.chauhan559@example.com</t>
  </si>
  <si>
    <t>Karan Saini</t>
  </si>
  <si>
    <t>9813346688</t>
  </si>
  <si>
    <t>karan.saini560@example.com</t>
  </si>
  <si>
    <t>CU0561</t>
  </si>
  <si>
    <t>9823187101</t>
  </si>
  <si>
    <t>sneha.nair561@example.com</t>
  </si>
  <si>
    <t>CU0562</t>
  </si>
  <si>
    <t>9810551617</t>
  </si>
  <si>
    <t>karan.das562@example.com</t>
  </si>
  <si>
    <t>CU0563</t>
  </si>
  <si>
    <t>Ayesha Mishra</t>
  </si>
  <si>
    <t>9851940463</t>
  </si>
  <si>
    <t>ayesha.mishra563@example.com</t>
  </si>
  <si>
    <t>Jatin Rao</t>
  </si>
  <si>
    <t>9847131272</t>
  </si>
  <si>
    <t>jatin.rao564@example.com</t>
  </si>
  <si>
    <t>9878996054</t>
  </si>
  <si>
    <t>ayesha.gupta565@example.com</t>
  </si>
  <si>
    <t>9848019546</t>
  </si>
  <si>
    <t>dinesh.jain566@example.com</t>
  </si>
  <si>
    <t>CU0567</t>
  </si>
  <si>
    <t>9816772091</t>
  </si>
  <si>
    <t>jatin.mishra567@example.com</t>
  </si>
  <si>
    <t>Gaurav Chauhan</t>
  </si>
  <si>
    <t>9889558393</t>
  </si>
  <si>
    <t>gaurav.chauhan568@example.com</t>
  </si>
  <si>
    <t>CU0569</t>
  </si>
  <si>
    <t>Jatin Khanna</t>
  </si>
  <si>
    <t>9872504573</t>
  </si>
  <si>
    <t>jatin.khanna569@example.com</t>
  </si>
  <si>
    <t>Rakesh Gupta</t>
  </si>
  <si>
    <t>9872464469</t>
  </si>
  <si>
    <t>rakesh.gupta570@example.com</t>
  </si>
  <si>
    <t>Kunal Patel</t>
  </si>
  <si>
    <t>9854335867</t>
  </si>
  <si>
    <t>kunal.patel571@example.com</t>
  </si>
  <si>
    <t>CU0572</t>
  </si>
  <si>
    <t>Rahul Singh</t>
  </si>
  <si>
    <t>9832924595</t>
  </si>
  <si>
    <t>rahul.singh572@example.com</t>
  </si>
  <si>
    <t>Swati Agarwal</t>
  </si>
  <si>
    <t>9884645170</t>
  </si>
  <si>
    <t>swati.agarwal573@example.com</t>
  </si>
  <si>
    <t>9831343341</t>
  </si>
  <si>
    <t>nisha.das574@example.com</t>
  </si>
  <si>
    <t>Mahesh Nair</t>
  </si>
  <si>
    <t>9841696096</t>
  </si>
  <si>
    <t>mahesh.nair575@example.com</t>
  </si>
  <si>
    <t>Ankit Bansal</t>
  </si>
  <si>
    <t>9872130518</t>
  </si>
  <si>
    <t>ankit.bansal576@example.com</t>
  </si>
  <si>
    <t>9860856575</t>
  </si>
  <si>
    <t>pradeep.reddy577@example.com</t>
  </si>
  <si>
    <t>9895380301</t>
  </si>
  <si>
    <t>vivek.singh578@example.com</t>
  </si>
  <si>
    <t>9852493026</t>
  </si>
  <si>
    <t>ayesha.patel579@example.com</t>
  </si>
  <si>
    <t>Jatin Chauhan</t>
  </si>
  <si>
    <t>9821983952</t>
  </si>
  <si>
    <t>jatin.chauhan580@example.com</t>
  </si>
  <si>
    <t>9885165988</t>
  </si>
  <si>
    <t>ashok.patel581@example.com</t>
  </si>
  <si>
    <t>Faisal Sharma</t>
  </si>
  <si>
    <t>9861377152</t>
  </si>
  <si>
    <t>faisal.sharma582@example.com</t>
  </si>
  <si>
    <t>CU0583</t>
  </si>
  <si>
    <t>Yash Pillai</t>
  </si>
  <si>
    <t>9866000400</t>
  </si>
  <si>
    <t>yash.pillai583@example.com</t>
  </si>
  <si>
    <t>Varun Patel</t>
  </si>
  <si>
    <t>9875323947</t>
  </si>
  <si>
    <t>varun.patel584@example.com</t>
  </si>
  <si>
    <t>Sneha Singh</t>
  </si>
  <si>
    <t>9867137046</t>
  </si>
  <si>
    <t>sneha.singh585@example.com</t>
  </si>
  <si>
    <t>Kamal Jain</t>
  </si>
  <si>
    <t>9867011913</t>
  </si>
  <si>
    <t>kamal.jain586@example.com</t>
  </si>
  <si>
    <t>9874863150</t>
  </si>
  <si>
    <t>lokesh.shah587@example.com</t>
  </si>
  <si>
    <t>9847503167</t>
  </si>
  <si>
    <t>aman.shah588@example.com</t>
  </si>
  <si>
    <t>9882369824</t>
  </si>
  <si>
    <t>gaurav.iyer589@example.com</t>
  </si>
  <si>
    <t>9872979305</t>
  </si>
  <si>
    <t>mahesh.jain590@example.com</t>
  </si>
  <si>
    <t>Faisal Joshi</t>
  </si>
  <si>
    <t>9885659375</t>
  </si>
  <si>
    <t>faisal.joshi591@example.com</t>
  </si>
  <si>
    <t>9893794410</t>
  </si>
  <si>
    <t>aman.agarwal592@example.com</t>
  </si>
  <si>
    <t>CU0593</t>
  </si>
  <si>
    <t>Gaurav Patel</t>
  </si>
  <si>
    <t>9846939015</t>
  </si>
  <si>
    <t>gaurav.patel593@example.com</t>
  </si>
  <si>
    <t>Mohit Mishra</t>
  </si>
  <si>
    <t>9898470372</t>
  </si>
  <si>
    <t>mohit.mishra594@example.com</t>
  </si>
  <si>
    <t>Siddharth Mehta</t>
  </si>
  <si>
    <t>9829470999</t>
  </si>
  <si>
    <t>siddharth.mehta595@example.com</t>
  </si>
  <si>
    <t>Shweta Saini</t>
  </si>
  <si>
    <t>9895573823</t>
  </si>
  <si>
    <t>shweta.saini596@example.com</t>
  </si>
  <si>
    <t>CU0597</t>
  </si>
  <si>
    <t>9873918769</t>
  </si>
  <si>
    <t>dinesh.verma597@example.com</t>
  </si>
  <si>
    <t>9829481680</t>
  </si>
  <si>
    <t>kunal.yadav598@example.com</t>
  </si>
  <si>
    <t>9881308986</t>
  </si>
  <si>
    <t>pradeep.yadav599@example.com</t>
  </si>
  <si>
    <t>9845847919</t>
  </si>
  <si>
    <t>shweta.mishra600@example.com</t>
  </si>
  <si>
    <t>CU0601</t>
  </si>
  <si>
    <t>9879786819</t>
  </si>
  <si>
    <t>ashok.das601@example.com</t>
  </si>
  <si>
    <t>9819120357</t>
  </si>
  <si>
    <t>siddharth.khanna602@example.com</t>
  </si>
  <si>
    <t>Nitin Pillai</t>
  </si>
  <si>
    <t>9893134088</t>
  </si>
  <si>
    <t>nitin.pillai603@example.com</t>
  </si>
  <si>
    <t>Yash Mishra</t>
  </si>
  <si>
    <t>9821594582</t>
  </si>
  <si>
    <t>yash.mishra604@example.com</t>
  </si>
  <si>
    <t>CU0605</t>
  </si>
  <si>
    <t>Siddharth Gupta</t>
  </si>
  <si>
    <t>9870860191</t>
  </si>
  <si>
    <t>siddharth.gupta605@example.com</t>
  </si>
  <si>
    <t>CU0606</t>
  </si>
  <si>
    <t>Tanvi Pillai</t>
  </si>
  <si>
    <t>9819931717</t>
  </si>
  <si>
    <t>tanvi.pillai606@example.com</t>
  </si>
  <si>
    <t>CU0607</t>
  </si>
  <si>
    <t>9819314506</t>
  </si>
  <si>
    <t>shweta.yadav607@example.com</t>
  </si>
  <si>
    <t>9829310253</t>
  </si>
  <si>
    <t>ritu.mishra608@example.com</t>
  </si>
  <si>
    <t>9869845276</t>
  </si>
  <si>
    <t>nitin.das609@example.com</t>
  </si>
  <si>
    <t>CU0610</t>
  </si>
  <si>
    <t>9862409851</t>
  </si>
  <si>
    <t>sneha.rao610@example.com</t>
  </si>
  <si>
    <t>Mahesh Yadav</t>
  </si>
  <si>
    <t>9864212251</t>
  </si>
  <si>
    <t>mahesh.yadav611@example.com</t>
  </si>
  <si>
    <t>Arjun Yadav</t>
  </si>
  <si>
    <t>9886134185</t>
  </si>
  <si>
    <t>arjun.yadav612@example.com</t>
  </si>
  <si>
    <t>CU0613</t>
  </si>
  <si>
    <t>Jatin Yadav</t>
  </si>
  <si>
    <t>9855642455</t>
  </si>
  <si>
    <t>jatin.yadav613@example.com</t>
  </si>
  <si>
    <t>9861561575</t>
  </si>
  <si>
    <t>divya.rao614@example.com</t>
  </si>
  <si>
    <t>Sandeep Gupta</t>
  </si>
  <si>
    <t>9835429494</t>
  </si>
  <si>
    <t>sandeep.gupta615@example.com</t>
  </si>
  <si>
    <t>Rahul Bansal</t>
  </si>
  <si>
    <t>9882551667</t>
  </si>
  <si>
    <t>rahul.bansal616@example.com</t>
  </si>
  <si>
    <t>CU0617</t>
  </si>
  <si>
    <t>9838410963</t>
  </si>
  <si>
    <t>pradeep.sharma617@example.com</t>
  </si>
  <si>
    <t>CU0618</t>
  </si>
  <si>
    <t>Nisha Patel</t>
  </si>
  <si>
    <t>9829003951</t>
  </si>
  <si>
    <t>nisha.patel618@example.com</t>
  </si>
  <si>
    <t>Aman Mishra</t>
  </si>
  <si>
    <t>9851250118</t>
  </si>
  <si>
    <t>aman.mishra619@example.com</t>
  </si>
  <si>
    <t>Akash Agarwal</t>
  </si>
  <si>
    <t>9876725470</t>
  </si>
  <si>
    <t>akash.agarwal620@example.com</t>
  </si>
  <si>
    <t>CU0621</t>
  </si>
  <si>
    <t>Tarun Chauhan</t>
  </si>
  <si>
    <t>9887304983</t>
  </si>
  <si>
    <t>tarun.chauhan621@example.com</t>
  </si>
  <si>
    <t>CU0622</t>
  </si>
  <si>
    <t>9828956482</t>
  </si>
  <si>
    <t>yash.saini622@example.com</t>
  </si>
  <si>
    <t>9894851724</t>
  </si>
  <si>
    <t>ramesh.jain623@example.com</t>
  </si>
  <si>
    <t>9821964334</t>
  </si>
  <si>
    <t>priya.bose624@example.com</t>
  </si>
  <si>
    <t>9891945021</t>
  </si>
  <si>
    <t>aman.shah625@example.com</t>
  </si>
  <si>
    <t>Sachin Mishra</t>
  </si>
  <si>
    <t>9856688115</t>
  </si>
  <si>
    <t>sachin.mishra626@example.com</t>
  </si>
  <si>
    <t>Lokesh Nair</t>
  </si>
  <si>
    <t>9882440371</t>
  </si>
  <si>
    <t>lokesh.nair627@example.com</t>
  </si>
  <si>
    <t>Yash Mehta</t>
  </si>
  <si>
    <t>9873674613</t>
  </si>
  <si>
    <t>yash.mehta628@example.com</t>
  </si>
  <si>
    <t>9870820445</t>
  </si>
  <si>
    <t>karan.verma629@example.com</t>
  </si>
  <si>
    <t>Vivek Jain</t>
  </si>
  <si>
    <t>9879109207</t>
  </si>
  <si>
    <t>vivek.jain630@example.com</t>
  </si>
  <si>
    <t>CU0631</t>
  </si>
  <si>
    <t>Lokesh Bansal</t>
  </si>
  <si>
    <t>9853712695</t>
  </si>
  <si>
    <t>lokesh.bansal631@example.com</t>
  </si>
  <si>
    <t>Meera Iyer</t>
  </si>
  <si>
    <t>9836837617</t>
  </si>
  <si>
    <t>meera.iyer632@example.com</t>
  </si>
  <si>
    <t>CU0633</t>
  </si>
  <si>
    <t>9871067841</t>
  </si>
  <si>
    <t>anjali.bose633@example.com</t>
  </si>
  <si>
    <t>Varun Das</t>
  </si>
  <si>
    <t>9846197787</t>
  </si>
  <si>
    <t>varun.das634@example.com</t>
  </si>
  <si>
    <t>Karan Shah</t>
  </si>
  <si>
    <t>9832978251</t>
  </si>
  <si>
    <t>karan.shah635@example.com</t>
  </si>
  <si>
    <t>CU0636</t>
  </si>
  <si>
    <t>Faisal Mishra</t>
  </si>
  <si>
    <t>9892077910</t>
  </si>
  <si>
    <t>faisal.mishra636@example.com</t>
  </si>
  <si>
    <t>9872110987</t>
  </si>
  <si>
    <t>kunal.singh637@example.com</t>
  </si>
  <si>
    <t>9839850909</t>
  </si>
  <si>
    <t>kamal.bansal638@example.com</t>
  </si>
  <si>
    <t>CU0639</t>
  </si>
  <si>
    <t>9881285951</t>
  </si>
  <si>
    <t>priya.chauhan639@example.com</t>
  </si>
  <si>
    <t>CU0640</t>
  </si>
  <si>
    <t>9811667385</t>
  </si>
  <si>
    <t>nitin.das640@example.com</t>
  </si>
  <si>
    <t>Sneha Malhotra</t>
  </si>
  <si>
    <t>9831716808</t>
  </si>
  <si>
    <t>sneha.malhotra641@example.com</t>
  </si>
  <si>
    <t>9828605786</t>
  </si>
  <si>
    <t>tanvi.agarwal642@example.com</t>
  </si>
  <si>
    <t>Ramesh Rao</t>
  </si>
  <si>
    <t>9854681905</t>
  </si>
  <si>
    <t>ramesh.rao643@example.com</t>
  </si>
  <si>
    <t>Imran Shah</t>
  </si>
  <si>
    <t>9820866138</t>
  </si>
  <si>
    <t>imran.shah644@example.com</t>
  </si>
  <si>
    <t>CU0645</t>
  </si>
  <si>
    <t>9815486060</t>
  </si>
  <si>
    <t>priya.kapoor645@example.com</t>
  </si>
  <si>
    <t>Ankit Jain</t>
  </si>
  <si>
    <t>9854953500</t>
  </si>
  <si>
    <t>ankit.jain646@example.com</t>
  </si>
  <si>
    <t>Aman Bansal</t>
  </si>
  <si>
    <t>9840257672</t>
  </si>
  <si>
    <t>aman.bansal647@example.com</t>
  </si>
  <si>
    <t>CU0648</t>
  </si>
  <si>
    <t>Imran Kapoor</t>
  </si>
  <si>
    <t>9870721529</t>
  </si>
  <si>
    <t>imran.kapoor648@example.com</t>
  </si>
  <si>
    <t>9859411699</t>
  </si>
  <si>
    <t>mohit.bose649@example.com</t>
  </si>
  <si>
    <t>9820327693</t>
  </si>
  <si>
    <t>rakesh.singh650@example.com</t>
  </si>
  <si>
    <t>Mohit Shah</t>
  </si>
  <si>
    <t>9882670169</t>
  </si>
  <si>
    <t>mohit.shah651@example.com</t>
  </si>
  <si>
    <t>Vinod Das</t>
  </si>
  <si>
    <t>9818448940</t>
  </si>
  <si>
    <t>vinod.das652@example.com</t>
  </si>
  <si>
    <t>CU0653</t>
  </si>
  <si>
    <t>Ritu Kapoor</t>
  </si>
  <si>
    <t>9875249732</t>
  </si>
  <si>
    <t>ritu.kapoor653@example.com</t>
  </si>
  <si>
    <t>CU0654</t>
  </si>
  <si>
    <t>9859915883</t>
  </si>
  <si>
    <t>varun.joshi654@example.com</t>
  </si>
  <si>
    <t>CU0655</t>
  </si>
  <si>
    <t>Priya Patel</t>
  </si>
  <si>
    <t>9881848989</t>
  </si>
  <si>
    <t>priya.patel655@example.com</t>
  </si>
  <si>
    <t>Siddharth Shah</t>
  </si>
  <si>
    <t>9831643241</t>
  </si>
  <si>
    <t>siddharth.shah656@example.com</t>
  </si>
  <si>
    <t>Suresh Agarwal</t>
  </si>
  <si>
    <t>9899329049</t>
  </si>
  <si>
    <t>suresh.agarwal657@example.com</t>
  </si>
  <si>
    <t>9813345404</t>
  </si>
  <si>
    <t>sneha.malhotra658@example.com</t>
  </si>
  <si>
    <t>9849668971</t>
  </si>
  <si>
    <t>sneha.das659@example.com</t>
  </si>
  <si>
    <t>Swati Pillai</t>
  </si>
  <si>
    <t>9869338400</t>
  </si>
  <si>
    <t>swati.pillai660@example.com</t>
  </si>
  <si>
    <t>Tanvi Bose</t>
  </si>
  <si>
    <t>9839576862</t>
  </si>
  <si>
    <t>tanvi.bose661@example.com</t>
  </si>
  <si>
    <t>Suresh Verma</t>
  </si>
  <si>
    <t>9839815643</t>
  </si>
  <si>
    <t>suresh.verma662@example.com</t>
  </si>
  <si>
    <t>CU0663</t>
  </si>
  <si>
    <t>Gaurav Jain</t>
  </si>
  <si>
    <t>9875829146</t>
  </si>
  <si>
    <t>gaurav.jain663@example.com</t>
  </si>
  <si>
    <t>9867396933</t>
  </si>
  <si>
    <t>vivek.pillai664@example.com</t>
  </si>
  <si>
    <t>CU0665</t>
  </si>
  <si>
    <t>Arjun Joshi</t>
  </si>
  <si>
    <t>9869622247</t>
  </si>
  <si>
    <t>arjun.joshi665@example.com</t>
  </si>
  <si>
    <t>Divya Reddy</t>
  </si>
  <si>
    <t>9865592149</t>
  </si>
  <si>
    <t>divya.reddy666@example.com</t>
  </si>
  <si>
    <t>CU0667</t>
  </si>
  <si>
    <t>9818873909</t>
  </si>
  <si>
    <t>swati.singh667@example.com</t>
  </si>
  <si>
    <t>CU0668</t>
  </si>
  <si>
    <t>Vinod Rao</t>
  </si>
  <si>
    <t>9886224438</t>
  </si>
  <si>
    <t>vinod.rao668@example.com</t>
  </si>
  <si>
    <t>CU0669</t>
  </si>
  <si>
    <t>Sandeep Joshi</t>
  </si>
  <si>
    <t>9876317044</t>
  </si>
  <si>
    <t>sandeep.joshi669@example.com</t>
  </si>
  <si>
    <t>CU0670</t>
  </si>
  <si>
    <t>Arjun Patel</t>
  </si>
  <si>
    <t>9895437748</t>
  </si>
  <si>
    <t>arjun.patel670@example.com</t>
  </si>
  <si>
    <t>9847207440</t>
  </si>
  <si>
    <t>faisal.chauhan671@example.com</t>
  </si>
  <si>
    <t>Anjali Mishra</t>
  </si>
  <si>
    <t>9868528124</t>
  </si>
  <si>
    <t>anjali.mishra672@example.com</t>
  </si>
  <si>
    <t>CU0673</t>
  </si>
  <si>
    <t>9888068345</t>
  </si>
  <si>
    <t>aman.shah673@example.com</t>
  </si>
  <si>
    <t>9858474537</t>
  </si>
  <si>
    <t>rakesh.shah674@example.com</t>
  </si>
  <si>
    <t>9894292753</t>
  </si>
  <si>
    <t>dinesh.verma675@example.com</t>
  </si>
  <si>
    <t>Swati Saini</t>
  </si>
  <si>
    <t>9850409241</t>
  </si>
  <si>
    <t>swati.saini676@example.com</t>
  </si>
  <si>
    <t>Tanvi Malhotra</t>
  </si>
  <si>
    <t>9847771252</t>
  </si>
  <si>
    <t>tanvi.malhotra677@example.com</t>
  </si>
  <si>
    <t>Shweta Khanna</t>
  </si>
  <si>
    <t>9839677351</t>
  </si>
  <si>
    <t>shweta.khanna678@example.com</t>
  </si>
  <si>
    <t>9825296356</t>
  </si>
  <si>
    <t>nisha.mishra679@example.com</t>
  </si>
  <si>
    <t>Ankit Gupta</t>
  </si>
  <si>
    <t>9851818682</t>
  </si>
  <si>
    <t>ankit.gupta680@example.com</t>
  </si>
  <si>
    <t>9825917805</t>
  </si>
  <si>
    <t>pradeep.mishra681@example.com</t>
  </si>
  <si>
    <t>9820550179</t>
  </si>
  <si>
    <t>harsh.shah682@example.com</t>
  </si>
  <si>
    <t>9898555359</t>
  </si>
  <si>
    <t>anjali.singh683@example.com</t>
  </si>
  <si>
    <t>9822952493</t>
  </si>
  <si>
    <t>ravi.verma684@example.com</t>
  </si>
  <si>
    <t>9847228730</t>
  </si>
  <si>
    <t>ritu.agarwal685@example.com</t>
  </si>
  <si>
    <t>CU0686</t>
  </si>
  <si>
    <t>9811876942</t>
  </si>
  <si>
    <t>lokesh.kapoor686@example.com</t>
  </si>
  <si>
    <t>9877671943</t>
  </si>
  <si>
    <t>divya.reddy687@example.com</t>
  </si>
  <si>
    <t>Siddharth Das</t>
  </si>
  <si>
    <t>9857623448</t>
  </si>
  <si>
    <t>siddharth.das688@example.com</t>
  </si>
  <si>
    <t>CU0689</t>
  </si>
  <si>
    <t>9858486215</t>
  </si>
  <si>
    <t>kunal.chauhan689@example.com</t>
  </si>
  <si>
    <t>CU0690</t>
  </si>
  <si>
    <t>9851876858</t>
  </si>
  <si>
    <t>karan.singh690@example.com</t>
  </si>
  <si>
    <t>9859317149</t>
  </si>
  <si>
    <t>vinod.joshi691@example.com</t>
  </si>
  <si>
    <t>Sachin Pillai</t>
  </si>
  <si>
    <t>9821409300</t>
  </si>
  <si>
    <t>sachin.pillai692@example.com</t>
  </si>
  <si>
    <t>Ashok Shah</t>
  </si>
  <si>
    <t>9858816328</t>
  </si>
  <si>
    <t>ashok.shah693@example.com</t>
  </si>
  <si>
    <t>Ashok Gupta</t>
  </si>
  <si>
    <t>9847382097</t>
  </si>
  <si>
    <t>ashok.gupta694@example.com</t>
  </si>
  <si>
    <t>Ayesha Yadav</t>
  </si>
  <si>
    <t>9847432067</t>
  </si>
  <si>
    <t>ayesha.yadav695@example.com</t>
  </si>
  <si>
    <t>9813989423</t>
  </si>
  <si>
    <t>anjali.gupta696@example.com</t>
  </si>
  <si>
    <t>9850634767</t>
  </si>
  <si>
    <t>anjali.bose697@example.com</t>
  </si>
  <si>
    <t>9837102821</t>
  </si>
  <si>
    <t>ayesha.saini698@example.com</t>
  </si>
  <si>
    <t>CU0699</t>
  </si>
  <si>
    <t>Sachin Kapoor</t>
  </si>
  <si>
    <t>9867768169</t>
  </si>
  <si>
    <t>sachin.kapoor699@example.com</t>
  </si>
  <si>
    <t>9850673953</t>
  </si>
  <si>
    <t>suresh.yadav700@example.com</t>
  </si>
  <si>
    <t>9882396020</t>
  </si>
  <si>
    <t>varun.joshi701@example.com</t>
  </si>
  <si>
    <t>9860707149</t>
  </si>
  <si>
    <t>akash.kapoor702@example.com</t>
  </si>
  <si>
    <t>9888378721</t>
  </si>
  <si>
    <t>divya.khanna703@example.com</t>
  </si>
  <si>
    <t>9857964863</t>
  </si>
  <si>
    <t>ayesha.khanna704@example.com</t>
  </si>
  <si>
    <t>9850924657</t>
  </si>
  <si>
    <t>lokesh.iyer705@example.com</t>
  </si>
  <si>
    <t>CU0706</t>
  </si>
  <si>
    <t>Rahul Jain</t>
  </si>
  <si>
    <t>9866703371</t>
  </si>
  <si>
    <t>rahul.jain706@example.com</t>
  </si>
  <si>
    <t>9875546384</t>
  </si>
  <si>
    <t>aman.agarwal707@example.com</t>
  </si>
  <si>
    <t>9892520800</t>
  </si>
  <si>
    <t>ritu.khanna708@example.com</t>
  </si>
  <si>
    <t>CU0709</t>
  </si>
  <si>
    <t>Kamal Nair</t>
  </si>
  <si>
    <t>9838733345</t>
  </si>
  <si>
    <t>kamal.nair709@example.com</t>
  </si>
  <si>
    <t>9822342371</t>
  </si>
  <si>
    <t>jatin.agarwal710@example.com</t>
  </si>
  <si>
    <t>CU0711</t>
  </si>
  <si>
    <t>Imran Singh</t>
  </si>
  <si>
    <t>9897447790</t>
  </si>
  <si>
    <t>imran.singh711@example.com</t>
  </si>
  <si>
    <t>9893881231</t>
  </si>
  <si>
    <t>jatin.chauhan712@example.com</t>
  </si>
  <si>
    <t>9872719315</t>
  </si>
  <si>
    <t>siddharth.sharma713@example.com</t>
  </si>
  <si>
    <t>9894122098</t>
  </si>
  <si>
    <t>nisha.mishra714@example.com</t>
  </si>
  <si>
    <t>Ramesh Das</t>
  </si>
  <si>
    <t>9865064200</t>
  </si>
  <si>
    <t>ramesh.das715@example.com</t>
  </si>
  <si>
    <t>Anjali Rao</t>
  </si>
  <si>
    <t>9848526473</t>
  </si>
  <si>
    <t>anjali.rao716@example.com</t>
  </si>
  <si>
    <t>9872298460</t>
  </si>
  <si>
    <t>lokesh.yadav717@example.com</t>
  </si>
  <si>
    <t>Kamal Chauhan</t>
  </si>
  <si>
    <t>9846602780</t>
  </si>
  <si>
    <t>kamal.chauhan718@example.com</t>
  </si>
  <si>
    <t>9812672106</t>
  </si>
  <si>
    <t>imran.pillai719@example.com</t>
  </si>
  <si>
    <t>Anjali Khanna</t>
  </si>
  <si>
    <t>9864627534</t>
  </si>
  <si>
    <t>anjali.khanna720@example.com</t>
  </si>
  <si>
    <t>Dealer_Name</t>
  </si>
  <si>
    <t>Region</t>
  </si>
  <si>
    <t>Dealer_Manager</t>
  </si>
  <si>
    <t>Established_Year</t>
  </si>
  <si>
    <t>Showroom_Area_SqFt</t>
  </si>
  <si>
    <t>Dealer_Rating</t>
  </si>
  <si>
    <t>Delhi Autoplex</t>
  </si>
  <si>
    <t>North</t>
  </si>
  <si>
    <t>Amit Sharma</t>
  </si>
  <si>
    <t>Gurugram Autoplex</t>
  </si>
  <si>
    <t>Amit Pillai</t>
  </si>
  <si>
    <t>Panipat Motors</t>
  </si>
  <si>
    <t>Amit Nair</t>
  </si>
  <si>
    <t>Chandigarh Car World</t>
  </si>
  <si>
    <t>Vikram Shah</t>
  </si>
  <si>
    <t>Ludhiana Wheels</t>
  </si>
  <si>
    <t>Kavita Sharma</t>
  </si>
  <si>
    <t>Jaipur Wheels</t>
  </si>
  <si>
    <t>Sunil Nair</t>
  </si>
  <si>
    <t>Lucknow Motors</t>
  </si>
  <si>
    <t>Manoj Malhotra</t>
  </si>
  <si>
    <t>Noida Car World</t>
  </si>
  <si>
    <t>Amit Yadav</t>
  </si>
  <si>
    <t>Mumbai Autoplex</t>
  </si>
  <si>
    <t>West</t>
  </si>
  <si>
    <t>Pankaj Malhotra</t>
  </si>
  <si>
    <t>Pune Autoplex</t>
  </si>
  <si>
    <t>Vikram Saini</t>
  </si>
  <si>
    <t>Nagpur Motors</t>
  </si>
  <si>
    <t>Deepak Mehta</t>
  </si>
  <si>
    <t>Ahmedabad Auto Hub</t>
  </si>
  <si>
    <t>Surat Autoplex</t>
  </si>
  <si>
    <t>Neha Singh</t>
  </si>
  <si>
    <t>Bengaluru Auto Hub</t>
  </si>
  <si>
    <t>South</t>
  </si>
  <si>
    <t>Rohit Yadav</t>
  </si>
  <si>
    <t>Mysuru Auto Hub</t>
  </si>
  <si>
    <t>Neha Khanna</t>
  </si>
  <si>
    <t>Chennai Wheels</t>
  </si>
  <si>
    <t>Coimbatore Car World</t>
  </si>
  <si>
    <t>Naveen Shah</t>
  </si>
  <si>
    <t>Hyderabad Automobiles</t>
  </si>
  <si>
    <t>Naveen Rao</t>
  </si>
  <si>
    <t>Kochi Auto Hub</t>
  </si>
  <si>
    <t>Pooja Jain</t>
  </si>
  <si>
    <t>Kolkata Car World</t>
  </si>
  <si>
    <t>East</t>
  </si>
  <si>
    <t>Deepak Malhotra</t>
  </si>
  <si>
    <t>Bhubaneswar Motors</t>
  </si>
  <si>
    <t>Kavita Verma</t>
  </si>
  <si>
    <t>Patna Autoplex</t>
  </si>
  <si>
    <t>Deepak Mishra</t>
  </si>
  <si>
    <t>Guwahati Automobiles</t>
  </si>
  <si>
    <t>Sanjay Mehta</t>
  </si>
  <si>
    <t>Bhopal Autoplex</t>
  </si>
  <si>
    <t>Central</t>
  </si>
  <si>
    <t>Naveen Jain</t>
  </si>
  <si>
    <t>Indore Wheels</t>
  </si>
  <si>
    <t>Deepak Reddy</t>
  </si>
  <si>
    <t>Brand</t>
  </si>
  <si>
    <t>Model</t>
  </si>
  <si>
    <t>Segment</t>
  </si>
  <si>
    <t>Fuel_Type</t>
  </si>
  <si>
    <t>Transmission</t>
  </si>
  <si>
    <t>Ex_Showroom_Price_INR</t>
  </si>
  <si>
    <t>Launch_Year</t>
  </si>
  <si>
    <t>Warranty_Years</t>
  </si>
  <si>
    <t>Maruti Suzuki</t>
  </si>
  <si>
    <t>Alto K10</t>
  </si>
  <si>
    <t>Hatchback</t>
  </si>
  <si>
    <t>Petrol</t>
  </si>
  <si>
    <t>Manual</t>
  </si>
  <si>
    <t>Swift</t>
  </si>
  <si>
    <t>Baleno</t>
  </si>
  <si>
    <t>Automatic</t>
  </si>
  <si>
    <t>Dzire</t>
  </si>
  <si>
    <t>Sedan</t>
  </si>
  <si>
    <t>Brezza</t>
  </si>
  <si>
    <t>SUV</t>
  </si>
  <si>
    <t>Ertiga</t>
  </si>
  <si>
    <t>MPV</t>
  </si>
  <si>
    <t>CNG</t>
  </si>
  <si>
    <t>Grand Vitara</t>
  </si>
  <si>
    <t>Hybrid</t>
  </si>
  <si>
    <t>Hyundai</t>
  </si>
  <si>
    <t>i10 Nios</t>
  </si>
  <si>
    <t>i20</t>
  </si>
  <si>
    <t>Venue</t>
  </si>
  <si>
    <t>Creta</t>
  </si>
  <si>
    <t>Diesel</t>
  </si>
  <si>
    <t>Verna</t>
  </si>
  <si>
    <t>Alcazar</t>
  </si>
  <si>
    <t>Tata</t>
  </si>
  <si>
    <t>Tiago</t>
  </si>
  <si>
    <t>Punch</t>
  </si>
  <si>
    <t>Nexon</t>
  </si>
  <si>
    <t>Harrier</t>
  </si>
  <si>
    <t>Nexon EV</t>
  </si>
  <si>
    <t>Electric</t>
  </si>
  <si>
    <t>Tiago EV</t>
  </si>
  <si>
    <t>Mahindra</t>
  </si>
  <si>
    <t>Thar</t>
  </si>
  <si>
    <t>Scorpio-N</t>
  </si>
  <si>
    <t>XUV700</t>
  </si>
  <si>
    <t>XUV 3XO</t>
  </si>
  <si>
    <t>Bolero</t>
  </si>
  <si>
    <t>C025</t>
  </si>
  <si>
    <t>Toyota</t>
  </si>
  <si>
    <t>Innova Crysta</t>
  </si>
  <si>
    <t>Fortuner</t>
  </si>
  <si>
    <t>Urban Cruiser Hyryder</t>
  </si>
  <si>
    <t>Honda</t>
  </si>
  <si>
    <t>Amaze</t>
  </si>
  <si>
    <t>Kia</t>
  </si>
  <si>
    <t>Seltos</t>
  </si>
  <si>
    <t>Sonet</t>
  </si>
  <si>
    <t>Carens</t>
  </si>
  <si>
    <t>Skoda</t>
  </si>
  <si>
    <t>Slavia</t>
  </si>
  <si>
    <t>Volkswagen</t>
  </si>
  <si>
    <t>Virtus</t>
  </si>
  <si>
    <t>MG</t>
  </si>
  <si>
    <t>Hector</t>
  </si>
  <si>
    <t>Windsor EV</t>
  </si>
  <si>
    <t>Renault</t>
  </si>
  <si>
    <t>Kiger</t>
  </si>
  <si>
    <t>C038</t>
  </si>
  <si>
    <t>BMW</t>
  </si>
  <si>
    <t>3 Series</t>
  </si>
  <si>
    <t>Luxury Sedan</t>
  </si>
  <si>
    <t>Mercedes-Benz</t>
  </si>
  <si>
    <t>C-Class</t>
  </si>
  <si>
    <t>Audi</t>
  </si>
  <si>
    <t>Q3</t>
  </si>
  <si>
    <t>Luxury SUV</t>
  </si>
  <si>
    <t>Salesperson_Name</t>
  </si>
  <si>
    <t>Joining_Date</t>
  </si>
  <si>
    <t>Monthly_Target_Units</t>
  </si>
  <si>
    <t>Vivek Iyer</t>
  </si>
  <si>
    <t>Nisha Iyer</t>
  </si>
  <si>
    <t>Mohit Nair</t>
  </si>
  <si>
    <t>Rahul Rao</t>
  </si>
  <si>
    <t>Yash Bose</t>
  </si>
  <si>
    <t>Tarun Sharma</t>
  </si>
  <si>
    <t>Akash Verma</t>
  </si>
  <si>
    <t>Rahul Kapoor</t>
  </si>
  <si>
    <t>Imran Joshi</t>
  </si>
  <si>
    <t>Imran Patel</t>
  </si>
  <si>
    <t>Karan Rao</t>
  </si>
  <si>
    <t>Tanvi Chauhan</t>
  </si>
  <si>
    <t>Arjun Reddy</t>
  </si>
  <si>
    <t>Gaurav Shah</t>
  </si>
  <si>
    <t>Arjun Pillai</t>
  </si>
  <si>
    <t>Vivek Mehta</t>
  </si>
  <si>
    <t>Jatin Kapoor</t>
  </si>
  <si>
    <t>Yash Sharma</t>
  </si>
  <si>
    <t>Yash Singh</t>
  </si>
  <si>
    <t>Divya Jain</t>
  </si>
  <si>
    <t>Tanvi Reddy</t>
  </si>
  <si>
    <t>Anjali Joshi</t>
  </si>
  <si>
    <t>Arjun Verma</t>
  </si>
  <si>
    <t>Vivek Das</t>
  </si>
  <si>
    <t>Meera Saini</t>
  </si>
  <si>
    <t>Imran Das</t>
  </si>
  <si>
    <t>Varun Saini</t>
  </si>
  <si>
    <t>Mohit Mehta</t>
  </si>
  <si>
    <t>Tarun Shah</t>
  </si>
  <si>
    <t>Akash Jain</t>
  </si>
  <si>
    <t>Siddharth Joshi</t>
  </si>
  <si>
    <t>Akash Pillai</t>
  </si>
  <si>
    <t>Jatin Jain</t>
  </si>
  <si>
    <t>Priya Singh</t>
  </si>
  <si>
    <t>Tarun Mehta</t>
  </si>
  <si>
    <t>Priya Saini</t>
  </si>
  <si>
    <t>Sneha Iyer</t>
  </si>
  <si>
    <t>Kunal Shah</t>
  </si>
  <si>
    <t>Tanvi Shah</t>
  </si>
  <si>
    <t>Priya Joshi</t>
  </si>
  <si>
    <t>Feedback_ID</t>
  </si>
  <si>
    <t>Feedback_Date</t>
  </si>
  <si>
    <t>Rating_1_to_5</t>
  </si>
  <si>
    <t>Recommend_Score_0_to_10</t>
  </si>
  <si>
    <t>Feedback_Channel</t>
  </si>
  <si>
    <t>Complaint_Category</t>
  </si>
  <si>
    <t>FB0001</t>
  </si>
  <si>
    <t>Dealer Visit</t>
  </si>
  <si>
    <t>None</t>
  </si>
  <si>
    <t>FB0002</t>
  </si>
  <si>
    <t>FB0003</t>
  </si>
  <si>
    <t>Vehicle Quality</t>
  </si>
  <si>
    <t>FB0004</t>
  </si>
  <si>
    <t>FB0005</t>
  </si>
  <si>
    <t>FB0006</t>
  </si>
  <si>
    <t>FB0007</t>
  </si>
  <si>
    <t>FB0008</t>
  </si>
  <si>
    <t>FB0009</t>
  </si>
  <si>
    <t>FB0010</t>
  </si>
  <si>
    <t>FB0011</t>
  </si>
  <si>
    <t>Online Survey</t>
  </si>
  <si>
    <t>After-Sales Support</t>
  </si>
  <si>
    <t>FB0012</t>
  </si>
  <si>
    <t>FB0013</t>
  </si>
  <si>
    <t>FB0014</t>
  </si>
  <si>
    <t>FB0015</t>
  </si>
  <si>
    <t>FB0016</t>
  </si>
  <si>
    <t>FB0017</t>
  </si>
  <si>
    <t>FB0018</t>
  </si>
  <si>
    <t>FB0019</t>
  </si>
  <si>
    <t>FB0020</t>
  </si>
  <si>
    <t>FB0021</t>
  </si>
  <si>
    <t>FB0022</t>
  </si>
  <si>
    <t>FB0023</t>
  </si>
  <si>
    <t>FB0024</t>
  </si>
  <si>
    <t>FB0025</t>
  </si>
  <si>
    <t>FB0026</t>
  </si>
  <si>
    <t>FB0027</t>
  </si>
  <si>
    <t>FB0028</t>
  </si>
  <si>
    <t>FB0029</t>
  </si>
  <si>
    <t>FB0030</t>
  </si>
  <si>
    <t>FB0031</t>
  </si>
  <si>
    <t>Pricing</t>
  </si>
  <si>
    <t>FB0032</t>
  </si>
  <si>
    <t>FB0033</t>
  </si>
  <si>
    <t>FB0034</t>
  </si>
  <si>
    <t>FB0035</t>
  </si>
  <si>
    <t>FB0036</t>
  </si>
  <si>
    <t>FB0037</t>
  </si>
  <si>
    <t>FB0038</t>
  </si>
  <si>
    <t>FB0039</t>
  </si>
  <si>
    <t>FB0040</t>
  </si>
  <si>
    <t>FB0041</t>
  </si>
  <si>
    <t>FB0042</t>
  </si>
  <si>
    <t>FB0043</t>
  </si>
  <si>
    <t>FB0044</t>
  </si>
  <si>
    <t>FB0045</t>
  </si>
  <si>
    <t>FB0046</t>
  </si>
  <si>
    <t>FB0047</t>
  </si>
  <si>
    <t>FB0048</t>
  </si>
  <si>
    <t>FB0049</t>
  </si>
  <si>
    <t>FB0050</t>
  </si>
  <si>
    <t>FB0051</t>
  </si>
  <si>
    <t>Delivery Delay</t>
  </si>
  <si>
    <t>FB0052</t>
  </si>
  <si>
    <t>FB0053</t>
  </si>
  <si>
    <t>Sales Experience</t>
  </si>
  <si>
    <t>FB0054</t>
  </si>
  <si>
    <t>FB0055</t>
  </si>
  <si>
    <t>FB0056</t>
  </si>
  <si>
    <t>FB0057</t>
  </si>
  <si>
    <t>FB0058</t>
  </si>
  <si>
    <t>FB0059</t>
  </si>
  <si>
    <t>FB0060</t>
  </si>
  <si>
    <t>FB0061</t>
  </si>
  <si>
    <t>FB0062</t>
  </si>
  <si>
    <t>FB0063</t>
  </si>
  <si>
    <t>FB0064</t>
  </si>
  <si>
    <t>FB0065</t>
  </si>
  <si>
    <t>FB0066</t>
  </si>
  <si>
    <t>FB0067</t>
  </si>
  <si>
    <t>FB0068</t>
  </si>
  <si>
    <t>FB0069</t>
  </si>
  <si>
    <t>FB0070</t>
  </si>
  <si>
    <t>FB0071</t>
  </si>
  <si>
    <t>FB0072</t>
  </si>
  <si>
    <t>FB0073</t>
  </si>
  <si>
    <t>FB0074</t>
  </si>
  <si>
    <t>FB0075</t>
  </si>
  <si>
    <t>FB0076</t>
  </si>
  <si>
    <t>FB0077</t>
  </si>
  <si>
    <t>FB0078</t>
  </si>
  <si>
    <t>FB0079</t>
  </si>
  <si>
    <t>FB0080</t>
  </si>
  <si>
    <t>FB0081</t>
  </si>
  <si>
    <t>FB0082</t>
  </si>
  <si>
    <t>FB0083</t>
  </si>
  <si>
    <t>FB0084</t>
  </si>
  <si>
    <t>FB0085</t>
  </si>
  <si>
    <t>FB0086</t>
  </si>
  <si>
    <t>FB0087</t>
  </si>
  <si>
    <t>FB0088</t>
  </si>
  <si>
    <t>FB0089</t>
  </si>
  <si>
    <t>FB0090</t>
  </si>
  <si>
    <t>FB0091</t>
  </si>
  <si>
    <t>FB0092</t>
  </si>
  <si>
    <t>FB0093</t>
  </si>
  <si>
    <t>FB0094</t>
  </si>
  <si>
    <t>FB0095</t>
  </si>
  <si>
    <t>FB0096</t>
  </si>
  <si>
    <t>FB0097</t>
  </si>
  <si>
    <t>FB0098</t>
  </si>
  <si>
    <t>FB0099</t>
  </si>
  <si>
    <t>FB0100</t>
  </si>
  <si>
    <t>FB0101</t>
  </si>
  <si>
    <t>FB0102</t>
  </si>
  <si>
    <t>FB0103</t>
  </si>
  <si>
    <t>FB0104</t>
  </si>
  <si>
    <t>FB0105</t>
  </si>
  <si>
    <t>FB0106</t>
  </si>
  <si>
    <t>FB0107</t>
  </si>
  <si>
    <t>FB0108</t>
  </si>
  <si>
    <t>FB0109</t>
  </si>
  <si>
    <t>FB0110</t>
  </si>
  <si>
    <t>FB0111</t>
  </si>
  <si>
    <t>FB0112</t>
  </si>
  <si>
    <t>FB0113</t>
  </si>
  <si>
    <t>FB0114</t>
  </si>
  <si>
    <t>FB0115</t>
  </si>
  <si>
    <t>FB0116</t>
  </si>
  <si>
    <t>FB0117</t>
  </si>
  <si>
    <t>FB0118</t>
  </si>
  <si>
    <t>FB0119</t>
  </si>
  <si>
    <t>FB0120</t>
  </si>
  <si>
    <t>FB0121</t>
  </si>
  <si>
    <t>FB0122</t>
  </si>
  <si>
    <t>FB0123</t>
  </si>
  <si>
    <t>FB0124</t>
  </si>
  <si>
    <t>FB0125</t>
  </si>
  <si>
    <t>FB0126</t>
  </si>
  <si>
    <t>FB0127</t>
  </si>
  <si>
    <t>FB0128</t>
  </si>
  <si>
    <t>FB0129</t>
  </si>
  <si>
    <t>FB0130</t>
  </si>
  <si>
    <t>FB0131</t>
  </si>
  <si>
    <t>FB0132</t>
  </si>
  <si>
    <t>FB0133</t>
  </si>
  <si>
    <t>FB0134</t>
  </si>
  <si>
    <t>FB0135</t>
  </si>
  <si>
    <t>FB0136</t>
  </si>
  <si>
    <t>FB0137</t>
  </si>
  <si>
    <t>FB0138</t>
  </si>
  <si>
    <t>FB0139</t>
  </si>
  <si>
    <t>FB0140</t>
  </si>
  <si>
    <t>FB0141</t>
  </si>
  <si>
    <t>FB0142</t>
  </si>
  <si>
    <t>FB0143</t>
  </si>
  <si>
    <t>FB0144</t>
  </si>
  <si>
    <t>FB0145</t>
  </si>
  <si>
    <t>FB0146</t>
  </si>
  <si>
    <t>FB0147</t>
  </si>
  <si>
    <t>FB0148</t>
  </si>
  <si>
    <t>FB0149</t>
  </si>
  <si>
    <t>FB0150</t>
  </si>
  <si>
    <t>FB0151</t>
  </si>
  <si>
    <t>FB0152</t>
  </si>
  <si>
    <t>FB0153</t>
  </si>
  <si>
    <t>FB0154</t>
  </si>
  <si>
    <t>FB0155</t>
  </si>
  <si>
    <t>FB0156</t>
  </si>
  <si>
    <t>FB0157</t>
  </si>
  <si>
    <t>FB0158</t>
  </si>
  <si>
    <t>FB0159</t>
  </si>
  <si>
    <t>FB0160</t>
  </si>
  <si>
    <t>FB0161</t>
  </si>
  <si>
    <t>FB0162</t>
  </si>
  <si>
    <t>FB0163</t>
  </si>
  <si>
    <t>FB0164</t>
  </si>
  <si>
    <t>FB0165</t>
  </si>
  <si>
    <t>FB0166</t>
  </si>
  <si>
    <t>FB0167</t>
  </si>
  <si>
    <t>FB0168</t>
  </si>
  <si>
    <t>FB0169</t>
  </si>
  <si>
    <t>FB0170</t>
  </si>
  <si>
    <t>FB0171</t>
  </si>
  <si>
    <t>FB0172</t>
  </si>
  <si>
    <t>FB0173</t>
  </si>
  <si>
    <t>FB0174</t>
  </si>
  <si>
    <t>FB0175</t>
  </si>
  <si>
    <t>FB0176</t>
  </si>
  <si>
    <t>FB0177</t>
  </si>
  <si>
    <t>FB0178</t>
  </si>
  <si>
    <t>FB0179</t>
  </si>
  <si>
    <t>FB0180</t>
  </si>
  <si>
    <t>FB0181</t>
  </si>
  <si>
    <t>FB0182</t>
  </si>
  <si>
    <t>FB0183</t>
  </si>
  <si>
    <t>FB0184</t>
  </si>
  <si>
    <t>FB0185</t>
  </si>
  <si>
    <t>FB0186</t>
  </si>
  <si>
    <t>FB0187</t>
  </si>
  <si>
    <t>FB0188</t>
  </si>
  <si>
    <t>FB0189</t>
  </si>
  <si>
    <t>FB0190</t>
  </si>
  <si>
    <t>FB0191</t>
  </si>
  <si>
    <t>FB0192</t>
  </si>
  <si>
    <t>FB0193</t>
  </si>
  <si>
    <t>FB0194</t>
  </si>
  <si>
    <t>FB0195</t>
  </si>
  <si>
    <t>FB0196</t>
  </si>
  <si>
    <t>FB0197</t>
  </si>
  <si>
    <t>FB0198</t>
  </si>
  <si>
    <t>FB0199</t>
  </si>
  <si>
    <t>FB0200</t>
  </si>
  <si>
    <t>FB0201</t>
  </si>
  <si>
    <t>FB0202</t>
  </si>
  <si>
    <t>FB0203</t>
  </si>
  <si>
    <t>FB0204</t>
  </si>
  <si>
    <t>FB0205</t>
  </si>
  <si>
    <t>FB0206</t>
  </si>
  <si>
    <t>FB0207</t>
  </si>
  <si>
    <t>FB0208</t>
  </si>
  <si>
    <t>FB0209</t>
  </si>
  <si>
    <t>FB0210</t>
  </si>
  <si>
    <t>FB0211</t>
  </si>
  <si>
    <t>FB0212</t>
  </si>
  <si>
    <t>FB0213</t>
  </si>
  <si>
    <t>FB0214</t>
  </si>
  <si>
    <t>FB0215</t>
  </si>
  <si>
    <t>FB0216</t>
  </si>
  <si>
    <t>FB0217</t>
  </si>
  <si>
    <t>FB0218</t>
  </si>
  <si>
    <t>FB0219</t>
  </si>
  <si>
    <t>FB0220</t>
  </si>
  <si>
    <t>FB0221</t>
  </si>
  <si>
    <t>FB0222</t>
  </si>
  <si>
    <t>FB0223</t>
  </si>
  <si>
    <t>FB0224</t>
  </si>
  <si>
    <t>FB0225</t>
  </si>
  <si>
    <t>FB0226</t>
  </si>
  <si>
    <t>FB0227</t>
  </si>
  <si>
    <t>FB0228</t>
  </si>
  <si>
    <t>FB0229</t>
  </si>
  <si>
    <t>FB0230</t>
  </si>
  <si>
    <t>FB0231</t>
  </si>
  <si>
    <t>FB0232</t>
  </si>
  <si>
    <t>FB0233</t>
  </si>
  <si>
    <t>FB0234</t>
  </si>
  <si>
    <t>FB0235</t>
  </si>
  <si>
    <t>FB0236</t>
  </si>
  <si>
    <t>FB0237</t>
  </si>
  <si>
    <t>FB0238</t>
  </si>
  <si>
    <t>FB0239</t>
  </si>
  <si>
    <t>FB0240</t>
  </si>
  <si>
    <t>FB0241</t>
  </si>
  <si>
    <t>FB0242</t>
  </si>
  <si>
    <t>FB0243</t>
  </si>
  <si>
    <t>FB0244</t>
  </si>
  <si>
    <t>FB0245</t>
  </si>
  <si>
    <t>FB0246</t>
  </si>
  <si>
    <t>FB0247</t>
  </si>
  <si>
    <t>FB0248</t>
  </si>
  <si>
    <t>FB0249</t>
  </si>
  <si>
    <t>FB0250</t>
  </si>
  <si>
    <t>FB0251</t>
  </si>
  <si>
    <t>FB0252</t>
  </si>
  <si>
    <t>FB0253</t>
  </si>
  <si>
    <t>FB0254</t>
  </si>
  <si>
    <t>FB0255</t>
  </si>
  <si>
    <t>FB0256</t>
  </si>
  <si>
    <t>FB0257</t>
  </si>
  <si>
    <t>FB0258</t>
  </si>
  <si>
    <t>FB0259</t>
  </si>
  <si>
    <t>FB0260</t>
  </si>
  <si>
    <t>FB0261</t>
  </si>
  <si>
    <t>FB0262</t>
  </si>
  <si>
    <t>FB0263</t>
  </si>
  <si>
    <t>FB0264</t>
  </si>
  <si>
    <t>FB0265</t>
  </si>
  <si>
    <t>FB0266</t>
  </si>
  <si>
    <t>FB0267</t>
  </si>
  <si>
    <t>FB0268</t>
  </si>
  <si>
    <t>FB0269</t>
  </si>
  <si>
    <t>FB0270</t>
  </si>
  <si>
    <t>FB0271</t>
  </si>
  <si>
    <t>FB0272</t>
  </si>
  <si>
    <t>FB0273</t>
  </si>
  <si>
    <t>FB0274</t>
  </si>
  <si>
    <t>FB0275</t>
  </si>
  <si>
    <t>FB0276</t>
  </si>
  <si>
    <t>FB0277</t>
  </si>
  <si>
    <t>FB0278</t>
  </si>
  <si>
    <t>FB0279</t>
  </si>
  <si>
    <t>FB0280</t>
  </si>
  <si>
    <t>FB0281</t>
  </si>
  <si>
    <t>FB0282</t>
  </si>
  <si>
    <t>FB0283</t>
  </si>
  <si>
    <t>FB0284</t>
  </si>
  <si>
    <t>FB0285</t>
  </si>
  <si>
    <t>FB0286</t>
  </si>
  <si>
    <t>FB0287</t>
  </si>
  <si>
    <t>FB0288</t>
  </si>
  <si>
    <t>FB0289</t>
  </si>
  <si>
    <t>FB0290</t>
  </si>
  <si>
    <t>FB0291</t>
  </si>
  <si>
    <t>FB0292</t>
  </si>
  <si>
    <t>FB0293</t>
  </si>
  <si>
    <t>FB0294</t>
  </si>
  <si>
    <t>FB0295</t>
  </si>
  <si>
    <t>FB0296</t>
  </si>
  <si>
    <t>FB0297</t>
  </si>
  <si>
    <t>FB0298</t>
  </si>
  <si>
    <t>FB0299</t>
  </si>
  <si>
    <t>FB0300</t>
  </si>
  <si>
    <t>FB0301</t>
  </si>
  <si>
    <t>FB0302</t>
  </si>
  <si>
    <t>FB0303</t>
  </si>
  <si>
    <t>FB0304</t>
  </si>
  <si>
    <t>FB0305</t>
  </si>
  <si>
    <t>FB0306</t>
  </si>
  <si>
    <t>FB0307</t>
  </si>
  <si>
    <t>FB0308</t>
  </si>
  <si>
    <t>FB0309</t>
  </si>
  <si>
    <t>FB0310</t>
  </si>
  <si>
    <t>FB0311</t>
  </si>
  <si>
    <t>FB0312</t>
  </si>
  <si>
    <t>FB0313</t>
  </si>
  <si>
    <t>FB0314</t>
  </si>
  <si>
    <t>FB0315</t>
  </si>
  <si>
    <t>FB0316</t>
  </si>
  <si>
    <t>FB0317</t>
  </si>
  <si>
    <t>FB0318</t>
  </si>
  <si>
    <t>FB0319</t>
  </si>
  <si>
    <t>FB0320</t>
  </si>
  <si>
    <t>FB0321</t>
  </si>
  <si>
    <t>FB0322</t>
  </si>
  <si>
    <t>FB0323</t>
  </si>
  <si>
    <t>FB0324</t>
  </si>
  <si>
    <t>FB0325</t>
  </si>
  <si>
    <t>FB0326</t>
  </si>
  <si>
    <t>FB0327</t>
  </si>
  <si>
    <t>FB0328</t>
  </si>
  <si>
    <t>FB0329</t>
  </si>
  <si>
    <t>FB0330</t>
  </si>
  <si>
    <t>FB0331</t>
  </si>
  <si>
    <t>FB0332</t>
  </si>
  <si>
    <t>FB0333</t>
  </si>
  <si>
    <t>FB0334</t>
  </si>
  <si>
    <t>FB0335</t>
  </si>
  <si>
    <t>FB0336</t>
  </si>
  <si>
    <t>FB0337</t>
  </si>
  <si>
    <t>FB0338</t>
  </si>
  <si>
    <t>FB0339</t>
  </si>
  <si>
    <t>FB0340</t>
  </si>
  <si>
    <t>FB0341</t>
  </si>
  <si>
    <t>FB0342</t>
  </si>
  <si>
    <t>FB0343</t>
  </si>
  <si>
    <t>FB0344</t>
  </si>
  <si>
    <t>FB0345</t>
  </si>
  <si>
    <t>FB0346</t>
  </si>
  <si>
    <t>FB0347</t>
  </si>
  <si>
    <t>FB0348</t>
  </si>
  <si>
    <t>FB0349</t>
  </si>
  <si>
    <t>FB0350</t>
  </si>
  <si>
    <t>FB0351</t>
  </si>
  <si>
    <t>FB0352</t>
  </si>
  <si>
    <t>FB0353</t>
  </si>
  <si>
    <t>FB0354</t>
  </si>
  <si>
    <t>FB0355</t>
  </si>
  <si>
    <t>FB0356</t>
  </si>
  <si>
    <t>FB0357</t>
  </si>
  <si>
    <t>FB0358</t>
  </si>
  <si>
    <t>FB0359</t>
  </si>
  <si>
    <t>FB0360</t>
  </si>
  <si>
    <t>FB0361</t>
  </si>
  <si>
    <t>FB0362</t>
  </si>
  <si>
    <t>FB0363</t>
  </si>
  <si>
    <t>FB0364</t>
  </si>
  <si>
    <t>FB0365</t>
  </si>
  <si>
    <t>FB0366</t>
  </si>
  <si>
    <t>FB0367</t>
  </si>
  <si>
    <t>FB0368</t>
  </si>
  <si>
    <t>FB0369</t>
  </si>
  <si>
    <t>FB0370</t>
  </si>
  <si>
    <t>FB0371</t>
  </si>
  <si>
    <t>FB0372</t>
  </si>
  <si>
    <t>FB0373</t>
  </si>
  <si>
    <t>FB0374</t>
  </si>
  <si>
    <t>FB0375</t>
  </si>
  <si>
    <t>FB0376</t>
  </si>
  <si>
    <t>FB0377</t>
  </si>
  <si>
    <t>FB0378</t>
  </si>
  <si>
    <t>FB0379</t>
  </si>
  <si>
    <t>FB0380</t>
  </si>
  <si>
    <t>FB0381</t>
  </si>
  <si>
    <t>FB0382</t>
  </si>
  <si>
    <t>FB0383</t>
  </si>
  <si>
    <t>FB0384</t>
  </si>
  <si>
    <t>FB0385</t>
  </si>
  <si>
    <t>FB0386</t>
  </si>
  <si>
    <t>FB0387</t>
  </si>
  <si>
    <t>FB0388</t>
  </si>
  <si>
    <t>FB0389</t>
  </si>
  <si>
    <t>FB0390</t>
  </si>
  <si>
    <t>FB0391</t>
  </si>
  <si>
    <t>FB0392</t>
  </si>
  <si>
    <t>FB0393</t>
  </si>
  <si>
    <t>FB0394</t>
  </si>
  <si>
    <t>FB0395</t>
  </si>
  <si>
    <t>FB0396</t>
  </si>
  <si>
    <t>FB0397</t>
  </si>
  <si>
    <t>FB0398</t>
  </si>
  <si>
    <t>FB0399</t>
  </si>
  <si>
    <t>FB0400</t>
  </si>
  <si>
    <t>FB0401</t>
  </si>
  <si>
    <t>FB0402</t>
  </si>
  <si>
    <t>FB0403</t>
  </si>
  <si>
    <t>FB0404</t>
  </si>
  <si>
    <t>FB0405</t>
  </si>
  <si>
    <t>FB0406</t>
  </si>
  <si>
    <t>FB0407</t>
  </si>
  <si>
    <t>FB0408</t>
  </si>
  <si>
    <t>FB0409</t>
  </si>
  <si>
    <t>FB0410</t>
  </si>
  <si>
    <t>FB0411</t>
  </si>
  <si>
    <t>FB0412</t>
  </si>
  <si>
    <t>FB0413</t>
  </si>
  <si>
    <t>FB0414</t>
  </si>
  <si>
    <t>FB0415</t>
  </si>
  <si>
    <t>FB0416</t>
  </si>
  <si>
    <t>FB0417</t>
  </si>
  <si>
    <t>FB0418</t>
  </si>
  <si>
    <t>FB0419</t>
  </si>
  <si>
    <t>FB0420</t>
  </si>
  <si>
    <t>FB0421</t>
  </si>
  <si>
    <t>FB0422</t>
  </si>
  <si>
    <t>FB0423</t>
  </si>
  <si>
    <t>FB0424</t>
  </si>
  <si>
    <t>FB0425</t>
  </si>
  <si>
    <t>FB0426</t>
  </si>
  <si>
    <t>FB0427</t>
  </si>
  <si>
    <t>FB0428</t>
  </si>
  <si>
    <t>FB0429</t>
  </si>
  <si>
    <t>FB0430</t>
  </si>
  <si>
    <t>FB0431</t>
  </si>
  <si>
    <t>FB0432</t>
  </si>
  <si>
    <t>FB0433</t>
  </si>
  <si>
    <t>FB0434</t>
  </si>
  <si>
    <t>FB0435</t>
  </si>
  <si>
    <t>FB0436</t>
  </si>
  <si>
    <t>FB0437</t>
  </si>
  <si>
    <t>FB0438</t>
  </si>
  <si>
    <t>FB0439</t>
  </si>
  <si>
    <t>FB0440</t>
  </si>
  <si>
    <t>FB0441</t>
  </si>
  <si>
    <t>FB0442</t>
  </si>
  <si>
    <t>FB0443</t>
  </si>
  <si>
    <t>FB0444</t>
  </si>
  <si>
    <t>FB0445</t>
  </si>
  <si>
    <t>FB0446</t>
  </si>
  <si>
    <t>FB0447</t>
  </si>
  <si>
    <t>FB0448</t>
  </si>
  <si>
    <t>FB0449</t>
  </si>
  <si>
    <t>FB0450</t>
  </si>
  <si>
    <t>FB0451</t>
  </si>
  <si>
    <t>FB0452</t>
  </si>
  <si>
    <t>FB0453</t>
  </si>
  <si>
    <t>FB0454</t>
  </si>
  <si>
    <t>FB0455</t>
  </si>
  <si>
    <t>FB0456</t>
  </si>
  <si>
    <t>FB0457</t>
  </si>
  <si>
    <t>FB0458</t>
  </si>
  <si>
    <t>FB0459</t>
  </si>
  <si>
    <t>FB0460</t>
  </si>
  <si>
    <t>FB0461</t>
  </si>
  <si>
    <t>FB0462</t>
  </si>
  <si>
    <t>FB0463</t>
  </si>
  <si>
    <t>FB0464</t>
  </si>
  <si>
    <t>FB0465</t>
  </si>
  <si>
    <t>FB0466</t>
  </si>
  <si>
    <t>FB0467</t>
  </si>
  <si>
    <t>FB0468</t>
  </si>
  <si>
    <t>FB0469</t>
  </si>
  <si>
    <t>FB0470</t>
  </si>
  <si>
    <t>FB0471</t>
  </si>
  <si>
    <t>FB0472</t>
  </si>
  <si>
    <t>FB0473</t>
  </si>
  <si>
    <t>FB0474</t>
  </si>
  <si>
    <t>FB0475</t>
  </si>
  <si>
    <t>FB0476</t>
  </si>
  <si>
    <t>FB0477</t>
  </si>
  <si>
    <t>FB0478</t>
  </si>
  <si>
    <t>FB0479</t>
  </si>
  <si>
    <t>FB0480</t>
  </si>
  <si>
    <t>FB0481</t>
  </si>
  <si>
    <t>FB0482</t>
  </si>
  <si>
    <t>FB0483</t>
  </si>
  <si>
    <t>FB0484</t>
  </si>
  <si>
    <t>FB0485</t>
  </si>
  <si>
    <t>FB0486</t>
  </si>
  <si>
    <t>FB0487</t>
  </si>
  <si>
    <t>FB0488</t>
  </si>
  <si>
    <t>FB0489</t>
  </si>
  <si>
    <t>FB0490</t>
  </si>
  <si>
    <t>FB0491</t>
  </si>
  <si>
    <t>FB0492</t>
  </si>
  <si>
    <t>FB0493</t>
  </si>
  <si>
    <t>FB0494</t>
  </si>
  <si>
    <t>FB0495</t>
  </si>
  <si>
    <t>FB0496</t>
  </si>
  <si>
    <t>FB0497</t>
  </si>
  <si>
    <t>FB0498</t>
  </si>
  <si>
    <t>FB0499</t>
  </si>
  <si>
    <t>FB0500</t>
  </si>
  <si>
    <t>FB0501</t>
  </si>
  <si>
    <t>FB0502</t>
  </si>
  <si>
    <t>FB0503</t>
  </si>
  <si>
    <t>FB0504</t>
  </si>
  <si>
    <t>FB0505</t>
  </si>
  <si>
    <t>FB0506</t>
  </si>
  <si>
    <t>Sheet</t>
  </si>
  <si>
    <t>Column</t>
  </si>
  <si>
    <t>Description</t>
  </si>
  <si>
    <t>Sales</t>
  </si>
  <si>
    <t>Unique order number (primary key)</t>
  </si>
  <si>
    <t>Date booking was placed</t>
  </si>
  <si>
    <t>Look up in Customers</t>
  </si>
  <si>
    <t>Look up in Cars (price, brand, model, segment, fuel)</t>
  </si>
  <si>
    <t>Look up in Dealers (city, state, region)</t>
  </si>
  <si>
    <t>Look up in Salespersons (name, target)</t>
  </si>
  <si>
    <t>Discount given on the order</t>
  </si>
  <si>
    <t>Delivered / Pending Delivery / Cancelled</t>
  </si>
  <si>
    <t>Customers</t>
  </si>
  <si>
    <t>Primary key</t>
  </si>
  <si>
    <t>Dealers</t>
  </si>
  <si>
    <t>Cars</t>
  </si>
  <si>
    <t>Primary key; Ex_Showroom_Price_INR is the list price</t>
  </si>
  <si>
    <t>Salespersons</t>
  </si>
  <si>
    <t>Primary key; Dealer_ID links to Dealers</t>
  </si>
  <si>
    <t>Feedback</t>
  </si>
  <si>
    <t>Links to Sales; only some delivered orders have feedback</t>
  </si>
  <si>
    <t>TIP</t>
  </si>
  <si>
    <t>Calculated columns to build</t>
  </si>
  <si>
    <t>Final_Price = Ex_Showroom_Price - Discount | Revenue | Delivery_Days | Month/Year | Age_Group | Income_Band | Target achievement</t>
  </si>
  <si>
    <t>Example XLOOKUP</t>
  </si>
  <si>
    <t>Delivery_time</t>
  </si>
  <si>
    <t>No Feedback</t>
  </si>
  <si>
    <t>Count of Order_ID</t>
  </si>
  <si>
    <t>Row Labels</t>
  </si>
  <si>
    <t>Grand Total</t>
  </si>
  <si>
    <t>Price</t>
  </si>
  <si>
    <t>Month</t>
  </si>
  <si>
    <t>Year</t>
  </si>
  <si>
    <t>Jan</t>
  </si>
  <si>
    <t>Feb</t>
  </si>
  <si>
    <t>Mar</t>
  </si>
  <si>
    <t>Apr</t>
  </si>
  <si>
    <t>May</t>
  </si>
  <si>
    <t>Jun</t>
  </si>
  <si>
    <t>Jul</t>
  </si>
  <si>
    <t>Aug</t>
  </si>
  <si>
    <t>Sep</t>
  </si>
  <si>
    <t>Oct</t>
  </si>
  <si>
    <t>Nov</t>
  </si>
  <si>
    <t>Dec</t>
  </si>
  <si>
    <t>2024</t>
  </si>
  <si>
    <t>2025</t>
  </si>
  <si>
    <t>2026</t>
  </si>
  <si>
    <t>Column Labels</t>
  </si>
  <si>
    <t>Discount%</t>
  </si>
  <si>
    <t>Average of Discount%</t>
  </si>
  <si>
    <t>Cancellation Rate</t>
  </si>
  <si>
    <t>Price(in lakh)</t>
  </si>
  <si>
    <t>Average of Rating_1_to_5</t>
  </si>
  <si>
    <t>Sum of Price(in lakh)</t>
  </si>
  <si>
    <t>Average of Price(in lakh)</t>
  </si>
  <si>
    <t>Column1</t>
  </si>
  <si>
    <t>Column2</t>
  </si>
  <si>
    <t>True</t>
  </si>
  <si>
    <t>False</t>
  </si>
  <si>
    <t xml:space="preserve">Target Achieved </t>
  </si>
  <si>
    <t xml:space="preserve">Count of Target Achieved </t>
  </si>
  <si>
    <t>Average of Delivery_time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</si>
</sst>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yyyy\-mm\-dd"/>
    <numFmt numFmtId="165" formatCode="0.0&quot;Lakh&quot;"/>
    <numFmt numFmtId="166" formatCode="#,##0&quot; &quot;&quot;Lakh&quot;"/>
    <numFmt numFmtId="167" formatCode="#,##0.00&quot; &quot;&quot;Lakh&quot;"/>
    <numFmt numFmtId="168" formatCode="0.00&quot; &quot;&quot;/&quot;&quot;5&quot;"/>
    <numFmt numFmtId="169" formatCode="0.0&quot; &quot;&quot;Days&quot;"/>
  </numFmts>
  <fonts count="8" x14ac:knownFonts="1">
    <font>
      <sz val="11"/>
      <color theme="1"/>
      <name val="Calibri"/>
      <family val="2"/>
      <scheme val="minor"/>
    </font>
    <font>
      <sz val="10"/>
      <name val="Arial"/>
    </font>
    <font>
      <b/>
      <sz val="10"/>
      <color rgb="FFFFFFFF"/>
      <name val="Arial"/>
    </font>
    <font>
      <b/>
      <sz val="10"/>
      <color theme="0"/>
      <name val="Arial"/>
      <family val="2"/>
    </font>
    <font>
      <b/>
      <sz val="10"/>
      <color rgb="FFFFFFFF"/>
      <name val="Arial"/>
      <family val="2"/>
    </font>
    <font>
      <sz val="11"/>
      <color theme="0"/>
      <name val="Calibri"/>
      <family val="2"/>
      <scheme val="minor"/>
    </font>
    <font>
      <sz val="8"/>
      <name val="Calibri"/>
      <family val="2"/>
      <scheme val="minor"/>
    </font>
    <font>
      <sz val="10"/>
      <name val="Arial"/>
      <family val="2"/>
    </font>
  </fonts>
  <fills count="6">
    <fill>
      <patternFill patternType="none"/>
    </fill>
    <fill>
      <patternFill patternType="gray125"/>
    </fill>
    <fill>
      <patternFill patternType="solid">
        <fgColor rgb="FF1F3864"/>
      </patternFill>
    </fill>
    <fill>
      <patternFill patternType="solid">
        <fgColor theme="0"/>
        <bgColor indexed="64"/>
      </patternFill>
    </fill>
    <fill>
      <patternFill patternType="solid">
        <fgColor theme="1" tint="0.249977111117893"/>
        <bgColor indexed="64"/>
      </patternFill>
    </fill>
    <fill>
      <patternFill patternType="solid">
        <fgColor rgb="FF1F3864"/>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theme="0"/>
      </left>
      <right style="thin">
        <color theme="0"/>
      </right>
      <top/>
      <bottom style="thick">
        <color theme="0"/>
      </bottom>
      <diagonal/>
    </border>
    <border>
      <left style="thin">
        <color theme="0"/>
      </left>
      <right/>
      <top/>
      <bottom style="thick">
        <color theme="0"/>
      </bottom>
      <diagonal/>
    </border>
  </borders>
  <cellStyleXfs count="1">
    <xf numFmtId="0" fontId="0" fillId="0" borderId="0"/>
  </cellStyleXfs>
  <cellXfs count="30">
    <xf numFmtId="0" fontId="0" fillId="0" borderId="0" xfId="0"/>
    <xf numFmtId="0" fontId="2" fillId="2" borderId="0" xfId="0" applyFont="1" applyFill="1" applyAlignment="1">
      <alignment horizontal="center" vertical="center" wrapText="1"/>
    </xf>
    <xf numFmtId="0" fontId="1" fillId="0" borderId="0" xfId="0" applyFont="1"/>
    <xf numFmtId="0" fontId="1" fillId="0" borderId="0" xfId="0" applyFont="1" applyAlignment="1">
      <alignment horizontal="center"/>
    </xf>
    <xf numFmtId="164" fontId="1" fillId="0" borderId="0" xfId="0" applyNumberFormat="1" applyFont="1" applyAlignment="1">
      <alignment horizontal="center"/>
    </xf>
    <xf numFmtId="3" fontId="1" fillId="0" borderId="0" xfId="0" applyNumberFormat="1" applyFont="1" applyAlignment="1">
      <alignment horizontal="center"/>
    </xf>
    <xf numFmtId="0" fontId="2" fillId="3"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2" borderId="0" xfId="0" applyFont="1" applyFill="1" applyAlignment="1">
      <alignment horizontal="center" vertical="center" wrapText="1"/>
    </xf>
    <xf numFmtId="0" fontId="0" fillId="0" borderId="0" xfId="0" pivotButton="1"/>
    <xf numFmtId="0" fontId="0" fillId="0" borderId="0" xfId="0" applyAlignment="1">
      <alignment horizontal="left"/>
    </xf>
    <xf numFmtId="0" fontId="0" fillId="4" borderId="0" xfId="0" applyFill="1"/>
    <xf numFmtId="10" fontId="1" fillId="0" borderId="0" xfId="0" applyNumberFormat="1" applyFont="1" applyAlignment="1">
      <alignment horizontal="center"/>
    </xf>
    <xf numFmtId="10" fontId="0" fillId="0" borderId="0" xfId="0" applyNumberFormat="1"/>
    <xf numFmtId="165" fontId="1" fillId="0" borderId="0" xfId="0" applyNumberFormat="1" applyFont="1" applyAlignment="1">
      <alignment horizontal="center"/>
    </xf>
    <xf numFmtId="165" fontId="0" fillId="0" borderId="0" xfId="0" applyNumberFormat="1"/>
    <xf numFmtId="166" fontId="0" fillId="0" borderId="0" xfId="0" applyNumberFormat="1"/>
    <xf numFmtId="167" fontId="0" fillId="0" borderId="0" xfId="0" applyNumberFormat="1"/>
    <xf numFmtId="165" fontId="4" fillId="2" borderId="0" xfId="0" applyNumberFormat="1" applyFont="1" applyFill="1" applyAlignment="1">
      <alignment horizontal="center" vertical="center" wrapText="1"/>
    </xf>
    <xf numFmtId="1" fontId="0" fillId="0" borderId="0" xfId="0" applyNumberFormat="1"/>
    <xf numFmtId="168" fontId="0" fillId="0" borderId="0" xfId="0" applyNumberFormat="1"/>
    <xf numFmtId="0" fontId="5" fillId="4" borderId="0" xfId="0" applyFont="1" applyFill="1"/>
    <xf numFmtId="0" fontId="2" fillId="5" borderId="0" xfId="0" applyFont="1" applyFill="1" applyAlignment="1">
      <alignment horizontal="center" vertical="center" wrapText="1"/>
    </xf>
    <xf numFmtId="0" fontId="4" fillId="2" borderId="2" xfId="0" applyFont="1" applyFill="1" applyBorder="1" applyAlignment="1">
      <alignment horizontal="center" vertical="center" wrapText="1"/>
    </xf>
    <xf numFmtId="0" fontId="7" fillId="0" borderId="0" xfId="0" applyFont="1" applyAlignment="1">
      <alignment horizontal="center"/>
    </xf>
    <xf numFmtId="164" fontId="7" fillId="0" borderId="0" xfId="0" applyNumberFormat="1" applyFont="1" applyAlignment="1">
      <alignment horizontal="center"/>
    </xf>
    <xf numFmtId="169" fontId="0" fillId="0" borderId="0" xfId="0" applyNumberFormat="1"/>
    <xf numFmtId="0" fontId="0" fillId="0" borderId="0" xfId="0" applyNumberFormat="1"/>
  </cellXfs>
  <cellStyles count="1">
    <cellStyle name="Normal" xfId="0" builtinId="0"/>
  </cellStyles>
  <dxfs count="207">
    <dxf>
      <numFmt numFmtId="166" formatCode="#,##0&quot; &quot;&quot;Lakh&quot;"/>
    </dxf>
    <dxf>
      <numFmt numFmtId="169" formatCode="0.0&quot; &quot;&quot;Days&quot;"/>
    </dxf>
    <dxf>
      <numFmt numFmtId="1" formatCode="0"/>
    </dxf>
    <dxf>
      <numFmt numFmtId="167" formatCode="#,##0.00&quot; &quot;&quot;Lakh&quot;"/>
    </dxf>
    <dxf>
      <numFmt numFmtId="166" formatCode="#,##0&quot; &quot;&quot;Lakh&quot;"/>
    </dxf>
    <dxf>
      <numFmt numFmtId="166" formatCode="#,##0&quot; &quot;&quot;Lakh&quot;"/>
    </dxf>
    <dxf>
      <numFmt numFmtId="1" formatCode="0"/>
    </dxf>
    <dxf>
      <numFmt numFmtId="168" formatCode="0.00&quot; &quot;&quot;/&quot;&quot;5&quot;"/>
    </dxf>
    <dxf>
      <numFmt numFmtId="167" formatCode="#,##0.00&quot; &quot;&quot;Lakh&quot;"/>
    </dxf>
    <dxf>
      <numFmt numFmtId="166" formatCode="#,##0&quot; &quot;&quot;Lakh&quot;"/>
    </dxf>
    <dxf>
      <numFmt numFmtId="1" formatCode="0"/>
    </dxf>
    <dxf>
      <numFmt numFmtId="1" formatCode="0"/>
    </dxf>
    <dxf>
      <numFmt numFmtId="166" formatCode="#,##0&quot; &quot;&quot;Lakh&quot;"/>
    </dxf>
    <dxf>
      <numFmt numFmtId="169" formatCode="0.0&quot; &quot;&quot;Days&quot;"/>
    </dxf>
    <dxf>
      <numFmt numFmtId="1" formatCode="0"/>
    </dxf>
    <dxf>
      <numFmt numFmtId="167" formatCode="#,##0.00&quot; &quot;&quot;Lakh&quot;"/>
    </dxf>
    <dxf>
      <numFmt numFmtId="166" formatCode="#,##0&quot; &quot;&quot;Lakh&quot;"/>
    </dxf>
    <dxf>
      <numFmt numFmtId="166" formatCode="#,##0&quot; &quot;&quot;Lakh&quot;"/>
    </dxf>
    <dxf>
      <numFmt numFmtId="1" formatCode="0"/>
    </dxf>
    <dxf>
      <numFmt numFmtId="168" formatCode="0.00&quot; &quot;&quot;/&quot;&quot;5&quot;"/>
    </dxf>
    <dxf>
      <numFmt numFmtId="167" formatCode="#,##0.00&quot; &quot;&quot;Lakh&quot;"/>
    </dxf>
    <dxf>
      <numFmt numFmtId="166" formatCode="#,##0&quot; &quot;&quot;Lakh&quot;"/>
    </dxf>
    <dxf>
      <numFmt numFmtId="1" formatCode="0"/>
    </dxf>
    <dxf>
      <numFmt numFmtId="1" formatCode="0"/>
    </dxf>
    <dxf>
      <numFmt numFmtId="166" formatCode="#,##0&quot; &quot;&quot;Lakh&quot;"/>
    </dxf>
    <dxf>
      <numFmt numFmtId="169" formatCode="0.0&quot; &quot;&quot;Days&quot;"/>
    </dxf>
    <dxf>
      <numFmt numFmtId="166" formatCode="#,##0&quot; &quot;&quot;Lakh&quot;"/>
    </dxf>
    <dxf>
      <numFmt numFmtId="166" formatCode="#,##0&quot; &quot;&quot;Lakh&quot;"/>
    </dxf>
    <dxf>
      <numFmt numFmtId="1" formatCode="0"/>
    </dxf>
    <dxf>
      <numFmt numFmtId="167" formatCode="#,##0.00&quot; &quot;&quot;Lakh&quot;"/>
    </dxf>
    <dxf>
      <numFmt numFmtId="1" formatCode="0"/>
    </dxf>
    <dxf>
      <numFmt numFmtId="168" formatCode="0.00&quot; &quot;&quot;/&quot;&quot;5&quot;"/>
    </dxf>
    <dxf>
      <numFmt numFmtId="1" formatCode="0"/>
    </dxf>
    <dxf>
      <numFmt numFmtId="1" formatCode="0"/>
    </dxf>
    <dxf>
      <numFmt numFmtId="167" formatCode="#,##0.00&quot; &quot;&quot;Lakh&quot;"/>
    </dxf>
    <dxf>
      <numFmt numFmtId="166" formatCode="#,##0&quot; &quot;&quot;Lakh&quot;"/>
    </dxf>
    <dxf>
      <numFmt numFmtId="166" formatCode="#,##0&quot; &quot;&quot;Lakh&quot;"/>
    </dxf>
    <dxf>
      <numFmt numFmtId="169" formatCode="0.0&quot; &quot;&quot;Days&quot;"/>
    </dxf>
    <dxf>
      <numFmt numFmtId="166" formatCode="#,##0&quot; &quot;&quot;Lakh&quot;"/>
    </dxf>
    <dxf>
      <numFmt numFmtId="166" formatCode="#,##0&quot; &quot;&quot;Lakh&quot;"/>
    </dxf>
    <dxf>
      <numFmt numFmtId="1" formatCode="0"/>
    </dxf>
    <dxf>
      <numFmt numFmtId="167" formatCode="#,##0.00&quot; &quot;&quot;Lakh&quot;"/>
    </dxf>
    <dxf>
      <numFmt numFmtId="1" formatCode="0"/>
    </dxf>
    <dxf>
      <numFmt numFmtId="168" formatCode="0.00&quot; &quot;&quot;/&quot;&quot;5&quot;"/>
    </dxf>
    <dxf>
      <numFmt numFmtId="1" formatCode="0"/>
    </dxf>
    <dxf>
      <numFmt numFmtId="1" formatCode="0"/>
    </dxf>
    <dxf>
      <numFmt numFmtId="167" formatCode="#,##0.00&quot; &quot;&quot;Lakh&quot;"/>
    </dxf>
    <dxf>
      <numFmt numFmtId="166" formatCode="#,##0&quot; &quot;&quot;Lakh&quot;"/>
    </dxf>
    <dxf>
      <numFmt numFmtId="166" formatCode="#,##0&quot; &quot;&quot;Lakh&quot;"/>
    </dxf>
    <dxf>
      <numFmt numFmtId="169" formatCode="0.0&quot; &quot;&quot;Days&quot;"/>
    </dxf>
    <dxf>
      <numFmt numFmtId="1" formatCode="0"/>
    </dxf>
    <dxf>
      <numFmt numFmtId="167" formatCode="#,##0.00&quot; &quot;&quot;Lakh&quot;"/>
    </dxf>
    <dxf>
      <numFmt numFmtId="166" formatCode="#,##0&quot; &quot;&quot;Lakh&quot;"/>
    </dxf>
    <dxf>
      <numFmt numFmtId="166" formatCode="#,##0&quot; &quot;&quot;Lakh&quot;"/>
    </dxf>
    <dxf>
      <numFmt numFmtId="1" formatCode="0"/>
    </dxf>
    <dxf>
      <numFmt numFmtId="168" formatCode="0.00&quot; &quot;&quot;/&quot;&quot;5&quot;"/>
    </dxf>
    <dxf>
      <numFmt numFmtId="167" formatCode="#,##0.00&quot; &quot;&quot;Lakh&quot;"/>
    </dxf>
    <dxf>
      <numFmt numFmtId="166" formatCode="#,##0&quot; &quot;&quot;Lakh&quot;"/>
    </dxf>
    <dxf>
      <numFmt numFmtId="1" formatCode="0"/>
    </dxf>
    <dxf>
      <numFmt numFmtId="1" formatCode="0"/>
    </dxf>
    <dxf>
      <numFmt numFmtId="166" formatCode="#,##0&quot; &quot;&quot;Lakh&quot;"/>
    </dxf>
    <dxf>
      <numFmt numFmtId="169" formatCode="0.0&quot; &quot;&quot;Days&quot;"/>
    </dxf>
    <dxf>
      <numFmt numFmtId="1" formatCode="0"/>
    </dxf>
    <dxf>
      <numFmt numFmtId="167" formatCode="#,##0.00&quot; &quot;&quot;Lakh&quot;"/>
    </dxf>
    <dxf>
      <numFmt numFmtId="166" formatCode="#,##0&quot; &quot;&quot;Lakh&quot;"/>
    </dxf>
    <dxf>
      <numFmt numFmtId="166" formatCode="#,##0&quot; &quot;&quot;Lakh&quot;"/>
    </dxf>
    <dxf>
      <numFmt numFmtId="1" formatCode="0"/>
    </dxf>
    <dxf>
      <numFmt numFmtId="168" formatCode="0.00&quot; &quot;&quot;/&quot;&quot;5&quot;"/>
    </dxf>
    <dxf>
      <numFmt numFmtId="167" formatCode="#,##0.00&quot; &quot;&quot;Lakh&quot;"/>
    </dxf>
    <dxf>
      <numFmt numFmtId="166" formatCode="#,##0&quot; &quot;&quot;Lakh&quot;"/>
    </dxf>
    <dxf>
      <numFmt numFmtId="1" formatCode="0"/>
    </dxf>
    <dxf>
      <numFmt numFmtId="1" formatCode="0"/>
    </dxf>
    <dxf>
      <numFmt numFmtId="166" formatCode="#,##0&quot; &quot;&quot;Lakh&quot;"/>
    </dxf>
    <dxf>
      <numFmt numFmtId="169" formatCode="0.0&quot; &quot;&quot;Days&quot;"/>
    </dxf>
    <dxf>
      <numFmt numFmtId="1" formatCode="0"/>
    </dxf>
    <dxf>
      <numFmt numFmtId="167" formatCode="#,##0.00&quot; &quot;&quot;Lakh&quot;"/>
    </dxf>
    <dxf>
      <numFmt numFmtId="166" formatCode="#,##0&quot; &quot;&quot;Lakh&quot;"/>
    </dxf>
    <dxf>
      <numFmt numFmtId="166" formatCode="#,##0&quot; &quot;&quot;Lakh&quot;"/>
    </dxf>
    <dxf>
      <numFmt numFmtId="1" formatCode="0"/>
    </dxf>
    <dxf>
      <numFmt numFmtId="168" formatCode="0.00&quot; &quot;&quot;/&quot;&quot;5&quot;"/>
    </dxf>
    <dxf>
      <numFmt numFmtId="167" formatCode="#,##0.00&quot; &quot;&quot;Lakh&quot;"/>
    </dxf>
    <dxf>
      <numFmt numFmtId="166" formatCode="#,##0&quot; &quot;&quot;Lakh&quot;"/>
    </dxf>
    <dxf>
      <numFmt numFmtId="1" formatCode="0"/>
    </dxf>
    <dxf>
      <numFmt numFmtId="1" formatCode="0"/>
    </dxf>
    <dxf>
      <numFmt numFmtId="166" formatCode="#,##0&quot; &quot;&quot;Lakh&quot;"/>
    </dxf>
    <dxf>
      <numFmt numFmtId="169" formatCode="0.0&quot; &quot;&quot;Days&quot;"/>
    </dxf>
    <dxf>
      <numFmt numFmtId="1" formatCode="0"/>
    </dxf>
    <dxf>
      <numFmt numFmtId="167" formatCode="#,##0.00&quot; &quot;&quot;Lakh&quot;"/>
    </dxf>
    <dxf>
      <numFmt numFmtId="166" formatCode="#,##0&quot; &quot;&quot;Lakh&quot;"/>
    </dxf>
    <dxf>
      <numFmt numFmtId="166" formatCode="#,##0&quot; &quot;&quot;Lakh&quot;"/>
    </dxf>
    <dxf>
      <numFmt numFmtId="1" formatCode="0"/>
    </dxf>
    <dxf>
      <numFmt numFmtId="168" formatCode="0.00&quot; &quot;&quot;/&quot;&quot;5&quot;"/>
    </dxf>
    <dxf>
      <numFmt numFmtId="167" formatCode="#,##0.00&quot; &quot;&quot;Lakh&quot;"/>
    </dxf>
    <dxf>
      <numFmt numFmtId="166" formatCode="#,##0&quot; &quot;&quot;Lakh&quot;"/>
    </dxf>
    <dxf>
      <numFmt numFmtId="1" formatCode="0"/>
    </dxf>
    <dxf>
      <numFmt numFmtId="1" formatCode="0"/>
    </dxf>
    <dxf>
      <numFmt numFmtId="166" formatCode="#,##0&quot; &quot;&quot;Lakh&quot;"/>
    </dxf>
    <dxf>
      <numFmt numFmtId="169" formatCode="0.0&quot; &quot;&quot;Days&quot;"/>
    </dxf>
    <dxf>
      <numFmt numFmtId="1" formatCode="0"/>
    </dxf>
    <dxf>
      <numFmt numFmtId="167" formatCode="#,##0.00&quot; &quot;&quot;Lakh&quot;"/>
    </dxf>
    <dxf>
      <numFmt numFmtId="166" formatCode="#,##0&quot; &quot;&quot;Lakh&quot;"/>
    </dxf>
    <dxf>
      <numFmt numFmtId="166" formatCode="#,##0&quot; &quot;&quot;Lakh&quot;"/>
    </dxf>
    <dxf>
      <numFmt numFmtId="1" formatCode="0"/>
    </dxf>
    <dxf>
      <numFmt numFmtId="168" formatCode="0.00&quot; &quot;&quot;/&quot;&quot;5&quot;"/>
    </dxf>
    <dxf>
      <numFmt numFmtId="167" formatCode="#,##0.00&quot; &quot;&quot;Lakh&quot;"/>
    </dxf>
    <dxf>
      <numFmt numFmtId="166" formatCode="#,##0&quot; &quot;&quot;Lakh&quot;"/>
    </dxf>
    <dxf>
      <numFmt numFmtId="1" formatCode="0"/>
    </dxf>
    <dxf>
      <numFmt numFmtId="1" formatCode="0"/>
    </dxf>
    <dxf>
      <numFmt numFmtId="166" formatCode="#,##0&quot; &quot;&quot;Lakh&quot;"/>
    </dxf>
    <dxf>
      <numFmt numFmtId="169" formatCode="0.0&quot; &quot;&quot;Days&quot;"/>
    </dxf>
    <dxf>
      <numFmt numFmtId="166" formatCode="#,##0&quot; &quot;&quot;Lakh&quot;"/>
    </dxf>
    <dxf>
      <numFmt numFmtId="166" formatCode="#,##0&quot; &quot;&quot;Lakh&quot;"/>
    </dxf>
    <dxf>
      <numFmt numFmtId="1" formatCode="0"/>
    </dxf>
    <dxf>
      <numFmt numFmtId="167" formatCode="#,##0.00&quot; &quot;&quot;Lakh&quot;"/>
    </dxf>
    <dxf>
      <numFmt numFmtId="1" formatCode="0"/>
    </dxf>
    <dxf>
      <numFmt numFmtId="168" formatCode="0.00&quot; &quot;&quot;/&quot;&quot;5&quot;"/>
    </dxf>
    <dxf>
      <numFmt numFmtId="1" formatCode="0"/>
    </dxf>
    <dxf>
      <numFmt numFmtId="1" formatCode="0"/>
    </dxf>
    <dxf>
      <numFmt numFmtId="167" formatCode="#,##0.00&quot; &quot;&quot;Lakh&quot;"/>
    </dxf>
    <dxf>
      <numFmt numFmtId="166" formatCode="#,##0&quot; &quot;&quot;Lakh&quot;"/>
    </dxf>
    <dxf>
      <numFmt numFmtId="166" formatCode="#,##0&quot; &quot;&quot;Lakh&quot;"/>
    </dxf>
    <dxf>
      <numFmt numFmtId="169" formatCode="0.0&quot; &quot;&quot;Days&quot;"/>
    </dxf>
    <dxf>
      <numFmt numFmtId="166" formatCode="#,##0&quot; &quot;&quot;Lakh&quot;"/>
    </dxf>
    <dxf>
      <numFmt numFmtId="166" formatCode="#,##0&quot; &quot;&quot;Lakh&quot;"/>
    </dxf>
    <dxf>
      <numFmt numFmtId="1" formatCode="0"/>
    </dxf>
    <dxf>
      <numFmt numFmtId="167" formatCode="#,##0.00&quot; &quot;&quot;Lakh&quot;"/>
    </dxf>
    <dxf>
      <numFmt numFmtId="1" formatCode="0"/>
    </dxf>
    <dxf>
      <numFmt numFmtId="168" formatCode="0.00&quot; &quot;&quot;/&quot;&quot;5&quot;"/>
    </dxf>
    <dxf>
      <numFmt numFmtId="1" formatCode="0"/>
    </dxf>
    <dxf>
      <numFmt numFmtId="1" formatCode="0"/>
    </dxf>
    <dxf>
      <numFmt numFmtId="167" formatCode="#,##0.00&quot; &quot;&quot;Lakh&quot;"/>
    </dxf>
    <dxf>
      <numFmt numFmtId="166" formatCode="#,##0&quot; &quot;&quot;Lakh&quot;"/>
    </dxf>
    <dxf>
      <numFmt numFmtId="166" formatCode="#,##0&quot; &quot;&quot;Lakh&quot;"/>
    </dxf>
    <dxf>
      <numFmt numFmtId="169" formatCode="0.0&quot; &quot;&quot;Days&quot;"/>
    </dxf>
    <dxf>
      <numFmt numFmtId="1" formatCode="0"/>
    </dxf>
    <dxf>
      <numFmt numFmtId="167" formatCode="#,##0.00&quot; &quot;&quot;Lakh&quot;"/>
    </dxf>
    <dxf>
      <numFmt numFmtId="166" formatCode="#,##0&quot; &quot;&quot;Lakh&quot;"/>
    </dxf>
    <dxf>
      <numFmt numFmtId="166" formatCode="#,##0&quot; &quot;&quot;Lakh&quot;"/>
    </dxf>
    <dxf>
      <numFmt numFmtId="1" formatCode="0"/>
    </dxf>
    <dxf>
      <numFmt numFmtId="168" formatCode="0.00&quot; &quot;&quot;/&quot;&quot;5&quot;"/>
    </dxf>
    <dxf>
      <numFmt numFmtId="167" formatCode="#,##0.00&quot; &quot;&quot;Lakh&quot;"/>
    </dxf>
    <dxf>
      <numFmt numFmtId="166" formatCode="#,##0&quot; &quot;&quot;Lakh&quot;"/>
    </dxf>
    <dxf>
      <numFmt numFmtId="1" formatCode="0"/>
    </dxf>
    <dxf>
      <numFmt numFmtId="1" formatCode="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4" formatCode="yyyy\-mm\-dd"/>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i val="0"/>
        <strike val="0"/>
        <condense val="0"/>
        <extend val="0"/>
        <outline val="0"/>
        <shadow val="0"/>
        <u val="none"/>
        <vertAlign val="baseline"/>
        <sz val="10"/>
        <color rgb="FFFFFFFF"/>
        <name val="Arial"/>
        <scheme val="none"/>
      </font>
      <fill>
        <patternFill patternType="solid">
          <fgColor indexed="64"/>
          <bgColor rgb="FF1F3864"/>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yyyy\-mm\-dd"/>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4" formatCode="yyyy\-mm\-dd"/>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i val="0"/>
        <strike val="0"/>
        <condense val="0"/>
        <extend val="0"/>
        <outline val="0"/>
        <shadow val="0"/>
        <u val="none"/>
        <vertAlign val="baseline"/>
        <sz val="10"/>
        <color rgb="FFFFFFFF"/>
        <name val="Arial"/>
        <scheme val="none"/>
      </font>
      <fill>
        <patternFill patternType="solid">
          <fgColor indexed="64"/>
          <bgColor rgb="FF1F3864"/>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i val="0"/>
        <strike val="0"/>
        <condense val="0"/>
        <extend val="0"/>
        <outline val="0"/>
        <shadow val="0"/>
        <u val="none"/>
        <vertAlign val="baseline"/>
        <sz val="10"/>
        <color rgb="FFFFFFFF"/>
        <name val="Arial"/>
        <scheme val="none"/>
      </font>
      <fill>
        <patternFill patternType="solid">
          <fgColor indexed="64"/>
          <bgColor rgb="FF1F3864"/>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i val="0"/>
        <strike val="0"/>
        <condense val="0"/>
        <extend val="0"/>
        <outline val="0"/>
        <shadow val="0"/>
        <u val="none"/>
        <vertAlign val="baseline"/>
        <sz val="10"/>
        <color rgb="FFFFFFFF"/>
        <name val="Arial"/>
        <scheme val="none"/>
      </font>
      <fill>
        <patternFill patternType="solid">
          <fgColor indexed="64"/>
          <bgColor rgb="FF1F3864"/>
        </patternFill>
      </fill>
      <alignment horizontal="center" vertical="center" textRotation="0" wrapText="1" indent="0" justifyLastLine="0" shrinkToFit="0" readingOrder="0"/>
    </dxf>
    <dxf>
      <numFmt numFmtId="166" formatCode="#,##0&quot; &quot;&quot;Lakh&quot;"/>
    </dxf>
    <dxf>
      <numFmt numFmtId="1" formatCode="0"/>
    </dxf>
    <dxf>
      <numFmt numFmtId="1" formatCode="0"/>
    </dxf>
    <dxf>
      <numFmt numFmtId="167" formatCode="#,##0.00&quot; &quot;&quot;Lakh&quot;"/>
    </dxf>
    <dxf>
      <numFmt numFmtId="1" formatCode="0"/>
    </dxf>
    <dxf>
      <numFmt numFmtId="166" formatCode="#,##0&quot; &quot;&quot;Lakh&quot;"/>
    </dxf>
    <dxf>
      <numFmt numFmtId="167" formatCode="#,##0.00&quot; &quot;&quot;Lakh&quot;"/>
    </dxf>
    <dxf>
      <numFmt numFmtId="166" formatCode="#,##0&quot; &quot;&quot;Lakh&quot;"/>
    </dxf>
    <dxf>
      <numFmt numFmtId="1" formatCode="0"/>
    </dxf>
    <dxf>
      <numFmt numFmtId="166" formatCode="#,##0&quot; &quot;&quot;Lakh&quot;"/>
    </dxf>
    <dxf>
      <numFmt numFmtId="169" formatCode="0.0&quot; &quot;&quot;Days&quot;"/>
    </dxf>
    <dxf>
      <numFmt numFmtId="168" formatCode="0.00&quot; &quot;&quot;/&quot;&quot;5&quot;"/>
    </dxf>
  </dxfs>
  <tableStyles count="0" defaultTableStyle="TableStyleMedium9" defaultPivotStyle="PivotStyleLight16"/>
  <colors>
    <mruColors>
      <color rgb="FFE8AD4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[Car_Sales_Dashboard_Dataset.xlsx]Pivot 1!PivotTable10</c:name>
    <c:fmtId val="2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10 City</a:t>
            </a:r>
            <a:endParaRPr lang="en-US"/>
          </a:p>
        </c:rich>
      </c:tx>
      <c:layout>
        <c:manualLayout>
          <c:xMode val="edge"/>
          <c:yMode val="edge"/>
          <c:x val="0.3754234470691164"/>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0559519353571696E-16"/>
              <c:y val="-4.46026413894952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2.23013206947475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2.23013206947475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5.575330173686899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7598043662038263E-3"/>
              <c:y val="1.67259905210607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0559519353571696E-16"/>
              <c:y val="-1.67259905210607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1.67259905210606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2.23013206947475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7598043662038263E-3"/>
              <c:y val="1.67259905210607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5.575330173686899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2.23013206947475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0559519353571696E-16"/>
              <c:y val="-4.46026413894952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0559519353571696E-16"/>
              <c:y val="-1.67259905210607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1.67259905210606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2.23013206947475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2.23013206947475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7598043662038263E-3"/>
              <c:y val="1.67259905210607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5.575330173686899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2.23013206947475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0559519353571696E-16"/>
              <c:y val="-4.46026413894952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0559519353571696E-16"/>
              <c:y val="-1.67259905210607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1.67259905210606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2.23013206947475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2.23013206947475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193350831146111E-2"/>
          <c:y val="0.10096932474714697"/>
          <c:w val="0.90025109361329836"/>
          <c:h val="0.60389072340842387"/>
        </c:manualLayout>
      </c:layout>
      <c:barChart>
        <c:barDir val="col"/>
        <c:grouping val="clustered"/>
        <c:varyColors val="0"/>
        <c:ser>
          <c:idx val="0"/>
          <c:order val="0"/>
          <c:tx>
            <c:strRef>
              <c:f>'Pivot 1'!$L$1</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1"/>
            <c:invertIfNegative val="0"/>
            <c:bubble3D val="0"/>
            <c:extLst>
              <c:ext xmlns:c16="http://schemas.microsoft.com/office/drawing/2014/chart" uri="{C3380CC4-5D6E-409C-BE32-E72D297353CC}">
                <c16:uniqueId val="{00000000-540F-463C-9210-D1E6669B3EBA}"/>
              </c:ext>
            </c:extLst>
          </c:dPt>
          <c:dPt>
            <c:idx val="2"/>
            <c:invertIfNegative val="0"/>
            <c:bubble3D val="0"/>
            <c:extLst>
              <c:ext xmlns:c16="http://schemas.microsoft.com/office/drawing/2014/chart" uri="{C3380CC4-5D6E-409C-BE32-E72D297353CC}">
                <c16:uniqueId val="{00000001-540F-463C-9210-D1E6669B3EBA}"/>
              </c:ext>
            </c:extLst>
          </c:dPt>
          <c:dPt>
            <c:idx val="3"/>
            <c:invertIfNegative val="0"/>
            <c:bubble3D val="0"/>
            <c:extLst>
              <c:ext xmlns:c16="http://schemas.microsoft.com/office/drawing/2014/chart" uri="{C3380CC4-5D6E-409C-BE32-E72D297353CC}">
                <c16:uniqueId val="{00000002-540F-463C-9210-D1E6669B3EBA}"/>
              </c:ext>
            </c:extLst>
          </c:dPt>
          <c:dPt>
            <c:idx val="5"/>
            <c:invertIfNegative val="0"/>
            <c:bubble3D val="0"/>
            <c:extLst>
              <c:ext xmlns:c16="http://schemas.microsoft.com/office/drawing/2014/chart" uri="{C3380CC4-5D6E-409C-BE32-E72D297353CC}">
                <c16:uniqueId val="{00000003-540F-463C-9210-D1E6669B3EBA}"/>
              </c:ext>
            </c:extLst>
          </c:dPt>
          <c:dPt>
            <c:idx val="6"/>
            <c:invertIfNegative val="0"/>
            <c:bubble3D val="0"/>
            <c:extLst>
              <c:ext xmlns:c16="http://schemas.microsoft.com/office/drawing/2014/chart" uri="{C3380CC4-5D6E-409C-BE32-E72D297353CC}">
                <c16:uniqueId val="{00000004-540F-463C-9210-D1E6669B3EBA}"/>
              </c:ext>
            </c:extLst>
          </c:dPt>
          <c:dPt>
            <c:idx val="7"/>
            <c:invertIfNegative val="0"/>
            <c:bubble3D val="0"/>
            <c:extLst>
              <c:ext xmlns:c16="http://schemas.microsoft.com/office/drawing/2014/chart" uri="{C3380CC4-5D6E-409C-BE32-E72D297353CC}">
                <c16:uniqueId val="{00000005-540F-463C-9210-D1E6669B3EBA}"/>
              </c:ext>
            </c:extLst>
          </c:dPt>
          <c:dPt>
            <c:idx val="8"/>
            <c:invertIfNegative val="0"/>
            <c:bubble3D val="0"/>
            <c:extLst>
              <c:ext xmlns:c16="http://schemas.microsoft.com/office/drawing/2014/chart" uri="{C3380CC4-5D6E-409C-BE32-E72D297353CC}">
                <c16:uniqueId val="{00000006-540F-463C-9210-D1E6669B3EBA}"/>
              </c:ext>
            </c:extLst>
          </c:dPt>
          <c:dPt>
            <c:idx val="9"/>
            <c:invertIfNegative val="0"/>
            <c:bubble3D val="0"/>
            <c:extLst>
              <c:ext xmlns:c16="http://schemas.microsoft.com/office/drawing/2014/chart" uri="{C3380CC4-5D6E-409C-BE32-E72D297353CC}">
                <c16:uniqueId val="{00000007-540F-463C-9210-D1E6669B3EBA}"/>
              </c:ext>
            </c:extLst>
          </c:dPt>
          <c:dLbls>
            <c:dLbl>
              <c:idx val="1"/>
              <c:layout>
                <c:manualLayout>
                  <c:x val="-5.7598043662038263E-3"/>
                  <c:y val="1.672599052106070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0F-463C-9210-D1E6669B3EBA}"/>
                </c:ext>
              </c:extLst>
            </c:dLbl>
            <c:dLbl>
              <c:idx val="2"/>
              <c:layout>
                <c:manualLayout>
                  <c:x val="0"/>
                  <c:y val="5.575330173686899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0F-463C-9210-D1E6669B3EBA}"/>
                </c:ext>
              </c:extLst>
            </c:dLbl>
            <c:dLbl>
              <c:idx val="3"/>
              <c:layout>
                <c:manualLayout>
                  <c:x val="0"/>
                  <c:y val="-2.230132069474759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0F-463C-9210-D1E6669B3EBA}"/>
                </c:ext>
              </c:extLst>
            </c:dLbl>
            <c:dLbl>
              <c:idx val="5"/>
              <c:layout>
                <c:manualLayout>
                  <c:x val="-1.0559519353571696E-16"/>
                  <c:y val="-4.460264138949522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0F-463C-9210-D1E6669B3EBA}"/>
                </c:ext>
              </c:extLst>
            </c:dLbl>
            <c:dLbl>
              <c:idx val="6"/>
              <c:layout>
                <c:manualLayout>
                  <c:x val="-1.0559519353571696E-16"/>
                  <c:y val="-1.672599052106072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0F-463C-9210-D1E6669B3EBA}"/>
                </c:ext>
              </c:extLst>
            </c:dLbl>
            <c:dLbl>
              <c:idx val="7"/>
              <c:layout>
                <c:manualLayout>
                  <c:x val="0"/>
                  <c:y val="1.672599052106064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0F-463C-9210-D1E6669B3EBA}"/>
                </c:ext>
              </c:extLst>
            </c:dLbl>
            <c:dLbl>
              <c:idx val="8"/>
              <c:layout>
                <c:manualLayout>
                  <c:x val="0"/>
                  <c:y val="-2.230132069474759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40F-463C-9210-D1E6669B3EBA}"/>
                </c:ext>
              </c:extLst>
            </c:dLbl>
            <c:dLbl>
              <c:idx val="9"/>
              <c:layout>
                <c:manualLayout>
                  <c:x val="0"/>
                  <c:y val="2.230132069474759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40F-463C-9210-D1E6669B3EB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1'!$K$2:$K$12</c:f>
              <c:strCache>
                <c:ptCount val="10"/>
                <c:pt idx="0">
                  <c:v>Pune</c:v>
                </c:pt>
                <c:pt idx="1">
                  <c:v>Ludhiana</c:v>
                </c:pt>
                <c:pt idx="2">
                  <c:v>Bhubaneswar</c:v>
                </c:pt>
                <c:pt idx="3">
                  <c:v>Guwahati</c:v>
                </c:pt>
                <c:pt idx="4">
                  <c:v>Surat</c:v>
                </c:pt>
                <c:pt idx="5">
                  <c:v>Bhopal</c:v>
                </c:pt>
                <c:pt idx="6">
                  <c:v>Mysuru</c:v>
                </c:pt>
                <c:pt idx="7">
                  <c:v>Chandigarh</c:v>
                </c:pt>
                <c:pt idx="8">
                  <c:v>Ahmedabad</c:v>
                </c:pt>
                <c:pt idx="9">
                  <c:v>Panipat</c:v>
                </c:pt>
              </c:strCache>
            </c:strRef>
          </c:cat>
          <c:val>
            <c:numRef>
              <c:f>'Pivot 1'!$L$2:$L$12</c:f>
              <c:numCache>
                <c:formatCode>#,##0" ""Lakh"</c:formatCode>
                <c:ptCount val="10"/>
                <c:pt idx="0">
                  <c:v>638.88000000000011</c:v>
                </c:pt>
                <c:pt idx="1">
                  <c:v>568.27000000000021</c:v>
                </c:pt>
                <c:pt idx="2">
                  <c:v>525.85</c:v>
                </c:pt>
                <c:pt idx="3">
                  <c:v>447.89999999999986</c:v>
                </c:pt>
                <c:pt idx="4">
                  <c:v>436.28000000000003</c:v>
                </c:pt>
                <c:pt idx="5">
                  <c:v>429.36999999999989</c:v>
                </c:pt>
                <c:pt idx="6">
                  <c:v>425.6</c:v>
                </c:pt>
                <c:pt idx="7">
                  <c:v>406.45999999999992</c:v>
                </c:pt>
                <c:pt idx="8">
                  <c:v>405.85</c:v>
                </c:pt>
                <c:pt idx="9">
                  <c:v>401.80999999999995</c:v>
                </c:pt>
              </c:numCache>
            </c:numRef>
          </c:val>
          <c:extLst>
            <c:ext xmlns:c16="http://schemas.microsoft.com/office/drawing/2014/chart" uri="{C3380CC4-5D6E-409C-BE32-E72D297353CC}">
              <c16:uniqueId val="{00000008-540F-463C-9210-D1E6669B3EBA}"/>
            </c:ext>
          </c:extLst>
        </c:ser>
        <c:dLbls>
          <c:dLblPos val="outEnd"/>
          <c:showLegendKey val="0"/>
          <c:showVal val="1"/>
          <c:showCatName val="0"/>
          <c:showSerName val="0"/>
          <c:showPercent val="0"/>
          <c:showBubbleSize val="0"/>
        </c:dLbls>
        <c:gapWidth val="100"/>
        <c:overlap val="-24"/>
        <c:axId val="1505750320"/>
        <c:axId val="1725792880"/>
      </c:barChart>
      <c:catAx>
        <c:axId val="15057503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725792880"/>
        <c:crosses val="autoZero"/>
        <c:auto val="1"/>
        <c:lblAlgn val="ctr"/>
        <c:lblOffset val="100"/>
        <c:noMultiLvlLbl val="0"/>
      </c:catAx>
      <c:valAx>
        <c:axId val="1725792880"/>
        <c:scaling>
          <c:orientation val="minMax"/>
        </c:scaling>
        <c:delete val="1"/>
        <c:axPos val="l"/>
        <c:numFmt formatCode="#,##0&quot; &quot;&quot;Lakh&quot;" sourceLinked="1"/>
        <c:majorTickMark val="none"/>
        <c:minorTickMark val="none"/>
        <c:tickLblPos val="nextTo"/>
        <c:crossAx val="1505750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solidFill>
        <a:schemeClr val="tx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[Car_Sales_Dashboard_Dataset.xlsx]Pivot 1!PivotTable5</c:name>
    <c:fmtId val="16"/>
  </c:pivotSource>
  <c:chart>
    <c:title>
      <c:tx>
        <c:rich>
          <a:bodyPr rot="0" spcFirstLastPara="1" vertOverflow="ellipsis" vert="horz" wrap="square" anchor="ctr" anchorCtr="1"/>
          <a:lstStyle/>
          <a:p>
            <a:pPr>
              <a:defRPr sz="1600" b="1" i="0" u="none" strike="noStrike" kern="1200" cap="none" baseline="0">
                <a:solidFill>
                  <a:schemeClr val="bg1">
                    <a:lumMod val="95000"/>
                  </a:schemeClr>
                </a:solidFill>
                <a:latin typeface="+mn-lt"/>
                <a:ea typeface="+mn-ea"/>
                <a:cs typeface="+mn-cs"/>
              </a:defRPr>
            </a:pPr>
            <a:r>
              <a:rPr lang="en-IN" sz="1600">
                <a:solidFill>
                  <a:schemeClr val="bg1">
                    <a:lumMod val="95000"/>
                  </a:schemeClr>
                </a:solidFill>
              </a:rPr>
              <a:t>Yearly</a:t>
            </a:r>
            <a:r>
              <a:rPr lang="en-IN" sz="1600" baseline="0">
                <a:solidFill>
                  <a:schemeClr val="bg1">
                    <a:lumMod val="95000"/>
                  </a:schemeClr>
                </a:solidFill>
              </a:rPr>
              <a:t> Sales</a:t>
            </a:r>
            <a:endParaRPr lang="en-IN" sz="1600">
              <a:solidFill>
                <a:schemeClr val="bg1">
                  <a:lumMod val="9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cap="none" baseline="0">
              <a:solidFill>
                <a:schemeClr val="bg1">
                  <a:lumMod val="95000"/>
                </a:schemeClr>
              </a:solidFill>
              <a:latin typeface="+mn-lt"/>
              <a:ea typeface="+mn-ea"/>
              <a:cs typeface="+mn-cs"/>
            </a:defRPr>
          </a:pPr>
          <a:endParaRPr lang="en-IN"/>
        </a:p>
      </c:txPr>
    </c:title>
    <c:autoTitleDeleted val="0"/>
    <c:pivotFmts>
      <c:pivotFmt>
        <c:idx val="0"/>
        <c:spPr>
          <a:noFill/>
          <a:ln w="22225" cap="rnd" cmpd="sng" algn="ctr">
            <a:solidFill>
              <a:schemeClr val="accent6"/>
            </a:solidFill>
            <a:miter lim="800000"/>
          </a:ln>
          <a:effectLst>
            <a:glow rad="139700">
              <a:schemeClr val="accent6">
                <a:satMod val="175000"/>
                <a:alpha val="14000"/>
              </a:schemeClr>
            </a:glow>
          </a:effectLst>
        </c:spPr>
        <c:marker>
          <c:spPr>
            <a:solidFill>
              <a:schemeClr val="accent6">
                <a:tint val="65000"/>
                <a:lumMod val="60000"/>
                <a:lumOff val="40000"/>
              </a:schemeClr>
            </a:solidFill>
            <a:ln>
              <a:noFill/>
            </a:ln>
            <a:effectLst>
              <a:glow rad="63500">
                <a:schemeClr val="accent6">
                  <a:tint val="65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noFill/>
          <a:ln w="22225" cap="rnd" cmpd="sng" algn="ctr">
            <a:solidFill>
              <a:schemeClr val="accent6"/>
            </a:solidFill>
            <a:miter lim="800000"/>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noFill/>
          <a:ln w="22225" cap="rnd" cmpd="sng" algn="ctr">
            <a:solidFill>
              <a:schemeClr val="accent6"/>
            </a:solidFill>
            <a:miter lim="800000"/>
          </a:ln>
          <a:effectLst>
            <a:glow rad="139700">
              <a:schemeClr val="accent6">
                <a:satMod val="175000"/>
                <a:alpha val="14000"/>
              </a:schemeClr>
            </a:glow>
          </a:effectLst>
        </c:spPr>
        <c:marker>
          <c:spPr>
            <a:solidFill>
              <a:schemeClr val="accent6">
                <a:shade val="65000"/>
                <a:lumMod val="60000"/>
                <a:lumOff val="40000"/>
              </a:schemeClr>
            </a:solidFill>
            <a:ln>
              <a:noFill/>
            </a:ln>
            <a:effectLst>
              <a:glow rad="63500">
                <a:schemeClr val="accent6">
                  <a:shade val="65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noFill/>
          <a:ln w="22225" cap="rnd" cmpd="sng" algn="ctr">
            <a:solidFill>
              <a:schemeClr val="accent6">
                <a:shade val="65000"/>
              </a:schemeClr>
            </a:solidFill>
            <a:miter lim="800000"/>
          </a:ln>
          <a:effectLst>
            <a:glow rad="139700">
              <a:schemeClr val="accent6">
                <a:shade val="65000"/>
                <a:satMod val="175000"/>
                <a:alpha val="14000"/>
              </a:schemeClr>
            </a:glow>
          </a:effectLst>
        </c:spPr>
        <c:marker>
          <c:spPr>
            <a:solidFill>
              <a:schemeClr val="accent6">
                <a:shade val="65000"/>
                <a:lumMod val="60000"/>
                <a:lumOff val="40000"/>
              </a:schemeClr>
            </a:solidFill>
            <a:ln>
              <a:noFill/>
            </a:ln>
            <a:effectLst>
              <a:glow rad="63500">
                <a:schemeClr val="accent6">
                  <a:shade val="65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noFill/>
          <a:ln w="22225" cap="rnd" cmpd="sng" algn="ctr">
            <a:solidFill>
              <a:schemeClr val="accent6">
                <a:shade val="65000"/>
              </a:schemeClr>
            </a:solidFill>
            <a:miter lim="800000"/>
          </a:ln>
          <a:effectLst>
            <a:glow rad="139700">
              <a:schemeClr val="accent6">
                <a:shade val="65000"/>
                <a:satMod val="175000"/>
                <a:alpha val="14000"/>
              </a:schemeClr>
            </a:glow>
          </a:effectLst>
        </c:spPr>
        <c:marker>
          <c:spPr>
            <a:solidFill>
              <a:schemeClr val="accent6">
                <a:shade val="65000"/>
                <a:lumMod val="60000"/>
                <a:lumOff val="40000"/>
              </a:schemeClr>
            </a:solidFill>
            <a:ln>
              <a:noFill/>
            </a:ln>
            <a:effectLst>
              <a:glow rad="63500">
                <a:schemeClr val="accent6">
                  <a:shade val="65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noFill/>
          <a:ln w="22225" cap="rnd" cmpd="sng" algn="ctr">
            <a:solidFill>
              <a:schemeClr val="accent6"/>
            </a:solidFill>
            <a:miter lim="800000"/>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noFill/>
          <a:ln w="22225" cap="rnd" cmpd="sng" algn="ctr">
            <a:solidFill>
              <a:schemeClr val="accent6">
                <a:shade val="65000"/>
              </a:schemeClr>
            </a:solidFill>
            <a:miter lim="800000"/>
          </a:ln>
          <a:effectLst>
            <a:glow rad="139700">
              <a:schemeClr val="accent6">
                <a:shade val="65000"/>
                <a:satMod val="175000"/>
                <a:alpha val="14000"/>
              </a:schemeClr>
            </a:glow>
          </a:effectLst>
        </c:spPr>
        <c:marker>
          <c:spPr>
            <a:solidFill>
              <a:schemeClr val="accent6">
                <a:shade val="65000"/>
                <a:lumMod val="60000"/>
                <a:lumOff val="40000"/>
              </a:schemeClr>
            </a:solidFill>
            <a:ln>
              <a:noFill/>
            </a:ln>
            <a:effectLst>
              <a:glow rad="63500">
                <a:schemeClr val="accent6">
                  <a:shade val="65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noFill/>
          <a:ln w="22225" cap="rnd" cmpd="sng" algn="ctr">
            <a:solidFill>
              <a:schemeClr val="accent6">
                <a:shade val="65000"/>
              </a:schemeClr>
            </a:solidFill>
            <a:miter lim="800000"/>
          </a:ln>
          <a:effectLst>
            <a:glow rad="139700">
              <a:schemeClr val="accent6">
                <a:shade val="65000"/>
                <a:satMod val="175000"/>
                <a:alpha val="14000"/>
              </a:schemeClr>
            </a:glow>
          </a:effectLst>
        </c:spPr>
        <c:marker>
          <c:spPr>
            <a:solidFill>
              <a:schemeClr val="accent6">
                <a:shade val="65000"/>
                <a:lumMod val="60000"/>
                <a:lumOff val="40000"/>
              </a:schemeClr>
            </a:solidFill>
            <a:ln>
              <a:noFill/>
            </a:ln>
            <a:effectLst>
              <a:glow rad="63500">
                <a:schemeClr val="accent6">
                  <a:shade val="65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noFill/>
          <a:ln w="22225" cap="rnd" cmpd="sng" algn="ctr">
            <a:solidFill>
              <a:schemeClr val="accent6"/>
            </a:solidFill>
            <a:miter lim="800000"/>
          </a:ln>
          <a:effectLst>
            <a:glow rad="139700">
              <a:schemeClr val="accent6">
                <a:satMod val="175000"/>
                <a:alpha val="14000"/>
              </a:schemeClr>
            </a:glow>
          </a:effectLst>
        </c:spPr>
        <c:marker>
          <c:spPr>
            <a:solidFill>
              <a:schemeClr val="accent6">
                <a:tint val="65000"/>
                <a:lumMod val="60000"/>
                <a:lumOff val="40000"/>
              </a:schemeClr>
            </a:solidFill>
            <a:ln>
              <a:noFill/>
            </a:ln>
            <a:effectLst>
              <a:glow rad="63500">
                <a:schemeClr val="accent6">
                  <a:tint val="65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noFill/>
          <a:ln w="22225" cap="rnd" cmpd="sng" algn="ctr">
            <a:solidFill>
              <a:schemeClr val="accent6"/>
            </a:solidFill>
            <a:miter lim="800000"/>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noFill/>
          <a:ln w="22225" cap="rnd" cmpd="sng" algn="ctr">
            <a:solidFill>
              <a:schemeClr val="accent6"/>
            </a:solidFill>
            <a:miter lim="800000"/>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noFill/>
          <a:ln w="22225" cap="rnd" cmpd="sng" algn="ctr">
            <a:solidFill>
              <a:schemeClr val="accent6"/>
            </a:solidFill>
            <a:miter lim="800000"/>
          </a:ln>
          <a:effectLst>
            <a:glow rad="139700">
              <a:schemeClr val="accent6">
                <a:satMod val="175000"/>
                <a:alpha val="14000"/>
              </a:schemeClr>
            </a:glow>
          </a:effectLst>
        </c:spPr>
        <c:marker>
          <c:spPr>
            <a:solidFill>
              <a:schemeClr val="accent6">
                <a:shade val="65000"/>
                <a:lumMod val="60000"/>
                <a:lumOff val="40000"/>
              </a:schemeClr>
            </a:solidFill>
            <a:ln>
              <a:noFill/>
            </a:ln>
            <a:effectLst>
              <a:glow rad="63500">
                <a:schemeClr val="accent6">
                  <a:shade val="65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noFill/>
          <a:ln w="22225" cap="rnd" cmpd="sng" algn="ctr">
            <a:solidFill>
              <a:schemeClr val="accent6">
                <a:shade val="65000"/>
              </a:schemeClr>
            </a:solidFill>
            <a:miter lim="800000"/>
          </a:ln>
          <a:effectLst>
            <a:glow rad="139700">
              <a:schemeClr val="accent6">
                <a:shade val="65000"/>
                <a:satMod val="175000"/>
                <a:alpha val="14000"/>
              </a:schemeClr>
            </a:glow>
          </a:effectLst>
        </c:spPr>
        <c:marker>
          <c:spPr>
            <a:solidFill>
              <a:schemeClr val="accent6">
                <a:shade val="65000"/>
                <a:lumMod val="60000"/>
                <a:lumOff val="40000"/>
              </a:schemeClr>
            </a:solidFill>
            <a:ln>
              <a:noFill/>
            </a:ln>
            <a:effectLst>
              <a:glow rad="63500">
                <a:schemeClr val="accent6">
                  <a:shade val="65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noFill/>
          <a:ln w="22225" cap="rnd" cmpd="sng" algn="ctr">
            <a:solidFill>
              <a:schemeClr val="accent6">
                <a:shade val="65000"/>
              </a:schemeClr>
            </a:solidFill>
            <a:miter lim="800000"/>
          </a:ln>
          <a:effectLst>
            <a:glow rad="139700">
              <a:schemeClr val="accent6">
                <a:shade val="65000"/>
                <a:satMod val="175000"/>
                <a:alpha val="14000"/>
              </a:schemeClr>
            </a:glow>
          </a:effectLst>
        </c:spPr>
        <c:marker>
          <c:spPr>
            <a:solidFill>
              <a:schemeClr val="accent6">
                <a:shade val="65000"/>
                <a:lumMod val="60000"/>
                <a:lumOff val="40000"/>
              </a:schemeClr>
            </a:solidFill>
            <a:ln>
              <a:noFill/>
            </a:ln>
            <a:effectLst>
              <a:glow rad="63500">
                <a:schemeClr val="accent6">
                  <a:shade val="65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noFill/>
          <a:ln w="22225" cap="rnd" cmpd="sng" algn="ctr">
            <a:solidFill>
              <a:schemeClr val="accent6">
                <a:shade val="65000"/>
              </a:schemeClr>
            </a:solidFill>
            <a:miter lim="800000"/>
          </a:ln>
          <a:effectLst>
            <a:glow rad="139700">
              <a:schemeClr val="accent6">
                <a:shade val="65000"/>
                <a:satMod val="175000"/>
                <a:alpha val="14000"/>
              </a:schemeClr>
            </a:glow>
          </a:effectLst>
        </c:spPr>
        <c:marker>
          <c:spPr>
            <a:solidFill>
              <a:schemeClr val="accent6">
                <a:shade val="65000"/>
                <a:lumMod val="60000"/>
                <a:lumOff val="40000"/>
              </a:schemeClr>
            </a:solidFill>
            <a:ln>
              <a:noFill/>
            </a:ln>
            <a:effectLst>
              <a:glow rad="63500">
                <a:schemeClr val="accent6">
                  <a:shade val="65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noFill/>
          <a:ln w="22225" cap="rnd" cmpd="sng" algn="ctr">
            <a:solidFill>
              <a:schemeClr val="accent6">
                <a:shade val="65000"/>
              </a:schemeClr>
            </a:solidFill>
            <a:miter lim="800000"/>
          </a:ln>
          <a:effectLst>
            <a:glow rad="139700">
              <a:schemeClr val="accent6">
                <a:shade val="65000"/>
                <a:satMod val="175000"/>
                <a:alpha val="14000"/>
              </a:schemeClr>
            </a:glow>
          </a:effectLst>
        </c:spPr>
        <c:marker>
          <c:spPr>
            <a:solidFill>
              <a:schemeClr val="accent6">
                <a:shade val="65000"/>
                <a:lumMod val="60000"/>
                <a:lumOff val="40000"/>
              </a:schemeClr>
            </a:solidFill>
            <a:ln>
              <a:noFill/>
            </a:ln>
            <a:effectLst>
              <a:glow rad="63500">
                <a:schemeClr val="accent6">
                  <a:shade val="65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noFill/>
          <a:ln w="22225" cap="rnd" cmpd="sng" algn="ctr">
            <a:solidFill>
              <a:schemeClr val="accent6"/>
            </a:solidFill>
            <a:miter lim="800000"/>
          </a:ln>
          <a:effectLst>
            <a:glow rad="139700">
              <a:schemeClr val="accent6">
                <a:satMod val="175000"/>
                <a:alpha val="14000"/>
              </a:schemeClr>
            </a:glow>
          </a:effectLst>
        </c:spPr>
        <c:marker>
          <c:spPr>
            <a:solidFill>
              <a:schemeClr val="accent6">
                <a:tint val="65000"/>
                <a:lumMod val="60000"/>
                <a:lumOff val="40000"/>
              </a:schemeClr>
            </a:solidFill>
            <a:ln>
              <a:noFill/>
            </a:ln>
            <a:effectLst>
              <a:glow rad="63500">
                <a:schemeClr val="accent6">
                  <a:tint val="65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noFill/>
          <a:ln w="22225" cap="rnd" cmpd="sng" algn="ctr">
            <a:solidFill>
              <a:schemeClr val="accent6"/>
            </a:solidFill>
            <a:miter lim="800000"/>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noFill/>
          <a:ln w="22225" cap="rnd" cmpd="sng" algn="ctr">
            <a:solidFill>
              <a:schemeClr val="accent6"/>
            </a:solidFill>
            <a:miter lim="800000"/>
          </a:ln>
          <a:effectLst>
            <a:glow rad="139700">
              <a:schemeClr val="accent6">
                <a:satMod val="175000"/>
                <a:alpha val="14000"/>
              </a:schemeClr>
            </a:glow>
          </a:effectLst>
        </c:spPr>
        <c:marker>
          <c:spPr>
            <a:solidFill>
              <a:schemeClr val="accent6">
                <a:shade val="65000"/>
                <a:lumMod val="60000"/>
                <a:lumOff val="40000"/>
              </a:schemeClr>
            </a:solidFill>
            <a:ln>
              <a:noFill/>
            </a:ln>
            <a:effectLst>
              <a:glow rad="63500">
                <a:schemeClr val="accent6">
                  <a:shade val="65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4"/>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5"/>
        <c:spPr>
          <a:ln w="22225" cap="rnd">
            <a:solidFill>
              <a:schemeClr val="accent6"/>
            </a:solidFill>
          </a:ln>
          <a:effectLst>
            <a:glow rad="139700">
              <a:schemeClr val="accent6">
                <a:satMod val="175000"/>
                <a:alpha val="14000"/>
              </a:schemeClr>
            </a:glow>
          </a:effectLst>
        </c:spPr>
        <c:marker>
          <c:symbol val="circle"/>
          <c:size val="4"/>
          <c:spPr>
            <a:solidFill>
              <a:schemeClr val="accent6">
                <a:shade val="65000"/>
                <a:lumMod val="60000"/>
                <a:lumOff val="40000"/>
              </a:schemeClr>
            </a:solidFill>
            <a:ln>
              <a:noFill/>
            </a:ln>
            <a:effectLst>
              <a:glow rad="63500">
                <a:schemeClr val="accent6">
                  <a:shade val="65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6"/>
        <c:spPr>
          <a:ln w="22225" cap="rnd">
            <a:solidFill>
              <a:schemeClr val="accent6"/>
            </a:solidFill>
          </a:ln>
          <a:effectLst>
            <a:glow rad="139700">
              <a:schemeClr val="accent6">
                <a:satMod val="175000"/>
                <a:alpha val="14000"/>
              </a:schemeClr>
            </a:glow>
          </a:effectLst>
        </c:spPr>
        <c:marker>
          <c:symbol val="circle"/>
          <c:size val="4"/>
          <c:spPr>
            <a:solidFill>
              <a:schemeClr val="accent6">
                <a:tint val="65000"/>
                <a:lumMod val="60000"/>
                <a:lumOff val="40000"/>
              </a:schemeClr>
            </a:solidFill>
            <a:ln>
              <a:noFill/>
            </a:ln>
            <a:effectLst>
              <a:glow rad="63500">
                <a:schemeClr val="accent6">
                  <a:tint val="65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
        <c:spPr>
          <a:ln w="22225" cap="rnd">
            <a:solidFill>
              <a:schemeClr val="accent6"/>
            </a:solidFill>
          </a:ln>
          <a:effectLst>
            <a:glow rad="139700">
              <a:schemeClr val="accent6">
                <a:satMod val="175000"/>
                <a:alpha val="14000"/>
              </a:schemeClr>
            </a:glow>
          </a:effectLst>
        </c:spPr>
        <c:marker>
          <c:symbol val="circle"/>
          <c:size val="4"/>
          <c:spPr>
            <a:solidFill>
              <a:schemeClr val="accent6">
                <a:shade val="65000"/>
                <a:lumMod val="60000"/>
                <a:lumOff val="40000"/>
              </a:schemeClr>
            </a:solidFill>
            <a:ln>
              <a:noFill/>
            </a:ln>
            <a:effectLst>
              <a:glow rad="63500">
                <a:schemeClr val="accent6">
                  <a:shade val="65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2225" cap="rnd">
            <a:solidFill>
              <a:schemeClr val="accent6"/>
            </a:solidFill>
          </a:ln>
          <a:effectLst>
            <a:glow rad="139700">
              <a:schemeClr val="accent6">
                <a:satMod val="175000"/>
                <a:alpha val="14000"/>
              </a:schemeClr>
            </a:glow>
          </a:effectLst>
        </c:spPr>
        <c:marker>
          <c:symbol val="circle"/>
          <c:size val="4"/>
          <c:spPr>
            <a:solidFill>
              <a:schemeClr val="accent6">
                <a:shade val="65000"/>
                <a:lumMod val="60000"/>
                <a:lumOff val="40000"/>
              </a:schemeClr>
            </a:solidFill>
            <a:ln>
              <a:noFill/>
            </a:ln>
            <a:effectLst>
              <a:glow rad="63500">
                <a:schemeClr val="accent6">
                  <a:shade val="65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2225" cap="rnd">
            <a:solidFill>
              <a:schemeClr val="accent6"/>
            </a:solidFill>
          </a:ln>
          <a:effectLst>
            <a:glow rad="139700">
              <a:schemeClr val="accent6">
                <a:satMod val="175000"/>
                <a:alpha val="14000"/>
              </a:schemeClr>
            </a:glow>
          </a:effectLst>
        </c:spPr>
        <c:marker>
          <c:symbol val="circle"/>
          <c:size val="4"/>
          <c:spPr>
            <a:solidFill>
              <a:schemeClr val="accent6">
                <a:shade val="65000"/>
                <a:lumMod val="60000"/>
                <a:lumOff val="40000"/>
              </a:schemeClr>
            </a:solidFill>
            <a:ln>
              <a:noFill/>
            </a:ln>
            <a:effectLst>
              <a:glow rad="63500">
                <a:schemeClr val="accent6">
                  <a:shade val="65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333333333333332E-3"/>
          <c:y val="4.5045045045045043E-2"/>
          <c:w val="0.98266666666666669"/>
          <c:h val="0.85995795365874106"/>
        </c:manualLayout>
      </c:layout>
      <c:lineChart>
        <c:grouping val="stacked"/>
        <c:varyColors val="0"/>
        <c:ser>
          <c:idx val="0"/>
          <c:order val="0"/>
          <c:tx>
            <c:strRef>
              <c:f>'Pivot 1'!$B$12:$B$13</c:f>
              <c:strCache>
                <c:ptCount val="1"/>
                <c:pt idx="0">
                  <c:v>2024</c:v>
                </c:pt>
              </c:strCache>
            </c:strRef>
          </c:tx>
          <c:spPr>
            <a:ln w="22225" cap="rnd">
              <a:solidFill>
                <a:schemeClr val="accent6">
                  <a:tint val="65000"/>
                </a:schemeClr>
              </a:solidFill>
            </a:ln>
            <a:effectLst>
              <a:glow rad="139700">
                <a:schemeClr val="accent6">
                  <a:tint val="65000"/>
                  <a:satMod val="175000"/>
                  <a:alpha val="14000"/>
                </a:schemeClr>
              </a:glow>
            </a:effectLst>
          </c:spPr>
          <c:marker>
            <c:symbol val="circle"/>
            <c:size val="4"/>
            <c:spPr>
              <a:solidFill>
                <a:schemeClr val="accent6">
                  <a:tint val="65000"/>
                  <a:lumMod val="60000"/>
                  <a:lumOff val="40000"/>
                </a:schemeClr>
              </a:solidFill>
              <a:ln>
                <a:noFill/>
              </a:ln>
              <a:effectLst>
                <a:glow rad="63500">
                  <a:schemeClr val="accent6">
                    <a:tint val="65000"/>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1'!$A$14:$A$26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1'!$B$14:$B$26</c:f>
              <c:numCache>
                <c:formatCode>#,##0" ""Lakh"</c:formatCode>
                <c:ptCount val="12"/>
                <c:pt idx="0">
                  <c:v>245.25000000000003</c:v>
                </c:pt>
                <c:pt idx="1">
                  <c:v>184.66</c:v>
                </c:pt>
                <c:pt idx="2">
                  <c:v>240.19</c:v>
                </c:pt>
                <c:pt idx="3">
                  <c:v>338.24000000000007</c:v>
                </c:pt>
                <c:pt idx="4">
                  <c:v>218.58</c:v>
                </c:pt>
                <c:pt idx="5">
                  <c:v>198.20999999999998</c:v>
                </c:pt>
                <c:pt idx="6">
                  <c:v>228.45999999999998</c:v>
                </c:pt>
                <c:pt idx="7">
                  <c:v>231.95999999999998</c:v>
                </c:pt>
                <c:pt idx="8">
                  <c:v>205.31000000000003</c:v>
                </c:pt>
                <c:pt idx="9">
                  <c:v>353.8</c:v>
                </c:pt>
                <c:pt idx="10">
                  <c:v>323.52999999999997</c:v>
                </c:pt>
                <c:pt idx="11">
                  <c:v>283.96000000000004</c:v>
                </c:pt>
              </c:numCache>
            </c:numRef>
          </c:val>
          <c:smooth val="0"/>
          <c:extLst>
            <c:ext xmlns:c16="http://schemas.microsoft.com/office/drawing/2014/chart" uri="{C3380CC4-5D6E-409C-BE32-E72D297353CC}">
              <c16:uniqueId val="{00000000-C931-43E7-AE08-BF779B6860A4}"/>
            </c:ext>
          </c:extLst>
        </c:ser>
        <c:ser>
          <c:idx val="1"/>
          <c:order val="1"/>
          <c:tx>
            <c:strRef>
              <c:f>'Pivot 1'!$C$12:$C$13</c:f>
              <c:strCache>
                <c:ptCount val="1"/>
                <c:pt idx="0">
                  <c:v>2025</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1'!$A$14:$A$26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1'!$C$14:$C$26</c:f>
              <c:numCache>
                <c:formatCode>#,##0" ""Lakh"</c:formatCode>
                <c:ptCount val="12"/>
                <c:pt idx="0">
                  <c:v>159.70999999999998</c:v>
                </c:pt>
                <c:pt idx="1">
                  <c:v>226.35999999999999</c:v>
                </c:pt>
                <c:pt idx="2">
                  <c:v>367.68000000000018</c:v>
                </c:pt>
                <c:pt idx="3">
                  <c:v>308.57000000000005</c:v>
                </c:pt>
                <c:pt idx="4">
                  <c:v>236.05</c:v>
                </c:pt>
                <c:pt idx="5">
                  <c:v>310.14999999999998</c:v>
                </c:pt>
                <c:pt idx="6">
                  <c:v>245.15</c:v>
                </c:pt>
                <c:pt idx="7">
                  <c:v>284.84000000000003</c:v>
                </c:pt>
                <c:pt idx="8">
                  <c:v>268.62</c:v>
                </c:pt>
                <c:pt idx="9">
                  <c:v>494.05</c:v>
                </c:pt>
                <c:pt idx="10">
                  <c:v>360.72</c:v>
                </c:pt>
                <c:pt idx="11">
                  <c:v>361.36999999999995</c:v>
                </c:pt>
              </c:numCache>
            </c:numRef>
          </c:val>
          <c:smooth val="0"/>
          <c:extLst>
            <c:ext xmlns:c16="http://schemas.microsoft.com/office/drawing/2014/chart" uri="{C3380CC4-5D6E-409C-BE32-E72D297353CC}">
              <c16:uniqueId val="{00000029-C931-43E7-AE08-BF779B6860A4}"/>
            </c:ext>
          </c:extLst>
        </c:ser>
        <c:ser>
          <c:idx val="2"/>
          <c:order val="2"/>
          <c:tx>
            <c:strRef>
              <c:f>'Pivot 1'!$D$12:$D$13</c:f>
              <c:strCache>
                <c:ptCount val="1"/>
                <c:pt idx="0">
                  <c:v>2026</c:v>
                </c:pt>
              </c:strCache>
            </c:strRef>
          </c:tx>
          <c:spPr>
            <a:ln w="22225" cap="rnd">
              <a:solidFill>
                <a:schemeClr val="accent6">
                  <a:shade val="65000"/>
                </a:schemeClr>
              </a:solidFill>
            </a:ln>
            <a:effectLst>
              <a:glow rad="139700">
                <a:schemeClr val="accent6">
                  <a:shade val="65000"/>
                  <a:satMod val="175000"/>
                  <a:alpha val="14000"/>
                </a:schemeClr>
              </a:glow>
            </a:effectLst>
          </c:spPr>
          <c:marker>
            <c:symbol val="circle"/>
            <c:size val="4"/>
            <c:spPr>
              <a:solidFill>
                <a:schemeClr val="accent6">
                  <a:shade val="65000"/>
                  <a:lumMod val="60000"/>
                  <a:lumOff val="40000"/>
                </a:schemeClr>
              </a:solidFill>
              <a:ln>
                <a:noFill/>
              </a:ln>
              <a:effectLst>
                <a:glow rad="63500">
                  <a:schemeClr val="accent6">
                    <a:shade val="65000"/>
                    <a:satMod val="175000"/>
                    <a:alpha val="25000"/>
                  </a:schemeClr>
                </a:glow>
              </a:effectLst>
            </c:spPr>
          </c:marker>
          <c:dPt>
            <c:idx val="9"/>
            <c:marker>
              <c:symbol val="circle"/>
              <c:size val="4"/>
              <c:spPr>
                <a:solidFill>
                  <a:schemeClr val="accent6">
                    <a:shade val="65000"/>
                    <a:lumMod val="60000"/>
                    <a:lumOff val="40000"/>
                  </a:schemeClr>
                </a:solidFill>
                <a:ln>
                  <a:noFill/>
                </a:ln>
                <a:effectLst>
                  <a:glow rad="63500">
                    <a:schemeClr val="accent6">
                      <a:shade val="65000"/>
                      <a:satMod val="175000"/>
                      <a:alpha val="25000"/>
                    </a:schemeClr>
                  </a:glow>
                </a:effectLst>
              </c:spPr>
            </c:marker>
            <c:bubble3D val="0"/>
            <c:spPr>
              <a:ln w="22225" cap="rnd">
                <a:solidFill>
                  <a:schemeClr val="accent6">
                    <a:shade val="65000"/>
                  </a:schemeClr>
                </a:solidFill>
              </a:ln>
              <a:effectLst>
                <a:glow rad="139700">
                  <a:schemeClr val="accent6">
                    <a:shade val="65000"/>
                    <a:satMod val="175000"/>
                    <a:alpha val="14000"/>
                  </a:schemeClr>
                </a:glow>
              </a:effectLst>
            </c:spPr>
            <c:extLst>
              <c:ext xmlns:c16="http://schemas.microsoft.com/office/drawing/2014/chart" uri="{C3380CC4-5D6E-409C-BE32-E72D297353CC}">
                <c16:uniqueId val="{00000000-0948-4E7C-A006-444AF6E5B6C2}"/>
              </c:ext>
            </c:extLst>
          </c:dPt>
          <c:dPt>
            <c:idx val="10"/>
            <c:marker>
              <c:symbol val="circle"/>
              <c:size val="4"/>
              <c:spPr>
                <a:solidFill>
                  <a:schemeClr val="accent6">
                    <a:shade val="65000"/>
                    <a:lumMod val="60000"/>
                    <a:lumOff val="40000"/>
                  </a:schemeClr>
                </a:solidFill>
                <a:ln>
                  <a:noFill/>
                </a:ln>
                <a:effectLst>
                  <a:glow rad="63500">
                    <a:schemeClr val="accent6">
                      <a:shade val="65000"/>
                      <a:satMod val="175000"/>
                      <a:alpha val="25000"/>
                    </a:schemeClr>
                  </a:glow>
                </a:effectLst>
              </c:spPr>
            </c:marker>
            <c:bubble3D val="0"/>
            <c:spPr>
              <a:ln w="22225" cap="rnd">
                <a:solidFill>
                  <a:schemeClr val="accent6">
                    <a:shade val="65000"/>
                  </a:schemeClr>
                </a:solidFill>
              </a:ln>
              <a:effectLst>
                <a:glow rad="139700">
                  <a:schemeClr val="accent6">
                    <a:shade val="65000"/>
                    <a:satMod val="175000"/>
                    <a:alpha val="14000"/>
                  </a:schemeClr>
                </a:glow>
              </a:effectLst>
            </c:spPr>
            <c:extLst>
              <c:ext xmlns:c16="http://schemas.microsoft.com/office/drawing/2014/chart" uri="{C3380CC4-5D6E-409C-BE32-E72D297353CC}">
                <c16:uniqueId val="{00000001-0948-4E7C-A006-444AF6E5B6C2}"/>
              </c:ext>
            </c:extLst>
          </c:dPt>
          <c:dPt>
            <c:idx val="11"/>
            <c:marker>
              <c:symbol val="circle"/>
              <c:size val="4"/>
              <c:spPr>
                <a:solidFill>
                  <a:schemeClr val="accent6">
                    <a:shade val="65000"/>
                    <a:lumMod val="60000"/>
                    <a:lumOff val="40000"/>
                  </a:schemeClr>
                </a:solidFill>
                <a:ln>
                  <a:noFill/>
                </a:ln>
                <a:effectLst>
                  <a:glow rad="63500">
                    <a:schemeClr val="accent6">
                      <a:shade val="65000"/>
                      <a:satMod val="175000"/>
                      <a:alpha val="25000"/>
                    </a:schemeClr>
                  </a:glow>
                </a:effectLst>
              </c:spPr>
            </c:marker>
            <c:bubble3D val="0"/>
            <c:spPr>
              <a:ln w="22225" cap="rnd">
                <a:solidFill>
                  <a:schemeClr val="accent6">
                    <a:shade val="65000"/>
                  </a:schemeClr>
                </a:solidFill>
              </a:ln>
              <a:effectLst>
                <a:glow rad="139700">
                  <a:schemeClr val="accent6">
                    <a:shade val="65000"/>
                    <a:satMod val="175000"/>
                    <a:alpha val="14000"/>
                  </a:schemeClr>
                </a:glow>
              </a:effectLst>
            </c:spPr>
            <c:extLst>
              <c:ext xmlns:c16="http://schemas.microsoft.com/office/drawing/2014/chart" uri="{C3380CC4-5D6E-409C-BE32-E72D297353CC}">
                <c16:uniqueId val="{00000002-0948-4E7C-A006-444AF6E5B6C2}"/>
              </c:ext>
            </c:extLst>
          </c:dPt>
          <c:dLbls>
            <c:dLbl>
              <c:idx val="9"/>
              <c:delete val="1"/>
              <c:extLst>
                <c:ext xmlns:c15="http://schemas.microsoft.com/office/drawing/2012/chart" uri="{CE6537A1-D6FC-4f65-9D91-7224C49458BB}"/>
                <c:ext xmlns:c16="http://schemas.microsoft.com/office/drawing/2014/chart" uri="{C3380CC4-5D6E-409C-BE32-E72D297353CC}">
                  <c16:uniqueId val="{00000000-0948-4E7C-A006-444AF6E5B6C2}"/>
                </c:ext>
              </c:extLst>
            </c:dLbl>
            <c:dLbl>
              <c:idx val="10"/>
              <c:delete val="1"/>
              <c:extLst>
                <c:ext xmlns:c15="http://schemas.microsoft.com/office/drawing/2012/chart" uri="{CE6537A1-D6FC-4f65-9D91-7224C49458BB}"/>
                <c:ext xmlns:c16="http://schemas.microsoft.com/office/drawing/2014/chart" uri="{C3380CC4-5D6E-409C-BE32-E72D297353CC}">
                  <c16:uniqueId val="{00000001-0948-4E7C-A006-444AF6E5B6C2}"/>
                </c:ext>
              </c:extLst>
            </c:dLbl>
            <c:dLbl>
              <c:idx val="11"/>
              <c:delete val="1"/>
              <c:extLst>
                <c:ext xmlns:c15="http://schemas.microsoft.com/office/drawing/2012/chart" uri="{CE6537A1-D6FC-4f65-9D91-7224C49458BB}"/>
                <c:ext xmlns:c16="http://schemas.microsoft.com/office/drawing/2014/chart" uri="{C3380CC4-5D6E-409C-BE32-E72D297353CC}">
                  <c16:uniqueId val="{00000002-0948-4E7C-A006-444AF6E5B6C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1'!$A$14:$A$26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1'!$D$14:$D$26</c:f>
              <c:numCache>
                <c:formatCode>#,##0" ""Lakh"</c:formatCode>
                <c:ptCount val="12"/>
                <c:pt idx="0">
                  <c:v>264.5</c:v>
                </c:pt>
                <c:pt idx="1">
                  <c:v>237.21999999999994</c:v>
                </c:pt>
                <c:pt idx="2">
                  <c:v>361.21</c:v>
                </c:pt>
                <c:pt idx="3">
                  <c:v>407.79000000000008</c:v>
                </c:pt>
                <c:pt idx="4">
                  <c:v>173.2</c:v>
                </c:pt>
                <c:pt idx="5">
                  <c:v>275.10000000000002</c:v>
                </c:pt>
                <c:pt idx="6">
                  <c:v>261.99</c:v>
                </c:pt>
                <c:pt idx="7">
                  <c:v>364.77</c:v>
                </c:pt>
                <c:pt idx="8">
                  <c:v>349.71</c:v>
                </c:pt>
              </c:numCache>
            </c:numRef>
          </c:val>
          <c:smooth val="0"/>
          <c:extLst>
            <c:ext xmlns:c16="http://schemas.microsoft.com/office/drawing/2014/chart" uri="{C3380CC4-5D6E-409C-BE32-E72D297353CC}">
              <c16:uniqueId val="{0000002B-C931-43E7-AE08-BF779B6860A4}"/>
            </c:ext>
          </c:extLst>
        </c:ser>
        <c:dLbls>
          <c:dLblPos val="t"/>
          <c:showLegendKey val="0"/>
          <c:showVal val="1"/>
          <c:showCatName val="0"/>
          <c:showSerName val="0"/>
          <c:showPercent val="0"/>
          <c:showBubbleSize val="0"/>
        </c:dLbls>
        <c:marker val="1"/>
        <c:smooth val="0"/>
        <c:axId val="1731142560"/>
        <c:axId val="1121619888"/>
      </c:lineChart>
      <c:catAx>
        <c:axId val="1731142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121619888"/>
        <c:crosses val="autoZero"/>
        <c:auto val="1"/>
        <c:lblAlgn val="ctr"/>
        <c:lblOffset val="100"/>
        <c:noMultiLvlLbl val="0"/>
      </c:catAx>
      <c:valAx>
        <c:axId val="1121619888"/>
        <c:scaling>
          <c:orientation val="minMax"/>
        </c:scaling>
        <c:delete val="1"/>
        <c:axPos val="l"/>
        <c:numFmt formatCode="#,##0&quot; &quot;&quot;Lakh&quot;" sourceLinked="1"/>
        <c:majorTickMark val="none"/>
        <c:minorTickMark val="none"/>
        <c:tickLblPos val="nextTo"/>
        <c:crossAx val="1731142560"/>
        <c:crosses val="autoZero"/>
        <c:crossBetween val="between"/>
      </c:valAx>
      <c:spPr>
        <a:noFill/>
        <a:ln>
          <a:noFill/>
        </a:ln>
        <a:effectLst/>
      </c:spPr>
    </c:plotArea>
    <c:legend>
      <c:legendPos val="r"/>
      <c:layout>
        <c:manualLayout>
          <c:xMode val="edge"/>
          <c:yMode val="edge"/>
          <c:x val="0.86943582644438777"/>
          <c:y val="2.7794181977252846E-2"/>
          <c:w val="0.10614611671831485"/>
          <c:h val="0.142649409338233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[Car_Sales_Dashboard_Dataset.xlsx]Pivot 1!PivotTable8</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baseline="0"/>
              <a:t>Market Share (app.)</a:t>
            </a:r>
          </a:p>
        </c:rich>
      </c:tx>
      <c:layout>
        <c:manualLayout>
          <c:xMode val="edge"/>
          <c:yMode val="edge"/>
          <c:x val="0.13169173126763478"/>
          <c:y val="5.6153475623146772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gradFill rotWithShape="1">
            <a:gsLst>
              <a:gs pos="0">
                <a:schemeClr val="accent6">
                  <a:tint val="54000"/>
                  <a:shade val="51000"/>
                  <a:satMod val="130000"/>
                </a:schemeClr>
              </a:gs>
              <a:gs pos="80000">
                <a:schemeClr val="accent6">
                  <a:tint val="54000"/>
                  <a:shade val="93000"/>
                  <a:satMod val="130000"/>
                </a:schemeClr>
              </a:gs>
              <a:gs pos="100000">
                <a:schemeClr val="accent6">
                  <a:tint val="5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6">
                  <a:tint val="77000"/>
                  <a:shade val="51000"/>
                  <a:satMod val="130000"/>
                </a:schemeClr>
              </a:gs>
              <a:gs pos="80000">
                <a:schemeClr val="accent6">
                  <a:tint val="77000"/>
                  <a:shade val="93000"/>
                  <a:satMod val="130000"/>
                </a:schemeClr>
              </a:gs>
              <a:gs pos="100000">
                <a:schemeClr val="accent6">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6">
                  <a:shade val="76000"/>
                  <a:shade val="51000"/>
                  <a:satMod val="130000"/>
                </a:schemeClr>
              </a:gs>
              <a:gs pos="80000">
                <a:schemeClr val="accent6">
                  <a:shade val="76000"/>
                  <a:shade val="93000"/>
                  <a:satMod val="130000"/>
                </a:schemeClr>
              </a:gs>
              <a:gs pos="100000">
                <a:schemeClr val="accent6">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6">
                  <a:shade val="53000"/>
                  <a:shade val="51000"/>
                  <a:satMod val="130000"/>
                </a:schemeClr>
              </a:gs>
              <a:gs pos="80000">
                <a:schemeClr val="accent6">
                  <a:shade val="53000"/>
                  <a:shade val="93000"/>
                  <a:satMod val="130000"/>
                </a:schemeClr>
              </a:gs>
              <a:gs pos="100000">
                <a:schemeClr val="accent6">
                  <a:shade val="5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gradFill rotWithShape="1">
            <a:gsLst>
              <a:gs pos="0">
                <a:schemeClr val="accent6">
                  <a:tint val="54000"/>
                  <a:shade val="51000"/>
                  <a:satMod val="130000"/>
                </a:schemeClr>
              </a:gs>
              <a:gs pos="80000">
                <a:schemeClr val="accent6">
                  <a:tint val="54000"/>
                  <a:shade val="93000"/>
                  <a:satMod val="130000"/>
                </a:schemeClr>
              </a:gs>
              <a:gs pos="100000">
                <a:schemeClr val="accent6">
                  <a:tint val="5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6">
                  <a:tint val="77000"/>
                  <a:shade val="51000"/>
                  <a:satMod val="130000"/>
                </a:schemeClr>
              </a:gs>
              <a:gs pos="80000">
                <a:schemeClr val="accent6">
                  <a:tint val="77000"/>
                  <a:shade val="93000"/>
                  <a:satMod val="130000"/>
                </a:schemeClr>
              </a:gs>
              <a:gs pos="100000">
                <a:schemeClr val="accent6">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6">
                  <a:shade val="76000"/>
                  <a:shade val="51000"/>
                  <a:satMod val="130000"/>
                </a:schemeClr>
              </a:gs>
              <a:gs pos="80000">
                <a:schemeClr val="accent6">
                  <a:shade val="76000"/>
                  <a:shade val="93000"/>
                  <a:satMod val="130000"/>
                </a:schemeClr>
              </a:gs>
              <a:gs pos="100000">
                <a:schemeClr val="accent6">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6">
                  <a:shade val="53000"/>
                  <a:shade val="51000"/>
                  <a:satMod val="130000"/>
                </a:schemeClr>
              </a:gs>
              <a:gs pos="80000">
                <a:schemeClr val="accent6">
                  <a:shade val="53000"/>
                  <a:shade val="93000"/>
                  <a:satMod val="130000"/>
                </a:schemeClr>
              </a:gs>
              <a:gs pos="100000">
                <a:schemeClr val="accent6">
                  <a:shade val="5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4"/>
        <c:spPr>
          <a:gradFill rotWithShape="1">
            <a:gsLst>
              <a:gs pos="0">
                <a:schemeClr val="accent6">
                  <a:shade val="53000"/>
                  <a:shade val="51000"/>
                  <a:satMod val="130000"/>
                </a:schemeClr>
              </a:gs>
              <a:gs pos="80000">
                <a:schemeClr val="accent6">
                  <a:shade val="53000"/>
                  <a:shade val="93000"/>
                  <a:satMod val="130000"/>
                </a:schemeClr>
              </a:gs>
              <a:gs pos="100000">
                <a:schemeClr val="accent6">
                  <a:shade val="5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32853624094077927"/>
                  <c:h val="0.20888892747049306"/>
                </c:manualLayout>
              </c15:layout>
            </c:ext>
          </c:extLst>
        </c:dLbl>
      </c:pivotFmt>
      <c:pivotFmt>
        <c:idx val="15"/>
        <c:spPr>
          <a:gradFill rotWithShape="1">
            <a:gsLst>
              <a:gs pos="0">
                <a:schemeClr val="accent6">
                  <a:shade val="76000"/>
                  <a:shade val="51000"/>
                  <a:satMod val="130000"/>
                </a:schemeClr>
              </a:gs>
              <a:gs pos="80000">
                <a:schemeClr val="accent6">
                  <a:shade val="76000"/>
                  <a:shade val="93000"/>
                  <a:satMod val="130000"/>
                </a:schemeClr>
              </a:gs>
              <a:gs pos="100000">
                <a:schemeClr val="accent6">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34786190217258983"/>
                  <c:h val="0.27416671730502218"/>
                </c:manualLayout>
              </c15:layout>
            </c:ext>
          </c:extLst>
        </c:dLbl>
      </c:pivotFmt>
      <c:pivotFmt>
        <c:idx val="1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0860757849972006E-2"/>
              <c:y val="-2.901235103756848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28366215700755576"/>
                  <c:h val="0.17407410622541089"/>
                </c:manualLayout>
              </c15:layout>
            </c:ext>
          </c:extLst>
        </c:dLbl>
      </c:pivotFmt>
      <c:pivotFmt>
        <c:idx val="17"/>
        <c:spPr>
          <a:gradFill rotWithShape="1">
            <a:gsLst>
              <a:gs pos="0">
                <a:schemeClr val="accent6">
                  <a:tint val="77000"/>
                  <a:shade val="51000"/>
                  <a:satMod val="130000"/>
                </a:schemeClr>
              </a:gs>
              <a:gs pos="80000">
                <a:schemeClr val="accent6">
                  <a:tint val="77000"/>
                  <a:shade val="93000"/>
                  <a:satMod val="130000"/>
                </a:schemeClr>
              </a:gs>
              <a:gs pos="100000">
                <a:schemeClr val="accent6">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4418870772701836E-2"/>
              <c:y val="5.277049676912067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34936940519571158"/>
                  <c:h val="0.19003089929607356"/>
                </c:manualLayout>
              </c15:layout>
            </c:ext>
          </c:extLst>
        </c:dLbl>
      </c:pivotFmt>
      <c:pivotFmt>
        <c:idx val="18"/>
        <c:spPr>
          <a:gradFill rotWithShape="1">
            <a:gsLst>
              <a:gs pos="0">
                <a:schemeClr val="accent6">
                  <a:tint val="54000"/>
                  <a:shade val="51000"/>
                  <a:satMod val="130000"/>
                </a:schemeClr>
              </a:gs>
              <a:gs pos="80000">
                <a:schemeClr val="accent6">
                  <a:tint val="54000"/>
                  <a:shade val="93000"/>
                  <a:satMod val="130000"/>
                </a:schemeClr>
              </a:gs>
              <a:gs pos="100000">
                <a:schemeClr val="accent6">
                  <a:tint val="5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36847594081985441"/>
                  <c:h val="0.20888892747049306"/>
                </c:manualLayout>
              </c15:layout>
            </c:ext>
          </c:extLst>
        </c:dLbl>
      </c:pivotFmt>
    </c:pivotFmts>
    <c:plotArea>
      <c:layout>
        <c:manualLayout>
          <c:layoutTarget val="inner"/>
          <c:xMode val="edge"/>
          <c:yMode val="edge"/>
          <c:x val="0.15205397246822205"/>
          <c:y val="0.12942940955909923"/>
          <c:w val="0.69721499881798843"/>
          <c:h val="0.84564172125543136"/>
        </c:manualLayout>
      </c:layout>
      <c:doughnutChart>
        <c:varyColors val="1"/>
        <c:ser>
          <c:idx val="0"/>
          <c:order val="0"/>
          <c:tx>
            <c:strRef>
              <c:f>'Pivot 1'!$E$4</c:f>
              <c:strCache>
                <c:ptCount val="1"/>
                <c:pt idx="0">
                  <c:v>Total</c:v>
                </c:pt>
              </c:strCache>
            </c:strRef>
          </c:tx>
          <c:dPt>
            <c:idx val="0"/>
            <c:bubble3D val="0"/>
            <c:spPr>
              <a:gradFill rotWithShape="1">
                <a:gsLst>
                  <a:gs pos="0">
                    <a:schemeClr val="accent6">
                      <a:tint val="54000"/>
                      <a:shade val="51000"/>
                      <a:satMod val="130000"/>
                    </a:schemeClr>
                  </a:gs>
                  <a:gs pos="80000">
                    <a:schemeClr val="accent6">
                      <a:tint val="54000"/>
                      <a:shade val="93000"/>
                      <a:satMod val="130000"/>
                    </a:schemeClr>
                  </a:gs>
                  <a:gs pos="100000">
                    <a:schemeClr val="accent6">
                      <a:tint val="5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4-F068-4CB5-B9A7-4EC96750B489}"/>
              </c:ext>
            </c:extLst>
          </c:dPt>
          <c:dPt>
            <c:idx val="1"/>
            <c:bubble3D val="0"/>
            <c:spPr>
              <a:gradFill rotWithShape="1">
                <a:gsLst>
                  <a:gs pos="0">
                    <a:schemeClr val="accent6">
                      <a:tint val="77000"/>
                      <a:shade val="51000"/>
                      <a:satMod val="130000"/>
                    </a:schemeClr>
                  </a:gs>
                  <a:gs pos="80000">
                    <a:schemeClr val="accent6">
                      <a:tint val="77000"/>
                      <a:shade val="93000"/>
                      <a:satMod val="130000"/>
                    </a:schemeClr>
                  </a:gs>
                  <a:gs pos="100000">
                    <a:schemeClr val="accent6">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F068-4CB5-B9A7-4EC96750B489}"/>
              </c:ext>
            </c:extLst>
          </c:dPt>
          <c:dPt>
            <c:idx val="2"/>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2-F068-4CB5-B9A7-4EC96750B489}"/>
              </c:ext>
            </c:extLst>
          </c:dPt>
          <c:dPt>
            <c:idx val="3"/>
            <c:bubble3D val="0"/>
            <c:spPr>
              <a:gradFill rotWithShape="1">
                <a:gsLst>
                  <a:gs pos="0">
                    <a:schemeClr val="accent6">
                      <a:shade val="76000"/>
                      <a:shade val="51000"/>
                      <a:satMod val="130000"/>
                    </a:schemeClr>
                  </a:gs>
                  <a:gs pos="80000">
                    <a:schemeClr val="accent6">
                      <a:shade val="76000"/>
                      <a:shade val="93000"/>
                      <a:satMod val="130000"/>
                    </a:schemeClr>
                  </a:gs>
                  <a:gs pos="100000">
                    <a:schemeClr val="accent6">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F068-4CB5-B9A7-4EC96750B489}"/>
              </c:ext>
            </c:extLst>
          </c:dPt>
          <c:dPt>
            <c:idx val="4"/>
            <c:bubble3D val="0"/>
            <c:spPr>
              <a:gradFill rotWithShape="1">
                <a:gsLst>
                  <a:gs pos="0">
                    <a:schemeClr val="accent6">
                      <a:shade val="53000"/>
                      <a:shade val="51000"/>
                      <a:satMod val="130000"/>
                    </a:schemeClr>
                  </a:gs>
                  <a:gs pos="80000">
                    <a:schemeClr val="accent6">
                      <a:shade val="53000"/>
                      <a:shade val="93000"/>
                      <a:satMod val="130000"/>
                    </a:schemeClr>
                  </a:gs>
                  <a:gs pos="100000">
                    <a:schemeClr val="accent6">
                      <a:shade val="5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0-F068-4CB5-B9A7-4EC96750B489}"/>
              </c:ext>
            </c:extLst>
          </c:dPt>
          <c:dLbls>
            <c:dLbl>
              <c:idx val="0"/>
              <c:showLegendKey val="0"/>
              <c:showVal val="0"/>
              <c:showCatName val="1"/>
              <c:showSerName val="0"/>
              <c:showPercent val="1"/>
              <c:showBubbleSize val="0"/>
              <c:separator>
</c:separator>
              <c:extLst>
                <c:ext xmlns:c15="http://schemas.microsoft.com/office/drawing/2012/chart" uri="{CE6537A1-D6FC-4f65-9D91-7224C49458BB}">
                  <c15:layout>
                    <c:manualLayout>
                      <c:w val="0.36847594081985441"/>
                      <c:h val="0.20888892747049306"/>
                    </c:manualLayout>
                  </c15:layout>
                </c:ext>
                <c:ext xmlns:c16="http://schemas.microsoft.com/office/drawing/2014/chart" uri="{C3380CC4-5D6E-409C-BE32-E72D297353CC}">
                  <c16:uniqueId val="{00000014-F068-4CB5-B9A7-4EC96750B489}"/>
                </c:ext>
              </c:extLst>
            </c:dLbl>
            <c:dLbl>
              <c:idx val="1"/>
              <c:layout>
                <c:manualLayout>
                  <c:x val="-6.4418870772701836E-2"/>
                  <c:y val="5.277049676912067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34936940519571158"/>
                      <c:h val="0.19003089929607356"/>
                    </c:manualLayout>
                  </c15:layout>
                </c:ext>
                <c:ext xmlns:c16="http://schemas.microsoft.com/office/drawing/2014/chart" uri="{C3380CC4-5D6E-409C-BE32-E72D297353CC}">
                  <c16:uniqueId val="{00000013-F068-4CB5-B9A7-4EC96750B489}"/>
                </c:ext>
              </c:extLst>
            </c:dLbl>
            <c:dLbl>
              <c:idx val="2"/>
              <c:layout>
                <c:manualLayout>
                  <c:x val="-7.0860757849972006E-2"/>
                  <c:y val="-2.901235103756848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28366215700755576"/>
                      <c:h val="0.17407410622541089"/>
                    </c:manualLayout>
                  </c15:layout>
                </c:ext>
                <c:ext xmlns:c16="http://schemas.microsoft.com/office/drawing/2014/chart" uri="{C3380CC4-5D6E-409C-BE32-E72D297353CC}">
                  <c16:uniqueId val="{00000012-F068-4CB5-B9A7-4EC96750B489}"/>
                </c:ext>
              </c:extLst>
            </c:dLbl>
            <c:dLbl>
              <c:idx val="3"/>
              <c:showLegendKey val="0"/>
              <c:showVal val="0"/>
              <c:showCatName val="1"/>
              <c:showSerName val="0"/>
              <c:showPercent val="1"/>
              <c:showBubbleSize val="0"/>
              <c:separator>
</c:separator>
              <c:extLst>
                <c:ext xmlns:c15="http://schemas.microsoft.com/office/drawing/2012/chart" uri="{CE6537A1-D6FC-4f65-9D91-7224C49458BB}">
                  <c15:layout>
                    <c:manualLayout>
                      <c:w val="0.34786190217258983"/>
                      <c:h val="0.27416671730502218"/>
                    </c:manualLayout>
                  </c15:layout>
                </c:ext>
                <c:ext xmlns:c16="http://schemas.microsoft.com/office/drawing/2014/chart" uri="{C3380CC4-5D6E-409C-BE32-E72D297353CC}">
                  <c16:uniqueId val="{00000011-F068-4CB5-B9A7-4EC96750B489}"/>
                </c:ext>
              </c:extLst>
            </c:dLbl>
            <c:dLbl>
              <c:idx val="4"/>
              <c:showLegendKey val="0"/>
              <c:showVal val="0"/>
              <c:showCatName val="1"/>
              <c:showSerName val="0"/>
              <c:showPercent val="1"/>
              <c:showBubbleSize val="0"/>
              <c:separator>
</c:separator>
              <c:extLst>
                <c:ext xmlns:c15="http://schemas.microsoft.com/office/drawing/2012/chart" uri="{CE6537A1-D6FC-4f65-9D91-7224C49458BB}">
                  <c15:layout>
                    <c:manualLayout>
                      <c:w val="0.32853624094077927"/>
                      <c:h val="0.20888892747049306"/>
                    </c:manualLayout>
                  </c15:layout>
                </c:ext>
                <c:ext xmlns:c16="http://schemas.microsoft.com/office/drawing/2014/chart" uri="{C3380CC4-5D6E-409C-BE32-E72D297353CC}">
                  <c16:uniqueId val="{00000010-F068-4CB5-B9A7-4EC96750B48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1'!$D$5:$D$10</c:f>
              <c:strCache>
                <c:ptCount val="5"/>
                <c:pt idx="0">
                  <c:v>Hyundai</c:v>
                </c:pt>
                <c:pt idx="1">
                  <c:v>Kia</c:v>
                </c:pt>
                <c:pt idx="2">
                  <c:v>Mahindra</c:v>
                </c:pt>
                <c:pt idx="3">
                  <c:v>Maruti Suzuki</c:v>
                </c:pt>
                <c:pt idx="4">
                  <c:v>Tata</c:v>
                </c:pt>
              </c:strCache>
            </c:strRef>
          </c:cat>
          <c:val>
            <c:numRef>
              <c:f>'Pivot 1'!$E$5:$E$10</c:f>
              <c:numCache>
                <c:formatCode>0.0"Lakh"</c:formatCode>
                <c:ptCount val="5"/>
                <c:pt idx="0">
                  <c:v>1748.0200000000011</c:v>
                </c:pt>
                <c:pt idx="1">
                  <c:v>713.53</c:v>
                </c:pt>
                <c:pt idx="2">
                  <c:v>1010.6000000000001</c:v>
                </c:pt>
                <c:pt idx="3">
                  <c:v>2718.0500000000011</c:v>
                </c:pt>
                <c:pt idx="4">
                  <c:v>1432.6600000000003</c:v>
                </c:pt>
              </c:numCache>
            </c:numRef>
          </c:val>
          <c:extLst>
            <c:ext xmlns:c16="http://schemas.microsoft.com/office/drawing/2014/chart" uri="{C3380CC4-5D6E-409C-BE32-E72D297353CC}">
              <c16:uniqueId val="{0000000C-F068-4CB5-B9A7-4EC96750B489}"/>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solidFill>
        <a:schemeClr val="tx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[Car_Sales_Dashboard_Dataset.xlsx]Pivot 1!PivotTable18</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Region</a:t>
            </a:r>
            <a:r>
              <a:rPr lang="en-IN" baseline="0"/>
              <a:t> Sales </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quot;₹&quot;\ #,###&quot; &quot;&quot;Lakh&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4"/>
        <c:spPr>
          <a:ln w="34925" cap="rnd">
            <a:solidFill>
              <a:schemeClr val="accent6"/>
            </a:solidFill>
            <a:round/>
          </a:ln>
          <a:effectLst>
            <a:outerShdw blurRad="40000" dist="23000" dir="5400000" rotWithShape="0">
              <a:srgbClr val="000000">
                <a:alpha val="35000"/>
              </a:srgbClr>
            </a:outerShdw>
          </a:effectLst>
        </c:spPr>
        <c:marker>
          <c:symbol val="none"/>
        </c:marker>
        <c:dLbl>
          <c:idx val="0"/>
          <c:layout>
            <c:manualLayout>
              <c:x val="2.8716904584001845E-2"/>
              <c:y val="-5.7598043662038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6"/>
            </a:solidFill>
            <a:round/>
          </a:ln>
          <a:effectLst>
            <a:outerShdw blurRad="40000" dist="23000" dir="5400000" rotWithShape="0">
              <a:srgbClr val="000000">
                <a:alpha val="35000"/>
              </a:srgbClr>
            </a:outerShdw>
          </a:effectLst>
        </c:spPr>
        <c:marker>
          <c:symbol val="none"/>
        </c:marker>
        <c:dLbl>
          <c:idx val="0"/>
          <c:layout>
            <c:manualLayout>
              <c:x val="2.2335370232001436E-2"/>
              <c:y val="-5.7598043662038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6"/>
            </a:solidFill>
            <a:round/>
          </a:ln>
          <a:effectLst>
            <a:outerShdw blurRad="40000" dist="23000" dir="5400000" rotWithShape="0">
              <a:srgbClr val="000000">
                <a:alpha val="35000"/>
              </a:srgbClr>
            </a:outerShdw>
          </a:effectLst>
        </c:spPr>
        <c:marker>
          <c:symbol val="none"/>
        </c:marker>
        <c:dLbl>
          <c:idx val="0"/>
          <c:layout>
            <c:manualLayout>
              <c:x val="3.5098438936002258E-2"/>
              <c:y val="-4.6078434929630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6"/>
            </a:solidFill>
            <a:round/>
          </a:ln>
          <a:effectLst>
            <a:outerShdw blurRad="40000" dist="23000" dir="5400000" rotWithShape="0">
              <a:srgbClr val="000000">
                <a:alpha val="35000"/>
              </a:srgbClr>
            </a:outerShdw>
          </a:effectLst>
        </c:spPr>
        <c:marker>
          <c:symbol val="none"/>
        </c:marker>
        <c:dLbl>
          <c:idx val="0"/>
          <c:layout>
            <c:manualLayout>
              <c:x val="3.1907671760002053E-2"/>
              <c:y val="-4.6078434929630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6"/>
            </a:solidFill>
            <a:round/>
          </a:ln>
          <a:effectLst>
            <a:outerShdw blurRad="40000" dist="23000" dir="5400000" rotWithShape="0">
              <a:srgbClr val="000000">
                <a:alpha val="35000"/>
              </a:srgbClr>
            </a:outerShdw>
          </a:effectLst>
        </c:spPr>
        <c:marker>
          <c:symbol val="none"/>
        </c:marker>
        <c:dLbl>
          <c:idx val="0"/>
          <c:layout>
            <c:manualLayout>
              <c:x val="2.5526137408001522E-2"/>
              <c:y val="-4.0318630563426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 1'!$I$20</c:f>
              <c:strCache>
                <c:ptCount val="1"/>
                <c:pt idx="0">
                  <c:v>Sum of Price(in lakh)</c:v>
                </c:pt>
              </c:strCache>
            </c:strRef>
          </c:tx>
          <c:spPr>
            <a:gradFill rotWithShape="1">
              <a:gsLst>
                <a:gs pos="0">
                  <a:schemeClr val="accent6">
                    <a:shade val="76000"/>
                    <a:shade val="51000"/>
                    <a:satMod val="130000"/>
                  </a:schemeClr>
                </a:gs>
                <a:gs pos="80000">
                  <a:schemeClr val="accent6">
                    <a:shade val="76000"/>
                    <a:shade val="93000"/>
                    <a:satMod val="130000"/>
                  </a:schemeClr>
                </a:gs>
                <a:gs pos="100000">
                  <a:schemeClr val="accent6">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numFmt formatCode="&quot;₹&quot;\ #,###&quot; &quot;&quot;Lakh&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1'!$G$21:$G$26</c:f>
              <c:strCache>
                <c:ptCount val="5"/>
                <c:pt idx="0">
                  <c:v>North</c:v>
                </c:pt>
                <c:pt idx="1">
                  <c:v>West</c:v>
                </c:pt>
                <c:pt idx="2">
                  <c:v>South</c:v>
                </c:pt>
                <c:pt idx="3">
                  <c:v>East</c:v>
                </c:pt>
                <c:pt idx="4">
                  <c:v>Central</c:v>
                </c:pt>
              </c:strCache>
            </c:strRef>
          </c:cat>
          <c:val>
            <c:numRef>
              <c:f>'Pivot 1'!$I$21:$I$26</c:f>
              <c:numCache>
                <c:formatCode>0</c:formatCode>
                <c:ptCount val="5"/>
                <c:pt idx="0">
                  <c:v>2763.7400000000011</c:v>
                </c:pt>
                <c:pt idx="1">
                  <c:v>2089.29</c:v>
                </c:pt>
                <c:pt idx="2">
                  <c:v>2088.7600000000011</c:v>
                </c:pt>
                <c:pt idx="3">
                  <c:v>1674.7300000000002</c:v>
                </c:pt>
                <c:pt idx="4">
                  <c:v>754.39</c:v>
                </c:pt>
              </c:numCache>
            </c:numRef>
          </c:val>
          <c:extLst>
            <c:ext xmlns:c16="http://schemas.microsoft.com/office/drawing/2014/chart" uri="{C3380CC4-5D6E-409C-BE32-E72D297353CC}">
              <c16:uniqueId val="{00000001-B2A0-4138-A6AE-5E0A7A6B6ABD}"/>
            </c:ext>
          </c:extLst>
        </c:ser>
        <c:dLbls>
          <c:showLegendKey val="0"/>
          <c:showVal val="0"/>
          <c:showCatName val="0"/>
          <c:showSerName val="0"/>
          <c:showPercent val="0"/>
          <c:showBubbleSize val="0"/>
        </c:dLbls>
        <c:gapWidth val="100"/>
        <c:axId val="1505736864"/>
        <c:axId val="1121683728"/>
      </c:barChart>
      <c:lineChart>
        <c:grouping val="standard"/>
        <c:varyColors val="0"/>
        <c:ser>
          <c:idx val="0"/>
          <c:order val="0"/>
          <c:tx>
            <c:strRef>
              <c:f>'Pivot 1'!$H$20</c:f>
              <c:strCache>
                <c:ptCount val="1"/>
                <c:pt idx="0">
                  <c:v>Count of Order_ID</c:v>
                </c:pt>
              </c:strCache>
            </c:strRef>
          </c:tx>
          <c:spPr>
            <a:ln w="34925" cap="rnd">
              <a:solidFill>
                <a:schemeClr val="accent6">
                  <a:tint val="77000"/>
                </a:schemeClr>
              </a:solidFill>
              <a:round/>
            </a:ln>
            <a:effectLst>
              <a:outerShdw blurRad="40000" dist="23000" dir="5400000" rotWithShape="0">
                <a:srgbClr val="000000">
                  <a:alpha val="35000"/>
                </a:srgbClr>
              </a:outerShdw>
            </a:effectLst>
          </c:spPr>
          <c:marker>
            <c:symbol val="none"/>
          </c:marker>
          <c:dPt>
            <c:idx val="0"/>
            <c:marker>
              <c:symbol val="none"/>
            </c:marker>
            <c:bubble3D val="0"/>
            <c:extLst>
              <c:ext xmlns:c16="http://schemas.microsoft.com/office/drawing/2014/chart" uri="{C3380CC4-5D6E-409C-BE32-E72D297353CC}">
                <c16:uniqueId val="{00000003-B2A0-4138-A6AE-5E0A7A6B6ABD}"/>
              </c:ext>
            </c:extLst>
          </c:dPt>
          <c:dPt>
            <c:idx val="1"/>
            <c:marker>
              <c:symbol val="none"/>
            </c:marker>
            <c:bubble3D val="0"/>
            <c:extLst>
              <c:ext xmlns:c16="http://schemas.microsoft.com/office/drawing/2014/chart" uri="{C3380CC4-5D6E-409C-BE32-E72D297353CC}">
                <c16:uniqueId val="{00000004-B2A0-4138-A6AE-5E0A7A6B6ABD}"/>
              </c:ext>
            </c:extLst>
          </c:dPt>
          <c:dPt>
            <c:idx val="2"/>
            <c:marker>
              <c:symbol val="none"/>
            </c:marker>
            <c:bubble3D val="0"/>
            <c:extLst>
              <c:ext xmlns:c16="http://schemas.microsoft.com/office/drawing/2014/chart" uri="{C3380CC4-5D6E-409C-BE32-E72D297353CC}">
                <c16:uniqueId val="{00000005-B2A0-4138-A6AE-5E0A7A6B6ABD}"/>
              </c:ext>
            </c:extLst>
          </c:dPt>
          <c:dPt>
            <c:idx val="3"/>
            <c:marker>
              <c:symbol val="none"/>
            </c:marker>
            <c:bubble3D val="0"/>
            <c:extLst>
              <c:ext xmlns:c16="http://schemas.microsoft.com/office/drawing/2014/chart" uri="{C3380CC4-5D6E-409C-BE32-E72D297353CC}">
                <c16:uniqueId val="{00000006-B2A0-4138-A6AE-5E0A7A6B6ABD}"/>
              </c:ext>
            </c:extLst>
          </c:dPt>
          <c:dPt>
            <c:idx val="4"/>
            <c:marker>
              <c:symbol val="none"/>
            </c:marker>
            <c:bubble3D val="0"/>
            <c:extLst>
              <c:ext xmlns:c16="http://schemas.microsoft.com/office/drawing/2014/chart" uri="{C3380CC4-5D6E-409C-BE32-E72D297353CC}">
                <c16:uniqueId val="{00000007-B2A0-4138-A6AE-5E0A7A6B6ABD}"/>
              </c:ext>
            </c:extLst>
          </c:dPt>
          <c:dLbls>
            <c:dLbl>
              <c:idx val="0"/>
              <c:layout>
                <c:manualLayout>
                  <c:x val="3.5098438936002258E-2"/>
                  <c:y val="-4.6078434929630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2A0-4138-A6AE-5E0A7A6B6ABD}"/>
                </c:ext>
              </c:extLst>
            </c:dLbl>
            <c:dLbl>
              <c:idx val="1"/>
              <c:layout>
                <c:manualLayout>
                  <c:x val="2.5526137408001522E-2"/>
                  <c:y val="-4.0318630563426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2A0-4138-A6AE-5E0A7A6B6ABD}"/>
                </c:ext>
              </c:extLst>
            </c:dLbl>
            <c:dLbl>
              <c:idx val="2"/>
              <c:layout>
                <c:manualLayout>
                  <c:x val="3.1907671760002053E-2"/>
                  <c:y val="-4.6078434929630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2A0-4138-A6AE-5E0A7A6B6ABD}"/>
                </c:ext>
              </c:extLst>
            </c:dLbl>
            <c:dLbl>
              <c:idx val="3"/>
              <c:layout>
                <c:manualLayout>
                  <c:x val="2.2335370232001436E-2"/>
                  <c:y val="-5.7598043662038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2A0-4138-A6AE-5E0A7A6B6ABD}"/>
                </c:ext>
              </c:extLst>
            </c:dLbl>
            <c:dLbl>
              <c:idx val="4"/>
              <c:layout>
                <c:manualLayout>
                  <c:x val="2.8716904584001845E-2"/>
                  <c:y val="-5.7598043662038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2A0-4138-A6AE-5E0A7A6B6AB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1'!$G$21:$G$26</c:f>
              <c:strCache>
                <c:ptCount val="5"/>
                <c:pt idx="0">
                  <c:v>North</c:v>
                </c:pt>
                <c:pt idx="1">
                  <c:v>West</c:v>
                </c:pt>
                <c:pt idx="2">
                  <c:v>South</c:v>
                </c:pt>
                <c:pt idx="3">
                  <c:v>East</c:v>
                </c:pt>
                <c:pt idx="4">
                  <c:v>Central</c:v>
                </c:pt>
              </c:strCache>
            </c:strRef>
          </c:cat>
          <c:val>
            <c:numRef>
              <c:f>'Pivot 1'!$H$21:$H$26</c:f>
              <c:numCache>
                <c:formatCode>0</c:formatCode>
                <c:ptCount val="5"/>
                <c:pt idx="0">
                  <c:v>289</c:v>
                </c:pt>
                <c:pt idx="1">
                  <c:v>228</c:v>
                </c:pt>
                <c:pt idx="2">
                  <c:v>230</c:v>
                </c:pt>
                <c:pt idx="3">
                  <c:v>176</c:v>
                </c:pt>
                <c:pt idx="4">
                  <c:v>77</c:v>
                </c:pt>
              </c:numCache>
            </c:numRef>
          </c:val>
          <c:smooth val="0"/>
          <c:extLst>
            <c:ext xmlns:c16="http://schemas.microsoft.com/office/drawing/2014/chart" uri="{C3380CC4-5D6E-409C-BE32-E72D297353CC}">
              <c16:uniqueId val="{00000000-B2A0-4138-A6AE-5E0A7A6B6ABD}"/>
            </c:ext>
          </c:extLst>
        </c:ser>
        <c:dLbls>
          <c:showLegendKey val="0"/>
          <c:showVal val="0"/>
          <c:showCatName val="0"/>
          <c:showSerName val="0"/>
          <c:showPercent val="0"/>
          <c:showBubbleSize val="0"/>
        </c:dLbls>
        <c:marker val="1"/>
        <c:smooth val="0"/>
        <c:axId val="1497269760"/>
        <c:axId val="1121686608"/>
      </c:lineChart>
      <c:catAx>
        <c:axId val="15057368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1" i="0" u="none" strike="noStrike" kern="1200" baseline="0">
                <a:solidFill>
                  <a:schemeClr val="bg1">
                    <a:lumMod val="95000"/>
                  </a:schemeClr>
                </a:solidFill>
                <a:latin typeface="+mn-lt"/>
                <a:ea typeface="+mn-ea"/>
                <a:cs typeface="+mn-cs"/>
              </a:defRPr>
            </a:pPr>
            <a:endParaRPr lang="en-US"/>
          </a:p>
        </c:txPr>
        <c:crossAx val="1121683728"/>
        <c:crosses val="autoZero"/>
        <c:auto val="1"/>
        <c:lblAlgn val="ctr"/>
        <c:lblOffset val="100"/>
        <c:noMultiLvlLbl val="0"/>
      </c:catAx>
      <c:valAx>
        <c:axId val="1121683728"/>
        <c:scaling>
          <c:orientation val="minMax"/>
        </c:scaling>
        <c:delete val="1"/>
        <c:axPos val="l"/>
        <c:numFmt formatCode="0" sourceLinked="1"/>
        <c:majorTickMark val="none"/>
        <c:minorTickMark val="none"/>
        <c:tickLblPos val="nextTo"/>
        <c:crossAx val="1505736864"/>
        <c:crosses val="autoZero"/>
        <c:crossBetween val="between"/>
      </c:valAx>
      <c:valAx>
        <c:axId val="1121686608"/>
        <c:scaling>
          <c:orientation val="minMax"/>
        </c:scaling>
        <c:delete val="1"/>
        <c:axPos val="r"/>
        <c:numFmt formatCode="0" sourceLinked="1"/>
        <c:majorTickMark val="out"/>
        <c:minorTickMark val="none"/>
        <c:tickLblPos val="nextTo"/>
        <c:crossAx val="1497269760"/>
        <c:crosses val="max"/>
        <c:crossBetween val="between"/>
      </c:valAx>
      <c:catAx>
        <c:axId val="1497269760"/>
        <c:scaling>
          <c:orientation val="minMax"/>
        </c:scaling>
        <c:delete val="1"/>
        <c:axPos val="b"/>
        <c:numFmt formatCode="General" sourceLinked="1"/>
        <c:majorTickMark val="out"/>
        <c:minorTickMark val="none"/>
        <c:tickLblPos val="nextTo"/>
        <c:crossAx val="112168660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solidFill>
        <a:schemeClr val="tx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[Car_Sales_Dashboard_Dataset.xlsx]Pivot 1!PivotTable16</c:name>
    <c:fmtId val="2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10 Model</a:t>
            </a:r>
            <a:endParaRPr lang="en-US"/>
          </a:p>
        </c:rich>
      </c:tx>
      <c:layout>
        <c:manualLayout>
          <c:xMode val="edge"/>
          <c:yMode val="edge"/>
          <c:x val="0.35690610837961051"/>
          <c:y val="1.462351922474621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372380559112227E-2"/>
          <c:y val="0.14597222222222223"/>
          <c:w val="0.98679033135465688"/>
          <c:h val="0.73804790026246714"/>
        </c:manualLayout>
      </c:layout>
      <c:barChart>
        <c:barDir val="col"/>
        <c:grouping val="clustered"/>
        <c:varyColors val="0"/>
        <c:ser>
          <c:idx val="0"/>
          <c:order val="0"/>
          <c:tx>
            <c:strRef>
              <c:f>'Pivot 1'!$H$4</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1'!$G$5:$G$15</c:f>
              <c:strCache>
                <c:ptCount val="10"/>
                <c:pt idx="0">
                  <c:v>i10 Nios</c:v>
                </c:pt>
                <c:pt idx="1">
                  <c:v>Creta</c:v>
                </c:pt>
                <c:pt idx="2">
                  <c:v>i20</c:v>
                </c:pt>
                <c:pt idx="3">
                  <c:v>Punch</c:v>
                </c:pt>
                <c:pt idx="4">
                  <c:v>Nexon</c:v>
                </c:pt>
                <c:pt idx="5">
                  <c:v>Brezza</c:v>
                </c:pt>
                <c:pt idx="6">
                  <c:v>Ertiga</c:v>
                </c:pt>
                <c:pt idx="7">
                  <c:v>Swift</c:v>
                </c:pt>
                <c:pt idx="8">
                  <c:v>Baleno</c:v>
                </c:pt>
                <c:pt idx="9">
                  <c:v>Dzire</c:v>
                </c:pt>
              </c:strCache>
            </c:strRef>
          </c:cat>
          <c:val>
            <c:numRef>
              <c:f>'Pivot 1'!$H$5:$H$15</c:f>
              <c:numCache>
                <c:formatCode>0</c:formatCode>
                <c:ptCount val="10"/>
                <c:pt idx="0">
                  <c:v>33</c:v>
                </c:pt>
                <c:pt idx="1">
                  <c:v>34</c:v>
                </c:pt>
                <c:pt idx="2">
                  <c:v>41</c:v>
                </c:pt>
                <c:pt idx="3">
                  <c:v>47</c:v>
                </c:pt>
                <c:pt idx="4">
                  <c:v>50</c:v>
                </c:pt>
                <c:pt idx="5">
                  <c:v>53</c:v>
                </c:pt>
                <c:pt idx="6">
                  <c:v>56</c:v>
                </c:pt>
                <c:pt idx="7">
                  <c:v>57</c:v>
                </c:pt>
                <c:pt idx="8">
                  <c:v>70</c:v>
                </c:pt>
                <c:pt idx="9">
                  <c:v>76</c:v>
                </c:pt>
              </c:numCache>
            </c:numRef>
          </c:val>
          <c:extLst>
            <c:ext xmlns:c16="http://schemas.microsoft.com/office/drawing/2014/chart" uri="{C3380CC4-5D6E-409C-BE32-E72D297353CC}">
              <c16:uniqueId val="{00000000-D1AB-42D9-8947-2AD52C4C093E}"/>
            </c:ext>
          </c:extLst>
        </c:ser>
        <c:dLbls>
          <c:dLblPos val="outEnd"/>
          <c:showLegendKey val="0"/>
          <c:showVal val="1"/>
          <c:showCatName val="0"/>
          <c:showSerName val="0"/>
          <c:showPercent val="0"/>
          <c:showBubbleSize val="0"/>
        </c:dLbls>
        <c:gapWidth val="100"/>
        <c:overlap val="-24"/>
        <c:axId val="1321302752"/>
        <c:axId val="1725743440"/>
      </c:barChart>
      <c:catAx>
        <c:axId val="13213027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725743440"/>
        <c:crosses val="autoZero"/>
        <c:auto val="1"/>
        <c:lblAlgn val="ctr"/>
        <c:lblOffset val="100"/>
        <c:noMultiLvlLbl val="0"/>
      </c:catAx>
      <c:valAx>
        <c:axId val="1725743440"/>
        <c:scaling>
          <c:orientation val="minMax"/>
        </c:scaling>
        <c:delete val="1"/>
        <c:axPos val="l"/>
        <c:numFmt formatCode="0" sourceLinked="1"/>
        <c:majorTickMark val="none"/>
        <c:minorTickMark val="none"/>
        <c:tickLblPos val="nextTo"/>
        <c:crossAx val="1321302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solidFill>
        <a:schemeClr val="tx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[Car_Sales_Dashboard_Dataset.xlsx]Pivot 1!PivotTable26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10 Dealers</a:t>
            </a:r>
            <a:endParaRPr lang="en-US"/>
          </a:p>
        </c:rich>
      </c:tx>
      <c:layout>
        <c:manualLayout>
          <c:xMode val="edge"/>
          <c:yMode val="edge"/>
          <c:x val="0.39329320305998999"/>
          <c:y val="6.7920576779398776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72730204295001"/>
          <c:y val="7.9908558580962671E-2"/>
          <c:w val="0.76911105205103258"/>
          <c:h val="0.90311129722418759"/>
        </c:manualLayout>
      </c:layout>
      <c:barChart>
        <c:barDir val="bar"/>
        <c:grouping val="clustered"/>
        <c:varyColors val="0"/>
        <c:ser>
          <c:idx val="0"/>
          <c:order val="0"/>
          <c:tx>
            <c:strRef>
              <c:f>'Pivot 1'!$L$23</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1'!$K$24:$K$34</c:f>
              <c:strCache>
                <c:ptCount val="10"/>
                <c:pt idx="0">
                  <c:v>Patna Autoplex</c:v>
                </c:pt>
                <c:pt idx="1">
                  <c:v>Ludhiana Wheels</c:v>
                </c:pt>
                <c:pt idx="2">
                  <c:v>Bengaluru Auto Hub</c:v>
                </c:pt>
                <c:pt idx="3">
                  <c:v>Pune Autoplex</c:v>
                </c:pt>
                <c:pt idx="4">
                  <c:v>Bhubaneswar Motors</c:v>
                </c:pt>
                <c:pt idx="5">
                  <c:v>Indore Wheels</c:v>
                </c:pt>
                <c:pt idx="6">
                  <c:v>Surat Autoplex</c:v>
                </c:pt>
                <c:pt idx="7">
                  <c:v>Guwahati Automobiles</c:v>
                </c:pt>
                <c:pt idx="8">
                  <c:v>Noida Car World</c:v>
                </c:pt>
                <c:pt idx="9">
                  <c:v>Nagpur Motors</c:v>
                </c:pt>
              </c:strCache>
            </c:strRef>
          </c:cat>
          <c:val>
            <c:numRef>
              <c:f>'Pivot 1'!$L$24:$L$34</c:f>
              <c:numCache>
                <c:formatCode>0.0"Lakh"</c:formatCode>
                <c:ptCount val="10"/>
                <c:pt idx="0">
                  <c:v>520.79000000000008</c:v>
                </c:pt>
                <c:pt idx="1">
                  <c:v>519.46</c:v>
                </c:pt>
                <c:pt idx="2">
                  <c:v>494.96000000000009</c:v>
                </c:pt>
                <c:pt idx="3">
                  <c:v>477.78999999999996</c:v>
                </c:pt>
                <c:pt idx="4">
                  <c:v>472.53</c:v>
                </c:pt>
                <c:pt idx="5">
                  <c:v>464.54000000000013</c:v>
                </c:pt>
                <c:pt idx="6">
                  <c:v>454.9899999999999</c:v>
                </c:pt>
                <c:pt idx="7">
                  <c:v>423.21999999999991</c:v>
                </c:pt>
                <c:pt idx="8">
                  <c:v>413.81999999999994</c:v>
                </c:pt>
                <c:pt idx="9">
                  <c:v>407.80000000000013</c:v>
                </c:pt>
              </c:numCache>
            </c:numRef>
          </c:val>
          <c:extLst>
            <c:ext xmlns:c16="http://schemas.microsoft.com/office/drawing/2014/chart" uri="{C3380CC4-5D6E-409C-BE32-E72D297353CC}">
              <c16:uniqueId val="{00000000-76DB-41B2-A95C-231F00339552}"/>
            </c:ext>
          </c:extLst>
        </c:ser>
        <c:dLbls>
          <c:dLblPos val="inEnd"/>
          <c:showLegendKey val="0"/>
          <c:showVal val="1"/>
          <c:showCatName val="0"/>
          <c:showSerName val="0"/>
          <c:showPercent val="0"/>
          <c:showBubbleSize val="0"/>
        </c:dLbls>
        <c:gapWidth val="115"/>
        <c:overlap val="-20"/>
        <c:axId val="1321315280"/>
        <c:axId val="1725739600"/>
      </c:barChart>
      <c:catAx>
        <c:axId val="132131528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725739600"/>
        <c:crosses val="autoZero"/>
        <c:auto val="1"/>
        <c:lblAlgn val="ctr"/>
        <c:lblOffset val="100"/>
        <c:noMultiLvlLbl val="0"/>
      </c:catAx>
      <c:valAx>
        <c:axId val="1725739600"/>
        <c:scaling>
          <c:orientation val="minMax"/>
        </c:scaling>
        <c:delete val="1"/>
        <c:axPos val="b"/>
        <c:numFmt formatCode="0.0&quot;Lakh&quot;" sourceLinked="1"/>
        <c:majorTickMark val="none"/>
        <c:minorTickMark val="none"/>
        <c:tickLblPos val="nextTo"/>
        <c:crossAx val="132131528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solidFill>
        <a:schemeClr val="tx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[Car_Sales_Dashboard_Dataset.xlsx]Pivot 1!PivotTable23</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10 Salesperson</a:t>
            </a:r>
            <a:endParaRPr lang="en-US"/>
          </a:p>
        </c:rich>
      </c:tx>
      <c:layout>
        <c:manualLayout>
          <c:xMode val="edge"/>
          <c:yMode val="edge"/>
          <c:x val="0.24375054852051359"/>
          <c:y val="8.6080588149572371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783103788366515"/>
          <c:y val="7.3254580515286077E-2"/>
          <c:w val="0.66929997428474464"/>
          <c:h val="0.91526800773143757"/>
        </c:manualLayout>
      </c:layout>
      <c:barChart>
        <c:barDir val="bar"/>
        <c:grouping val="clustered"/>
        <c:varyColors val="0"/>
        <c:ser>
          <c:idx val="0"/>
          <c:order val="0"/>
          <c:tx>
            <c:strRef>
              <c:f>'Pivot 1'!$O$17</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1'!$N$18:$N$28</c:f>
              <c:strCache>
                <c:ptCount val="10"/>
                <c:pt idx="0">
                  <c:v>Harsh Nair</c:v>
                </c:pt>
                <c:pt idx="1">
                  <c:v>Gaurav Shah</c:v>
                </c:pt>
                <c:pt idx="2">
                  <c:v>Arjun Reddy</c:v>
                </c:pt>
                <c:pt idx="3">
                  <c:v>Akash Verma</c:v>
                </c:pt>
                <c:pt idx="4">
                  <c:v>Varun Yadav</c:v>
                </c:pt>
                <c:pt idx="5">
                  <c:v>Akash Jain</c:v>
                </c:pt>
                <c:pt idx="6">
                  <c:v>Yash Sharma</c:v>
                </c:pt>
                <c:pt idx="7">
                  <c:v>Tarun Sharma</c:v>
                </c:pt>
                <c:pt idx="8">
                  <c:v>Nitin Pillai</c:v>
                </c:pt>
                <c:pt idx="9">
                  <c:v>Akash Pillai</c:v>
                </c:pt>
              </c:strCache>
            </c:strRef>
          </c:cat>
          <c:val>
            <c:numRef>
              <c:f>'Pivot 1'!$O$18:$O$28</c:f>
              <c:numCache>
                <c:formatCode>0.0"Lakh"</c:formatCode>
                <c:ptCount val="10"/>
                <c:pt idx="0">
                  <c:v>342.86</c:v>
                </c:pt>
                <c:pt idx="1">
                  <c:v>270.58000000000004</c:v>
                </c:pt>
                <c:pt idx="2">
                  <c:v>241.02</c:v>
                </c:pt>
                <c:pt idx="3">
                  <c:v>239.07</c:v>
                </c:pt>
                <c:pt idx="4">
                  <c:v>232.35999999999996</c:v>
                </c:pt>
                <c:pt idx="5">
                  <c:v>216.32</c:v>
                </c:pt>
                <c:pt idx="6">
                  <c:v>215.34999999999997</c:v>
                </c:pt>
                <c:pt idx="7">
                  <c:v>207.57000000000002</c:v>
                </c:pt>
                <c:pt idx="8">
                  <c:v>207.14</c:v>
                </c:pt>
                <c:pt idx="9">
                  <c:v>203.07</c:v>
                </c:pt>
              </c:numCache>
            </c:numRef>
          </c:val>
          <c:extLst>
            <c:ext xmlns:c16="http://schemas.microsoft.com/office/drawing/2014/chart" uri="{C3380CC4-5D6E-409C-BE32-E72D297353CC}">
              <c16:uniqueId val="{00000000-64F0-4026-B691-F221686E8927}"/>
            </c:ext>
          </c:extLst>
        </c:ser>
        <c:dLbls>
          <c:dLblPos val="inEnd"/>
          <c:showLegendKey val="0"/>
          <c:showVal val="1"/>
          <c:showCatName val="0"/>
          <c:showSerName val="0"/>
          <c:showPercent val="0"/>
          <c:showBubbleSize val="0"/>
        </c:dLbls>
        <c:gapWidth val="115"/>
        <c:overlap val="-20"/>
        <c:axId val="1497306416"/>
        <c:axId val="301289680"/>
      </c:barChart>
      <c:catAx>
        <c:axId val="149730641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301289680"/>
        <c:crosses val="autoZero"/>
        <c:auto val="1"/>
        <c:lblAlgn val="ctr"/>
        <c:lblOffset val="100"/>
        <c:noMultiLvlLbl val="0"/>
      </c:catAx>
      <c:valAx>
        <c:axId val="301289680"/>
        <c:scaling>
          <c:orientation val="minMax"/>
        </c:scaling>
        <c:delete val="1"/>
        <c:axPos val="b"/>
        <c:numFmt formatCode="0.0&quot;Lakh&quot;" sourceLinked="1"/>
        <c:majorTickMark val="none"/>
        <c:minorTickMark val="none"/>
        <c:tickLblPos val="nextTo"/>
        <c:crossAx val="1497306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solidFill>
        <a:schemeClr val="tx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[Car_Sales_Dashboard_Dataset.xlsx]Pivot 1!PivotTable19</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Segment</a:t>
            </a:r>
            <a:r>
              <a:rPr lang="en-US" baseline="0"/>
              <a:t> Revenue</a:t>
            </a:r>
            <a:endParaRPr lang="en-US"/>
          </a:p>
        </c:rich>
      </c:tx>
      <c:layout>
        <c:manualLayout>
          <c:xMode val="edge"/>
          <c:yMode val="edge"/>
          <c:x val="0.29794599527015858"/>
          <c:y val="5.9478620714202421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1597645595839937"/>
          <c:w val="0.93888888888888888"/>
          <c:h val="0.76895308001106166"/>
        </c:manualLayout>
      </c:layout>
      <c:barChart>
        <c:barDir val="col"/>
        <c:grouping val="clustered"/>
        <c:varyColors val="0"/>
        <c:ser>
          <c:idx val="0"/>
          <c:order val="0"/>
          <c:tx>
            <c:strRef>
              <c:f>'Pivot 1'!$L$14</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1'!$K$15:$K$21</c:f>
              <c:strCache>
                <c:ptCount val="6"/>
                <c:pt idx="0">
                  <c:v>Hatchback</c:v>
                </c:pt>
                <c:pt idx="1">
                  <c:v>Luxury Sedan</c:v>
                </c:pt>
                <c:pt idx="2">
                  <c:v>Luxury SUV</c:v>
                </c:pt>
                <c:pt idx="3">
                  <c:v>MPV</c:v>
                </c:pt>
                <c:pt idx="4">
                  <c:v>Sedan</c:v>
                </c:pt>
                <c:pt idx="5">
                  <c:v>SUV</c:v>
                </c:pt>
              </c:strCache>
            </c:strRef>
          </c:cat>
          <c:val>
            <c:numRef>
              <c:f>'Pivot 1'!$L$15:$L$21</c:f>
              <c:numCache>
                <c:formatCode>#,##0.00" ""Lakh"</c:formatCode>
                <c:ptCount val="6"/>
                <c:pt idx="0">
                  <c:v>1737.9000000000003</c:v>
                </c:pt>
                <c:pt idx="1">
                  <c:v>62</c:v>
                </c:pt>
                <c:pt idx="2">
                  <c:v>54</c:v>
                </c:pt>
                <c:pt idx="3">
                  <c:v>847.22</c:v>
                </c:pt>
                <c:pt idx="4">
                  <c:v>1789.0700000000013</c:v>
                </c:pt>
                <c:pt idx="5">
                  <c:v>4880.7199999999975</c:v>
                </c:pt>
              </c:numCache>
            </c:numRef>
          </c:val>
          <c:extLst>
            <c:ext xmlns:c16="http://schemas.microsoft.com/office/drawing/2014/chart" uri="{C3380CC4-5D6E-409C-BE32-E72D297353CC}">
              <c16:uniqueId val="{00000000-D0AF-47FE-8B1E-552E1B84D7D4}"/>
            </c:ext>
          </c:extLst>
        </c:ser>
        <c:dLbls>
          <c:dLblPos val="outEnd"/>
          <c:showLegendKey val="0"/>
          <c:showVal val="1"/>
          <c:showCatName val="0"/>
          <c:showSerName val="0"/>
          <c:showPercent val="0"/>
          <c:showBubbleSize val="0"/>
        </c:dLbls>
        <c:gapWidth val="100"/>
        <c:overlap val="-24"/>
        <c:axId val="1731142560"/>
        <c:axId val="1121694288"/>
      </c:barChart>
      <c:catAx>
        <c:axId val="17311425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121694288"/>
        <c:crosses val="autoZero"/>
        <c:auto val="1"/>
        <c:lblAlgn val="ctr"/>
        <c:lblOffset val="100"/>
        <c:noMultiLvlLbl val="0"/>
      </c:catAx>
      <c:valAx>
        <c:axId val="1121694288"/>
        <c:scaling>
          <c:orientation val="minMax"/>
        </c:scaling>
        <c:delete val="1"/>
        <c:axPos val="l"/>
        <c:numFmt formatCode="#,##0.00&quot; &quot;&quot;Lakh&quot;" sourceLinked="1"/>
        <c:majorTickMark val="none"/>
        <c:minorTickMark val="none"/>
        <c:tickLblPos val="nextTo"/>
        <c:crossAx val="1731142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solidFill>
        <a:schemeClr val="tx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[Car_Sales_Dashboard_Dataset.xlsx]Pivot 1!PivotTable31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Complaint</a:t>
            </a:r>
            <a:r>
              <a:rPr lang="en-US" baseline="0"/>
              <a:t> Category</a:t>
            </a:r>
            <a:endParaRPr lang="en-US"/>
          </a:p>
        </c:rich>
      </c:tx>
      <c:layout>
        <c:manualLayout>
          <c:xMode val="edge"/>
          <c:yMode val="edge"/>
          <c:x val="0.27677868055067384"/>
          <c:y val="1.672598317831434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horzOverflow="clip" vert="horz" wrap="square" lIns="36000" tIns="19050" rIns="38100" bIns="19050" anchor="t" anchorCtr="0">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horzOverflow="clip" vert="horz" wrap="square" lIns="36000" tIns="19050" rIns="38100" bIns="19050" anchor="t" anchorCtr="0">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horzOverflow="clip" vert="horz" wrap="square" lIns="36000" tIns="19050" rIns="38100" bIns="19050" anchor="t" anchorCtr="0">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8.6051743021903146E-2"/>
          <c:y val="0.13864391347618171"/>
          <c:w val="0.85063346538560092"/>
          <c:h val="0.67287313319809139"/>
        </c:manualLayout>
      </c:layout>
      <c:barChart>
        <c:barDir val="col"/>
        <c:grouping val="clustered"/>
        <c:varyColors val="0"/>
        <c:ser>
          <c:idx val="0"/>
          <c:order val="0"/>
          <c:tx>
            <c:strRef>
              <c:f>'Pivot 1'!$E$29</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horzOverflow="clip" vert="horz" wrap="square" lIns="36000" tIns="19050" rIns="38100" bIns="19050" anchor="t" anchorCtr="0">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a:solidFill>
                        <a:schemeClr val="lt1">
                          <a:lumMod val="95000"/>
                          <a:alpha val="54000"/>
                        </a:schemeClr>
                      </a:solidFill>
                    </a:ln>
                    <a:effectLst/>
                  </c:spPr>
                </c15:leaderLines>
              </c:ext>
            </c:extLst>
          </c:dLbls>
          <c:cat>
            <c:strRef>
              <c:f>'Pivot 1'!$D$30:$D$35</c:f>
              <c:strCache>
                <c:ptCount val="5"/>
                <c:pt idx="0">
                  <c:v>After-Sales Support</c:v>
                </c:pt>
                <c:pt idx="1">
                  <c:v>Delivery Delay</c:v>
                </c:pt>
                <c:pt idx="2">
                  <c:v>Pricing</c:v>
                </c:pt>
                <c:pt idx="3">
                  <c:v>Sales Experience</c:v>
                </c:pt>
                <c:pt idx="4">
                  <c:v>Vehicle Quality</c:v>
                </c:pt>
              </c:strCache>
            </c:strRef>
          </c:cat>
          <c:val>
            <c:numRef>
              <c:f>'Pivot 1'!$E$30:$E$35</c:f>
              <c:numCache>
                <c:formatCode>General</c:formatCode>
                <c:ptCount val="5"/>
                <c:pt idx="0">
                  <c:v>24</c:v>
                </c:pt>
                <c:pt idx="1">
                  <c:v>31</c:v>
                </c:pt>
                <c:pt idx="2">
                  <c:v>24</c:v>
                </c:pt>
                <c:pt idx="3">
                  <c:v>22</c:v>
                </c:pt>
                <c:pt idx="4">
                  <c:v>31</c:v>
                </c:pt>
              </c:numCache>
            </c:numRef>
          </c:val>
          <c:extLst>
            <c:ext xmlns:c16="http://schemas.microsoft.com/office/drawing/2014/chart" uri="{C3380CC4-5D6E-409C-BE32-E72D297353CC}">
              <c16:uniqueId val="{00000000-421D-4C37-BC5B-5BC987B3AED1}"/>
            </c:ext>
          </c:extLst>
        </c:ser>
        <c:dLbls>
          <c:dLblPos val="outEnd"/>
          <c:showLegendKey val="0"/>
          <c:showVal val="1"/>
          <c:showCatName val="0"/>
          <c:showSerName val="0"/>
          <c:showPercent val="0"/>
          <c:showBubbleSize val="0"/>
        </c:dLbls>
        <c:gapWidth val="150"/>
        <c:axId val="1321295328"/>
        <c:axId val="1725787600"/>
      </c:barChart>
      <c:catAx>
        <c:axId val="1321295328"/>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725787600"/>
        <c:crosses val="autoZero"/>
        <c:auto val="1"/>
        <c:lblAlgn val="ctr"/>
        <c:lblOffset val="100"/>
        <c:noMultiLvlLbl val="0"/>
      </c:catAx>
      <c:valAx>
        <c:axId val="1725787600"/>
        <c:scaling>
          <c:orientation val="minMax"/>
        </c:scaling>
        <c:delete val="1"/>
        <c:axPos val="l"/>
        <c:numFmt formatCode="General" sourceLinked="1"/>
        <c:majorTickMark val="none"/>
        <c:minorTickMark val="none"/>
        <c:tickLblPos val="nextTo"/>
        <c:crossAx val="132129532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a:solidFill>
        <a:schemeClr val="tx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openxmlformats.org/officeDocument/2006/relationships/hyperlink" Target="#Insights!A1"/><Relationship Id="rId2" Type="http://schemas.openxmlformats.org/officeDocument/2006/relationships/image" Target="../media/image1.png"/><Relationship Id="rId1" Type="http://schemas.microsoft.com/office/2017/06/relationships/model3d" Target="../media/model3d1.glb"/><Relationship Id="rId6" Type="http://schemas.openxmlformats.org/officeDocument/2006/relationships/hyperlink" Target="#Executive!A1"/><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hyperlink" Target="#'Key Findings'!A1"/></Relationships>
</file>

<file path=xl/drawings/_rels/drawing3.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hyperlink" Target="#Executive!A1"/><Relationship Id="rId7" Type="http://schemas.openxmlformats.org/officeDocument/2006/relationships/chart" Target="../charts/chart8.xml"/><Relationship Id="rId2" Type="http://schemas.openxmlformats.org/officeDocument/2006/relationships/image" Target="../media/image1.png"/><Relationship Id="rId1" Type="http://schemas.microsoft.com/office/2017/06/relationships/model3d" Target="../media/model3d1.glb"/><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hyperlink" Target="#Insights!A1"/><Relationship Id="rId9" Type="http://schemas.openxmlformats.org/officeDocument/2006/relationships/hyperlink" Target="#'Key Findings'!A1"/></Relationships>
</file>

<file path=xl/drawings/_rels/drawing4.xml.rels><?xml version="1.0" encoding="UTF-8" standalone="yes"?>
<Relationships xmlns="http://schemas.openxmlformats.org/package/2006/relationships"><Relationship Id="rId3" Type="http://schemas.openxmlformats.org/officeDocument/2006/relationships/hyperlink" Target="#Executive!A1"/><Relationship Id="rId2" Type="http://schemas.openxmlformats.org/officeDocument/2006/relationships/image" Target="../media/image1.png"/><Relationship Id="rId1" Type="http://schemas.microsoft.com/office/2017/06/relationships/model3d" Target="../media/model3d1.glb"/><Relationship Id="rId5" Type="http://schemas.openxmlformats.org/officeDocument/2006/relationships/hyperlink" Target="#'Key Findings'!A1"/><Relationship Id="rId4" Type="http://schemas.openxmlformats.org/officeDocument/2006/relationships/hyperlink" Target="#Insights!A1"/></Relationships>
</file>

<file path=xl/drawings/drawing1.xml><?xml version="1.0" encoding="utf-8"?>
<xdr:wsDr xmlns:xdr="http://schemas.openxmlformats.org/drawingml/2006/spreadsheetDrawing" xmlns:a="http://schemas.openxmlformats.org/drawingml/2006/main">
  <xdr:twoCellAnchor>
    <xdr:from>
      <xdr:col>18</xdr:col>
      <xdr:colOff>0</xdr:colOff>
      <xdr:row>0</xdr:row>
      <xdr:rowOff>0</xdr:rowOff>
    </xdr:from>
    <xdr:to>
      <xdr:col>25</xdr:col>
      <xdr:colOff>142672</xdr:colOff>
      <xdr:row>12</xdr:row>
      <xdr:rowOff>27061</xdr:rowOff>
    </xdr:to>
    <xdr:graphicFrame macro="">
      <xdr:nvGraphicFramePr>
        <xdr:cNvPr id="27" name="Chart 26">
          <a:extLst>
            <a:ext uri="{FF2B5EF4-FFF2-40B4-BE49-F238E27FC236}">
              <a16:creationId xmlns:a16="http://schemas.microsoft.com/office/drawing/2014/main" id="{3EF141DF-57BC-4304-872F-3044BD301A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588848</xdr:colOff>
      <xdr:row>0</xdr:row>
      <xdr:rowOff>40532</xdr:rowOff>
    </xdr:from>
    <xdr:to>
      <xdr:col>5</xdr:col>
      <xdr:colOff>529508</xdr:colOff>
      <xdr:row>4</xdr:row>
      <xdr:rowOff>40533</xdr:rowOff>
    </xdr:to>
    <xdr:sp macro="" textlink="">
      <xdr:nvSpPr>
        <xdr:cNvPr id="6" name="Rectangle: Diagonal Corners Rounded 5">
          <a:extLst>
            <a:ext uri="{FF2B5EF4-FFF2-40B4-BE49-F238E27FC236}">
              <a16:creationId xmlns:a16="http://schemas.microsoft.com/office/drawing/2014/main" id="{443CE8F2-F65F-4B51-B3A3-D3952CDB1836}"/>
            </a:ext>
          </a:extLst>
        </xdr:cNvPr>
        <xdr:cNvSpPr/>
      </xdr:nvSpPr>
      <xdr:spPr>
        <a:xfrm>
          <a:off x="1804805" y="40532"/>
          <a:ext cx="1764597" cy="745788"/>
        </a:xfrm>
        <a:prstGeom prst="round2DiagRect">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24319</xdr:colOff>
      <xdr:row>0</xdr:row>
      <xdr:rowOff>0</xdr:rowOff>
    </xdr:from>
    <xdr:to>
      <xdr:col>2</xdr:col>
      <xdr:colOff>543127</xdr:colOff>
      <xdr:row>4</xdr:row>
      <xdr:rowOff>32426</xdr:rowOff>
    </xdr:to>
    <mc:AlternateContent xmlns:mc="http://schemas.openxmlformats.org/markup-compatibility/2006">
      <mc:Choice xmlns:am3d="http://schemas.microsoft.com/office/drawing/2017/model3d" Requires="am3d">
        <xdr:graphicFrame macro="">
          <xdr:nvGraphicFramePr>
            <xdr:cNvPr id="12" name="3D Model 11" descr="Raven Muscle Black">
              <a:extLst>
                <a:ext uri="{FF2B5EF4-FFF2-40B4-BE49-F238E27FC236}">
                  <a16:creationId xmlns:a16="http://schemas.microsoft.com/office/drawing/2014/main" id="{7D418166-803F-06B8-0005-A41287C22F78}"/>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1">
                <am3d:spPr>
                  <a:xfrm>
                    <a:off x="0" y="0"/>
                    <a:ext cx="1738008" cy="763946"/>
                  </a:xfrm>
                  <a:prstGeom prst="rect">
                    <a:avLst/>
                  </a:prstGeom>
                </am3d:spPr>
                <am3d:camera>
                  <am3d:pos x="0" y="0" z="54135269"/>
                  <am3d:up dx="0" dy="36000000" dz="0"/>
                  <am3d:lookAt x="0" y="0" z="0"/>
                  <am3d:perspective fov="2700000"/>
                </am3d:camera>
                <am3d:trans>
                  <am3d:meterPerModelUnit n="26528912" d="1000000"/>
                  <am3d:preTrans dx="0" dy="-1833652" dz="61859"/>
                  <am3d:scale>
                    <am3d:sx n="1000000" d="1000000"/>
                    <am3d:sy n="1000000" d="1000000"/>
                    <am3d:sz n="1000000" d="1000000"/>
                  </am3d:scale>
                  <am3d:rot ax="1820720" ay="3565231" az="1604886"/>
                  <am3d:postTrans dx="0" dy="0" dz="0"/>
                </am3d:trans>
                <am3d:raster rName="Office3DRenderer" rVer="16.0.8326">
                  <am3d:blip r:embed="rId2"/>
                </am3d:raster>
                <am3d:objViewport viewportSz="1778773"/>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12" name="3D Model 11" descr="Raven Muscle Black">
              <a:extLst>
                <a:ext uri="{FF2B5EF4-FFF2-40B4-BE49-F238E27FC236}">
                  <a16:creationId xmlns:a16="http://schemas.microsoft.com/office/drawing/2014/main" id="{7D418166-803F-06B8-0005-A41287C22F78}"/>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2"/>
            <a:stretch>
              <a:fillRect/>
            </a:stretch>
          </xdr:blipFill>
          <xdr:spPr>
            <a:xfrm>
              <a:off x="24319" y="0"/>
              <a:ext cx="1734765" cy="778213"/>
            </a:xfrm>
            <a:prstGeom prst="rect">
              <a:avLst/>
            </a:prstGeom>
          </xdr:spPr>
        </xdr:pic>
      </mc:Fallback>
    </mc:AlternateContent>
    <xdr:clientData/>
  </xdr:twoCellAnchor>
  <xdr:twoCellAnchor>
    <xdr:from>
      <xdr:col>16</xdr:col>
      <xdr:colOff>352138</xdr:colOff>
      <xdr:row>0</xdr:row>
      <xdr:rowOff>38910</xdr:rowOff>
    </xdr:from>
    <xdr:to>
      <xdr:col>19</xdr:col>
      <xdr:colOff>292799</xdr:colOff>
      <xdr:row>4</xdr:row>
      <xdr:rowOff>38911</xdr:rowOff>
    </xdr:to>
    <xdr:sp macro="" textlink="">
      <xdr:nvSpPr>
        <xdr:cNvPr id="13" name="Rectangle: Diagonal Corners Rounded 12">
          <a:extLst>
            <a:ext uri="{FF2B5EF4-FFF2-40B4-BE49-F238E27FC236}">
              <a16:creationId xmlns:a16="http://schemas.microsoft.com/office/drawing/2014/main" id="{A5C229A7-79D8-4BBD-838C-032D70548A48}"/>
            </a:ext>
          </a:extLst>
        </xdr:cNvPr>
        <xdr:cNvSpPr/>
      </xdr:nvSpPr>
      <xdr:spPr>
        <a:xfrm>
          <a:off x="10079798" y="38910"/>
          <a:ext cx="1764597" cy="745788"/>
        </a:xfrm>
        <a:prstGeom prst="round2DiagRect">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83010</xdr:colOff>
      <xdr:row>0</xdr:row>
      <xdr:rowOff>37289</xdr:rowOff>
    </xdr:from>
    <xdr:to>
      <xdr:col>16</xdr:col>
      <xdr:colOff>23670</xdr:colOff>
      <xdr:row>4</xdr:row>
      <xdr:rowOff>37290</xdr:rowOff>
    </xdr:to>
    <xdr:sp macro="" textlink="">
      <xdr:nvSpPr>
        <xdr:cNvPr id="14" name="Rectangle: Diagonal Corners Rounded 13">
          <a:extLst>
            <a:ext uri="{FF2B5EF4-FFF2-40B4-BE49-F238E27FC236}">
              <a16:creationId xmlns:a16="http://schemas.microsoft.com/office/drawing/2014/main" id="{93033AB8-D189-4E5D-85C5-E2802C6CF650}"/>
            </a:ext>
          </a:extLst>
        </xdr:cNvPr>
        <xdr:cNvSpPr/>
      </xdr:nvSpPr>
      <xdr:spPr>
        <a:xfrm>
          <a:off x="7986733" y="37289"/>
          <a:ext cx="1764597" cy="745788"/>
        </a:xfrm>
        <a:prstGeom prst="round2DiagRect">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454274</xdr:colOff>
      <xdr:row>0</xdr:row>
      <xdr:rowOff>43774</xdr:rowOff>
    </xdr:from>
    <xdr:to>
      <xdr:col>12</xdr:col>
      <xdr:colOff>394935</xdr:colOff>
      <xdr:row>4</xdr:row>
      <xdr:rowOff>43775</xdr:rowOff>
    </xdr:to>
    <xdr:sp macro="" textlink="">
      <xdr:nvSpPr>
        <xdr:cNvPr id="15" name="Rectangle: Diagonal Corners Rounded 14">
          <a:extLst>
            <a:ext uri="{FF2B5EF4-FFF2-40B4-BE49-F238E27FC236}">
              <a16:creationId xmlns:a16="http://schemas.microsoft.com/office/drawing/2014/main" id="{57D3EDF2-90C1-4D06-877B-F3469A076E46}"/>
            </a:ext>
          </a:extLst>
        </xdr:cNvPr>
        <xdr:cNvSpPr/>
      </xdr:nvSpPr>
      <xdr:spPr>
        <a:xfrm>
          <a:off x="5926083" y="43774"/>
          <a:ext cx="1764597" cy="745788"/>
        </a:xfrm>
        <a:prstGeom prst="round2DiagRect">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217576</xdr:colOff>
      <xdr:row>0</xdr:row>
      <xdr:rowOff>42153</xdr:rowOff>
    </xdr:from>
    <xdr:to>
      <xdr:col>9</xdr:col>
      <xdr:colOff>158236</xdr:colOff>
      <xdr:row>4</xdr:row>
      <xdr:rowOff>42154</xdr:rowOff>
    </xdr:to>
    <xdr:sp macro="" textlink="">
      <xdr:nvSpPr>
        <xdr:cNvPr id="16" name="Rectangle: Diagonal Corners Rounded 15">
          <a:extLst>
            <a:ext uri="{FF2B5EF4-FFF2-40B4-BE49-F238E27FC236}">
              <a16:creationId xmlns:a16="http://schemas.microsoft.com/office/drawing/2014/main" id="{4992BE12-4C8D-4FAA-B0C4-A84476CC7D63}"/>
            </a:ext>
          </a:extLst>
        </xdr:cNvPr>
        <xdr:cNvSpPr/>
      </xdr:nvSpPr>
      <xdr:spPr>
        <a:xfrm>
          <a:off x="3865448" y="42153"/>
          <a:ext cx="1764597" cy="745788"/>
        </a:xfrm>
        <a:prstGeom prst="round2DiagRect">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397212</xdr:colOff>
      <xdr:row>2</xdr:row>
      <xdr:rowOff>56744</xdr:rowOff>
    </xdr:from>
    <xdr:to>
      <xdr:col>5</xdr:col>
      <xdr:colOff>243191</xdr:colOff>
      <xdr:row>3</xdr:row>
      <xdr:rowOff>178340</xdr:rowOff>
    </xdr:to>
    <xdr:sp macro="" textlink="">
      <xdr:nvSpPr>
        <xdr:cNvPr id="18" name="TextBox 17">
          <a:extLst>
            <a:ext uri="{FF2B5EF4-FFF2-40B4-BE49-F238E27FC236}">
              <a16:creationId xmlns:a16="http://schemas.microsoft.com/office/drawing/2014/main" id="{E8092971-EEBA-6B70-1AC3-6D63BB1EDDC9}"/>
            </a:ext>
          </a:extLst>
        </xdr:cNvPr>
        <xdr:cNvSpPr txBox="1"/>
      </xdr:nvSpPr>
      <xdr:spPr>
        <a:xfrm>
          <a:off x="2221148" y="429638"/>
          <a:ext cx="1061937" cy="3080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lumMod val="75000"/>
                </a:schemeClr>
              </a:solidFill>
            </a:rPr>
            <a:t>Unit Sold</a:t>
          </a:r>
        </a:p>
      </xdr:txBody>
    </xdr:sp>
    <xdr:clientData/>
  </xdr:twoCellAnchor>
  <xdr:twoCellAnchor>
    <xdr:from>
      <xdr:col>10</xdr:col>
      <xdr:colOff>184825</xdr:colOff>
      <xdr:row>2</xdr:row>
      <xdr:rowOff>40532</xdr:rowOff>
    </xdr:from>
    <xdr:to>
      <xdr:col>12</xdr:col>
      <xdr:colOff>226978</xdr:colOff>
      <xdr:row>3</xdr:row>
      <xdr:rowOff>170235</xdr:rowOff>
    </xdr:to>
    <xdr:sp macro="" textlink="">
      <xdr:nvSpPr>
        <xdr:cNvPr id="19" name="TextBox 18">
          <a:extLst>
            <a:ext uri="{FF2B5EF4-FFF2-40B4-BE49-F238E27FC236}">
              <a16:creationId xmlns:a16="http://schemas.microsoft.com/office/drawing/2014/main" id="{B134AEE2-CA2B-47D9-91D9-582E89AEC9FE}"/>
            </a:ext>
          </a:extLst>
        </xdr:cNvPr>
        <xdr:cNvSpPr txBox="1"/>
      </xdr:nvSpPr>
      <xdr:spPr>
        <a:xfrm>
          <a:off x="6264612" y="413426"/>
          <a:ext cx="1258111" cy="316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1">
              <a:solidFill>
                <a:schemeClr val="bg1">
                  <a:lumMod val="75000"/>
                </a:schemeClr>
              </a:solidFill>
              <a:latin typeface="+mn-lt"/>
              <a:ea typeface="+mn-ea"/>
              <a:cs typeface="+mn-cs"/>
            </a:rPr>
            <a:t>Top</a:t>
          </a:r>
          <a:r>
            <a:rPr lang="en-IN" sz="1600" b="1" baseline="0">
              <a:solidFill>
                <a:schemeClr val="bg1">
                  <a:lumMod val="75000"/>
                </a:schemeClr>
              </a:solidFill>
              <a:latin typeface="+mn-lt"/>
              <a:ea typeface="+mn-ea"/>
              <a:cs typeface="+mn-cs"/>
            </a:rPr>
            <a:t> Region</a:t>
          </a:r>
          <a:endParaRPr lang="en-IN" sz="1600" b="1">
            <a:solidFill>
              <a:schemeClr val="bg1">
                <a:lumMod val="75000"/>
              </a:schemeClr>
            </a:solidFill>
            <a:latin typeface="+mn-lt"/>
            <a:ea typeface="+mn-ea"/>
            <a:cs typeface="+mn-cs"/>
          </a:endParaRPr>
        </a:p>
      </xdr:txBody>
    </xdr:sp>
    <xdr:clientData/>
  </xdr:twoCellAnchor>
  <xdr:twoCellAnchor>
    <xdr:from>
      <xdr:col>13</xdr:col>
      <xdr:colOff>296694</xdr:colOff>
      <xdr:row>2</xdr:row>
      <xdr:rowOff>53500</xdr:rowOff>
    </xdr:from>
    <xdr:to>
      <xdr:col>16</xdr:col>
      <xdr:colOff>102140</xdr:colOff>
      <xdr:row>3</xdr:row>
      <xdr:rowOff>170233</xdr:rowOff>
    </xdr:to>
    <xdr:sp macro="" textlink="">
      <xdr:nvSpPr>
        <xdr:cNvPr id="20" name="TextBox 19">
          <a:extLst>
            <a:ext uri="{FF2B5EF4-FFF2-40B4-BE49-F238E27FC236}">
              <a16:creationId xmlns:a16="http://schemas.microsoft.com/office/drawing/2014/main" id="{5D410830-C932-49FC-9B04-81A03BC4695D}"/>
            </a:ext>
          </a:extLst>
        </xdr:cNvPr>
        <xdr:cNvSpPr txBox="1"/>
      </xdr:nvSpPr>
      <xdr:spPr>
        <a:xfrm>
          <a:off x="8200417" y="426394"/>
          <a:ext cx="1629383" cy="303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1">
              <a:solidFill>
                <a:schemeClr val="bg1">
                  <a:lumMod val="75000"/>
                </a:schemeClr>
              </a:solidFill>
              <a:latin typeface="+mn-lt"/>
              <a:ea typeface="+mn-ea"/>
              <a:cs typeface="+mn-cs"/>
            </a:rPr>
            <a:t>Avg. Discount</a:t>
          </a:r>
        </a:p>
      </xdr:txBody>
    </xdr:sp>
    <xdr:clientData/>
  </xdr:twoCellAnchor>
  <xdr:twoCellAnchor>
    <xdr:from>
      <xdr:col>16</xdr:col>
      <xdr:colOff>416669</xdr:colOff>
      <xdr:row>2</xdr:row>
      <xdr:rowOff>59984</xdr:rowOff>
    </xdr:from>
    <xdr:to>
      <xdr:col>19</xdr:col>
      <xdr:colOff>275617</xdr:colOff>
      <xdr:row>3</xdr:row>
      <xdr:rowOff>162127</xdr:rowOff>
    </xdr:to>
    <xdr:sp macro="" textlink="">
      <xdr:nvSpPr>
        <xdr:cNvPr id="21" name="TextBox 20">
          <a:extLst>
            <a:ext uri="{FF2B5EF4-FFF2-40B4-BE49-F238E27FC236}">
              <a16:creationId xmlns:a16="http://schemas.microsoft.com/office/drawing/2014/main" id="{369A8A79-C1C0-4B5A-A9CD-F5A19F622B73}"/>
            </a:ext>
          </a:extLst>
        </xdr:cNvPr>
        <xdr:cNvSpPr txBox="1"/>
      </xdr:nvSpPr>
      <xdr:spPr>
        <a:xfrm>
          <a:off x="10144329" y="432878"/>
          <a:ext cx="1682884" cy="288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1">
              <a:solidFill>
                <a:schemeClr val="bg1">
                  <a:lumMod val="75000"/>
                </a:schemeClr>
              </a:solidFill>
              <a:latin typeface="+mn-lt"/>
              <a:ea typeface="+mn-ea"/>
              <a:cs typeface="+mn-cs"/>
            </a:rPr>
            <a:t>Cancellation Rate</a:t>
          </a:r>
        </a:p>
      </xdr:txBody>
    </xdr:sp>
    <xdr:clientData/>
  </xdr:twoCellAnchor>
  <xdr:twoCellAnchor>
    <xdr:from>
      <xdr:col>6</xdr:col>
      <xdr:colOff>447472</xdr:colOff>
      <xdr:row>2</xdr:row>
      <xdr:rowOff>48638</xdr:rowOff>
    </xdr:from>
    <xdr:to>
      <xdr:col>9</xdr:col>
      <xdr:colOff>56744</xdr:colOff>
      <xdr:row>3</xdr:row>
      <xdr:rowOff>155642</xdr:rowOff>
    </xdr:to>
    <xdr:sp macro="" textlink="">
      <xdr:nvSpPr>
        <xdr:cNvPr id="22" name="TextBox 21">
          <a:extLst>
            <a:ext uri="{FF2B5EF4-FFF2-40B4-BE49-F238E27FC236}">
              <a16:creationId xmlns:a16="http://schemas.microsoft.com/office/drawing/2014/main" id="{FE5DBF71-25C1-414E-AE0C-FEA2047A1007}"/>
            </a:ext>
          </a:extLst>
        </xdr:cNvPr>
        <xdr:cNvSpPr txBox="1"/>
      </xdr:nvSpPr>
      <xdr:spPr>
        <a:xfrm>
          <a:off x="4095344" y="421532"/>
          <a:ext cx="1433209" cy="293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1">
              <a:solidFill>
                <a:schemeClr val="bg1">
                  <a:lumMod val="75000"/>
                </a:schemeClr>
              </a:solidFill>
              <a:latin typeface="+mn-lt"/>
              <a:ea typeface="+mn-ea"/>
              <a:cs typeface="+mn-cs"/>
            </a:rPr>
            <a:t>Total Revenue</a:t>
          </a:r>
        </a:p>
      </xdr:txBody>
    </xdr:sp>
    <xdr:clientData/>
  </xdr:twoCellAnchor>
  <xdr:twoCellAnchor>
    <xdr:from>
      <xdr:col>3</xdr:col>
      <xdr:colOff>543127</xdr:colOff>
      <xdr:row>0</xdr:row>
      <xdr:rowOff>63229</xdr:rowOff>
    </xdr:from>
    <xdr:to>
      <xdr:col>5</xdr:col>
      <xdr:colOff>64851</xdr:colOff>
      <xdr:row>2</xdr:row>
      <xdr:rowOff>64851</xdr:rowOff>
    </xdr:to>
    <xdr:sp macro="" textlink="'Pivot 1'!A2">
      <xdr:nvSpPr>
        <xdr:cNvPr id="24" name="TextBox 23">
          <a:extLst>
            <a:ext uri="{FF2B5EF4-FFF2-40B4-BE49-F238E27FC236}">
              <a16:creationId xmlns:a16="http://schemas.microsoft.com/office/drawing/2014/main" id="{A7E3DCCA-053A-4572-98DC-68A0B41768E2}"/>
            </a:ext>
          </a:extLst>
        </xdr:cNvPr>
        <xdr:cNvSpPr txBox="1"/>
      </xdr:nvSpPr>
      <xdr:spPr>
        <a:xfrm>
          <a:off x="2367063" y="63229"/>
          <a:ext cx="737682" cy="3745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B4DE43E-DE7E-4BCB-8969-C17BF69B4B4B}" type="TxLink">
            <a:rPr lang="en-US" sz="2000" b="1">
              <a:solidFill>
                <a:srgbClr val="E8AD44"/>
              </a:solidFill>
              <a:latin typeface="+mn-lt"/>
              <a:ea typeface="+mn-ea"/>
              <a:cs typeface="+mn-cs"/>
            </a:rPr>
            <a:pPr marL="0" indent="0"/>
            <a:t>1000</a:t>
          </a:fld>
          <a:endParaRPr lang="en-IN" sz="2000" b="1">
            <a:solidFill>
              <a:srgbClr val="E8AD44"/>
            </a:solidFill>
            <a:latin typeface="+mn-lt"/>
            <a:ea typeface="+mn-ea"/>
            <a:cs typeface="+mn-cs"/>
          </a:endParaRPr>
        </a:p>
      </xdr:txBody>
    </xdr:sp>
    <xdr:clientData/>
  </xdr:twoCellAnchor>
  <xdr:twoCellAnchor>
    <xdr:from>
      <xdr:col>10</xdr:col>
      <xdr:colOff>111868</xdr:colOff>
      <xdr:row>0</xdr:row>
      <xdr:rowOff>53501</xdr:rowOff>
    </xdr:from>
    <xdr:to>
      <xdr:col>12</xdr:col>
      <xdr:colOff>162128</xdr:colOff>
      <xdr:row>2</xdr:row>
      <xdr:rowOff>56744</xdr:rowOff>
    </xdr:to>
    <xdr:sp macro="" textlink="'Pivot 1'!G21">
      <xdr:nvSpPr>
        <xdr:cNvPr id="25" name="TextBox 24">
          <a:extLst>
            <a:ext uri="{FF2B5EF4-FFF2-40B4-BE49-F238E27FC236}">
              <a16:creationId xmlns:a16="http://schemas.microsoft.com/office/drawing/2014/main" id="{6C9E2318-1CD4-4EF4-AF97-0FA86EB2E1C3}"/>
            </a:ext>
          </a:extLst>
        </xdr:cNvPr>
        <xdr:cNvSpPr txBox="1"/>
      </xdr:nvSpPr>
      <xdr:spPr>
        <a:xfrm>
          <a:off x="6191655" y="53501"/>
          <a:ext cx="1266218" cy="3761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9E4E4A9-34D4-4B5E-82E8-E70795B815E3}" type="TxLink">
            <a:rPr lang="en-US" sz="2000" b="1">
              <a:solidFill>
                <a:srgbClr val="E8AD44"/>
              </a:solidFill>
              <a:latin typeface="+mn-lt"/>
              <a:ea typeface="+mn-ea"/>
              <a:cs typeface="+mn-cs"/>
            </a:rPr>
            <a:pPr marL="0" indent="0" algn="ctr"/>
            <a:t>North</a:t>
          </a:fld>
          <a:endParaRPr lang="en-IN" sz="2000" b="1">
            <a:solidFill>
              <a:srgbClr val="E8AD44"/>
            </a:solidFill>
            <a:latin typeface="+mn-lt"/>
            <a:ea typeface="+mn-ea"/>
            <a:cs typeface="+mn-cs"/>
          </a:endParaRPr>
        </a:p>
      </xdr:txBody>
    </xdr:sp>
    <xdr:clientData/>
  </xdr:twoCellAnchor>
  <xdr:twoCellAnchor>
    <xdr:from>
      <xdr:col>6</xdr:col>
      <xdr:colOff>393970</xdr:colOff>
      <xdr:row>0</xdr:row>
      <xdr:rowOff>51880</xdr:rowOff>
    </xdr:from>
    <xdr:to>
      <xdr:col>9</xdr:col>
      <xdr:colOff>3242</xdr:colOff>
      <xdr:row>2</xdr:row>
      <xdr:rowOff>48638</xdr:rowOff>
    </xdr:to>
    <xdr:sp macro="" textlink="'Pivot 1'!C2">
      <xdr:nvSpPr>
        <xdr:cNvPr id="26" name="TextBox 25">
          <a:extLst>
            <a:ext uri="{FF2B5EF4-FFF2-40B4-BE49-F238E27FC236}">
              <a16:creationId xmlns:a16="http://schemas.microsoft.com/office/drawing/2014/main" id="{8D0B9A78-301C-4827-8053-48B541DBA37C}"/>
            </a:ext>
          </a:extLst>
        </xdr:cNvPr>
        <xdr:cNvSpPr txBox="1"/>
      </xdr:nvSpPr>
      <xdr:spPr>
        <a:xfrm>
          <a:off x="4041842" y="51880"/>
          <a:ext cx="1433209" cy="369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B660A76-1978-4249-A212-CA16CFBE1E5E}" type="TxLink">
            <a:rPr lang="en-US" sz="2000" b="1">
              <a:solidFill>
                <a:srgbClr val="E8AD44"/>
              </a:solidFill>
              <a:latin typeface="+mn-lt"/>
              <a:ea typeface="+mn-ea"/>
              <a:cs typeface="+mn-cs"/>
            </a:rPr>
            <a:pPr marL="0" indent="0" algn="ctr"/>
            <a:t>9,371 Lakh</a:t>
          </a:fld>
          <a:endParaRPr lang="en-IN" sz="2000" b="1">
            <a:solidFill>
              <a:srgbClr val="E8AD44"/>
            </a:solidFill>
            <a:latin typeface="+mn-lt"/>
            <a:ea typeface="+mn-ea"/>
            <a:cs typeface="+mn-cs"/>
          </a:endParaRPr>
        </a:p>
      </xdr:txBody>
    </xdr:sp>
    <xdr:clientData/>
  </xdr:twoCellAnchor>
  <xdr:twoCellAnchor>
    <xdr:from>
      <xdr:col>16</xdr:col>
      <xdr:colOff>368033</xdr:colOff>
      <xdr:row>0</xdr:row>
      <xdr:rowOff>66473</xdr:rowOff>
    </xdr:from>
    <xdr:to>
      <xdr:col>19</xdr:col>
      <xdr:colOff>372893</xdr:colOff>
      <xdr:row>2</xdr:row>
      <xdr:rowOff>48639</xdr:rowOff>
    </xdr:to>
    <xdr:sp macro="" textlink="'Pivot 1'!B9">
      <xdr:nvSpPr>
        <xdr:cNvPr id="27" name="TextBox 26">
          <a:extLst>
            <a:ext uri="{FF2B5EF4-FFF2-40B4-BE49-F238E27FC236}">
              <a16:creationId xmlns:a16="http://schemas.microsoft.com/office/drawing/2014/main" id="{18520618-C5CC-4557-8231-9D722E0F83ED}"/>
            </a:ext>
          </a:extLst>
        </xdr:cNvPr>
        <xdr:cNvSpPr txBox="1"/>
      </xdr:nvSpPr>
      <xdr:spPr>
        <a:xfrm>
          <a:off x="10095693" y="66473"/>
          <a:ext cx="1828796" cy="355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8C6217B-F685-4FF3-9A62-9E0D66A31CE9}" type="TxLink">
            <a:rPr lang="en-US" sz="2000" b="1">
              <a:solidFill>
                <a:srgbClr val="E8AD44"/>
              </a:solidFill>
              <a:latin typeface="+mn-lt"/>
              <a:ea typeface="+mn-ea"/>
              <a:cs typeface="+mn-cs"/>
            </a:rPr>
            <a:pPr marL="0" indent="0" algn="ctr"/>
            <a:t>5.10%</a:t>
          </a:fld>
          <a:endParaRPr lang="en-IN" sz="2000" b="1">
            <a:solidFill>
              <a:srgbClr val="E8AD44"/>
            </a:solidFill>
            <a:latin typeface="+mn-lt"/>
            <a:ea typeface="+mn-ea"/>
            <a:cs typeface="+mn-cs"/>
          </a:endParaRPr>
        </a:p>
      </xdr:txBody>
    </xdr:sp>
    <xdr:clientData/>
  </xdr:twoCellAnchor>
  <xdr:twoCellAnchor>
    <xdr:from>
      <xdr:col>14</xdr:col>
      <xdr:colOff>1620</xdr:colOff>
      <xdr:row>0</xdr:row>
      <xdr:rowOff>56743</xdr:rowOff>
    </xdr:from>
    <xdr:to>
      <xdr:col>15</xdr:col>
      <xdr:colOff>470170</xdr:colOff>
      <xdr:row>2</xdr:row>
      <xdr:rowOff>97275</xdr:rowOff>
    </xdr:to>
    <xdr:sp macro="" textlink="'Pivot 1'!E2">
      <xdr:nvSpPr>
        <xdr:cNvPr id="28" name="TextBox 27">
          <a:extLst>
            <a:ext uri="{FF2B5EF4-FFF2-40B4-BE49-F238E27FC236}">
              <a16:creationId xmlns:a16="http://schemas.microsoft.com/office/drawing/2014/main" id="{B7B2AAC3-DC4C-4838-B108-BFFEA25573B7}"/>
            </a:ext>
          </a:extLst>
        </xdr:cNvPr>
        <xdr:cNvSpPr txBox="1"/>
      </xdr:nvSpPr>
      <xdr:spPr>
        <a:xfrm>
          <a:off x="8513322" y="56743"/>
          <a:ext cx="1076529" cy="413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1F27550-1A50-4707-B981-01B4DC02D614}" type="TxLink">
            <a:rPr lang="en-US" sz="2000" b="1">
              <a:solidFill>
                <a:srgbClr val="E8AD44"/>
              </a:solidFill>
              <a:latin typeface="+mn-lt"/>
              <a:ea typeface="+mn-ea"/>
              <a:cs typeface="+mn-cs"/>
            </a:rPr>
            <a:pPr marL="0" indent="0"/>
            <a:t>1.89%</a:t>
          </a:fld>
          <a:endParaRPr lang="en-IN" sz="2000" b="1">
            <a:solidFill>
              <a:srgbClr val="E8AD44"/>
            </a:solidFill>
            <a:latin typeface="+mn-lt"/>
            <a:ea typeface="+mn-ea"/>
            <a:cs typeface="+mn-cs"/>
          </a:endParaRPr>
        </a:p>
      </xdr:txBody>
    </xdr:sp>
    <xdr:clientData/>
  </xdr:twoCellAnchor>
  <xdr:twoCellAnchor>
    <xdr:from>
      <xdr:col>2</xdr:col>
      <xdr:colOff>591769</xdr:colOff>
      <xdr:row>4</xdr:row>
      <xdr:rowOff>64852</xdr:rowOff>
    </xdr:from>
    <xdr:to>
      <xdr:col>12</xdr:col>
      <xdr:colOff>283723</xdr:colOff>
      <xdr:row>28</xdr:row>
      <xdr:rowOff>97276</xdr:rowOff>
    </xdr:to>
    <xdr:graphicFrame macro="">
      <xdr:nvGraphicFramePr>
        <xdr:cNvPr id="29" name="Chart 28">
          <a:extLst>
            <a:ext uri="{FF2B5EF4-FFF2-40B4-BE49-F238E27FC236}">
              <a16:creationId xmlns:a16="http://schemas.microsoft.com/office/drawing/2014/main" id="{FF5E86A5-08D3-4A7B-8226-81F0DA72E2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372891</xdr:colOff>
      <xdr:row>4</xdr:row>
      <xdr:rowOff>64852</xdr:rowOff>
    </xdr:from>
    <xdr:to>
      <xdr:col>22</xdr:col>
      <xdr:colOff>551231</xdr:colOff>
      <xdr:row>16</xdr:row>
      <xdr:rowOff>40532</xdr:rowOff>
    </xdr:to>
    <xdr:graphicFrame macro="">
      <xdr:nvGraphicFramePr>
        <xdr:cNvPr id="30" name="Chart 29">
          <a:extLst>
            <a:ext uri="{FF2B5EF4-FFF2-40B4-BE49-F238E27FC236}">
              <a16:creationId xmlns:a16="http://schemas.microsoft.com/office/drawing/2014/main" id="{BE105E9A-2147-44DF-BC8B-14D4FC3BE6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601818</xdr:colOff>
      <xdr:row>0</xdr:row>
      <xdr:rowOff>37290</xdr:rowOff>
    </xdr:from>
    <xdr:to>
      <xdr:col>22</xdr:col>
      <xdr:colOff>542479</xdr:colOff>
      <xdr:row>4</xdr:row>
      <xdr:rowOff>37291</xdr:rowOff>
    </xdr:to>
    <xdr:sp macro="" textlink="">
      <xdr:nvSpPr>
        <xdr:cNvPr id="32" name="Rectangle: Diagonal Corners Rounded 31">
          <a:extLst>
            <a:ext uri="{FF2B5EF4-FFF2-40B4-BE49-F238E27FC236}">
              <a16:creationId xmlns:a16="http://schemas.microsoft.com/office/drawing/2014/main" id="{98BAF9F9-2592-47BC-A298-451C722DD12D}"/>
            </a:ext>
          </a:extLst>
        </xdr:cNvPr>
        <xdr:cNvSpPr/>
      </xdr:nvSpPr>
      <xdr:spPr>
        <a:xfrm>
          <a:off x="12153414" y="37290"/>
          <a:ext cx="1764597" cy="745788"/>
        </a:xfrm>
        <a:prstGeom prst="round2DiagRect">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82687</xdr:colOff>
      <xdr:row>2</xdr:row>
      <xdr:rowOff>50256</xdr:rowOff>
    </xdr:from>
    <xdr:to>
      <xdr:col>22</xdr:col>
      <xdr:colOff>549613</xdr:colOff>
      <xdr:row>3</xdr:row>
      <xdr:rowOff>152399</xdr:rowOff>
    </xdr:to>
    <xdr:sp macro="" textlink="">
      <xdr:nvSpPr>
        <xdr:cNvPr id="33" name="TextBox 32">
          <a:extLst>
            <a:ext uri="{FF2B5EF4-FFF2-40B4-BE49-F238E27FC236}">
              <a16:creationId xmlns:a16="http://schemas.microsoft.com/office/drawing/2014/main" id="{F7A6438F-56D3-4134-87E0-2F6151F837EE}"/>
            </a:ext>
          </a:extLst>
        </xdr:cNvPr>
        <xdr:cNvSpPr txBox="1"/>
      </xdr:nvSpPr>
      <xdr:spPr>
        <a:xfrm>
          <a:off x="12242261" y="423150"/>
          <a:ext cx="1682884" cy="288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1">
              <a:solidFill>
                <a:schemeClr val="bg1">
                  <a:lumMod val="75000"/>
                </a:schemeClr>
              </a:solidFill>
              <a:latin typeface="+mn-lt"/>
              <a:ea typeface="+mn-ea"/>
              <a:cs typeface="+mn-cs"/>
            </a:rPr>
            <a:t>Avg.</a:t>
          </a:r>
          <a:r>
            <a:rPr lang="en-IN" sz="1600" b="1" baseline="0">
              <a:solidFill>
                <a:schemeClr val="bg1">
                  <a:lumMod val="75000"/>
                </a:schemeClr>
              </a:solidFill>
              <a:latin typeface="+mn-lt"/>
              <a:ea typeface="+mn-ea"/>
              <a:cs typeface="+mn-cs"/>
            </a:rPr>
            <a:t> Cust.</a:t>
          </a:r>
          <a:r>
            <a:rPr lang="en-IN" sz="1600" b="1">
              <a:solidFill>
                <a:schemeClr val="bg1">
                  <a:lumMod val="75000"/>
                </a:schemeClr>
              </a:solidFill>
              <a:latin typeface="+mn-lt"/>
              <a:ea typeface="+mn-ea"/>
              <a:cs typeface="+mn-cs"/>
            </a:rPr>
            <a:t> Rating</a:t>
          </a:r>
        </a:p>
      </xdr:txBody>
    </xdr:sp>
    <xdr:clientData/>
  </xdr:twoCellAnchor>
  <xdr:twoCellAnchor>
    <xdr:from>
      <xdr:col>20</xdr:col>
      <xdr:colOff>455579</xdr:colOff>
      <xdr:row>0</xdr:row>
      <xdr:rowOff>72957</xdr:rowOff>
    </xdr:from>
    <xdr:to>
      <xdr:col>22</xdr:col>
      <xdr:colOff>249677</xdr:colOff>
      <xdr:row>2</xdr:row>
      <xdr:rowOff>55123</xdr:rowOff>
    </xdr:to>
    <xdr:sp macro="" textlink="'Pivot 1'!I2">
      <xdr:nvSpPr>
        <xdr:cNvPr id="34" name="TextBox 33">
          <a:extLst>
            <a:ext uri="{FF2B5EF4-FFF2-40B4-BE49-F238E27FC236}">
              <a16:creationId xmlns:a16="http://schemas.microsoft.com/office/drawing/2014/main" id="{BEBFC63D-AF87-49DB-A949-9F1677D278A3}"/>
            </a:ext>
          </a:extLst>
        </xdr:cNvPr>
        <xdr:cNvSpPr txBox="1"/>
      </xdr:nvSpPr>
      <xdr:spPr>
        <a:xfrm>
          <a:off x="12615153" y="72957"/>
          <a:ext cx="1010056" cy="355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CB21C2E-3B58-41A1-BB52-62757DA70A03}" type="TxLink">
            <a:rPr lang="en-US" sz="2000" b="1">
              <a:solidFill>
                <a:srgbClr val="E8AD44"/>
              </a:solidFill>
              <a:latin typeface="+mn-lt"/>
              <a:ea typeface="+mn-ea"/>
              <a:cs typeface="+mn-cs"/>
            </a:rPr>
            <a:pPr marL="0" indent="0"/>
            <a:t>3.85 /5</a:t>
          </a:fld>
          <a:endParaRPr lang="en-US" sz="2000" b="1">
            <a:solidFill>
              <a:srgbClr val="E8AD44"/>
            </a:solidFill>
            <a:latin typeface="+mn-lt"/>
            <a:ea typeface="+mn-ea"/>
            <a:cs typeface="+mn-cs"/>
          </a:endParaRPr>
        </a:p>
        <a:p>
          <a:pPr marL="0" indent="0"/>
          <a:endParaRPr lang="en-IN" sz="2000" b="1">
            <a:solidFill>
              <a:srgbClr val="E8AD44"/>
            </a:solidFill>
            <a:latin typeface="+mn-lt"/>
            <a:ea typeface="+mn-ea"/>
            <a:cs typeface="+mn-cs"/>
          </a:endParaRPr>
        </a:p>
      </xdr:txBody>
    </xdr:sp>
    <xdr:clientData/>
  </xdr:twoCellAnchor>
  <xdr:twoCellAnchor>
    <xdr:from>
      <xdr:col>12</xdr:col>
      <xdr:colOff>316143</xdr:colOff>
      <xdr:row>4</xdr:row>
      <xdr:rowOff>64852</xdr:rowOff>
    </xdr:from>
    <xdr:to>
      <xdr:col>18</xdr:col>
      <xdr:colOff>348568</xdr:colOff>
      <xdr:row>16</xdr:row>
      <xdr:rowOff>40533</xdr:rowOff>
    </xdr:to>
    <xdr:graphicFrame macro="">
      <xdr:nvGraphicFramePr>
        <xdr:cNvPr id="35" name="Chart 34">
          <a:extLst>
            <a:ext uri="{FF2B5EF4-FFF2-40B4-BE49-F238E27FC236}">
              <a16:creationId xmlns:a16="http://schemas.microsoft.com/office/drawing/2014/main" id="{3D228B08-BCE1-4195-9C5F-6A28FEED86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56744</xdr:colOff>
      <xdr:row>9</xdr:row>
      <xdr:rowOff>105407</xdr:rowOff>
    </xdr:from>
    <xdr:to>
      <xdr:col>2</xdr:col>
      <xdr:colOff>559340</xdr:colOff>
      <xdr:row>12</xdr:row>
      <xdr:rowOff>113508</xdr:rowOff>
    </xdr:to>
    <mc:AlternateContent xmlns:mc="http://schemas.openxmlformats.org/markup-compatibility/2006" xmlns:a14="http://schemas.microsoft.com/office/drawing/2010/main">
      <mc:Choice Requires="a14">
        <xdr:graphicFrame macro="">
          <xdr:nvGraphicFramePr>
            <xdr:cNvPr id="36" name="Year">
              <a:extLst>
                <a:ext uri="{FF2B5EF4-FFF2-40B4-BE49-F238E27FC236}">
                  <a16:creationId xmlns:a16="http://schemas.microsoft.com/office/drawing/2014/main" id="{0405E86F-A533-4EA9-A479-D93F4CB4EB1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6744" y="1783428"/>
              <a:ext cx="1718553" cy="5674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591767</xdr:colOff>
      <xdr:row>0</xdr:row>
      <xdr:rowOff>48644</xdr:rowOff>
    </xdr:from>
    <xdr:to>
      <xdr:col>24</xdr:col>
      <xdr:colOff>453959</xdr:colOff>
      <xdr:row>28</xdr:row>
      <xdr:rowOff>97277</xdr:rowOff>
    </xdr:to>
    <mc:AlternateContent xmlns:mc="http://schemas.openxmlformats.org/markup-compatibility/2006" xmlns:a14="http://schemas.microsoft.com/office/drawing/2010/main">
      <mc:Choice Requires="a14">
        <xdr:graphicFrame macro="">
          <xdr:nvGraphicFramePr>
            <xdr:cNvPr id="37" name="Month">
              <a:extLst>
                <a:ext uri="{FF2B5EF4-FFF2-40B4-BE49-F238E27FC236}">
                  <a16:creationId xmlns:a16="http://schemas.microsoft.com/office/drawing/2014/main" id="{93F37E46-EB03-4D32-84F6-2D7A4506635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3967299" y="48644"/>
              <a:ext cx="1078149" cy="52691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56743</xdr:colOff>
      <xdr:row>12</xdr:row>
      <xdr:rowOff>178357</xdr:rowOff>
    </xdr:from>
    <xdr:to>
      <xdr:col>2</xdr:col>
      <xdr:colOff>551235</xdr:colOff>
      <xdr:row>18</xdr:row>
      <xdr:rowOff>48639</xdr:rowOff>
    </xdr:to>
    <mc:AlternateContent xmlns:mc="http://schemas.openxmlformats.org/markup-compatibility/2006" xmlns:a14="http://schemas.microsoft.com/office/drawing/2010/main">
      <mc:Choice Requires="a14">
        <xdr:graphicFrame macro="">
          <xdr:nvGraphicFramePr>
            <xdr:cNvPr id="38" name="Fuel_Type">
              <a:extLst>
                <a:ext uri="{FF2B5EF4-FFF2-40B4-BE49-F238E27FC236}">
                  <a16:creationId xmlns:a16="http://schemas.microsoft.com/office/drawing/2014/main" id="{15BCF35E-77FC-4DF7-B4E2-BEC2ED041806}"/>
                </a:ext>
              </a:extLst>
            </xdr:cNvPr>
            <xdr:cNvGraphicFramePr/>
          </xdr:nvGraphicFramePr>
          <xdr:xfrm>
            <a:off x="0" y="0"/>
            <a:ext cx="0" cy="0"/>
          </xdr:xfrm>
          <a:graphic>
            <a:graphicData uri="http://schemas.microsoft.com/office/drawing/2010/slicer">
              <sle:slicer xmlns:sle="http://schemas.microsoft.com/office/drawing/2010/slicer" name="Fuel_Type"/>
            </a:graphicData>
          </a:graphic>
        </xdr:graphicFrame>
      </mc:Choice>
      <mc:Fallback xmlns="">
        <xdr:sp macro="" textlink="">
          <xdr:nvSpPr>
            <xdr:cNvPr id="0" name=""/>
            <xdr:cNvSpPr>
              <a:spLocks noTextEdit="1"/>
            </xdr:cNvSpPr>
          </xdr:nvSpPr>
          <xdr:spPr>
            <a:xfrm>
              <a:off x="56743" y="2415719"/>
              <a:ext cx="1710449" cy="9889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48639</xdr:colOff>
      <xdr:row>24</xdr:row>
      <xdr:rowOff>64838</xdr:rowOff>
    </xdr:from>
    <xdr:to>
      <xdr:col>2</xdr:col>
      <xdr:colOff>551235</xdr:colOff>
      <xdr:row>28</xdr:row>
      <xdr:rowOff>97269</xdr:rowOff>
    </xdr:to>
    <mc:AlternateContent xmlns:mc="http://schemas.openxmlformats.org/markup-compatibility/2006" xmlns:a14="http://schemas.microsoft.com/office/drawing/2010/main">
      <mc:Choice Requires="a14">
        <xdr:graphicFrame macro="">
          <xdr:nvGraphicFramePr>
            <xdr:cNvPr id="39" name="Customer_Type">
              <a:extLst>
                <a:ext uri="{FF2B5EF4-FFF2-40B4-BE49-F238E27FC236}">
                  <a16:creationId xmlns:a16="http://schemas.microsoft.com/office/drawing/2014/main" id="{7AC83A27-8681-4D47-8E99-9AE6B220483A}"/>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48639" y="4539561"/>
              <a:ext cx="1718553" cy="778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97282</xdr:colOff>
      <xdr:row>3</xdr:row>
      <xdr:rowOff>154024</xdr:rowOff>
    </xdr:from>
    <xdr:to>
      <xdr:col>0</xdr:col>
      <xdr:colOff>437750</xdr:colOff>
      <xdr:row>5</xdr:row>
      <xdr:rowOff>105385</xdr:rowOff>
    </xdr:to>
    <xdr:sp macro="" textlink="">
      <xdr:nvSpPr>
        <xdr:cNvPr id="48" name="Oval 47">
          <a:hlinkClick xmlns:r="http://schemas.openxmlformats.org/officeDocument/2006/relationships" r:id="rId6"/>
          <a:extLst>
            <a:ext uri="{FF2B5EF4-FFF2-40B4-BE49-F238E27FC236}">
              <a16:creationId xmlns:a16="http://schemas.microsoft.com/office/drawing/2014/main" id="{335B8698-57C9-E533-50E5-4E27E2F9CD54}"/>
            </a:ext>
          </a:extLst>
        </xdr:cNvPr>
        <xdr:cNvSpPr/>
      </xdr:nvSpPr>
      <xdr:spPr>
        <a:xfrm>
          <a:off x="97282" y="713364"/>
          <a:ext cx="340468" cy="32425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0" cap="none" spc="0">
              <a:ln w="0"/>
              <a:solidFill>
                <a:schemeClr val="tx1"/>
              </a:solidFill>
              <a:effectLst>
                <a:outerShdw blurRad="38100" dist="19050" dir="2700000" algn="tl" rotWithShape="0">
                  <a:schemeClr val="dk1">
                    <a:alpha val="40000"/>
                  </a:schemeClr>
                </a:outerShdw>
              </a:effectLst>
            </a:rPr>
            <a:t>1</a:t>
          </a:r>
        </a:p>
      </xdr:txBody>
    </xdr:sp>
    <xdr:clientData/>
  </xdr:twoCellAnchor>
  <xdr:twoCellAnchor>
    <xdr:from>
      <xdr:col>0</xdr:col>
      <xdr:colOff>95658</xdr:colOff>
      <xdr:row>5</xdr:row>
      <xdr:rowOff>136188</xdr:rowOff>
    </xdr:from>
    <xdr:to>
      <xdr:col>0</xdr:col>
      <xdr:colOff>436126</xdr:colOff>
      <xdr:row>7</xdr:row>
      <xdr:rowOff>87549</xdr:rowOff>
    </xdr:to>
    <xdr:sp macro="" textlink="">
      <xdr:nvSpPr>
        <xdr:cNvPr id="49" name="Oval 48">
          <a:hlinkClick xmlns:r="http://schemas.openxmlformats.org/officeDocument/2006/relationships" r:id="rId7"/>
          <a:extLst>
            <a:ext uri="{FF2B5EF4-FFF2-40B4-BE49-F238E27FC236}">
              <a16:creationId xmlns:a16="http://schemas.microsoft.com/office/drawing/2014/main" id="{496045F6-8C71-4AD1-92F9-627730BCB322}"/>
            </a:ext>
          </a:extLst>
        </xdr:cNvPr>
        <xdr:cNvSpPr/>
      </xdr:nvSpPr>
      <xdr:spPr>
        <a:xfrm>
          <a:off x="95658" y="1068422"/>
          <a:ext cx="340468" cy="32425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0" cap="none" spc="0">
              <a:ln w="0"/>
              <a:solidFill>
                <a:schemeClr val="tx1"/>
              </a:solidFill>
              <a:effectLst>
                <a:outerShdw blurRad="38100" dist="19050" dir="2700000" algn="tl" rotWithShape="0">
                  <a:schemeClr val="dk1">
                    <a:alpha val="40000"/>
                  </a:schemeClr>
                </a:outerShdw>
              </a:effectLst>
            </a:rPr>
            <a:t>2</a:t>
          </a:r>
        </a:p>
      </xdr:txBody>
    </xdr:sp>
    <xdr:clientData/>
  </xdr:twoCellAnchor>
  <xdr:twoCellAnchor>
    <xdr:from>
      <xdr:col>0</xdr:col>
      <xdr:colOff>518808</xdr:colOff>
      <xdr:row>3</xdr:row>
      <xdr:rowOff>121597</xdr:rowOff>
    </xdr:from>
    <xdr:to>
      <xdr:col>2</xdr:col>
      <xdr:colOff>518809</xdr:colOff>
      <xdr:row>5</xdr:row>
      <xdr:rowOff>113490</xdr:rowOff>
    </xdr:to>
    <xdr:sp macro="" textlink="">
      <xdr:nvSpPr>
        <xdr:cNvPr id="53" name="TextBox 52">
          <a:extLst>
            <a:ext uri="{FF2B5EF4-FFF2-40B4-BE49-F238E27FC236}">
              <a16:creationId xmlns:a16="http://schemas.microsoft.com/office/drawing/2014/main" id="{E0816795-C02B-2BC4-A2BC-9E2376F9F30A}"/>
            </a:ext>
          </a:extLst>
        </xdr:cNvPr>
        <xdr:cNvSpPr txBox="1"/>
      </xdr:nvSpPr>
      <xdr:spPr>
        <a:xfrm>
          <a:off x="518808" y="680937"/>
          <a:ext cx="1215958" cy="364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E8AD44"/>
              </a:solidFill>
            </a:rPr>
            <a:t>Executive</a:t>
          </a:r>
        </a:p>
      </xdr:txBody>
    </xdr:sp>
    <xdr:clientData/>
  </xdr:twoCellAnchor>
  <xdr:twoCellAnchor>
    <xdr:from>
      <xdr:col>0</xdr:col>
      <xdr:colOff>517187</xdr:colOff>
      <xdr:row>5</xdr:row>
      <xdr:rowOff>111871</xdr:rowOff>
    </xdr:from>
    <xdr:to>
      <xdr:col>2</xdr:col>
      <xdr:colOff>517188</xdr:colOff>
      <xdr:row>7</xdr:row>
      <xdr:rowOff>103764</xdr:rowOff>
    </xdr:to>
    <xdr:sp macro="" textlink="">
      <xdr:nvSpPr>
        <xdr:cNvPr id="56" name="TextBox 55">
          <a:extLst>
            <a:ext uri="{FF2B5EF4-FFF2-40B4-BE49-F238E27FC236}">
              <a16:creationId xmlns:a16="http://schemas.microsoft.com/office/drawing/2014/main" id="{7D0C9C51-CFC5-425C-AA46-DF4EA63E31F6}"/>
            </a:ext>
          </a:extLst>
        </xdr:cNvPr>
        <xdr:cNvSpPr txBox="1"/>
      </xdr:nvSpPr>
      <xdr:spPr>
        <a:xfrm>
          <a:off x="517187" y="1044105"/>
          <a:ext cx="1215958" cy="364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E8AD44"/>
              </a:solidFill>
            </a:rPr>
            <a:t>Insights</a:t>
          </a:r>
        </a:p>
      </xdr:txBody>
    </xdr:sp>
    <xdr:clientData/>
  </xdr:twoCellAnchor>
  <xdr:twoCellAnchor>
    <xdr:from>
      <xdr:col>12</xdr:col>
      <xdr:colOff>316148</xdr:colOff>
      <xdr:row>16</xdr:row>
      <xdr:rowOff>64850</xdr:rowOff>
    </xdr:from>
    <xdr:to>
      <xdr:col>22</xdr:col>
      <xdr:colOff>559340</xdr:colOff>
      <xdr:row>28</xdr:row>
      <xdr:rowOff>97276</xdr:rowOff>
    </xdr:to>
    <xdr:graphicFrame macro="">
      <xdr:nvGraphicFramePr>
        <xdr:cNvPr id="58" name="Chart 57">
          <a:extLst>
            <a:ext uri="{FF2B5EF4-FFF2-40B4-BE49-F238E27FC236}">
              <a16:creationId xmlns:a16="http://schemas.microsoft.com/office/drawing/2014/main" id="{B1F69A79-06E1-4984-BFB0-AD38FD7D44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48642</xdr:colOff>
      <xdr:row>18</xdr:row>
      <xdr:rowOff>113495</xdr:rowOff>
    </xdr:from>
    <xdr:to>
      <xdr:col>2</xdr:col>
      <xdr:colOff>559340</xdr:colOff>
      <xdr:row>23</xdr:row>
      <xdr:rowOff>170235</xdr:rowOff>
    </xdr:to>
    <mc:AlternateContent xmlns:mc="http://schemas.openxmlformats.org/markup-compatibility/2006" xmlns:a14="http://schemas.microsoft.com/office/drawing/2010/main">
      <mc:Choice Requires="a14">
        <xdr:graphicFrame macro="">
          <xdr:nvGraphicFramePr>
            <xdr:cNvPr id="59" name="Region">
              <a:extLst>
                <a:ext uri="{FF2B5EF4-FFF2-40B4-BE49-F238E27FC236}">
                  <a16:creationId xmlns:a16="http://schemas.microsoft.com/office/drawing/2014/main" id="{9194D6D9-66B7-494D-AC2B-57DB8A90232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8642" y="3469538"/>
              <a:ext cx="1726655" cy="9889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89170</xdr:colOff>
      <xdr:row>7</xdr:row>
      <xdr:rowOff>129702</xdr:rowOff>
    </xdr:from>
    <xdr:to>
      <xdr:col>0</xdr:col>
      <xdr:colOff>429638</xdr:colOff>
      <xdr:row>9</xdr:row>
      <xdr:rowOff>81064</xdr:rowOff>
    </xdr:to>
    <xdr:sp macro="" textlink="">
      <xdr:nvSpPr>
        <xdr:cNvPr id="61" name="Oval 60">
          <a:hlinkClick xmlns:r="http://schemas.openxmlformats.org/officeDocument/2006/relationships" r:id="rId9"/>
          <a:extLst>
            <a:ext uri="{FF2B5EF4-FFF2-40B4-BE49-F238E27FC236}">
              <a16:creationId xmlns:a16="http://schemas.microsoft.com/office/drawing/2014/main" id="{4F5B44AC-A3AF-462A-97F5-71CDF43E16FB}"/>
            </a:ext>
          </a:extLst>
        </xdr:cNvPr>
        <xdr:cNvSpPr/>
      </xdr:nvSpPr>
      <xdr:spPr>
        <a:xfrm>
          <a:off x="89170" y="1434830"/>
          <a:ext cx="340468" cy="32425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0" cap="none" spc="0">
              <a:ln w="0"/>
              <a:solidFill>
                <a:schemeClr val="tx1"/>
              </a:solidFill>
              <a:effectLst>
                <a:outerShdw blurRad="38100" dist="19050" dir="2700000" algn="tl" rotWithShape="0">
                  <a:schemeClr val="dk1">
                    <a:alpha val="40000"/>
                  </a:schemeClr>
                </a:outerShdw>
              </a:effectLst>
            </a:rPr>
            <a:t>3</a:t>
          </a:r>
        </a:p>
      </xdr:txBody>
    </xdr:sp>
    <xdr:clientData/>
  </xdr:twoCellAnchor>
  <xdr:twoCellAnchor>
    <xdr:from>
      <xdr:col>0</xdr:col>
      <xdr:colOff>507460</xdr:colOff>
      <xdr:row>7</xdr:row>
      <xdr:rowOff>102143</xdr:rowOff>
    </xdr:from>
    <xdr:to>
      <xdr:col>3</xdr:col>
      <xdr:colOff>105384</xdr:colOff>
      <xdr:row>9</xdr:row>
      <xdr:rowOff>94037</xdr:rowOff>
    </xdr:to>
    <xdr:sp macro="" textlink="">
      <xdr:nvSpPr>
        <xdr:cNvPr id="62" name="TextBox 61">
          <a:extLst>
            <a:ext uri="{FF2B5EF4-FFF2-40B4-BE49-F238E27FC236}">
              <a16:creationId xmlns:a16="http://schemas.microsoft.com/office/drawing/2014/main" id="{C5AC0D7D-EF5A-4C75-A9DA-89BE38824EDC}"/>
            </a:ext>
          </a:extLst>
        </xdr:cNvPr>
        <xdr:cNvSpPr txBox="1"/>
      </xdr:nvSpPr>
      <xdr:spPr>
        <a:xfrm>
          <a:off x="507460" y="1407271"/>
          <a:ext cx="1421860" cy="364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E8AD44"/>
              </a:solidFill>
            </a:rPr>
            <a:t>Key</a:t>
          </a:r>
          <a:r>
            <a:rPr lang="en-IN" sz="1800" b="1" baseline="0">
              <a:solidFill>
                <a:srgbClr val="E8AD44"/>
              </a:solidFill>
            </a:rPr>
            <a:t> Findings</a:t>
          </a:r>
          <a:endParaRPr lang="en-IN" sz="1800" b="1">
            <a:solidFill>
              <a:srgbClr val="E8AD44"/>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588848</xdr:colOff>
      <xdr:row>0</xdr:row>
      <xdr:rowOff>40532</xdr:rowOff>
    </xdr:from>
    <xdr:to>
      <xdr:col>5</xdr:col>
      <xdr:colOff>529508</xdr:colOff>
      <xdr:row>4</xdr:row>
      <xdr:rowOff>40533</xdr:rowOff>
    </xdr:to>
    <xdr:sp macro="" textlink="">
      <xdr:nvSpPr>
        <xdr:cNvPr id="47" name="Rectangle: Diagonal Corners Rounded 46">
          <a:extLst>
            <a:ext uri="{FF2B5EF4-FFF2-40B4-BE49-F238E27FC236}">
              <a16:creationId xmlns:a16="http://schemas.microsoft.com/office/drawing/2014/main" id="{CDA5E564-F312-4E63-8F82-B3A27FA5BCD5}"/>
            </a:ext>
          </a:extLst>
        </xdr:cNvPr>
        <xdr:cNvSpPr/>
      </xdr:nvSpPr>
      <xdr:spPr>
        <a:xfrm>
          <a:off x="1808048" y="40532"/>
          <a:ext cx="1769460" cy="731521"/>
        </a:xfrm>
        <a:prstGeom prst="round2DiagRect">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24319</xdr:colOff>
      <xdr:row>0</xdr:row>
      <xdr:rowOff>0</xdr:rowOff>
    </xdr:from>
    <xdr:to>
      <xdr:col>2</xdr:col>
      <xdr:colOff>543127</xdr:colOff>
      <xdr:row>4</xdr:row>
      <xdr:rowOff>32426</xdr:rowOff>
    </xdr:to>
    <mc:AlternateContent xmlns:mc="http://schemas.openxmlformats.org/markup-compatibility/2006">
      <mc:Choice xmlns:am3d="http://schemas.microsoft.com/office/drawing/2017/model3d" Requires="am3d">
        <xdr:graphicFrame macro="">
          <xdr:nvGraphicFramePr>
            <xdr:cNvPr id="48" name="3D Model 47" descr="Raven Muscle Black">
              <a:extLst>
                <a:ext uri="{FF2B5EF4-FFF2-40B4-BE49-F238E27FC236}">
                  <a16:creationId xmlns:a16="http://schemas.microsoft.com/office/drawing/2014/main" id="{7A02C977-F18E-42FD-9589-DAE1DBEC36AF}"/>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1">
                <am3d:spPr>
                  <a:xfrm>
                    <a:off x="0" y="0"/>
                    <a:ext cx="1738008" cy="763946"/>
                  </a:xfrm>
                  <a:prstGeom prst="rect">
                    <a:avLst/>
                  </a:prstGeom>
                </am3d:spPr>
                <am3d:camera>
                  <am3d:pos x="0" y="0" z="54135269"/>
                  <am3d:up dx="0" dy="36000000" dz="0"/>
                  <am3d:lookAt x="0" y="0" z="0"/>
                  <am3d:perspective fov="2700000"/>
                </am3d:camera>
                <am3d:trans>
                  <am3d:meterPerModelUnit n="26528912" d="1000000"/>
                  <am3d:preTrans dx="0" dy="-1833652" dz="61859"/>
                  <am3d:scale>
                    <am3d:sx n="1000000" d="1000000"/>
                    <am3d:sy n="1000000" d="1000000"/>
                    <am3d:sz n="1000000" d="1000000"/>
                  </am3d:scale>
                  <am3d:rot ax="1820720" ay="3565231" az="1604886"/>
                  <am3d:postTrans dx="0" dy="0" dz="0"/>
                </am3d:trans>
                <am3d:raster rName="Office3DRenderer" rVer="16.0.8326">
                  <am3d:blip r:embed="rId2"/>
                </am3d:raster>
                <am3d:objViewport viewportSz="1778773"/>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48" name="3D Model 47" descr="Raven Muscle Black">
              <a:extLst>
                <a:ext uri="{FF2B5EF4-FFF2-40B4-BE49-F238E27FC236}">
                  <a16:creationId xmlns:a16="http://schemas.microsoft.com/office/drawing/2014/main" id="{7A02C977-F18E-42FD-9589-DAE1DBEC36AF}"/>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2"/>
            <a:stretch>
              <a:fillRect/>
            </a:stretch>
          </xdr:blipFill>
          <xdr:spPr>
            <a:xfrm>
              <a:off x="24319" y="0"/>
              <a:ext cx="1734765" cy="778213"/>
            </a:xfrm>
            <a:prstGeom prst="rect">
              <a:avLst/>
            </a:prstGeom>
          </xdr:spPr>
        </xdr:pic>
      </mc:Fallback>
    </mc:AlternateContent>
    <xdr:clientData/>
  </xdr:twoCellAnchor>
  <xdr:twoCellAnchor>
    <xdr:from>
      <xdr:col>16</xdr:col>
      <xdr:colOff>352138</xdr:colOff>
      <xdr:row>0</xdr:row>
      <xdr:rowOff>38910</xdr:rowOff>
    </xdr:from>
    <xdr:to>
      <xdr:col>19</xdr:col>
      <xdr:colOff>292799</xdr:colOff>
      <xdr:row>4</xdr:row>
      <xdr:rowOff>38911</xdr:rowOff>
    </xdr:to>
    <xdr:sp macro="" textlink="">
      <xdr:nvSpPr>
        <xdr:cNvPr id="49" name="Rectangle: Diagonal Corners Rounded 48">
          <a:extLst>
            <a:ext uri="{FF2B5EF4-FFF2-40B4-BE49-F238E27FC236}">
              <a16:creationId xmlns:a16="http://schemas.microsoft.com/office/drawing/2014/main" id="{403F3D1B-137C-483B-92BB-1E8BD51180D0}"/>
            </a:ext>
          </a:extLst>
        </xdr:cNvPr>
        <xdr:cNvSpPr/>
      </xdr:nvSpPr>
      <xdr:spPr>
        <a:xfrm>
          <a:off x="10105738" y="38910"/>
          <a:ext cx="1769461" cy="731521"/>
        </a:xfrm>
        <a:prstGeom prst="round2DiagRect">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83010</xdr:colOff>
      <xdr:row>0</xdr:row>
      <xdr:rowOff>37289</xdr:rowOff>
    </xdr:from>
    <xdr:to>
      <xdr:col>16</xdr:col>
      <xdr:colOff>23670</xdr:colOff>
      <xdr:row>4</xdr:row>
      <xdr:rowOff>37290</xdr:rowOff>
    </xdr:to>
    <xdr:sp macro="" textlink="">
      <xdr:nvSpPr>
        <xdr:cNvPr id="50" name="Rectangle: Diagonal Corners Rounded 49">
          <a:extLst>
            <a:ext uri="{FF2B5EF4-FFF2-40B4-BE49-F238E27FC236}">
              <a16:creationId xmlns:a16="http://schemas.microsoft.com/office/drawing/2014/main" id="{CBC02337-35D2-4D25-B65C-AFFB18C38392}"/>
            </a:ext>
          </a:extLst>
        </xdr:cNvPr>
        <xdr:cNvSpPr/>
      </xdr:nvSpPr>
      <xdr:spPr>
        <a:xfrm>
          <a:off x="8007810" y="37289"/>
          <a:ext cx="1769460" cy="731521"/>
        </a:xfrm>
        <a:prstGeom prst="round2DiagRect">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454274</xdr:colOff>
      <xdr:row>0</xdr:row>
      <xdr:rowOff>43774</xdr:rowOff>
    </xdr:from>
    <xdr:to>
      <xdr:col>12</xdr:col>
      <xdr:colOff>394935</xdr:colOff>
      <xdr:row>4</xdr:row>
      <xdr:rowOff>43775</xdr:rowOff>
    </xdr:to>
    <xdr:sp macro="" textlink="">
      <xdr:nvSpPr>
        <xdr:cNvPr id="51" name="Rectangle: Diagonal Corners Rounded 50">
          <a:extLst>
            <a:ext uri="{FF2B5EF4-FFF2-40B4-BE49-F238E27FC236}">
              <a16:creationId xmlns:a16="http://schemas.microsoft.com/office/drawing/2014/main" id="{920B8019-1CA4-4E2A-A232-0591398B4B51}"/>
            </a:ext>
          </a:extLst>
        </xdr:cNvPr>
        <xdr:cNvSpPr/>
      </xdr:nvSpPr>
      <xdr:spPr>
        <a:xfrm>
          <a:off x="5940674" y="43774"/>
          <a:ext cx="1769461" cy="731521"/>
        </a:xfrm>
        <a:prstGeom prst="round2DiagRect">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217576</xdr:colOff>
      <xdr:row>0</xdr:row>
      <xdr:rowOff>42153</xdr:rowOff>
    </xdr:from>
    <xdr:to>
      <xdr:col>9</xdr:col>
      <xdr:colOff>158236</xdr:colOff>
      <xdr:row>4</xdr:row>
      <xdr:rowOff>42154</xdr:rowOff>
    </xdr:to>
    <xdr:sp macro="" textlink="">
      <xdr:nvSpPr>
        <xdr:cNvPr id="52" name="Rectangle: Diagonal Corners Rounded 51">
          <a:extLst>
            <a:ext uri="{FF2B5EF4-FFF2-40B4-BE49-F238E27FC236}">
              <a16:creationId xmlns:a16="http://schemas.microsoft.com/office/drawing/2014/main" id="{C6E2B55D-ACBB-46AF-A5AF-74E108889466}"/>
            </a:ext>
          </a:extLst>
        </xdr:cNvPr>
        <xdr:cNvSpPr/>
      </xdr:nvSpPr>
      <xdr:spPr>
        <a:xfrm>
          <a:off x="3875176" y="42153"/>
          <a:ext cx="1769460" cy="731521"/>
        </a:xfrm>
        <a:prstGeom prst="round2DiagRect">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316148</xdr:colOff>
      <xdr:row>2</xdr:row>
      <xdr:rowOff>40531</xdr:rowOff>
    </xdr:from>
    <xdr:to>
      <xdr:col>5</xdr:col>
      <xdr:colOff>267510</xdr:colOff>
      <xdr:row>3</xdr:row>
      <xdr:rowOff>162127</xdr:rowOff>
    </xdr:to>
    <xdr:sp macro="" textlink="">
      <xdr:nvSpPr>
        <xdr:cNvPr id="53" name="TextBox 52">
          <a:extLst>
            <a:ext uri="{FF2B5EF4-FFF2-40B4-BE49-F238E27FC236}">
              <a16:creationId xmlns:a16="http://schemas.microsoft.com/office/drawing/2014/main" id="{01C4F9C8-1C4A-4DC2-A21B-56CF7D0ADFE1}"/>
            </a:ext>
          </a:extLst>
        </xdr:cNvPr>
        <xdr:cNvSpPr txBox="1"/>
      </xdr:nvSpPr>
      <xdr:spPr>
        <a:xfrm>
          <a:off x="2140084" y="413425"/>
          <a:ext cx="1167320" cy="3080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lumMod val="75000"/>
                </a:schemeClr>
              </a:solidFill>
            </a:rPr>
            <a:t> Top</a:t>
          </a:r>
          <a:r>
            <a:rPr lang="en-IN" sz="1600" b="1" baseline="0">
              <a:solidFill>
                <a:schemeClr val="bg1">
                  <a:lumMod val="75000"/>
                </a:schemeClr>
              </a:solidFill>
            </a:rPr>
            <a:t> Dealer</a:t>
          </a:r>
          <a:endParaRPr lang="en-IN" sz="1600" b="1">
            <a:solidFill>
              <a:schemeClr val="bg1">
                <a:lumMod val="75000"/>
              </a:schemeClr>
            </a:solidFill>
          </a:endParaRPr>
        </a:p>
      </xdr:txBody>
    </xdr:sp>
    <xdr:clientData/>
  </xdr:twoCellAnchor>
  <xdr:twoCellAnchor>
    <xdr:from>
      <xdr:col>10</xdr:col>
      <xdr:colOff>184825</xdr:colOff>
      <xdr:row>2</xdr:row>
      <xdr:rowOff>40532</xdr:rowOff>
    </xdr:from>
    <xdr:to>
      <xdr:col>12</xdr:col>
      <xdr:colOff>226978</xdr:colOff>
      <xdr:row>3</xdr:row>
      <xdr:rowOff>170235</xdr:rowOff>
    </xdr:to>
    <xdr:sp macro="" textlink="">
      <xdr:nvSpPr>
        <xdr:cNvPr id="54" name="TextBox 53">
          <a:extLst>
            <a:ext uri="{FF2B5EF4-FFF2-40B4-BE49-F238E27FC236}">
              <a16:creationId xmlns:a16="http://schemas.microsoft.com/office/drawing/2014/main" id="{82013EE0-CBB9-44B7-A006-685C995D0F5F}"/>
            </a:ext>
          </a:extLst>
        </xdr:cNvPr>
        <xdr:cNvSpPr txBox="1"/>
      </xdr:nvSpPr>
      <xdr:spPr>
        <a:xfrm>
          <a:off x="6264612" y="413426"/>
          <a:ext cx="1258111" cy="316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1">
              <a:solidFill>
                <a:schemeClr val="bg1">
                  <a:lumMod val="75000"/>
                </a:schemeClr>
              </a:solidFill>
              <a:latin typeface="+mn-lt"/>
              <a:ea typeface="+mn-ea"/>
              <a:cs typeface="+mn-cs"/>
            </a:rPr>
            <a:t>Top</a:t>
          </a:r>
          <a:r>
            <a:rPr lang="en-IN" sz="1600" b="1" baseline="0">
              <a:solidFill>
                <a:schemeClr val="bg1">
                  <a:lumMod val="75000"/>
                </a:schemeClr>
              </a:solidFill>
              <a:latin typeface="+mn-lt"/>
              <a:ea typeface="+mn-ea"/>
              <a:cs typeface="+mn-cs"/>
            </a:rPr>
            <a:t> Region</a:t>
          </a:r>
          <a:endParaRPr lang="en-IN" sz="1600" b="1">
            <a:solidFill>
              <a:schemeClr val="bg1">
                <a:lumMod val="75000"/>
              </a:schemeClr>
            </a:solidFill>
            <a:latin typeface="+mn-lt"/>
            <a:ea typeface="+mn-ea"/>
            <a:cs typeface="+mn-cs"/>
          </a:endParaRPr>
        </a:p>
      </xdr:txBody>
    </xdr:sp>
    <xdr:clientData/>
  </xdr:twoCellAnchor>
  <xdr:twoCellAnchor>
    <xdr:from>
      <xdr:col>13</xdr:col>
      <xdr:colOff>32428</xdr:colOff>
      <xdr:row>2</xdr:row>
      <xdr:rowOff>53500</xdr:rowOff>
    </xdr:from>
    <xdr:to>
      <xdr:col>16</xdr:col>
      <xdr:colOff>85929</xdr:colOff>
      <xdr:row>3</xdr:row>
      <xdr:rowOff>170233</xdr:rowOff>
    </xdr:to>
    <xdr:sp macro="" textlink="">
      <xdr:nvSpPr>
        <xdr:cNvPr id="55" name="TextBox 54">
          <a:extLst>
            <a:ext uri="{FF2B5EF4-FFF2-40B4-BE49-F238E27FC236}">
              <a16:creationId xmlns:a16="http://schemas.microsoft.com/office/drawing/2014/main" id="{25E006B0-A5D0-4E25-AB4A-1736D31B01B8}"/>
            </a:ext>
          </a:extLst>
        </xdr:cNvPr>
        <xdr:cNvSpPr txBox="1"/>
      </xdr:nvSpPr>
      <xdr:spPr>
        <a:xfrm>
          <a:off x="7936151" y="426394"/>
          <a:ext cx="1877438" cy="303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1">
              <a:solidFill>
                <a:schemeClr val="bg1">
                  <a:lumMod val="75000"/>
                </a:schemeClr>
              </a:solidFill>
              <a:latin typeface="+mn-lt"/>
              <a:ea typeface="+mn-ea"/>
              <a:cs typeface="+mn-cs"/>
            </a:rPr>
            <a:t>Salesman</a:t>
          </a:r>
          <a:r>
            <a:rPr lang="en-IN" sz="1600" b="1" baseline="0">
              <a:solidFill>
                <a:schemeClr val="bg1">
                  <a:lumMod val="75000"/>
                </a:schemeClr>
              </a:solidFill>
              <a:latin typeface="+mn-lt"/>
              <a:ea typeface="+mn-ea"/>
              <a:cs typeface="+mn-cs"/>
            </a:rPr>
            <a:t> Hit Target</a:t>
          </a:r>
          <a:endParaRPr lang="en-IN" sz="1600" b="1">
            <a:solidFill>
              <a:schemeClr val="bg1">
                <a:lumMod val="75000"/>
              </a:schemeClr>
            </a:solidFill>
            <a:latin typeface="+mn-lt"/>
            <a:ea typeface="+mn-ea"/>
            <a:cs typeface="+mn-cs"/>
          </a:endParaRPr>
        </a:p>
      </xdr:txBody>
    </xdr:sp>
    <xdr:clientData/>
  </xdr:twoCellAnchor>
  <xdr:twoCellAnchor>
    <xdr:from>
      <xdr:col>16</xdr:col>
      <xdr:colOff>449093</xdr:colOff>
      <xdr:row>2</xdr:row>
      <xdr:rowOff>59984</xdr:rowOff>
    </xdr:from>
    <xdr:to>
      <xdr:col>19</xdr:col>
      <xdr:colOff>308041</xdr:colOff>
      <xdr:row>3</xdr:row>
      <xdr:rowOff>162127</xdr:rowOff>
    </xdr:to>
    <xdr:sp macro="" textlink="">
      <xdr:nvSpPr>
        <xdr:cNvPr id="56" name="TextBox 55">
          <a:extLst>
            <a:ext uri="{FF2B5EF4-FFF2-40B4-BE49-F238E27FC236}">
              <a16:creationId xmlns:a16="http://schemas.microsoft.com/office/drawing/2014/main" id="{A11AC99E-D04E-4029-AD89-83757D2E1AFF}"/>
            </a:ext>
          </a:extLst>
        </xdr:cNvPr>
        <xdr:cNvSpPr txBox="1"/>
      </xdr:nvSpPr>
      <xdr:spPr>
        <a:xfrm>
          <a:off x="10176753" y="432878"/>
          <a:ext cx="1682884" cy="288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1">
              <a:solidFill>
                <a:schemeClr val="bg1">
                  <a:lumMod val="75000"/>
                </a:schemeClr>
              </a:solidFill>
              <a:latin typeface="+mn-lt"/>
              <a:ea typeface="+mn-ea"/>
              <a:cs typeface="+mn-cs"/>
            </a:rPr>
            <a:t>Top</a:t>
          </a:r>
          <a:r>
            <a:rPr lang="en-IN" sz="1600" b="1" baseline="0">
              <a:solidFill>
                <a:schemeClr val="bg1">
                  <a:lumMod val="75000"/>
                </a:schemeClr>
              </a:solidFill>
              <a:latin typeface="+mn-lt"/>
              <a:ea typeface="+mn-ea"/>
              <a:cs typeface="+mn-cs"/>
            </a:rPr>
            <a:t> Lead Source</a:t>
          </a:r>
          <a:endParaRPr lang="en-IN" sz="1600" b="1">
            <a:solidFill>
              <a:schemeClr val="bg1">
                <a:lumMod val="75000"/>
              </a:schemeClr>
            </a:solidFill>
            <a:latin typeface="+mn-lt"/>
            <a:ea typeface="+mn-ea"/>
            <a:cs typeface="+mn-cs"/>
          </a:endParaRPr>
        </a:p>
      </xdr:txBody>
    </xdr:sp>
    <xdr:clientData/>
  </xdr:twoCellAnchor>
  <xdr:twoCellAnchor>
    <xdr:from>
      <xdr:col>7</xdr:col>
      <xdr:colOff>82685</xdr:colOff>
      <xdr:row>2</xdr:row>
      <xdr:rowOff>40532</xdr:rowOff>
    </xdr:from>
    <xdr:to>
      <xdr:col>9</xdr:col>
      <xdr:colOff>64851</xdr:colOff>
      <xdr:row>4</xdr:row>
      <xdr:rowOff>1</xdr:rowOff>
    </xdr:to>
    <xdr:sp macro="" textlink="">
      <xdr:nvSpPr>
        <xdr:cNvPr id="57" name="TextBox 56">
          <a:extLst>
            <a:ext uri="{FF2B5EF4-FFF2-40B4-BE49-F238E27FC236}">
              <a16:creationId xmlns:a16="http://schemas.microsoft.com/office/drawing/2014/main" id="{F4014300-3686-44F5-9458-8B82BFE94253}"/>
            </a:ext>
          </a:extLst>
        </xdr:cNvPr>
        <xdr:cNvSpPr txBox="1"/>
      </xdr:nvSpPr>
      <xdr:spPr>
        <a:xfrm>
          <a:off x="4338536" y="413426"/>
          <a:ext cx="1198124" cy="332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1">
              <a:solidFill>
                <a:schemeClr val="bg1">
                  <a:lumMod val="75000"/>
                </a:schemeClr>
              </a:solidFill>
              <a:latin typeface="+mn-lt"/>
              <a:ea typeface="+mn-ea"/>
              <a:cs typeface="+mn-cs"/>
            </a:rPr>
            <a:t>Top</a:t>
          </a:r>
          <a:r>
            <a:rPr lang="en-IN" sz="1600" b="1" baseline="0">
              <a:solidFill>
                <a:schemeClr val="bg1">
                  <a:lumMod val="75000"/>
                </a:schemeClr>
              </a:solidFill>
              <a:latin typeface="+mn-lt"/>
              <a:ea typeface="+mn-ea"/>
              <a:cs typeface="+mn-cs"/>
            </a:rPr>
            <a:t> City</a:t>
          </a:r>
          <a:endParaRPr lang="en-IN" sz="1600" b="1">
            <a:solidFill>
              <a:schemeClr val="bg1">
                <a:lumMod val="75000"/>
              </a:schemeClr>
            </a:solidFill>
            <a:latin typeface="+mn-lt"/>
            <a:ea typeface="+mn-ea"/>
            <a:cs typeface="+mn-cs"/>
          </a:endParaRPr>
        </a:p>
      </xdr:txBody>
    </xdr:sp>
    <xdr:clientData/>
  </xdr:twoCellAnchor>
  <xdr:twoCellAnchor>
    <xdr:from>
      <xdr:col>2</xdr:col>
      <xdr:colOff>364787</xdr:colOff>
      <xdr:row>0</xdr:row>
      <xdr:rowOff>71336</xdr:rowOff>
    </xdr:from>
    <xdr:to>
      <xdr:col>6</xdr:col>
      <xdr:colOff>145915</xdr:colOff>
      <xdr:row>2</xdr:row>
      <xdr:rowOff>72958</xdr:rowOff>
    </xdr:to>
    <xdr:sp macro="" textlink="'Pivot 1'!K24">
      <xdr:nvSpPr>
        <xdr:cNvPr id="58" name="TextBox 57">
          <a:extLst>
            <a:ext uri="{FF2B5EF4-FFF2-40B4-BE49-F238E27FC236}">
              <a16:creationId xmlns:a16="http://schemas.microsoft.com/office/drawing/2014/main" id="{72F305EF-5DC2-45E4-8084-6014E5A85265}"/>
            </a:ext>
          </a:extLst>
        </xdr:cNvPr>
        <xdr:cNvSpPr txBox="1"/>
      </xdr:nvSpPr>
      <xdr:spPr>
        <a:xfrm>
          <a:off x="1580744" y="71336"/>
          <a:ext cx="2213043" cy="3745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53724D1-876C-4384-A0F9-4B49CDFB004D}" type="TxLink">
            <a:rPr lang="en-US" sz="2000" b="1">
              <a:solidFill>
                <a:srgbClr val="E8AD44"/>
              </a:solidFill>
              <a:latin typeface="+mn-lt"/>
              <a:ea typeface="+mn-ea"/>
              <a:cs typeface="+mn-cs"/>
            </a:rPr>
            <a:pPr marL="0" indent="0" algn="ctr"/>
            <a:t>Patna Autoplex</a:t>
          </a:fld>
          <a:endParaRPr lang="en-IN" sz="2000" b="1">
            <a:solidFill>
              <a:srgbClr val="E8AD44"/>
            </a:solidFill>
            <a:latin typeface="+mn-lt"/>
            <a:ea typeface="+mn-ea"/>
            <a:cs typeface="+mn-cs"/>
          </a:endParaRPr>
        </a:p>
      </xdr:txBody>
    </xdr:sp>
    <xdr:clientData/>
  </xdr:twoCellAnchor>
  <xdr:twoCellAnchor>
    <xdr:from>
      <xdr:col>10</xdr:col>
      <xdr:colOff>152405</xdr:colOff>
      <xdr:row>0</xdr:row>
      <xdr:rowOff>77819</xdr:rowOff>
    </xdr:from>
    <xdr:to>
      <xdr:col>12</xdr:col>
      <xdr:colOff>202665</xdr:colOff>
      <xdr:row>2</xdr:row>
      <xdr:rowOff>81062</xdr:rowOff>
    </xdr:to>
    <xdr:sp macro="" textlink="'Pivot 1'!G21">
      <xdr:nvSpPr>
        <xdr:cNvPr id="59" name="TextBox 58">
          <a:extLst>
            <a:ext uri="{FF2B5EF4-FFF2-40B4-BE49-F238E27FC236}">
              <a16:creationId xmlns:a16="http://schemas.microsoft.com/office/drawing/2014/main" id="{FCC651E2-24FC-42C5-9122-489237B71ACE}"/>
            </a:ext>
          </a:extLst>
        </xdr:cNvPr>
        <xdr:cNvSpPr txBox="1"/>
      </xdr:nvSpPr>
      <xdr:spPr>
        <a:xfrm>
          <a:off x="6232192" y="77819"/>
          <a:ext cx="1266218" cy="3761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108274F-265B-47A1-B90D-8B413F7922E1}" type="TxLink">
            <a:rPr lang="en-US" sz="2000" b="1">
              <a:solidFill>
                <a:srgbClr val="E8AD44"/>
              </a:solidFill>
              <a:latin typeface="+mn-lt"/>
              <a:ea typeface="+mn-ea"/>
              <a:cs typeface="+mn-cs"/>
            </a:rPr>
            <a:pPr marL="0" indent="0" algn="ctr"/>
            <a:t>North</a:t>
          </a:fld>
          <a:endParaRPr lang="en-IN" sz="2000" b="1">
            <a:solidFill>
              <a:srgbClr val="E8AD44"/>
            </a:solidFill>
            <a:latin typeface="+mn-lt"/>
            <a:ea typeface="+mn-ea"/>
            <a:cs typeface="+mn-cs"/>
          </a:endParaRPr>
        </a:p>
      </xdr:txBody>
    </xdr:sp>
    <xdr:clientData/>
  </xdr:twoCellAnchor>
  <xdr:twoCellAnchor>
    <xdr:from>
      <xdr:col>6</xdr:col>
      <xdr:colOff>410187</xdr:colOff>
      <xdr:row>0</xdr:row>
      <xdr:rowOff>76199</xdr:rowOff>
    </xdr:from>
    <xdr:to>
      <xdr:col>9</xdr:col>
      <xdr:colOff>19459</xdr:colOff>
      <xdr:row>2</xdr:row>
      <xdr:rowOff>72957</xdr:rowOff>
    </xdr:to>
    <xdr:sp macro="" textlink="'Pivot 1'!K2">
      <xdr:nvSpPr>
        <xdr:cNvPr id="60" name="TextBox 59">
          <a:extLst>
            <a:ext uri="{FF2B5EF4-FFF2-40B4-BE49-F238E27FC236}">
              <a16:creationId xmlns:a16="http://schemas.microsoft.com/office/drawing/2014/main" id="{8C36EAFF-706F-4BFD-9788-94C0674F65C7}"/>
            </a:ext>
          </a:extLst>
        </xdr:cNvPr>
        <xdr:cNvSpPr txBox="1"/>
      </xdr:nvSpPr>
      <xdr:spPr>
        <a:xfrm>
          <a:off x="4058059" y="76199"/>
          <a:ext cx="1433209" cy="369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6D17C5F-7D98-422E-8454-008D757FE398}" type="TxLink">
            <a:rPr lang="en-US" sz="2000" b="1">
              <a:solidFill>
                <a:srgbClr val="E8AD44"/>
              </a:solidFill>
              <a:latin typeface="+mn-lt"/>
              <a:ea typeface="+mn-ea"/>
              <a:cs typeface="+mn-cs"/>
            </a:rPr>
            <a:pPr marL="0" indent="0" algn="ctr"/>
            <a:t>Pune</a:t>
          </a:fld>
          <a:endParaRPr lang="en-IN" sz="2000" b="1">
            <a:solidFill>
              <a:srgbClr val="E8AD44"/>
            </a:solidFill>
            <a:latin typeface="+mn-lt"/>
            <a:ea typeface="+mn-ea"/>
            <a:cs typeface="+mn-cs"/>
          </a:endParaRPr>
        </a:p>
      </xdr:txBody>
    </xdr:sp>
    <xdr:clientData/>
  </xdr:twoCellAnchor>
  <xdr:twoCellAnchor>
    <xdr:from>
      <xdr:col>16</xdr:col>
      <xdr:colOff>440988</xdr:colOff>
      <xdr:row>0</xdr:row>
      <xdr:rowOff>74579</xdr:rowOff>
    </xdr:from>
    <xdr:to>
      <xdr:col>19</xdr:col>
      <xdr:colOff>259405</xdr:colOff>
      <xdr:row>2</xdr:row>
      <xdr:rowOff>56745</xdr:rowOff>
    </xdr:to>
    <xdr:sp macro="" textlink="'Pivot 1'!A30">
      <xdr:nvSpPr>
        <xdr:cNvPr id="61" name="TextBox 60">
          <a:extLst>
            <a:ext uri="{FF2B5EF4-FFF2-40B4-BE49-F238E27FC236}">
              <a16:creationId xmlns:a16="http://schemas.microsoft.com/office/drawing/2014/main" id="{8E071C9E-66F7-46DB-88E3-EA9EF3F20AAD}"/>
            </a:ext>
          </a:extLst>
        </xdr:cNvPr>
        <xdr:cNvSpPr txBox="1"/>
      </xdr:nvSpPr>
      <xdr:spPr>
        <a:xfrm>
          <a:off x="10168648" y="74579"/>
          <a:ext cx="1642353" cy="355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83E62CB-F4A1-4E48-98C5-7DAC79601895}" type="TxLink">
            <a:rPr lang="en-US" sz="2000" b="1">
              <a:solidFill>
                <a:srgbClr val="E8AD44"/>
              </a:solidFill>
              <a:latin typeface="+mn-lt"/>
              <a:ea typeface="+mn-ea"/>
              <a:cs typeface="+mn-cs"/>
            </a:rPr>
            <a:pPr marL="0" indent="0" algn="ctr"/>
            <a:t>Social Media</a:t>
          </a:fld>
          <a:endParaRPr lang="en-IN" sz="2000" b="1">
            <a:solidFill>
              <a:srgbClr val="E8AD44"/>
            </a:solidFill>
            <a:latin typeface="+mn-lt"/>
            <a:ea typeface="+mn-ea"/>
            <a:cs typeface="+mn-cs"/>
          </a:endParaRPr>
        </a:p>
      </xdr:txBody>
    </xdr:sp>
    <xdr:clientData/>
  </xdr:twoCellAnchor>
  <xdr:twoCellAnchor>
    <xdr:from>
      <xdr:col>13</xdr:col>
      <xdr:colOff>479897</xdr:colOff>
      <xdr:row>0</xdr:row>
      <xdr:rowOff>56743</xdr:rowOff>
    </xdr:from>
    <xdr:to>
      <xdr:col>14</xdr:col>
      <xdr:colOff>316149</xdr:colOff>
      <xdr:row>2</xdr:row>
      <xdr:rowOff>97275</xdr:rowOff>
    </xdr:to>
    <xdr:sp macro="" textlink="'Pivot 1'!C118">
      <xdr:nvSpPr>
        <xdr:cNvPr id="62" name="TextBox 61">
          <a:extLst>
            <a:ext uri="{FF2B5EF4-FFF2-40B4-BE49-F238E27FC236}">
              <a16:creationId xmlns:a16="http://schemas.microsoft.com/office/drawing/2014/main" id="{8BD59D57-B388-45F0-BC8E-7514F99FDB21}"/>
            </a:ext>
          </a:extLst>
        </xdr:cNvPr>
        <xdr:cNvSpPr txBox="1"/>
      </xdr:nvSpPr>
      <xdr:spPr>
        <a:xfrm>
          <a:off x="8383620" y="56743"/>
          <a:ext cx="444231" cy="413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59A38D8-47BB-495F-9335-00C1B076C3E3}" type="TxLink">
            <a:rPr lang="en-US" sz="2000" b="1" i="0" u="none" strike="noStrike">
              <a:solidFill>
                <a:srgbClr val="E8AD44"/>
              </a:solidFill>
              <a:latin typeface="+mn-lt"/>
              <a:ea typeface="+mn-ea"/>
              <a:cs typeface="+mn-cs"/>
            </a:rPr>
            <a:pPr marL="0" indent="0"/>
            <a:t>67</a:t>
          </a:fld>
          <a:endParaRPr lang="en-IN" sz="2000" b="1" i="0" u="none" strike="noStrike">
            <a:solidFill>
              <a:srgbClr val="E8AD44"/>
            </a:solidFill>
            <a:latin typeface="+mn-lt"/>
            <a:ea typeface="+mn-ea"/>
            <a:cs typeface="+mn-cs"/>
          </a:endParaRPr>
        </a:p>
      </xdr:txBody>
    </xdr:sp>
    <xdr:clientData/>
  </xdr:twoCellAnchor>
  <xdr:twoCellAnchor>
    <xdr:from>
      <xdr:col>19</xdr:col>
      <xdr:colOff>601818</xdr:colOff>
      <xdr:row>0</xdr:row>
      <xdr:rowOff>37290</xdr:rowOff>
    </xdr:from>
    <xdr:to>
      <xdr:col>22</xdr:col>
      <xdr:colOff>542479</xdr:colOff>
      <xdr:row>4</xdr:row>
      <xdr:rowOff>37291</xdr:rowOff>
    </xdr:to>
    <xdr:sp macro="" textlink="">
      <xdr:nvSpPr>
        <xdr:cNvPr id="65" name="Rectangle: Diagonal Corners Rounded 64">
          <a:extLst>
            <a:ext uri="{FF2B5EF4-FFF2-40B4-BE49-F238E27FC236}">
              <a16:creationId xmlns:a16="http://schemas.microsoft.com/office/drawing/2014/main" id="{95BA58AC-A3F2-4EEE-BF67-247635E780EE}"/>
            </a:ext>
          </a:extLst>
        </xdr:cNvPr>
        <xdr:cNvSpPr/>
      </xdr:nvSpPr>
      <xdr:spPr>
        <a:xfrm>
          <a:off x="12184218" y="37290"/>
          <a:ext cx="1769461" cy="731521"/>
        </a:xfrm>
        <a:prstGeom prst="round2DiagRect">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601494</xdr:colOff>
      <xdr:row>2</xdr:row>
      <xdr:rowOff>66469</xdr:rowOff>
    </xdr:from>
    <xdr:to>
      <xdr:col>22</xdr:col>
      <xdr:colOff>551233</xdr:colOff>
      <xdr:row>3</xdr:row>
      <xdr:rowOff>168612</xdr:rowOff>
    </xdr:to>
    <xdr:sp macro="" textlink="">
      <xdr:nvSpPr>
        <xdr:cNvPr id="66" name="TextBox 65">
          <a:extLst>
            <a:ext uri="{FF2B5EF4-FFF2-40B4-BE49-F238E27FC236}">
              <a16:creationId xmlns:a16="http://schemas.microsoft.com/office/drawing/2014/main" id="{FF30E1D1-06DE-48C4-A3D6-29A589B0B75E}"/>
            </a:ext>
          </a:extLst>
        </xdr:cNvPr>
        <xdr:cNvSpPr txBox="1"/>
      </xdr:nvSpPr>
      <xdr:spPr>
        <a:xfrm>
          <a:off x="12153090" y="439363"/>
          <a:ext cx="1773675" cy="288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1">
              <a:solidFill>
                <a:schemeClr val="bg1">
                  <a:lumMod val="75000"/>
                </a:schemeClr>
              </a:solidFill>
              <a:latin typeface="+mn-lt"/>
              <a:ea typeface="+mn-ea"/>
              <a:cs typeface="+mn-cs"/>
            </a:rPr>
            <a:t>Avg.</a:t>
          </a:r>
          <a:r>
            <a:rPr lang="en-IN" sz="1600" b="1" baseline="0">
              <a:solidFill>
                <a:schemeClr val="bg1">
                  <a:lumMod val="75000"/>
                </a:schemeClr>
              </a:solidFill>
              <a:latin typeface="+mn-lt"/>
              <a:ea typeface="+mn-ea"/>
              <a:cs typeface="+mn-cs"/>
            </a:rPr>
            <a:t> Delivery Time</a:t>
          </a:r>
          <a:endParaRPr lang="en-IN" sz="1600" b="1">
            <a:solidFill>
              <a:schemeClr val="bg1">
                <a:lumMod val="75000"/>
              </a:schemeClr>
            </a:solidFill>
            <a:latin typeface="+mn-lt"/>
            <a:ea typeface="+mn-ea"/>
            <a:cs typeface="+mn-cs"/>
          </a:endParaRPr>
        </a:p>
      </xdr:txBody>
    </xdr:sp>
    <xdr:clientData/>
  </xdr:twoCellAnchor>
  <xdr:twoCellAnchor editAs="oneCell">
    <xdr:from>
      <xdr:col>22</xdr:col>
      <xdr:colOff>591767</xdr:colOff>
      <xdr:row>0</xdr:row>
      <xdr:rowOff>48644</xdr:rowOff>
    </xdr:from>
    <xdr:to>
      <xdr:col>24</xdr:col>
      <xdr:colOff>453959</xdr:colOff>
      <xdr:row>28</xdr:row>
      <xdr:rowOff>97277</xdr:rowOff>
    </xdr:to>
    <mc:AlternateContent xmlns:mc="http://schemas.openxmlformats.org/markup-compatibility/2006" xmlns:a14="http://schemas.microsoft.com/office/drawing/2010/main">
      <mc:Choice Requires="a14">
        <xdr:graphicFrame macro="">
          <xdr:nvGraphicFramePr>
            <xdr:cNvPr id="70" name="Month 2">
              <a:extLst>
                <a:ext uri="{FF2B5EF4-FFF2-40B4-BE49-F238E27FC236}">
                  <a16:creationId xmlns:a16="http://schemas.microsoft.com/office/drawing/2014/main" id="{F04C3FF0-B80E-4E0C-A0F1-32FB6CD9A4DF}"/>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13967299" y="48644"/>
              <a:ext cx="1078149" cy="52691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97282</xdr:colOff>
      <xdr:row>3</xdr:row>
      <xdr:rowOff>154016</xdr:rowOff>
    </xdr:from>
    <xdr:to>
      <xdr:col>0</xdr:col>
      <xdr:colOff>437750</xdr:colOff>
      <xdr:row>5</xdr:row>
      <xdr:rowOff>105377</xdr:rowOff>
    </xdr:to>
    <xdr:sp macro="" textlink="">
      <xdr:nvSpPr>
        <xdr:cNvPr id="74" name="Oval 73">
          <a:hlinkClick xmlns:r="http://schemas.openxmlformats.org/officeDocument/2006/relationships" r:id="rId3"/>
          <a:extLst>
            <a:ext uri="{FF2B5EF4-FFF2-40B4-BE49-F238E27FC236}">
              <a16:creationId xmlns:a16="http://schemas.microsoft.com/office/drawing/2014/main" id="{383EFF8F-2965-4FF9-8E41-C85C31078C13}"/>
            </a:ext>
          </a:extLst>
        </xdr:cNvPr>
        <xdr:cNvSpPr/>
      </xdr:nvSpPr>
      <xdr:spPr>
        <a:xfrm>
          <a:off x="97282" y="713356"/>
          <a:ext cx="340468" cy="32425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0" cap="none" spc="0">
              <a:ln w="0"/>
              <a:solidFill>
                <a:schemeClr val="tx1"/>
              </a:solidFill>
              <a:effectLst>
                <a:outerShdw blurRad="38100" dist="19050" dir="2700000" algn="tl" rotWithShape="0">
                  <a:schemeClr val="dk1">
                    <a:alpha val="40000"/>
                  </a:schemeClr>
                </a:outerShdw>
              </a:effectLst>
            </a:rPr>
            <a:t>1</a:t>
          </a:r>
        </a:p>
      </xdr:txBody>
    </xdr:sp>
    <xdr:clientData/>
  </xdr:twoCellAnchor>
  <xdr:twoCellAnchor>
    <xdr:from>
      <xdr:col>0</xdr:col>
      <xdr:colOff>95658</xdr:colOff>
      <xdr:row>5</xdr:row>
      <xdr:rowOff>136186</xdr:rowOff>
    </xdr:from>
    <xdr:to>
      <xdr:col>0</xdr:col>
      <xdr:colOff>436126</xdr:colOff>
      <xdr:row>7</xdr:row>
      <xdr:rowOff>87547</xdr:rowOff>
    </xdr:to>
    <xdr:sp macro="" textlink="">
      <xdr:nvSpPr>
        <xdr:cNvPr id="75" name="Oval 74">
          <a:hlinkClick xmlns:r="http://schemas.openxmlformats.org/officeDocument/2006/relationships" r:id="rId4"/>
          <a:extLst>
            <a:ext uri="{FF2B5EF4-FFF2-40B4-BE49-F238E27FC236}">
              <a16:creationId xmlns:a16="http://schemas.microsoft.com/office/drawing/2014/main" id="{ABFC7076-0168-459F-B57A-6618A0184EC3}"/>
            </a:ext>
          </a:extLst>
        </xdr:cNvPr>
        <xdr:cNvSpPr/>
      </xdr:nvSpPr>
      <xdr:spPr>
        <a:xfrm>
          <a:off x="95658" y="1068420"/>
          <a:ext cx="340468" cy="32425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0" cap="none" spc="0">
              <a:ln w="0"/>
              <a:solidFill>
                <a:schemeClr val="tx1"/>
              </a:solidFill>
              <a:effectLst>
                <a:outerShdw blurRad="38100" dist="19050" dir="2700000" algn="tl" rotWithShape="0">
                  <a:schemeClr val="dk1">
                    <a:alpha val="40000"/>
                  </a:schemeClr>
                </a:outerShdw>
              </a:effectLst>
            </a:rPr>
            <a:t>2</a:t>
          </a:r>
        </a:p>
      </xdr:txBody>
    </xdr:sp>
    <xdr:clientData/>
  </xdr:twoCellAnchor>
  <xdr:twoCellAnchor>
    <xdr:from>
      <xdr:col>0</xdr:col>
      <xdr:colOff>518808</xdr:colOff>
      <xdr:row>3</xdr:row>
      <xdr:rowOff>121597</xdr:rowOff>
    </xdr:from>
    <xdr:to>
      <xdr:col>2</xdr:col>
      <xdr:colOff>518809</xdr:colOff>
      <xdr:row>5</xdr:row>
      <xdr:rowOff>113490</xdr:rowOff>
    </xdr:to>
    <xdr:sp macro="" textlink="">
      <xdr:nvSpPr>
        <xdr:cNvPr id="77" name="TextBox 76">
          <a:extLst>
            <a:ext uri="{FF2B5EF4-FFF2-40B4-BE49-F238E27FC236}">
              <a16:creationId xmlns:a16="http://schemas.microsoft.com/office/drawing/2014/main" id="{D8A5DE10-D02E-4BFD-BA60-2AF5A94D11B6}"/>
            </a:ext>
          </a:extLst>
        </xdr:cNvPr>
        <xdr:cNvSpPr txBox="1"/>
      </xdr:nvSpPr>
      <xdr:spPr>
        <a:xfrm>
          <a:off x="518808" y="680937"/>
          <a:ext cx="1215958" cy="364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E8AD44"/>
              </a:solidFill>
            </a:rPr>
            <a:t>Executive</a:t>
          </a:r>
        </a:p>
      </xdr:txBody>
    </xdr:sp>
    <xdr:clientData/>
  </xdr:twoCellAnchor>
  <xdr:twoCellAnchor>
    <xdr:from>
      <xdr:col>0</xdr:col>
      <xdr:colOff>517187</xdr:colOff>
      <xdr:row>5</xdr:row>
      <xdr:rowOff>111869</xdr:rowOff>
    </xdr:from>
    <xdr:to>
      <xdr:col>2</xdr:col>
      <xdr:colOff>517188</xdr:colOff>
      <xdr:row>7</xdr:row>
      <xdr:rowOff>103762</xdr:rowOff>
    </xdr:to>
    <xdr:sp macro="" textlink="">
      <xdr:nvSpPr>
        <xdr:cNvPr id="78" name="TextBox 77">
          <a:extLst>
            <a:ext uri="{FF2B5EF4-FFF2-40B4-BE49-F238E27FC236}">
              <a16:creationId xmlns:a16="http://schemas.microsoft.com/office/drawing/2014/main" id="{529F9606-BD0D-46C1-91F1-BA1FEE281EB8}"/>
            </a:ext>
          </a:extLst>
        </xdr:cNvPr>
        <xdr:cNvSpPr txBox="1"/>
      </xdr:nvSpPr>
      <xdr:spPr>
        <a:xfrm>
          <a:off x="517187" y="1044103"/>
          <a:ext cx="1215958" cy="364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E8AD44"/>
              </a:solidFill>
            </a:rPr>
            <a:t>Insights</a:t>
          </a:r>
        </a:p>
      </xdr:txBody>
    </xdr:sp>
    <xdr:clientData/>
  </xdr:twoCellAnchor>
  <xdr:twoCellAnchor>
    <xdr:from>
      <xdr:col>2</xdr:col>
      <xdr:colOff>591768</xdr:colOff>
      <xdr:row>4</xdr:row>
      <xdr:rowOff>64851</xdr:rowOff>
    </xdr:from>
    <xdr:to>
      <xdr:col>9</xdr:col>
      <xdr:colOff>154022</xdr:colOff>
      <xdr:row>28</xdr:row>
      <xdr:rowOff>97276</xdr:rowOff>
    </xdr:to>
    <xdr:graphicFrame macro="">
      <xdr:nvGraphicFramePr>
        <xdr:cNvPr id="82" name="Chart 81">
          <a:extLst>
            <a:ext uri="{FF2B5EF4-FFF2-40B4-BE49-F238E27FC236}">
              <a16:creationId xmlns:a16="http://schemas.microsoft.com/office/drawing/2014/main" id="{958ADD55-C03C-4CAB-B891-C0C2F22ABA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356680</xdr:colOff>
      <xdr:row>4</xdr:row>
      <xdr:rowOff>64852</xdr:rowOff>
    </xdr:from>
    <xdr:to>
      <xdr:col>22</xdr:col>
      <xdr:colOff>543128</xdr:colOff>
      <xdr:row>28</xdr:row>
      <xdr:rowOff>97276</xdr:rowOff>
    </xdr:to>
    <xdr:graphicFrame macro="">
      <xdr:nvGraphicFramePr>
        <xdr:cNvPr id="83" name="Chart 82">
          <a:extLst>
            <a:ext uri="{FF2B5EF4-FFF2-40B4-BE49-F238E27FC236}">
              <a16:creationId xmlns:a16="http://schemas.microsoft.com/office/drawing/2014/main" id="{B9F277FD-E5C2-4F53-832E-8E4999FDF7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178348</xdr:colOff>
      <xdr:row>4</xdr:row>
      <xdr:rowOff>64849</xdr:rowOff>
    </xdr:from>
    <xdr:to>
      <xdr:col>16</xdr:col>
      <xdr:colOff>332370</xdr:colOff>
      <xdr:row>16</xdr:row>
      <xdr:rowOff>40531</xdr:rowOff>
    </xdr:to>
    <xdr:graphicFrame macro="">
      <xdr:nvGraphicFramePr>
        <xdr:cNvPr id="84" name="Chart 83">
          <a:extLst>
            <a:ext uri="{FF2B5EF4-FFF2-40B4-BE49-F238E27FC236}">
              <a16:creationId xmlns:a16="http://schemas.microsoft.com/office/drawing/2014/main" id="{D32DED4A-2A46-49FF-B579-EF1809F5E7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437745</xdr:colOff>
      <xdr:row>0</xdr:row>
      <xdr:rowOff>63228</xdr:rowOff>
    </xdr:from>
    <xdr:to>
      <xdr:col>15</xdr:col>
      <xdr:colOff>273997</xdr:colOff>
      <xdr:row>2</xdr:row>
      <xdr:rowOff>103760</xdr:rowOff>
    </xdr:to>
    <xdr:sp macro="" textlink="'Pivot 1'!D118">
      <xdr:nvSpPr>
        <xdr:cNvPr id="85" name="TextBox 84">
          <a:extLst>
            <a:ext uri="{FF2B5EF4-FFF2-40B4-BE49-F238E27FC236}">
              <a16:creationId xmlns:a16="http://schemas.microsoft.com/office/drawing/2014/main" id="{E672202C-32AA-402C-8D0C-F92480C3E4C6}"/>
            </a:ext>
          </a:extLst>
        </xdr:cNvPr>
        <xdr:cNvSpPr txBox="1"/>
      </xdr:nvSpPr>
      <xdr:spPr>
        <a:xfrm>
          <a:off x="8949447" y="63228"/>
          <a:ext cx="444231" cy="413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B652CB0-4E9B-4E61-9D3F-CDCB06DEFE6C}" type="TxLink">
            <a:rPr lang="en-US" sz="2000" b="1" i="0" u="none" strike="noStrike">
              <a:solidFill>
                <a:srgbClr val="E8AD44"/>
              </a:solidFill>
              <a:latin typeface="+mn-lt"/>
              <a:ea typeface="+mn-ea"/>
              <a:cs typeface="+mn-cs"/>
            </a:rPr>
            <a:pPr marL="0" indent="0"/>
            <a:t>73</a:t>
          </a:fld>
          <a:endParaRPr lang="en-IN" sz="2000" b="1" i="0" u="none" strike="noStrike">
            <a:solidFill>
              <a:srgbClr val="E8AD44"/>
            </a:solidFill>
            <a:latin typeface="+mn-lt"/>
            <a:ea typeface="+mn-ea"/>
            <a:cs typeface="+mn-cs"/>
          </a:endParaRPr>
        </a:p>
      </xdr:txBody>
    </xdr:sp>
    <xdr:clientData/>
  </xdr:twoCellAnchor>
  <xdr:twoCellAnchor>
    <xdr:from>
      <xdr:col>14</xdr:col>
      <xdr:colOff>217252</xdr:colOff>
      <xdr:row>0</xdr:row>
      <xdr:rowOff>61606</xdr:rowOff>
    </xdr:from>
    <xdr:to>
      <xdr:col>14</xdr:col>
      <xdr:colOff>535024</xdr:colOff>
      <xdr:row>2</xdr:row>
      <xdr:rowOff>102138</xdr:rowOff>
    </xdr:to>
    <xdr:sp macro="" textlink="">
      <xdr:nvSpPr>
        <xdr:cNvPr id="86" name="TextBox 85">
          <a:extLst>
            <a:ext uri="{FF2B5EF4-FFF2-40B4-BE49-F238E27FC236}">
              <a16:creationId xmlns:a16="http://schemas.microsoft.com/office/drawing/2014/main" id="{A9473119-84AD-413F-973C-83CCA955C699}"/>
            </a:ext>
          </a:extLst>
        </xdr:cNvPr>
        <xdr:cNvSpPr txBox="1"/>
      </xdr:nvSpPr>
      <xdr:spPr>
        <a:xfrm>
          <a:off x="8728954" y="61606"/>
          <a:ext cx="317772" cy="413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000" b="1" i="0" u="none" strike="noStrike">
              <a:solidFill>
                <a:srgbClr val="E8AD44"/>
              </a:solidFill>
              <a:latin typeface="+mn-lt"/>
              <a:ea typeface="+mn-ea"/>
              <a:cs typeface="+mn-cs"/>
            </a:rPr>
            <a:t>/</a:t>
          </a:r>
        </a:p>
      </xdr:txBody>
    </xdr:sp>
    <xdr:clientData/>
  </xdr:twoCellAnchor>
  <xdr:twoCellAnchor editAs="oneCell">
    <xdr:from>
      <xdr:col>0</xdr:col>
      <xdr:colOff>48640</xdr:colOff>
      <xdr:row>9</xdr:row>
      <xdr:rowOff>113484</xdr:rowOff>
    </xdr:from>
    <xdr:to>
      <xdr:col>2</xdr:col>
      <xdr:colOff>551236</xdr:colOff>
      <xdr:row>12</xdr:row>
      <xdr:rowOff>121585</xdr:rowOff>
    </xdr:to>
    <mc:AlternateContent xmlns:mc="http://schemas.openxmlformats.org/markup-compatibility/2006" xmlns:a14="http://schemas.microsoft.com/office/drawing/2010/main">
      <mc:Choice Requires="a14">
        <xdr:graphicFrame macro="">
          <xdr:nvGraphicFramePr>
            <xdr:cNvPr id="87" name="Year 1">
              <a:extLst>
                <a:ext uri="{FF2B5EF4-FFF2-40B4-BE49-F238E27FC236}">
                  <a16:creationId xmlns:a16="http://schemas.microsoft.com/office/drawing/2014/main" id="{7819B26F-1508-47DE-A63E-29ACE6953C92}"/>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48640" y="1791505"/>
              <a:ext cx="1718553" cy="5674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56745</xdr:colOff>
      <xdr:row>12</xdr:row>
      <xdr:rowOff>170234</xdr:rowOff>
    </xdr:from>
    <xdr:to>
      <xdr:col>2</xdr:col>
      <xdr:colOff>551237</xdr:colOff>
      <xdr:row>18</xdr:row>
      <xdr:rowOff>56744</xdr:rowOff>
    </xdr:to>
    <mc:AlternateContent xmlns:mc="http://schemas.openxmlformats.org/markup-compatibility/2006" xmlns:a14="http://schemas.microsoft.com/office/drawing/2010/main">
      <mc:Choice Requires="a14">
        <xdr:graphicFrame macro="">
          <xdr:nvGraphicFramePr>
            <xdr:cNvPr id="88" name="Fuel_Type 1">
              <a:extLst>
                <a:ext uri="{FF2B5EF4-FFF2-40B4-BE49-F238E27FC236}">
                  <a16:creationId xmlns:a16="http://schemas.microsoft.com/office/drawing/2014/main" id="{6ACD121D-4143-456B-A049-E08E75B97FA7}"/>
                </a:ext>
              </a:extLst>
            </xdr:cNvPr>
            <xdr:cNvGraphicFramePr/>
          </xdr:nvGraphicFramePr>
          <xdr:xfrm>
            <a:off x="0" y="0"/>
            <a:ext cx="0" cy="0"/>
          </xdr:xfrm>
          <a:graphic>
            <a:graphicData uri="http://schemas.microsoft.com/office/drawing/2010/slicer">
              <sle:slicer xmlns:sle="http://schemas.microsoft.com/office/drawing/2010/slicer" name="Fuel_Type 1"/>
            </a:graphicData>
          </a:graphic>
        </xdr:graphicFrame>
      </mc:Choice>
      <mc:Fallback xmlns="">
        <xdr:sp macro="" textlink="">
          <xdr:nvSpPr>
            <xdr:cNvPr id="0" name=""/>
            <xdr:cNvSpPr>
              <a:spLocks noTextEdit="1"/>
            </xdr:cNvSpPr>
          </xdr:nvSpPr>
          <xdr:spPr>
            <a:xfrm>
              <a:off x="56745" y="2407596"/>
              <a:ext cx="1710449" cy="10051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48640</xdr:colOff>
      <xdr:row>24</xdr:row>
      <xdr:rowOff>56744</xdr:rowOff>
    </xdr:from>
    <xdr:to>
      <xdr:col>2</xdr:col>
      <xdr:colOff>551236</xdr:colOff>
      <xdr:row>28</xdr:row>
      <xdr:rowOff>89175</xdr:rowOff>
    </xdr:to>
    <mc:AlternateContent xmlns:mc="http://schemas.openxmlformats.org/markup-compatibility/2006" xmlns:a14="http://schemas.microsoft.com/office/drawing/2010/main">
      <mc:Choice Requires="a14">
        <xdr:graphicFrame macro="">
          <xdr:nvGraphicFramePr>
            <xdr:cNvPr id="89" name="Customer_Type 1">
              <a:extLst>
                <a:ext uri="{FF2B5EF4-FFF2-40B4-BE49-F238E27FC236}">
                  <a16:creationId xmlns:a16="http://schemas.microsoft.com/office/drawing/2014/main" id="{A7BCEE5F-37AD-4DB9-98BD-2D359EA80DAA}"/>
                </a:ext>
              </a:extLst>
            </xdr:cNvPr>
            <xdr:cNvGraphicFramePr/>
          </xdr:nvGraphicFramePr>
          <xdr:xfrm>
            <a:off x="0" y="0"/>
            <a:ext cx="0" cy="0"/>
          </xdr:xfrm>
          <a:graphic>
            <a:graphicData uri="http://schemas.microsoft.com/office/drawing/2010/slicer">
              <sle:slicer xmlns:sle="http://schemas.microsoft.com/office/drawing/2010/slicer" name="Customer_Type 1"/>
            </a:graphicData>
          </a:graphic>
        </xdr:graphicFrame>
      </mc:Choice>
      <mc:Fallback xmlns="">
        <xdr:sp macro="" textlink="">
          <xdr:nvSpPr>
            <xdr:cNvPr id="0" name=""/>
            <xdr:cNvSpPr>
              <a:spLocks noTextEdit="1"/>
            </xdr:cNvSpPr>
          </xdr:nvSpPr>
          <xdr:spPr>
            <a:xfrm>
              <a:off x="48640" y="4531467"/>
              <a:ext cx="1718553" cy="778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64850</xdr:colOff>
      <xdr:row>18</xdr:row>
      <xdr:rowOff>113489</xdr:rowOff>
    </xdr:from>
    <xdr:to>
      <xdr:col>2</xdr:col>
      <xdr:colOff>559340</xdr:colOff>
      <xdr:row>23</xdr:row>
      <xdr:rowOff>170232</xdr:rowOff>
    </xdr:to>
    <mc:AlternateContent xmlns:mc="http://schemas.openxmlformats.org/markup-compatibility/2006" xmlns:a14="http://schemas.microsoft.com/office/drawing/2010/main">
      <mc:Choice Requires="a14">
        <xdr:graphicFrame macro="">
          <xdr:nvGraphicFramePr>
            <xdr:cNvPr id="91" name="Region 1">
              <a:extLst>
                <a:ext uri="{FF2B5EF4-FFF2-40B4-BE49-F238E27FC236}">
                  <a16:creationId xmlns:a16="http://schemas.microsoft.com/office/drawing/2014/main" id="{306D8A94-B388-42B1-8CF6-A68642459B5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4850" y="3469532"/>
              <a:ext cx="1710447" cy="9889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178342</xdr:colOff>
      <xdr:row>16</xdr:row>
      <xdr:rowOff>56755</xdr:rowOff>
    </xdr:from>
    <xdr:to>
      <xdr:col>16</xdr:col>
      <xdr:colOff>332361</xdr:colOff>
      <xdr:row>28</xdr:row>
      <xdr:rowOff>97286</xdr:rowOff>
    </xdr:to>
    <xdr:graphicFrame macro="">
      <xdr:nvGraphicFramePr>
        <xdr:cNvPr id="92" name="Chart 91">
          <a:extLst>
            <a:ext uri="{FF2B5EF4-FFF2-40B4-BE49-F238E27FC236}">
              <a16:creationId xmlns:a16="http://schemas.microsoft.com/office/drawing/2014/main" id="{71D03AB7-CE7A-4981-932F-FBCC4816EF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58370</xdr:colOff>
      <xdr:row>0</xdr:row>
      <xdr:rowOff>81064</xdr:rowOff>
    </xdr:from>
    <xdr:to>
      <xdr:col>22</xdr:col>
      <xdr:colOff>484765</xdr:colOff>
      <xdr:row>2</xdr:row>
      <xdr:rowOff>63230</xdr:rowOff>
    </xdr:to>
    <xdr:sp macro="" textlink="'Pivot 1'!I5">
      <xdr:nvSpPr>
        <xdr:cNvPr id="93" name="TextBox 92">
          <a:extLst>
            <a:ext uri="{FF2B5EF4-FFF2-40B4-BE49-F238E27FC236}">
              <a16:creationId xmlns:a16="http://schemas.microsoft.com/office/drawing/2014/main" id="{4D7A5ECF-D38B-4FFD-8478-91ACD59C840D}"/>
            </a:ext>
          </a:extLst>
        </xdr:cNvPr>
        <xdr:cNvSpPr txBox="1"/>
      </xdr:nvSpPr>
      <xdr:spPr>
        <a:xfrm>
          <a:off x="12217944" y="81064"/>
          <a:ext cx="1642353" cy="355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3E35261-AA2D-4FE2-B253-B290BDD54441}" type="TxLink">
            <a:rPr lang="en-US" sz="2000" b="1">
              <a:solidFill>
                <a:srgbClr val="E8AD44"/>
              </a:solidFill>
              <a:latin typeface="+mn-lt"/>
              <a:ea typeface="+mn-ea"/>
              <a:cs typeface="+mn-cs"/>
            </a:rPr>
            <a:pPr marL="0" indent="0" algn="ctr"/>
            <a:t>19.2 Days</a:t>
          </a:fld>
          <a:endParaRPr lang="en-IN" sz="2000" b="1">
            <a:solidFill>
              <a:srgbClr val="E8AD44"/>
            </a:solidFill>
            <a:latin typeface="+mn-lt"/>
            <a:ea typeface="+mn-ea"/>
            <a:cs typeface="+mn-cs"/>
          </a:endParaRPr>
        </a:p>
      </xdr:txBody>
    </xdr:sp>
    <xdr:clientData/>
  </xdr:twoCellAnchor>
  <xdr:twoCellAnchor>
    <xdr:from>
      <xdr:col>0</xdr:col>
      <xdr:colOff>89166</xdr:colOff>
      <xdr:row>7</xdr:row>
      <xdr:rowOff>121598</xdr:rowOff>
    </xdr:from>
    <xdr:to>
      <xdr:col>0</xdr:col>
      <xdr:colOff>429634</xdr:colOff>
      <xdr:row>9</xdr:row>
      <xdr:rowOff>72960</xdr:rowOff>
    </xdr:to>
    <xdr:sp macro="" textlink="">
      <xdr:nvSpPr>
        <xdr:cNvPr id="94" name="Oval 93">
          <a:hlinkClick xmlns:r="http://schemas.openxmlformats.org/officeDocument/2006/relationships" r:id="rId9"/>
          <a:extLst>
            <a:ext uri="{FF2B5EF4-FFF2-40B4-BE49-F238E27FC236}">
              <a16:creationId xmlns:a16="http://schemas.microsoft.com/office/drawing/2014/main" id="{74249D53-15CF-4A07-9B52-14E7B5B4B297}"/>
            </a:ext>
          </a:extLst>
        </xdr:cNvPr>
        <xdr:cNvSpPr/>
      </xdr:nvSpPr>
      <xdr:spPr>
        <a:xfrm>
          <a:off x="89166" y="1426726"/>
          <a:ext cx="340468" cy="32425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0" cap="none" spc="0">
              <a:ln w="0"/>
              <a:solidFill>
                <a:schemeClr val="tx1"/>
              </a:solidFill>
              <a:effectLst>
                <a:outerShdw blurRad="38100" dist="19050" dir="2700000" algn="tl" rotWithShape="0">
                  <a:schemeClr val="dk1">
                    <a:alpha val="40000"/>
                  </a:schemeClr>
                </a:outerShdw>
              </a:effectLst>
            </a:rPr>
            <a:t>3</a:t>
          </a:r>
        </a:p>
      </xdr:txBody>
    </xdr:sp>
    <xdr:clientData/>
  </xdr:twoCellAnchor>
  <xdr:twoCellAnchor>
    <xdr:from>
      <xdr:col>0</xdr:col>
      <xdr:colOff>510703</xdr:colOff>
      <xdr:row>7</xdr:row>
      <xdr:rowOff>81062</xdr:rowOff>
    </xdr:from>
    <xdr:to>
      <xdr:col>3</xdr:col>
      <xdr:colOff>108627</xdr:colOff>
      <xdr:row>9</xdr:row>
      <xdr:rowOff>72956</xdr:rowOff>
    </xdr:to>
    <xdr:sp macro="" textlink="">
      <xdr:nvSpPr>
        <xdr:cNvPr id="95" name="TextBox 94">
          <a:extLst>
            <a:ext uri="{FF2B5EF4-FFF2-40B4-BE49-F238E27FC236}">
              <a16:creationId xmlns:a16="http://schemas.microsoft.com/office/drawing/2014/main" id="{FEA9B821-EFB7-4DC3-8C15-6FE1F167D2A5}"/>
            </a:ext>
          </a:extLst>
        </xdr:cNvPr>
        <xdr:cNvSpPr txBox="1"/>
      </xdr:nvSpPr>
      <xdr:spPr>
        <a:xfrm>
          <a:off x="510703" y="1386190"/>
          <a:ext cx="1421860" cy="364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E8AD44"/>
              </a:solidFill>
            </a:rPr>
            <a:t>Key</a:t>
          </a:r>
          <a:r>
            <a:rPr lang="en-IN" sz="1800" b="1" baseline="0">
              <a:solidFill>
                <a:srgbClr val="E8AD44"/>
              </a:solidFill>
            </a:rPr>
            <a:t> Findings</a:t>
          </a:r>
          <a:endParaRPr lang="en-IN" sz="1800" b="1">
            <a:solidFill>
              <a:srgbClr val="E8AD44"/>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24319</xdr:colOff>
      <xdr:row>0</xdr:row>
      <xdr:rowOff>0</xdr:rowOff>
    </xdr:from>
    <xdr:to>
      <xdr:col>2</xdr:col>
      <xdr:colOff>543127</xdr:colOff>
      <xdr:row>4</xdr:row>
      <xdr:rowOff>32426</xdr:rowOff>
    </xdr:to>
    <mc:AlternateContent xmlns:mc="http://schemas.openxmlformats.org/markup-compatibility/2006">
      <mc:Choice xmlns:am3d="http://schemas.microsoft.com/office/drawing/2017/model3d" Requires="am3d">
        <xdr:graphicFrame macro="">
          <xdr:nvGraphicFramePr>
            <xdr:cNvPr id="3" name="3D Model 2" descr="Raven Muscle Black">
              <a:extLst>
                <a:ext uri="{FF2B5EF4-FFF2-40B4-BE49-F238E27FC236}">
                  <a16:creationId xmlns:a16="http://schemas.microsoft.com/office/drawing/2014/main" id="{97FAD5F8-6CE8-4BE9-9863-5BC66C4FC77C}"/>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1">
                <am3d:spPr>
                  <a:xfrm>
                    <a:off x="0" y="0"/>
                    <a:ext cx="1738008" cy="763946"/>
                  </a:xfrm>
                  <a:prstGeom prst="rect">
                    <a:avLst/>
                  </a:prstGeom>
                </am3d:spPr>
                <am3d:camera>
                  <am3d:pos x="0" y="0" z="54135269"/>
                  <am3d:up dx="0" dy="36000000" dz="0"/>
                  <am3d:lookAt x="0" y="0" z="0"/>
                  <am3d:perspective fov="2700000"/>
                </am3d:camera>
                <am3d:trans>
                  <am3d:meterPerModelUnit n="26528912" d="1000000"/>
                  <am3d:preTrans dx="0" dy="-1833652" dz="61859"/>
                  <am3d:scale>
                    <am3d:sx n="1000000" d="1000000"/>
                    <am3d:sy n="1000000" d="1000000"/>
                    <am3d:sz n="1000000" d="1000000"/>
                  </am3d:scale>
                  <am3d:rot ax="1820720" ay="3565231" az="1604886"/>
                  <am3d:postTrans dx="0" dy="0" dz="0"/>
                </am3d:trans>
                <am3d:raster rName="Office3DRenderer" rVer="16.0.8326">
                  <am3d:blip r:embed="rId2"/>
                </am3d:raster>
                <am3d:objViewport viewportSz="1778773"/>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3" name="3D Model 2" descr="Raven Muscle Black">
              <a:extLst>
                <a:ext uri="{FF2B5EF4-FFF2-40B4-BE49-F238E27FC236}">
                  <a16:creationId xmlns:a16="http://schemas.microsoft.com/office/drawing/2014/main" id="{97FAD5F8-6CE8-4BE9-9863-5BC66C4FC77C}"/>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2"/>
            <a:stretch>
              <a:fillRect/>
            </a:stretch>
          </xdr:blipFill>
          <xdr:spPr>
            <a:xfrm>
              <a:off x="24319" y="0"/>
              <a:ext cx="1734765" cy="778213"/>
            </a:xfrm>
            <a:prstGeom prst="rect">
              <a:avLst/>
            </a:prstGeom>
          </xdr:spPr>
        </xdr:pic>
      </mc:Fallback>
    </mc:AlternateContent>
    <xdr:clientData/>
  </xdr:twoCellAnchor>
  <xdr:twoCellAnchor>
    <xdr:from>
      <xdr:col>0</xdr:col>
      <xdr:colOff>97282</xdr:colOff>
      <xdr:row>3</xdr:row>
      <xdr:rowOff>154024</xdr:rowOff>
    </xdr:from>
    <xdr:to>
      <xdr:col>0</xdr:col>
      <xdr:colOff>437750</xdr:colOff>
      <xdr:row>5</xdr:row>
      <xdr:rowOff>105385</xdr:rowOff>
    </xdr:to>
    <xdr:sp macro="" textlink="">
      <xdr:nvSpPr>
        <xdr:cNvPr id="28" name="Oval 27">
          <a:hlinkClick xmlns:r="http://schemas.openxmlformats.org/officeDocument/2006/relationships" r:id="rId3"/>
          <a:extLst>
            <a:ext uri="{FF2B5EF4-FFF2-40B4-BE49-F238E27FC236}">
              <a16:creationId xmlns:a16="http://schemas.microsoft.com/office/drawing/2014/main" id="{8010ABC4-058E-4785-930E-D09BFDBFD34C}"/>
            </a:ext>
          </a:extLst>
        </xdr:cNvPr>
        <xdr:cNvSpPr/>
      </xdr:nvSpPr>
      <xdr:spPr>
        <a:xfrm>
          <a:off x="97282" y="702664"/>
          <a:ext cx="340468" cy="317121"/>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0" cap="none" spc="0">
              <a:ln w="0"/>
              <a:solidFill>
                <a:schemeClr val="tx1"/>
              </a:solidFill>
              <a:effectLst>
                <a:outerShdw blurRad="38100" dist="19050" dir="2700000" algn="tl" rotWithShape="0">
                  <a:schemeClr val="dk1">
                    <a:alpha val="40000"/>
                  </a:schemeClr>
                </a:outerShdw>
              </a:effectLst>
            </a:rPr>
            <a:t>1</a:t>
          </a:r>
        </a:p>
      </xdr:txBody>
    </xdr:sp>
    <xdr:clientData/>
  </xdr:twoCellAnchor>
  <xdr:twoCellAnchor>
    <xdr:from>
      <xdr:col>0</xdr:col>
      <xdr:colOff>95658</xdr:colOff>
      <xdr:row>5</xdr:row>
      <xdr:rowOff>136188</xdr:rowOff>
    </xdr:from>
    <xdr:to>
      <xdr:col>0</xdr:col>
      <xdr:colOff>436126</xdr:colOff>
      <xdr:row>7</xdr:row>
      <xdr:rowOff>87549</xdr:rowOff>
    </xdr:to>
    <xdr:sp macro="" textlink="">
      <xdr:nvSpPr>
        <xdr:cNvPr id="29" name="Oval 28">
          <a:hlinkClick xmlns:r="http://schemas.openxmlformats.org/officeDocument/2006/relationships" r:id="rId4"/>
          <a:extLst>
            <a:ext uri="{FF2B5EF4-FFF2-40B4-BE49-F238E27FC236}">
              <a16:creationId xmlns:a16="http://schemas.microsoft.com/office/drawing/2014/main" id="{C1910AF8-EC1E-41A0-A781-9209E4FC5968}"/>
            </a:ext>
          </a:extLst>
        </xdr:cNvPr>
        <xdr:cNvSpPr/>
      </xdr:nvSpPr>
      <xdr:spPr>
        <a:xfrm>
          <a:off x="95658" y="1068422"/>
          <a:ext cx="340468" cy="32425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0" cap="none" spc="0">
              <a:ln w="0"/>
              <a:solidFill>
                <a:schemeClr val="tx1"/>
              </a:solidFill>
              <a:effectLst>
                <a:outerShdw blurRad="38100" dist="19050" dir="2700000" algn="tl" rotWithShape="0">
                  <a:schemeClr val="dk1">
                    <a:alpha val="40000"/>
                  </a:schemeClr>
                </a:outerShdw>
              </a:effectLst>
            </a:rPr>
            <a:t>2</a:t>
          </a:r>
        </a:p>
      </xdr:txBody>
    </xdr:sp>
    <xdr:clientData/>
  </xdr:twoCellAnchor>
  <xdr:twoCellAnchor>
    <xdr:from>
      <xdr:col>0</xdr:col>
      <xdr:colOff>518808</xdr:colOff>
      <xdr:row>3</xdr:row>
      <xdr:rowOff>121597</xdr:rowOff>
    </xdr:from>
    <xdr:to>
      <xdr:col>2</xdr:col>
      <xdr:colOff>518809</xdr:colOff>
      <xdr:row>5</xdr:row>
      <xdr:rowOff>113490</xdr:rowOff>
    </xdr:to>
    <xdr:sp macro="" textlink="">
      <xdr:nvSpPr>
        <xdr:cNvPr id="30" name="TextBox 29">
          <a:extLst>
            <a:ext uri="{FF2B5EF4-FFF2-40B4-BE49-F238E27FC236}">
              <a16:creationId xmlns:a16="http://schemas.microsoft.com/office/drawing/2014/main" id="{EB16E06B-F416-4D24-BE0D-91DB981C2842}"/>
            </a:ext>
          </a:extLst>
        </xdr:cNvPr>
        <xdr:cNvSpPr txBox="1"/>
      </xdr:nvSpPr>
      <xdr:spPr>
        <a:xfrm>
          <a:off x="518808" y="670237"/>
          <a:ext cx="1219201" cy="357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E8AD44"/>
              </a:solidFill>
            </a:rPr>
            <a:t>Executive</a:t>
          </a:r>
        </a:p>
      </xdr:txBody>
    </xdr:sp>
    <xdr:clientData/>
  </xdr:twoCellAnchor>
  <xdr:twoCellAnchor>
    <xdr:from>
      <xdr:col>0</xdr:col>
      <xdr:colOff>517187</xdr:colOff>
      <xdr:row>5</xdr:row>
      <xdr:rowOff>111871</xdr:rowOff>
    </xdr:from>
    <xdr:to>
      <xdr:col>2</xdr:col>
      <xdr:colOff>517188</xdr:colOff>
      <xdr:row>7</xdr:row>
      <xdr:rowOff>103764</xdr:rowOff>
    </xdr:to>
    <xdr:sp macro="" textlink="">
      <xdr:nvSpPr>
        <xdr:cNvPr id="31" name="TextBox 30">
          <a:extLst>
            <a:ext uri="{FF2B5EF4-FFF2-40B4-BE49-F238E27FC236}">
              <a16:creationId xmlns:a16="http://schemas.microsoft.com/office/drawing/2014/main" id="{32D07802-3526-46C7-A6B9-AAFBDAB29D45}"/>
            </a:ext>
          </a:extLst>
        </xdr:cNvPr>
        <xdr:cNvSpPr txBox="1"/>
      </xdr:nvSpPr>
      <xdr:spPr>
        <a:xfrm>
          <a:off x="517187" y="1026271"/>
          <a:ext cx="1219201" cy="357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E8AD44"/>
              </a:solidFill>
            </a:rPr>
            <a:t>Insights</a:t>
          </a:r>
        </a:p>
      </xdr:txBody>
    </xdr:sp>
    <xdr:clientData/>
  </xdr:twoCellAnchor>
  <xdr:twoCellAnchor>
    <xdr:from>
      <xdr:col>0</xdr:col>
      <xdr:colOff>89170</xdr:colOff>
      <xdr:row>7</xdr:row>
      <xdr:rowOff>121596</xdr:rowOff>
    </xdr:from>
    <xdr:to>
      <xdr:col>0</xdr:col>
      <xdr:colOff>429638</xdr:colOff>
      <xdr:row>9</xdr:row>
      <xdr:rowOff>72958</xdr:rowOff>
    </xdr:to>
    <xdr:sp macro="" textlink="">
      <xdr:nvSpPr>
        <xdr:cNvPr id="34" name="Oval 33">
          <a:hlinkClick xmlns:r="http://schemas.openxmlformats.org/officeDocument/2006/relationships" r:id="rId5"/>
          <a:extLst>
            <a:ext uri="{FF2B5EF4-FFF2-40B4-BE49-F238E27FC236}">
              <a16:creationId xmlns:a16="http://schemas.microsoft.com/office/drawing/2014/main" id="{DE5119FE-8DA9-43E8-B83E-E679BD60F7DE}"/>
            </a:ext>
          </a:extLst>
        </xdr:cNvPr>
        <xdr:cNvSpPr/>
      </xdr:nvSpPr>
      <xdr:spPr>
        <a:xfrm>
          <a:off x="89170" y="1426724"/>
          <a:ext cx="340468" cy="32425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0" cap="none" spc="0">
              <a:ln w="0"/>
              <a:solidFill>
                <a:schemeClr val="tx1"/>
              </a:solidFill>
              <a:effectLst>
                <a:outerShdw blurRad="38100" dist="19050" dir="2700000" algn="tl" rotWithShape="0">
                  <a:schemeClr val="dk1">
                    <a:alpha val="40000"/>
                  </a:schemeClr>
                </a:outerShdw>
              </a:effectLst>
            </a:rPr>
            <a:t>3</a:t>
          </a:r>
        </a:p>
      </xdr:txBody>
    </xdr:sp>
    <xdr:clientData/>
  </xdr:twoCellAnchor>
  <xdr:twoCellAnchor>
    <xdr:from>
      <xdr:col>0</xdr:col>
      <xdr:colOff>518809</xdr:colOff>
      <xdr:row>7</xdr:row>
      <xdr:rowOff>97275</xdr:rowOff>
    </xdr:from>
    <xdr:to>
      <xdr:col>3</xdr:col>
      <xdr:colOff>116733</xdr:colOff>
      <xdr:row>9</xdr:row>
      <xdr:rowOff>89169</xdr:rowOff>
    </xdr:to>
    <xdr:sp macro="" textlink="">
      <xdr:nvSpPr>
        <xdr:cNvPr id="35" name="TextBox 34">
          <a:extLst>
            <a:ext uri="{FF2B5EF4-FFF2-40B4-BE49-F238E27FC236}">
              <a16:creationId xmlns:a16="http://schemas.microsoft.com/office/drawing/2014/main" id="{C400F616-31A5-40B2-86D0-F16C76CFDF61}"/>
            </a:ext>
          </a:extLst>
        </xdr:cNvPr>
        <xdr:cNvSpPr txBox="1"/>
      </xdr:nvSpPr>
      <xdr:spPr>
        <a:xfrm>
          <a:off x="518809" y="1402403"/>
          <a:ext cx="1421860" cy="364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E8AD44"/>
              </a:solidFill>
            </a:rPr>
            <a:t>Key</a:t>
          </a:r>
          <a:r>
            <a:rPr lang="en-IN" sz="1800" b="1" baseline="0">
              <a:solidFill>
                <a:srgbClr val="E8AD44"/>
              </a:solidFill>
            </a:rPr>
            <a:t> Findings</a:t>
          </a:r>
          <a:endParaRPr lang="en-IN" sz="1800" b="1">
            <a:solidFill>
              <a:srgbClr val="E8AD44"/>
            </a:solidFill>
          </a:endParaRPr>
        </a:p>
      </xdr:txBody>
    </xdr:sp>
    <xdr:clientData/>
  </xdr:twoCellAnchor>
  <xdr:twoCellAnchor>
    <xdr:from>
      <xdr:col>5</xdr:col>
      <xdr:colOff>64851</xdr:colOff>
      <xdr:row>0</xdr:row>
      <xdr:rowOff>129702</xdr:rowOff>
    </xdr:from>
    <xdr:to>
      <xdr:col>15</xdr:col>
      <xdr:colOff>510702</xdr:colOff>
      <xdr:row>6</xdr:row>
      <xdr:rowOff>105383</xdr:rowOff>
    </xdr:to>
    <xdr:sp macro="" textlink="">
      <xdr:nvSpPr>
        <xdr:cNvPr id="52" name="Rectangle: Diagonal Corners Rounded 51">
          <a:extLst>
            <a:ext uri="{FF2B5EF4-FFF2-40B4-BE49-F238E27FC236}">
              <a16:creationId xmlns:a16="http://schemas.microsoft.com/office/drawing/2014/main" id="{CA62A2D4-7A25-C8B5-4355-CBA776D86345}"/>
            </a:ext>
          </a:extLst>
        </xdr:cNvPr>
        <xdr:cNvSpPr/>
      </xdr:nvSpPr>
      <xdr:spPr>
        <a:xfrm>
          <a:off x="3104745" y="129702"/>
          <a:ext cx="6525638" cy="1094362"/>
        </a:xfrm>
        <a:prstGeom prst="round2Diag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364788</xdr:colOff>
      <xdr:row>0</xdr:row>
      <xdr:rowOff>178340</xdr:rowOff>
    </xdr:from>
    <xdr:to>
      <xdr:col>15</xdr:col>
      <xdr:colOff>324255</xdr:colOff>
      <xdr:row>6</xdr:row>
      <xdr:rowOff>97276</xdr:rowOff>
    </xdr:to>
    <xdr:sp macro="" textlink="">
      <xdr:nvSpPr>
        <xdr:cNvPr id="17410" name="Text Box 2">
          <a:extLst>
            <a:ext uri="{FF2B5EF4-FFF2-40B4-BE49-F238E27FC236}">
              <a16:creationId xmlns:a16="http://schemas.microsoft.com/office/drawing/2014/main" id="{C8EAAE48-C60D-EAE8-67BB-A60CC4E00E0E}"/>
            </a:ext>
          </a:extLst>
        </xdr:cNvPr>
        <xdr:cNvSpPr txBox="1">
          <a:spLocks noChangeArrowheads="1"/>
        </xdr:cNvSpPr>
      </xdr:nvSpPr>
      <xdr:spPr bwMode="auto">
        <a:xfrm>
          <a:off x="3404682" y="178340"/>
          <a:ext cx="6039254" cy="1037617"/>
        </a:xfrm>
        <a:prstGeom prst="rect">
          <a:avLst/>
        </a:prstGeom>
        <a:noFill/>
        <a:ln w="9525">
          <a:noFill/>
          <a:miter lim="800000"/>
          <a:headEnd/>
          <a:tailEnd/>
        </a:ln>
      </xdr:spPr>
      <xdr:txBody>
        <a:bodyPr vertOverflow="clip" wrap="square" lIns="36576" tIns="32004" rIns="0" bIns="0" anchor="t" upright="1"/>
        <a:lstStyle/>
        <a:p>
          <a:pPr algn="l" rtl="0">
            <a:defRPr sz="1000"/>
          </a:pPr>
          <a:r>
            <a:rPr lang="en-IN" sz="1200" b="1" i="0" u="none" strike="noStrike" baseline="0">
              <a:solidFill>
                <a:srgbClr val="FF0000"/>
              </a:solidFill>
              <a:latin typeface="Calibri"/>
              <a:ea typeface="Calibri"/>
              <a:cs typeface="Calibri"/>
            </a:rPr>
            <a:t>Revenue is concentrated in "SUVs" and Maruti.</a:t>
          </a:r>
        </a:p>
        <a:p>
          <a:pPr algn="l" rtl="0">
            <a:defRPr sz="1000"/>
          </a:pPr>
          <a:r>
            <a:rPr lang="en-IN" sz="1200" b="1" i="0" u="none" strike="noStrike" baseline="0">
              <a:solidFill>
                <a:schemeClr val="bg1"/>
              </a:solidFill>
              <a:latin typeface="Calibri"/>
              <a:ea typeface="Calibri"/>
              <a:cs typeface="Calibri"/>
            </a:rPr>
            <a:t> ( SUVs alone bring about 52% of revenue. )</a:t>
          </a:r>
        </a:p>
        <a:p>
          <a:pPr algn="l" rtl="0">
            <a:defRPr sz="1000"/>
          </a:pPr>
          <a:r>
            <a:rPr lang="en-IN" sz="1200" b="1" i="0" u="none" strike="noStrike" baseline="0">
              <a:solidFill>
                <a:schemeClr val="bg1"/>
              </a:solidFill>
              <a:latin typeface="Calibri"/>
              <a:ea typeface="Calibri"/>
              <a:cs typeface="Calibri"/>
            </a:rPr>
            <a:t> ( The top 5 models are all Maruti and hold about 31% of total units. )</a:t>
          </a:r>
        </a:p>
        <a:p>
          <a:pPr algn="l" rtl="0">
            <a:defRPr sz="1000"/>
          </a:pPr>
          <a:r>
            <a:rPr lang="en-IN" sz="1400" b="1" i="0" u="none" strike="noStrike" baseline="0">
              <a:solidFill>
                <a:srgbClr val="00B050"/>
              </a:solidFill>
              <a:latin typeface="Calibri"/>
              <a:ea typeface="Calibri"/>
              <a:cs typeface="Calibri"/>
            </a:rPr>
            <a:t>Recommendation</a:t>
          </a:r>
          <a:r>
            <a:rPr lang="en-IN" sz="1200" b="1" i="0" u="none" strike="noStrike" baseline="0">
              <a:solidFill>
                <a:schemeClr val="bg1"/>
              </a:solidFill>
              <a:latin typeface="Calibri"/>
              <a:ea typeface="Calibri"/>
              <a:cs typeface="Calibri"/>
            </a:rPr>
            <a:t>: Keep SUV and Maruti stock strong, but test a small premium or luxury push so the business isn’t dependent on one segment and one brand.</a:t>
          </a:r>
        </a:p>
      </xdr:txBody>
    </xdr:sp>
    <xdr:clientData/>
  </xdr:twoCellAnchor>
  <xdr:twoCellAnchor>
    <xdr:from>
      <xdr:col>5</xdr:col>
      <xdr:colOff>121595</xdr:colOff>
      <xdr:row>1</xdr:row>
      <xdr:rowOff>32426</xdr:rowOff>
    </xdr:from>
    <xdr:to>
      <xdr:col>5</xdr:col>
      <xdr:colOff>372893</xdr:colOff>
      <xdr:row>2</xdr:row>
      <xdr:rowOff>24320</xdr:rowOff>
    </xdr:to>
    <xdr:sp macro="" textlink="">
      <xdr:nvSpPr>
        <xdr:cNvPr id="53" name="Minus Sign 52">
          <a:extLst>
            <a:ext uri="{FF2B5EF4-FFF2-40B4-BE49-F238E27FC236}">
              <a16:creationId xmlns:a16="http://schemas.microsoft.com/office/drawing/2014/main" id="{77C1C015-4780-18AD-3527-E8BB826E4AD2}"/>
            </a:ext>
          </a:extLst>
        </xdr:cNvPr>
        <xdr:cNvSpPr/>
      </xdr:nvSpPr>
      <xdr:spPr>
        <a:xfrm>
          <a:off x="3161489" y="218873"/>
          <a:ext cx="251298" cy="178341"/>
        </a:xfrm>
        <a:prstGeom prst="mathMinus">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119974</xdr:colOff>
      <xdr:row>4</xdr:row>
      <xdr:rowOff>30804</xdr:rowOff>
    </xdr:from>
    <xdr:to>
      <xdr:col>5</xdr:col>
      <xdr:colOff>371272</xdr:colOff>
      <xdr:row>5</xdr:row>
      <xdr:rowOff>22698</xdr:rowOff>
    </xdr:to>
    <xdr:sp macro="" textlink="">
      <xdr:nvSpPr>
        <xdr:cNvPr id="54" name="Minus Sign 53">
          <a:extLst>
            <a:ext uri="{FF2B5EF4-FFF2-40B4-BE49-F238E27FC236}">
              <a16:creationId xmlns:a16="http://schemas.microsoft.com/office/drawing/2014/main" id="{6147831D-C8A5-4009-B860-84E46231A56C}"/>
            </a:ext>
          </a:extLst>
        </xdr:cNvPr>
        <xdr:cNvSpPr/>
      </xdr:nvSpPr>
      <xdr:spPr>
        <a:xfrm>
          <a:off x="3159868" y="776591"/>
          <a:ext cx="251298" cy="178341"/>
        </a:xfrm>
        <a:prstGeom prst="mathMinus">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71337</xdr:colOff>
      <xdr:row>9</xdr:row>
      <xdr:rowOff>136178</xdr:rowOff>
    </xdr:from>
    <xdr:to>
      <xdr:col>15</xdr:col>
      <xdr:colOff>502596</xdr:colOff>
      <xdr:row>14</xdr:row>
      <xdr:rowOff>121595</xdr:rowOff>
    </xdr:to>
    <xdr:sp macro="" textlink="">
      <xdr:nvSpPr>
        <xdr:cNvPr id="17417" name="Rectangle: Diagonal Corners Rounded 17416">
          <a:extLst>
            <a:ext uri="{FF2B5EF4-FFF2-40B4-BE49-F238E27FC236}">
              <a16:creationId xmlns:a16="http://schemas.microsoft.com/office/drawing/2014/main" id="{FF8DD38C-7D67-4419-8A26-A071ECC8256F}"/>
            </a:ext>
          </a:extLst>
        </xdr:cNvPr>
        <xdr:cNvSpPr/>
      </xdr:nvSpPr>
      <xdr:spPr>
        <a:xfrm>
          <a:off x="3111231" y="1814199"/>
          <a:ext cx="6511046" cy="917651"/>
        </a:xfrm>
        <a:prstGeom prst="round2Diag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380999</xdr:colOff>
      <xdr:row>9</xdr:row>
      <xdr:rowOff>186444</xdr:rowOff>
    </xdr:from>
    <xdr:to>
      <xdr:col>15</xdr:col>
      <xdr:colOff>494489</xdr:colOff>
      <xdr:row>14</xdr:row>
      <xdr:rowOff>72958</xdr:rowOff>
    </xdr:to>
    <xdr:sp macro="" textlink="">
      <xdr:nvSpPr>
        <xdr:cNvPr id="17418" name="Text Box 3">
          <a:extLst>
            <a:ext uri="{FF2B5EF4-FFF2-40B4-BE49-F238E27FC236}">
              <a16:creationId xmlns:a16="http://schemas.microsoft.com/office/drawing/2014/main" id="{3D1A7CAF-23DF-93CB-F8A8-D996B2A75D68}"/>
            </a:ext>
          </a:extLst>
        </xdr:cNvPr>
        <xdr:cNvSpPr txBox="1">
          <a:spLocks noChangeArrowheads="1"/>
        </xdr:cNvSpPr>
      </xdr:nvSpPr>
      <xdr:spPr bwMode="auto">
        <a:xfrm>
          <a:off x="3420893" y="1864465"/>
          <a:ext cx="6193277" cy="818748"/>
        </a:xfrm>
        <a:prstGeom prst="rect">
          <a:avLst/>
        </a:prstGeom>
        <a:noFill/>
        <a:ln w="9525">
          <a:noFill/>
          <a:miter lim="800000"/>
          <a:headEnd/>
          <a:tailEnd/>
        </a:ln>
      </xdr:spPr>
      <xdr:txBody>
        <a:bodyPr vertOverflow="clip" wrap="square" lIns="36576" tIns="32004" rIns="0" bIns="0" anchor="t" upright="1"/>
        <a:lstStyle/>
        <a:p>
          <a:pPr algn="l" rtl="0">
            <a:defRPr sz="1000"/>
          </a:pPr>
          <a:r>
            <a:rPr lang="en-IN" sz="1200" b="1" i="0" u="none" strike="noStrike" baseline="0">
              <a:solidFill>
                <a:srgbClr val="FF0000"/>
              </a:solidFill>
              <a:latin typeface="Calibri"/>
              <a:ea typeface="Calibri"/>
              <a:cs typeface="Calibri"/>
            </a:rPr>
            <a:t>Delivery delay and vehicle quality drive nearly half of all complaints.</a:t>
          </a:r>
        </a:p>
        <a:p>
          <a:pPr algn="l" rtl="0">
            <a:defRPr sz="1000"/>
          </a:pPr>
          <a:r>
            <a:rPr lang="en-IN" sz="1200" b="1" i="0" u="none" strike="noStrike" baseline="0">
              <a:solidFill>
                <a:schemeClr val="bg1"/>
              </a:solidFill>
              <a:latin typeface="Calibri"/>
              <a:ea typeface="Calibri"/>
              <a:cs typeface="Calibri"/>
            </a:rPr>
            <a:t> ( Delivery Delay (31) and Vehicle Quality (31) together bring about 47% of total complaints. )</a:t>
          </a:r>
        </a:p>
        <a:p>
          <a:pPr algn="l" rtl="0">
            <a:defRPr sz="1000"/>
          </a:pPr>
          <a:r>
            <a:rPr lang="en-IN" sz="1400" b="1" i="0" u="none" strike="noStrike" baseline="0">
              <a:solidFill>
                <a:srgbClr val="00B050"/>
              </a:solidFill>
              <a:latin typeface="Calibri"/>
              <a:ea typeface="Calibri"/>
              <a:cs typeface="Calibri"/>
            </a:rPr>
            <a:t>Recommendation</a:t>
          </a:r>
          <a:r>
            <a:rPr lang="en-IN" sz="1200" b="1" i="0" u="none" strike="noStrike" baseline="0">
              <a:solidFill>
                <a:schemeClr val="bg1"/>
              </a:solidFill>
              <a:latin typeface="Calibri"/>
              <a:ea typeface="Calibri"/>
              <a:cs typeface="Calibri"/>
            </a:rPr>
            <a:t>: Set a delivery-time target (Current average delivery time 19.2 days) and track it by dealers. </a:t>
          </a:r>
        </a:p>
      </xdr:txBody>
    </xdr:sp>
    <xdr:clientData/>
  </xdr:twoCellAnchor>
  <xdr:twoCellAnchor>
    <xdr:from>
      <xdr:col>5</xdr:col>
      <xdr:colOff>134566</xdr:colOff>
      <xdr:row>12</xdr:row>
      <xdr:rowOff>37290</xdr:rowOff>
    </xdr:from>
    <xdr:to>
      <xdr:col>5</xdr:col>
      <xdr:colOff>385864</xdr:colOff>
      <xdr:row>13</xdr:row>
      <xdr:rowOff>29184</xdr:rowOff>
    </xdr:to>
    <xdr:sp macro="" textlink="">
      <xdr:nvSpPr>
        <xdr:cNvPr id="17419" name="Minus Sign 17418">
          <a:extLst>
            <a:ext uri="{FF2B5EF4-FFF2-40B4-BE49-F238E27FC236}">
              <a16:creationId xmlns:a16="http://schemas.microsoft.com/office/drawing/2014/main" id="{91B7C326-5DA5-4C9F-970C-053428F8CE26}"/>
            </a:ext>
          </a:extLst>
        </xdr:cNvPr>
        <xdr:cNvSpPr/>
      </xdr:nvSpPr>
      <xdr:spPr>
        <a:xfrm>
          <a:off x="3174460" y="2274652"/>
          <a:ext cx="251298" cy="178341"/>
        </a:xfrm>
        <a:prstGeom prst="mathMinus">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141051</xdr:colOff>
      <xdr:row>10</xdr:row>
      <xdr:rowOff>43772</xdr:rowOff>
    </xdr:from>
    <xdr:to>
      <xdr:col>5</xdr:col>
      <xdr:colOff>392349</xdr:colOff>
      <xdr:row>11</xdr:row>
      <xdr:rowOff>35666</xdr:rowOff>
    </xdr:to>
    <xdr:sp macro="" textlink="">
      <xdr:nvSpPr>
        <xdr:cNvPr id="17420" name="Minus Sign 17419">
          <a:extLst>
            <a:ext uri="{FF2B5EF4-FFF2-40B4-BE49-F238E27FC236}">
              <a16:creationId xmlns:a16="http://schemas.microsoft.com/office/drawing/2014/main" id="{C33CA010-4D50-47B0-92DB-068027BECA29}"/>
            </a:ext>
          </a:extLst>
        </xdr:cNvPr>
        <xdr:cNvSpPr/>
      </xdr:nvSpPr>
      <xdr:spPr>
        <a:xfrm>
          <a:off x="3180945" y="1908240"/>
          <a:ext cx="251298" cy="178341"/>
        </a:xfrm>
        <a:prstGeom prst="mathMinus">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69716</xdr:colOff>
      <xdr:row>17</xdr:row>
      <xdr:rowOff>110233</xdr:rowOff>
    </xdr:from>
    <xdr:to>
      <xdr:col>15</xdr:col>
      <xdr:colOff>486383</xdr:colOff>
      <xdr:row>23</xdr:row>
      <xdr:rowOff>97276</xdr:rowOff>
    </xdr:to>
    <xdr:sp macro="" textlink="">
      <xdr:nvSpPr>
        <xdr:cNvPr id="17421" name="Rectangle: Diagonal Corners Rounded 17420">
          <a:extLst>
            <a:ext uri="{FF2B5EF4-FFF2-40B4-BE49-F238E27FC236}">
              <a16:creationId xmlns:a16="http://schemas.microsoft.com/office/drawing/2014/main" id="{D1B9C8E5-B893-4269-9DD6-7806332435D6}"/>
            </a:ext>
          </a:extLst>
        </xdr:cNvPr>
        <xdr:cNvSpPr/>
      </xdr:nvSpPr>
      <xdr:spPr>
        <a:xfrm>
          <a:off x="3109610" y="3279829"/>
          <a:ext cx="6496454" cy="1105724"/>
        </a:xfrm>
        <a:prstGeom prst="round2Diag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379377</xdr:colOff>
      <xdr:row>17</xdr:row>
      <xdr:rowOff>152396</xdr:rowOff>
    </xdr:from>
    <xdr:to>
      <xdr:col>15</xdr:col>
      <xdr:colOff>316149</xdr:colOff>
      <xdr:row>23</xdr:row>
      <xdr:rowOff>105383</xdr:rowOff>
    </xdr:to>
    <xdr:sp macro="" textlink="">
      <xdr:nvSpPr>
        <xdr:cNvPr id="17422" name="Text Box 3">
          <a:extLst>
            <a:ext uri="{FF2B5EF4-FFF2-40B4-BE49-F238E27FC236}">
              <a16:creationId xmlns:a16="http://schemas.microsoft.com/office/drawing/2014/main" id="{BBECD272-E705-4699-BB31-ED211DAFC36F}"/>
            </a:ext>
          </a:extLst>
        </xdr:cNvPr>
        <xdr:cNvSpPr txBox="1">
          <a:spLocks noChangeArrowheads="1"/>
        </xdr:cNvSpPr>
      </xdr:nvSpPr>
      <xdr:spPr bwMode="auto">
        <a:xfrm>
          <a:off x="3419271" y="3321992"/>
          <a:ext cx="6016559" cy="1071668"/>
        </a:xfrm>
        <a:prstGeom prst="rect">
          <a:avLst/>
        </a:prstGeom>
        <a:noFill/>
        <a:ln w="9525">
          <a:noFill/>
          <a:miter lim="800000"/>
          <a:headEnd/>
          <a:tailEnd/>
        </a:ln>
      </xdr:spPr>
      <xdr:txBody>
        <a:bodyPr vertOverflow="clip" wrap="square" lIns="36576" tIns="32004" rIns="0" bIns="0" anchor="t" upright="1"/>
        <a:lstStyle/>
        <a:p>
          <a:pPr lvl="0" rtl="0"/>
          <a:r>
            <a:rPr lang="en-IN" sz="1200" b="1">
              <a:solidFill>
                <a:srgbClr val="FF0000"/>
              </a:solidFill>
            </a:rPr>
            <a:t>Sales follow a repeating seasonal pattern.</a:t>
          </a:r>
        </a:p>
        <a:p>
          <a:pPr lvl="0" rtl="0"/>
          <a:r>
            <a:rPr lang="en-IN" sz="1200" b="1">
              <a:solidFill>
                <a:schemeClr val="bg1"/>
              </a:solidFill>
            </a:rPr>
            <a:t> (The</a:t>
          </a:r>
          <a:r>
            <a:rPr lang="en-IN" sz="1200" b="1" baseline="0">
              <a:solidFill>
                <a:schemeClr val="bg1"/>
              </a:solidFill>
            </a:rPr>
            <a:t> Yearly Sales Graph shows a big </a:t>
          </a:r>
          <a:r>
            <a:rPr lang="en-IN" sz="1200" b="1">
              <a:solidFill>
                <a:schemeClr val="bg1"/>
              </a:solidFill>
            </a:rPr>
            <a:t>peak in March</a:t>
          </a:r>
          <a:r>
            <a:rPr lang="en-IN" sz="1200" b="1" baseline="0">
              <a:solidFill>
                <a:schemeClr val="bg1"/>
              </a:solidFill>
            </a:rPr>
            <a:t> and April then </a:t>
          </a:r>
          <a:r>
            <a:rPr lang="en-IN" sz="1200" b="1">
              <a:solidFill>
                <a:schemeClr val="bg1"/>
              </a:solidFill>
            </a:rPr>
            <a:t>a dip in May of</a:t>
          </a:r>
          <a:r>
            <a:rPr lang="en-IN" sz="1200" b="1" baseline="0">
              <a:solidFill>
                <a:schemeClr val="bg1"/>
              </a:solidFill>
            </a:rPr>
            <a:t> </a:t>
          </a:r>
          <a:r>
            <a:rPr lang="en-IN" sz="1200" b="1">
              <a:solidFill>
                <a:schemeClr val="bg1"/>
              </a:solidFill>
            </a:rPr>
            <a:t>about</a:t>
          </a:r>
          <a:r>
            <a:rPr lang="en-IN" sz="1200" b="1" baseline="0">
              <a:solidFill>
                <a:schemeClr val="bg1"/>
              </a:solidFill>
            </a:rPr>
            <a:t> 24-58% depending on years </a:t>
          </a:r>
          <a:r>
            <a:rPr lang="en-IN" sz="1200" b="1">
              <a:solidFill>
                <a:schemeClr val="bg1"/>
              </a:solidFill>
            </a:rPr>
            <a:t>and</a:t>
          </a:r>
          <a:r>
            <a:rPr lang="en-IN" sz="1200" b="1" baseline="0">
              <a:solidFill>
                <a:schemeClr val="bg1"/>
              </a:solidFill>
            </a:rPr>
            <a:t> then spike again in </a:t>
          </a:r>
          <a:r>
            <a:rPr lang="en-IN" sz="1200" b="1">
              <a:solidFill>
                <a:schemeClr val="bg1"/>
              </a:solidFill>
            </a:rPr>
            <a:t>October Festival Seasons.)</a:t>
          </a:r>
        </a:p>
        <a:p>
          <a:pPr lvl="0" rtl="0"/>
          <a:r>
            <a:rPr lang="en-IN" sz="1400" b="1" i="0" u="none" strike="noStrike" baseline="0">
              <a:solidFill>
                <a:srgbClr val="00B050"/>
              </a:solidFill>
              <a:latin typeface="Calibri"/>
              <a:ea typeface="Calibri"/>
              <a:cs typeface="Calibri"/>
            </a:rPr>
            <a:t>Recommendation</a:t>
          </a:r>
          <a:r>
            <a:rPr lang="en-IN" sz="1200" b="1">
              <a:solidFill>
                <a:schemeClr val="bg1"/>
              </a:solidFill>
            </a:rPr>
            <a:t>:  Put promotions and offers into the May dip while holding inventory for the Oct peak.</a:t>
          </a:r>
          <a:r>
            <a:rPr lang="en-IN" sz="1200" b="1" baseline="0">
              <a:solidFill>
                <a:schemeClr val="bg1"/>
              </a:solidFill>
            </a:rPr>
            <a:t> </a:t>
          </a:r>
          <a:endParaRPr lang="en-IN" sz="1200" b="1">
            <a:solidFill>
              <a:schemeClr val="bg1"/>
            </a:solidFill>
          </a:endParaRPr>
        </a:p>
        <a:p>
          <a:pPr algn="l" rtl="0">
            <a:defRPr sz="1000"/>
          </a:pPr>
          <a:endParaRPr lang="en-IN" sz="1200" b="1" i="0" u="none" strike="noStrike" baseline="0">
            <a:solidFill>
              <a:schemeClr val="bg1"/>
            </a:solidFill>
            <a:latin typeface="Calibri"/>
            <a:ea typeface="Calibri"/>
            <a:cs typeface="Calibri"/>
          </a:endParaRPr>
        </a:p>
      </xdr:txBody>
    </xdr:sp>
    <xdr:clientData/>
  </xdr:twoCellAnchor>
  <xdr:twoCellAnchor>
    <xdr:from>
      <xdr:col>5</xdr:col>
      <xdr:colOff>141051</xdr:colOff>
      <xdr:row>18</xdr:row>
      <xdr:rowOff>11350</xdr:rowOff>
    </xdr:from>
    <xdr:to>
      <xdr:col>5</xdr:col>
      <xdr:colOff>392349</xdr:colOff>
      <xdr:row>19</xdr:row>
      <xdr:rowOff>3245</xdr:rowOff>
    </xdr:to>
    <xdr:sp macro="" textlink="">
      <xdr:nvSpPr>
        <xdr:cNvPr id="17423" name="Minus Sign 17422">
          <a:extLst>
            <a:ext uri="{FF2B5EF4-FFF2-40B4-BE49-F238E27FC236}">
              <a16:creationId xmlns:a16="http://schemas.microsoft.com/office/drawing/2014/main" id="{0C60AF84-73F2-49DA-8647-97F7A94EAB51}"/>
            </a:ext>
          </a:extLst>
        </xdr:cNvPr>
        <xdr:cNvSpPr/>
      </xdr:nvSpPr>
      <xdr:spPr>
        <a:xfrm>
          <a:off x="3180945" y="3367393"/>
          <a:ext cx="251298" cy="178341"/>
        </a:xfrm>
        <a:prstGeom prst="mathMinus">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131324</xdr:colOff>
      <xdr:row>21</xdr:row>
      <xdr:rowOff>17834</xdr:rowOff>
    </xdr:from>
    <xdr:to>
      <xdr:col>5</xdr:col>
      <xdr:colOff>382622</xdr:colOff>
      <xdr:row>22</xdr:row>
      <xdr:rowOff>9728</xdr:rowOff>
    </xdr:to>
    <xdr:sp macro="" textlink="">
      <xdr:nvSpPr>
        <xdr:cNvPr id="17424" name="Minus Sign 17423">
          <a:extLst>
            <a:ext uri="{FF2B5EF4-FFF2-40B4-BE49-F238E27FC236}">
              <a16:creationId xmlns:a16="http://schemas.microsoft.com/office/drawing/2014/main" id="{6EEEC66E-CF61-41B9-9F6E-36D7887928BB}"/>
            </a:ext>
          </a:extLst>
        </xdr:cNvPr>
        <xdr:cNvSpPr/>
      </xdr:nvSpPr>
      <xdr:spPr>
        <a:xfrm>
          <a:off x="3171218" y="3933217"/>
          <a:ext cx="251298" cy="178341"/>
        </a:xfrm>
        <a:prstGeom prst="mathMinus">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116733</xdr:colOff>
      <xdr:row>3</xdr:row>
      <xdr:rowOff>117543</xdr:rowOff>
    </xdr:from>
    <xdr:to>
      <xdr:col>5</xdr:col>
      <xdr:colOff>64851</xdr:colOff>
      <xdr:row>8</xdr:row>
      <xdr:rowOff>93223</xdr:rowOff>
    </xdr:to>
    <xdr:cxnSp macro="">
      <xdr:nvCxnSpPr>
        <xdr:cNvPr id="17429" name="Connector: Elbow 17428">
          <a:extLst>
            <a:ext uri="{FF2B5EF4-FFF2-40B4-BE49-F238E27FC236}">
              <a16:creationId xmlns:a16="http://schemas.microsoft.com/office/drawing/2014/main" id="{F428D748-C112-98B0-EFD2-0B4F43159773}"/>
            </a:ext>
          </a:extLst>
        </xdr:cNvPr>
        <xdr:cNvCxnSpPr>
          <a:stCxn id="35" idx="3"/>
          <a:endCxn id="52" idx="2"/>
        </xdr:cNvCxnSpPr>
      </xdr:nvCxnSpPr>
      <xdr:spPr>
        <a:xfrm flipV="1">
          <a:off x="1940669" y="676883"/>
          <a:ext cx="1164076" cy="907914"/>
        </a:xfrm>
        <a:prstGeom prst="bentConnector3">
          <a:avLst/>
        </a:prstGeom>
        <a:ln>
          <a:tailEnd type="triangle"/>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3</xdr:col>
      <xdr:colOff>116733</xdr:colOff>
      <xdr:row>8</xdr:row>
      <xdr:rowOff>93223</xdr:rowOff>
    </xdr:from>
    <xdr:to>
      <xdr:col>5</xdr:col>
      <xdr:colOff>71337</xdr:colOff>
      <xdr:row>12</xdr:row>
      <xdr:rowOff>35663</xdr:rowOff>
    </xdr:to>
    <xdr:cxnSp macro="">
      <xdr:nvCxnSpPr>
        <xdr:cNvPr id="17431" name="Connector: Elbow 17430">
          <a:extLst>
            <a:ext uri="{FF2B5EF4-FFF2-40B4-BE49-F238E27FC236}">
              <a16:creationId xmlns:a16="http://schemas.microsoft.com/office/drawing/2014/main" id="{8DD78B0E-93FD-E5A2-F967-7B9B6B678CB4}"/>
            </a:ext>
          </a:extLst>
        </xdr:cNvPr>
        <xdr:cNvCxnSpPr>
          <a:stCxn id="35" idx="3"/>
          <a:endCxn id="17417" idx="2"/>
        </xdr:cNvCxnSpPr>
      </xdr:nvCxnSpPr>
      <xdr:spPr>
        <a:xfrm>
          <a:off x="1940669" y="1584797"/>
          <a:ext cx="1170562" cy="688228"/>
        </a:xfrm>
        <a:prstGeom prst="bentConnector3">
          <a:avLst/>
        </a:prstGeom>
        <a:ln>
          <a:tailEnd type="triangle"/>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3</xdr:col>
      <xdr:colOff>116733</xdr:colOff>
      <xdr:row>8</xdr:row>
      <xdr:rowOff>93223</xdr:rowOff>
    </xdr:from>
    <xdr:to>
      <xdr:col>5</xdr:col>
      <xdr:colOff>69716</xdr:colOff>
      <xdr:row>20</xdr:row>
      <xdr:rowOff>103755</xdr:rowOff>
    </xdr:to>
    <xdr:cxnSp macro="">
      <xdr:nvCxnSpPr>
        <xdr:cNvPr id="17433" name="Connector: Elbow 17432">
          <a:extLst>
            <a:ext uri="{FF2B5EF4-FFF2-40B4-BE49-F238E27FC236}">
              <a16:creationId xmlns:a16="http://schemas.microsoft.com/office/drawing/2014/main" id="{8BBE16DD-8CFA-8FD6-646B-E4F3E51B5EE0}"/>
            </a:ext>
          </a:extLst>
        </xdr:cNvPr>
        <xdr:cNvCxnSpPr>
          <a:stCxn id="35" idx="3"/>
          <a:endCxn id="17421" idx="2"/>
        </xdr:cNvCxnSpPr>
      </xdr:nvCxnSpPr>
      <xdr:spPr>
        <a:xfrm>
          <a:off x="1940669" y="1584797"/>
          <a:ext cx="1168941" cy="2247894"/>
        </a:xfrm>
        <a:prstGeom prst="bentConnector3">
          <a:avLst/>
        </a:prstGeom>
        <a:ln>
          <a:tailEnd type="triangle"/>
        </a:ln>
      </xdr:spPr>
      <xdr:style>
        <a:lnRef idx="3">
          <a:schemeClr val="accent6"/>
        </a:lnRef>
        <a:fillRef idx="0">
          <a:schemeClr val="accent6"/>
        </a:fillRef>
        <a:effectRef idx="2">
          <a:schemeClr val="accent6"/>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dhey Radhey" refreshedDate="46304.591235532411" createdVersion="8" refreshedVersion="8" minRefreshableVersion="3" recordCount="1000" xr:uid="{110236E6-0C01-4858-A06B-3BEE91EDC659}">
  <cacheSource type="worksheet">
    <worksheetSource ref="A1:AW1001" sheet="Sales"/>
  </cacheSource>
  <cacheFields count="49">
    <cacheField name="Order_ID" numFmtId="0">
      <sharedItems/>
    </cacheField>
    <cacheField name="Order_Date" numFmtId="164">
      <sharedItems containsSemiMixedTypes="0" containsNonDate="0" containsDate="1" containsString="0" minDate="2024-01-03T00:00:00" maxDate="2026-10-01T00:00:00"/>
    </cacheField>
    <cacheField name="Month" numFmtId="164">
      <sharedItems count="12">
        <s v="Jan"/>
        <s v="Feb"/>
        <s v="Mar"/>
        <s v="Apr"/>
        <s v="May"/>
        <s v="Jun"/>
        <s v="Jul"/>
        <s v="Aug"/>
        <s v="Sep"/>
        <s v="Oct"/>
        <s v="Nov"/>
        <s v="Dec"/>
      </sharedItems>
    </cacheField>
    <cacheField name="Year" numFmtId="164">
      <sharedItems count="3">
        <s v="2024"/>
        <s v="2025"/>
        <s v="2026"/>
      </sharedItems>
    </cacheField>
    <cacheField name="Delivery_Date" numFmtId="0">
      <sharedItems containsNonDate="0" containsDate="1" containsString="0" containsBlank="1" minDate="2024-01-07T00:00:00" maxDate="2026-10-21T00:00:00"/>
    </cacheField>
    <cacheField name="Order_Status" numFmtId="0">
      <sharedItems count="3">
        <s v="Delivered"/>
        <s v="Cancelled"/>
        <s v="Pending Delivery"/>
      </sharedItems>
    </cacheField>
    <cacheField name="Delivery_time" numFmtId="0">
      <sharedItems containsMixedTypes="1" containsNumber="1" containsInteger="1" minValue="3" maxValue="35"/>
    </cacheField>
    <cacheField name="Customer_ID" numFmtId="0">
      <sharedItems/>
    </cacheField>
    <cacheField name="Customer_Name" numFmtId="0">
      <sharedItems/>
    </cacheField>
    <cacheField name="Gender" numFmtId="0">
      <sharedItems/>
    </cacheField>
    <cacheField name="Age" numFmtId="0">
      <sharedItems containsSemiMixedTypes="0" containsString="0" containsNumber="1" containsInteger="1" minValue="21" maxValue="75"/>
    </cacheField>
    <cacheField name="City" numFmtId="0">
      <sharedItems count="25">
        <s v="Chandigarh"/>
        <s v="Ludhiana"/>
        <s v="Delhi"/>
        <s v="Pune"/>
        <s v="Panipat"/>
        <s v="Coimbatore"/>
        <s v="Bhubaneswar"/>
        <s v="Hyderabad"/>
        <s v="Bhopal"/>
        <s v="Gurugram"/>
        <s v="Indore"/>
        <s v="Bengaluru"/>
        <s v="Lucknow"/>
        <s v="Guwahati"/>
        <s v="Jaipur"/>
        <s v="Chennai"/>
        <s v="Noida"/>
        <s v="Mysuru"/>
        <s v="Surat"/>
        <s v="Kolkata"/>
        <s v="Mumbai"/>
        <s v="Kochi"/>
        <s v="Ahmedabad"/>
        <s v="Patna"/>
        <s v="Nagpur"/>
      </sharedItems>
    </cacheField>
    <cacheField name="State" numFmtId="0">
      <sharedItems/>
    </cacheField>
    <cacheField name="Occupation" numFmtId="0">
      <sharedItems count="10">
        <s v="Salaried - Government"/>
        <s v="Salaried - Private"/>
        <s v="Business Owner"/>
        <s v="Retired"/>
        <s v="Farmer"/>
        <s v="Student/Other"/>
        <s v="Engineer"/>
        <s v="Teacher"/>
        <s v="Self-Employed Professional"/>
        <s v="Doctor"/>
      </sharedItems>
    </cacheField>
    <cacheField name="Annual_Income_INR" numFmtId="0">
      <sharedItems containsSemiMixedTypes="0" containsString="0" containsNumber="1" containsInteger="1" minValue="280000" maxValue="4100000"/>
    </cacheField>
    <cacheField name="Customer_Type" numFmtId="0">
      <sharedItems count="2">
        <s v="Individual"/>
        <s v="Corporate"/>
      </sharedItems>
    </cacheField>
    <cacheField name="Car_ID" numFmtId="0">
      <sharedItems/>
    </cacheField>
    <cacheField name="Brand" numFmtId="0">
      <sharedItems count="13">
        <s v="Mahindra"/>
        <s v="Maruti Suzuki"/>
        <s v="Tata"/>
        <s v="Hyundai"/>
        <s v="Honda"/>
        <s v="Volkswagen"/>
        <s v="Kia"/>
        <s v="Skoda"/>
        <s v="Renault"/>
        <s v="Toyota"/>
        <s v="MG"/>
        <s v="Audi"/>
        <s v="Mercedes-Benz"/>
      </sharedItems>
    </cacheField>
    <cacheField name="Model" numFmtId="0">
      <sharedItems count="38">
        <s v="Bolero"/>
        <s v="Brezza"/>
        <s v="Punch"/>
        <s v="Swift"/>
        <s v="Venue"/>
        <s v="Baleno"/>
        <s v="City"/>
        <s v="Dzire"/>
        <s v="Tiago"/>
        <s v="Verna"/>
        <s v="Virtus"/>
        <s v="Ertiga"/>
        <s v="i10 Nios"/>
        <s v="Carens"/>
        <s v="Creta"/>
        <s v="Slavia"/>
        <s v="Nexon"/>
        <s v="i20"/>
        <s v="Amaze"/>
        <s v="Alcazar"/>
        <s v="Nexon EV"/>
        <s v="Kiger"/>
        <s v="Grand Vitara"/>
        <s v="Sonet"/>
        <s v="XUV 3XO"/>
        <s v="Alto K10"/>
        <s v="Harrier"/>
        <s v="Urban Cruiser Hyryder"/>
        <s v="Thar"/>
        <s v="Hector"/>
        <s v="Q3"/>
        <s v="Tiago EV"/>
        <s v="Seltos"/>
        <s v="Scorpio-N"/>
        <s v="XUV700"/>
        <s v="Windsor EV"/>
        <s v="C-Class"/>
        <s v="Fortuner"/>
      </sharedItems>
    </cacheField>
    <cacheField name="Segment" numFmtId="0">
      <sharedItems count="6">
        <s v="SUV"/>
        <s v="Hatchback"/>
        <s v="Sedan"/>
        <s v="MPV"/>
        <s v="Luxury SUV"/>
        <s v="Luxury Sedan"/>
      </sharedItems>
    </cacheField>
    <cacheField name="Fuel_Type" numFmtId="0">
      <sharedItems count="5">
        <s v="Diesel"/>
        <s v="Petrol"/>
        <s v="CNG"/>
        <s v="Electric"/>
        <s v="Hybrid"/>
      </sharedItems>
    </cacheField>
    <cacheField name="Transmission" numFmtId="0">
      <sharedItems/>
    </cacheField>
    <cacheField name="Ex_Showroom_Price_INR" numFmtId="0">
      <sharedItems containsSemiMixedTypes="0" containsString="0" containsNumber="1" containsInteger="1" minValue="425000" maxValue="6200000"/>
    </cacheField>
    <cacheField name="Launch_Year" numFmtId="0">
      <sharedItems containsSemiMixedTypes="0" containsString="0" containsNumber="1" containsInteger="1" minValue="2016" maxValue="2024"/>
    </cacheField>
    <cacheField name="Warranty_Years" numFmtId="0">
      <sharedItems containsSemiMixedTypes="0" containsString="0" containsNumber="1" containsInteger="1" minValue="2" maxValue="5"/>
    </cacheField>
    <cacheField name="Dealer_ID" numFmtId="0">
      <sharedItems/>
    </cacheField>
    <cacheField name="Region" numFmtId="0">
      <sharedItems count="5">
        <s v="North"/>
        <s v="West"/>
        <s v="East"/>
        <s v="South"/>
        <s v="Central"/>
      </sharedItems>
    </cacheField>
    <cacheField name="Dealer_Name" numFmtId="0">
      <sharedItems count="25">
        <s v="Chandigarh Car World"/>
        <s v="Ludhiana Wheels"/>
        <s v="Delhi Autoplex"/>
        <s v="Nagpur Motors"/>
        <s v="Panipat Motors"/>
        <s v="Gurugram Autoplex"/>
        <s v="Bhubaneswar Motors"/>
        <s v="Hyderabad Automobiles"/>
        <s v="Indore Wheels"/>
        <s v="Pune Autoplex"/>
        <s v="Bhopal Autoplex"/>
        <s v="Mysuru Auto Hub"/>
        <s v="Noida Car World"/>
        <s v="Bengaluru Auto Hub"/>
        <s v="Guwahati Automobiles"/>
        <s v="Jaipur Wheels"/>
        <s v="Lucknow Motors"/>
        <s v="Mumbai Autoplex"/>
        <s v="Chennai Wheels"/>
        <s v="Coimbatore Car World"/>
        <s v="Ahmedabad Auto Hub"/>
        <s v="Surat Autoplex"/>
        <s v="Patna Autoplex"/>
        <s v="Kochi Auto Hub"/>
        <s v="Kolkata Car World"/>
      </sharedItems>
    </cacheField>
    <cacheField name="Established_Year" numFmtId="0">
      <sharedItems containsSemiMixedTypes="0" containsString="0" containsNumber="1" containsInteger="1" minValue="2005" maxValue="2019"/>
    </cacheField>
    <cacheField name="Showroom_Area_SqFt" numFmtId="0">
      <sharedItems containsSemiMixedTypes="0" containsString="0" containsNumber="1" containsInteger="1" minValue="3000" maxValue="12000"/>
    </cacheField>
    <cacheField name="Dealer_Rating" numFmtId="0">
      <sharedItems containsSemiMixedTypes="0" containsString="0" containsNumber="1" minValue="3.5" maxValue="4.7"/>
    </cacheField>
    <cacheField name="Salesperson_ID" numFmtId="0">
      <sharedItems/>
    </cacheField>
    <cacheField name="Salesperson_Name" numFmtId="0">
      <sharedItems count="73">
        <s v="Tarun Sharma"/>
        <s v="Harsh Nair"/>
        <s v="Nisha Iyer"/>
        <s v="Arjun Reddy"/>
        <s v="Yash Bose"/>
        <s v="Mohit Nair"/>
        <s v="Akash Jain"/>
        <s v="Mohit Patel"/>
        <s v="Kunal Shah"/>
        <s v="Ankit Verma"/>
        <s v="Akash Verma"/>
        <s v="Imran Verma"/>
        <s v="Tanvi Reddy"/>
        <s v="Karan Verma"/>
        <s v="Kunal Jain"/>
        <s v="Rahul Rao"/>
        <s v="Yash Sharma"/>
        <s v="Nitin Pillai"/>
        <s v="Tarun Mehta"/>
        <s v="Mohit Bose"/>
        <s v="Lokesh Nair"/>
        <s v="Mohit Yadav"/>
        <s v="Gaurav Shah"/>
        <s v="Yash Singh"/>
        <s v="Tarun Patel"/>
        <s v="Ankit Rao"/>
        <s v="Sneha Iyer"/>
        <s v="Kunal Pillai"/>
        <s v="Varun Yadav"/>
        <s v="Arjun Verma"/>
        <s v="Priya Saini"/>
        <s v="Rahul Kapoor"/>
        <s v="Karan Rao"/>
        <s v="Divya Kapoor"/>
        <s v="Varun Malhotra"/>
        <s v="Imran Joshi"/>
        <s v="Jatin Kapoor"/>
        <s v="Anjali Joshi"/>
        <s v="Vivek Mehta"/>
        <s v="Lokesh Iyer"/>
        <s v="Siddharth Joshi"/>
        <s v="Divya Jain"/>
        <s v="Ankit Malhotra"/>
        <s v="Yash Shah"/>
        <s v="Tanvi Shah"/>
        <s v="Shweta Mishra"/>
        <s v="Faisal Shah"/>
        <s v="Meera Saini"/>
        <s v="Varun Saini"/>
        <s v="Nitin Das"/>
        <s v="Jatin Jain"/>
        <s v="Kunal Mishra"/>
        <s v="Arjun Pillai"/>
        <s v="Priya Joshi"/>
        <s v="Priya Mishra"/>
        <s v="Akash Pillai"/>
        <s v="Akash Khanna"/>
        <s v="Varun Das"/>
        <s v="Shweta Malhotra"/>
        <s v="Karan Saini"/>
        <s v="Priya Singh"/>
        <s v="Tarun Shah"/>
        <s v="Tarun Saini"/>
        <s v="Imran Patel"/>
        <s v="Nisha Khanna"/>
        <s v="Mohit Mehta"/>
        <s v="Vivek Iyer"/>
        <s v="Jatin Chauhan"/>
        <s v="Tanvi Chauhan"/>
        <s v="Yash Rao"/>
        <s v="Imran Das"/>
        <s v="Vivek Das"/>
        <s v="Ayesha Rao"/>
      </sharedItems>
    </cacheField>
    <cacheField name="Monthly_Target_Units" numFmtId="0">
      <sharedItems containsSemiMixedTypes="0" containsString="0" containsNumber="1" containsInteger="1" minValue="4" maxValue="8"/>
    </cacheField>
    <cacheField name="Target Achieved " numFmtId="0">
      <sharedItems count="2">
        <s v="True"/>
        <s v="False"/>
      </sharedItems>
    </cacheField>
    <cacheField name="Color" numFmtId="0">
      <sharedItems/>
    </cacheField>
    <cacheField name="Discount%" numFmtId="10">
      <sharedItems containsSemiMixedTypes="0" containsString="0" containsNumber="1" minValue="0" maxValue="0.05"/>
    </cacheField>
    <cacheField name="Discount_INR" numFmtId="3">
      <sharedItems containsSemiMixedTypes="0" containsString="0" containsNumber="1" containsInteger="1" minValue="0" maxValue="79000"/>
    </cacheField>
    <cacheField name="Price" numFmtId="3">
      <sharedItems containsSemiMixedTypes="0" containsString="0" containsNumber="1" containsInteger="1" minValue="404000" maxValue="6200000"/>
    </cacheField>
    <cacheField name="Price(in lakh)" numFmtId="165">
      <sharedItems containsSemiMixedTypes="0" containsString="0" containsNumber="1" minValue="4.04" maxValue="62"/>
    </cacheField>
    <cacheField name="Payment_Mode" numFmtId="0">
      <sharedItems/>
    </cacheField>
    <cacheField name="Finance_Provider" numFmtId="0">
      <sharedItems/>
    </cacheField>
    <cacheField name="Lead_Source" numFmtId="0">
      <sharedItems count="7">
        <s v="Online Website"/>
        <s v="Corporate Tie-up"/>
        <s v="Referral"/>
        <s v="Social Media"/>
        <s v="Auto Expo/Event"/>
        <s v="Test Drive Campaign"/>
        <s v="Walk-in"/>
      </sharedItems>
    </cacheField>
    <cacheField name="Insurance_Bundled" numFmtId="0">
      <sharedItems/>
    </cacheField>
    <cacheField name="Feedback_ID" numFmtId="0">
      <sharedItems containsBlank="1"/>
    </cacheField>
    <cacheField name="Rating_1_to_5" numFmtId="0">
      <sharedItems containsBlank="1" containsMixedTypes="1" containsNumber="1" containsInteger="1" minValue="1" maxValue="5"/>
    </cacheField>
    <cacheField name="Recommend_Score_0_to_10" numFmtId="0">
      <sharedItems containsBlank="1" containsMixedTypes="1" containsNumber="1" containsInteger="1" minValue="0" maxValue="10"/>
    </cacheField>
    <cacheField name="Feedback_Channel" numFmtId="0">
      <sharedItems containsBlank="1"/>
    </cacheField>
    <cacheField name="Complaint_Category" numFmtId="0">
      <sharedItems containsBlank="1" count="8">
        <m/>
        <s v="None"/>
        <s v="Vehicle Quality"/>
        <s v="No Feedback"/>
        <s v="After-Sales Support"/>
        <s v="Pricing"/>
        <s v="Delivery Delay"/>
        <s v="Sales Experience"/>
      </sharedItems>
    </cacheField>
  </cacheFields>
  <extLst>
    <ext xmlns:x14="http://schemas.microsoft.com/office/spreadsheetml/2009/9/main" uri="{725AE2AE-9491-48be-B2B4-4EB974FC3084}">
      <x14:pivotCacheDefinition pivotCacheId="12179406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0001"/>
    <d v="2024-01-03T00:00:00"/>
    <x v="0"/>
    <x v="0"/>
    <d v="2024-01-18T00:00:00"/>
    <x v="0"/>
    <n v="15"/>
    <s v="CU0692"/>
    <s v="Sachin Pillai"/>
    <s v="Male"/>
    <n v="41"/>
    <x v="0"/>
    <s v="Chandigarh"/>
    <x v="0"/>
    <n v="1020000"/>
    <x v="0"/>
    <s v="C024"/>
    <x v="0"/>
    <x v="0"/>
    <x v="0"/>
    <x v="0"/>
    <s v="Manual"/>
    <n v="1000000"/>
    <n v="2019"/>
    <n v="3"/>
    <s v="D004"/>
    <x v="0"/>
    <x v="0"/>
    <n v="2018"/>
    <n v="4500"/>
    <n v="4"/>
    <s v="S012"/>
    <x v="0"/>
    <n v="7"/>
    <x v="0"/>
    <s v="Blue"/>
    <n v="0"/>
    <n v="0"/>
    <n v="1000000"/>
    <n v="10"/>
    <s v="Cash"/>
    <s v="N/A"/>
    <x v="0"/>
    <s v="No"/>
    <m/>
    <m/>
    <m/>
    <m/>
    <x v="0"/>
  </r>
  <r>
    <s v="ORD00002"/>
    <d v="2024-01-03T00:00:00"/>
    <x v="0"/>
    <x v="0"/>
    <d v="2024-02-02T00:00:00"/>
    <x v="0"/>
    <n v="30"/>
    <s v="CU0522"/>
    <s v="Ashok Pillai"/>
    <s v="Male"/>
    <n v="25"/>
    <x v="1"/>
    <s v="Punjab"/>
    <x v="1"/>
    <n v="990000"/>
    <x v="0"/>
    <s v="C005"/>
    <x v="1"/>
    <x v="1"/>
    <x v="0"/>
    <x v="1"/>
    <s v="Automatic"/>
    <n v="900000"/>
    <n v="2022"/>
    <n v="3"/>
    <s v="D005"/>
    <x v="0"/>
    <x v="1"/>
    <n v="2010"/>
    <n v="12000"/>
    <n v="4"/>
    <s v="S014"/>
    <x v="1"/>
    <n v="8"/>
    <x v="0"/>
    <s v="Silver"/>
    <n v="0"/>
    <n v="0"/>
    <n v="900000"/>
    <n v="9"/>
    <s v="Loan/Finance"/>
    <s v="HDFC Bank"/>
    <x v="1"/>
    <s v="No"/>
    <s v="FB0001"/>
    <n v="4"/>
    <n v="8"/>
    <s v="Dealer Visit"/>
    <x v="1"/>
  </r>
  <r>
    <s v="ORD00003"/>
    <d v="2024-01-04T00:00:00"/>
    <x v="0"/>
    <x v="0"/>
    <d v="2024-01-07T00:00:00"/>
    <x v="0"/>
    <n v="3"/>
    <s v="CU0319"/>
    <s v="Divya Malhotra"/>
    <s v="Female"/>
    <n v="27"/>
    <x v="2"/>
    <s v="Delhi"/>
    <x v="0"/>
    <n v="1360000"/>
    <x v="0"/>
    <s v="C015"/>
    <x v="2"/>
    <x v="2"/>
    <x v="0"/>
    <x v="1"/>
    <s v="Manual"/>
    <n v="650000"/>
    <n v="2021"/>
    <n v="3"/>
    <s v="D001"/>
    <x v="0"/>
    <x v="2"/>
    <n v="2013"/>
    <n v="4500"/>
    <n v="3.7"/>
    <s v="S002"/>
    <x v="2"/>
    <n v="4"/>
    <x v="0"/>
    <s v="Silver"/>
    <n v="1.6923076923076923E-2"/>
    <n v="11000"/>
    <n v="639000"/>
    <n v="6.39"/>
    <s v="Loan/Finance"/>
    <s v="ICICI Bank"/>
    <x v="1"/>
    <s v="No"/>
    <s v="FB0002"/>
    <n v="5"/>
    <n v="10"/>
    <s v="Phone"/>
    <x v="1"/>
  </r>
  <r>
    <s v="ORD00004"/>
    <d v="2024-01-06T00:00:00"/>
    <x v="0"/>
    <x v="0"/>
    <d v="2024-01-21T00:00:00"/>
    <x v="0"/>
    <n v="15"/>
    <s v="CU0149"/>
    <s v="Jatin Saini"/>
    <s v="Male"/>
    <n v="33"/>
    <x v="3"/>
    <s v="Maharashtra"/>
    <x v="2"/>
    <n v="2200000"/>
    <x v="0"/>
    <s v="C002"/>
    <x v="1"/>
    <x v="3"/>
    <x v="1"/>
    <x v="1"/>
    <s v="Manual"/>
    <n v="650000"/>
    <n v="2024"/>
    <n v="3"/>
    <s v="D011"/>
    <x v="1"/>
    <x v="3"/>
    <n v="2019"/>
    <n v="12000"/>
    <n v="4.5999999999999996"/>
    <s v="S034"/>
    <x v="3"/>
    <n v="5"/>
    <x v="0"/>
    <s v="Red"/>
    <n v="1.6923076923076923E-2"/>
    <n v="11000"/>
    <n v="639000"/>
    <n v="6.39"/>
    <s v="Cash"/>
    <s v="N/A"/>
    <x v="2"/>
    <s v="Yes"/>
    <s v="FB0003"/>
    <n v="3"/>
    <n v="4"/>
    <s v="Dealer Visit"/>
    <x v="2"/>
  </r>
  <r>
    <s v="ORD00005"/>
    <d v="2024-01-06T00:00:00"/>
    <x v="0"/>
    <x v="0"/>
    <d v="2024-01-30T00:00:00"/>
    <x v="0"/>
    <n v="24"/>
    <s v="CU0684"/>
    <s v="Ravi Verma"/>
    <s v="Male"/>
    <n v="21"/>
    <x v="4"/>
    <s v="Haryana"/>
    <x v="0"/>
    <n v="490000"/>
    <x v="0"/>
    <s v="C010"/>
    <x v="3"/>
    <x v="4"/>
    <x v="0"/>
    <x v="1"/>
    <s v="Manual"/>
    <n v="800000"/>
    <n v="2022"/>
    <n v="3"/>
    <s v="D003"/>
    <x v="0"/>
    <x v="4"/>
    <n v="2012"/>
    <n v="10000"/>
    <n v="4.2"/>
    <s v="S011"/>
    <x v="4"/>
    <n v="7"/>
    <x v="0"/>
    <s v="Silver"/>
    <n v="3.5000000000000003E-2"/>
    <n v="28000"/>
    <n v="772000"/>
    <n v="7.72"/>
    <s v="Cash"/>
    <s v="N/A"/>
    <x v="3"/>
    <s v="No"/>
    <s v="FB0004"/>
    <n v="5"/>
    <n v="10"/>
    <s v="Email"/>
    <x v="1"/>
  </r>
  <r>
    <s v="ORD00006"/>
    <d v="2024-01-07T00:00:00"/>
    <x v="0"/>
    <x v="0"/>
    <d v="2024-02-08T00:00:00"/>
    <x v="0"/>
    <n v="32"/>
    <s v="CU0167"/>
    <s v="Komal Patel"/>
    <s v="Female"/>
    <n v="25"/>
    <x v="5"/>
    <s v="Tamil Nadu"/>
    <x v="2"/>
    <n v="2650000"/>
    <x v="0"/>
    <s v="C003"/>
    <x v="1"/>
    <x v="5"/>
    <x v="1"/>
    <x v="1"/>
    <s v="Automatic"/>
    <n v="760000"/>
    <n v="2022"/>
    <n v="2"/>
    <s v="D002"/>
    <x v="0"/>
    <x v="5"/>
    <n v="2007"/>
    <n v="10000"/>
    <n v="4"/>
    <s v="S008"/>
    <x v="5"/>
    <n v="5"/>
    <x v="0"/>
    <s v="Grey"/>
    <n v="0"/>
    <n v="0"/>
    <n v="760000"/>
    <n v="7.6"/>
    <s v="Cash"/>
    <s v="N/A"/>
    <x v="0"/>
    <s v="No"/>
    <s v="FB0005"/>
    <n v="4"/>
    <n v="9"/>
    <s v="Dealer Visit"/>
    <x v="1"/>
  </r>
  <r>
    <s v="ORD00007"/>
    <d v="2024-01-07T00:00:00"/>
    <x v="0"/>
    <x v="0"/>
    <d v="2024-01-11T00:00:00"/>
    <x v="0"/>
    <n v="4"/>
    <s v="CU0340"/>
    <s v="Siddharth Khanna"/>
    <s v="Male"/>
    <n v="21"/>
    <x v="6"/>
    <s v="Odisha"/>
    <x v="1"/>
    <n v="1070000"/>
    <x v="0"/>
    <s v="C028"/>
    <x v="4"/>
    <x v="6"/>
    <x v="2"/>
    <x v="1"/>
    <s v="Automatic"/>
    <n v="1250000"/>
    <n v="2023"/>
    <n v="4"/>
    <s v="D021"/>
    <x v="2"/>
    <x v="6"/>
    <n v="2008"/>
    <n v="4500"/>
    <n v="4.3"/>
    <s v="S062"/>
    <x v="6"/>
    <n v="5"/>
    <x v="0"/>
    <s v="Silver"/>
    <n v="4.9599999999999998E-2"/>
    <n v="62000"/>
    <n v="1188000"/>
    <n v="11.88"/>
    <s v="Loan/Finance"/>
    <s v="HDFC Bank"/>
    <x v="0"/>
    <s v="No"/>
    <s v="FB0006"/>
    <n v="5"/>
    <n v="10"/>
    <s v="Email"/>
    <x v="1"/>
  </r>
  <r>
    <s v="ORD00008"/>
    <d v="2024-01-09T00:00:00"/>
    <x v="0"/>
    <x v="0"/>
    <d v="2024-01-28T00:00:00"/>
    <x v="0"/>
    <n v="19"/>
    <s v="CU0451"/>
    <s v="Ravi Reddy"/>
    <s v="Male"/>
    <n v="37"/>
    <x v="7"/>
    <s v="Telangana"/>
    <x v="3"/>
    <n v="520000"/>
    <x v="0"/>
    <s v="C004"/>
    <x v="1"/>
    <x v="7"/>
    <x v="2"/>
    <x v="1"/>
    <s v="Manual"/>
    <n v="690000"/>
    <n v="2024"/>
    <n v="3"/>
    <s v="D018"/>
    <x v="3"/>
    <x v="7"/>
    <n v="2019"/>
    <n v="4500"/>
    <n v="3.8"/>
    <s v="S053"/>
    <x v="7"/>
    <n v="7"/>
    <x v="0"/>
    <s v="Grey"/>
    <n v="0"/>
    <n v="0"/>
    <n v="690000"/>
    <n v="6.9"/>
    <s v="Loan/Finance"/>
    <s v="SBI"/>
    <x v="2"/>
    <s v="No"/>
    <s v="FB0007"/>
    <n v="4"/>
    <n v="9"/>
    <s v="Phone"/>
    <x v="1"/>
  </r>
  <r>
    <s v="ORD00009"/>
    <d v="2024-01-09T00:00:00"/>
    <x v="0"/>
    <x v="0"/>
    <d v="2024-01-19T00:00:00"/>
    <x v="0"/>
    <n v="10"/>
    <s v="CU0252"/>
    <s v="Mohit Agarwal"/>
    <s v="Male"/>
    <n v="47"/>
    <x v="8"/>
    <s v="Madhya Pradesh"/>
    <x v="0"/>
    <n v="1480000"/>
    <x v="0"/>
    <s v="C004"/>
    <x v="1"/>
    <x v="7"/>
    <x v="2"/>
    <x v="1"/>
    <s v="Manual"/>
    <n v="690000"/>
    <n v="2024"/>
    <n v="3"/>
    <s v="D025"/>
    <x v="4"/>
    <x v="8"/>
    <n v="2019"/>
    <n v="3000"/>
    <n v="4.7"/>
    <s v="S074"/>
    <x v="8"/>
    <n v="8"/>
    <x v="0"/>
    <s v="Black"/>
    <n v="0"/>
    <n v="0"/>
    <n v="690000"/>
    <n v="6.9"/>
    <s v="Cash"/>
    <s v="N/A"/>
    <x v="0"/>
    <s v="No"/>
    <s v="FB0008"/>
    <n v="5"/>
    <n v="10"/>
    <s v="Phone"/>
    <x v="1"/>
  </r>
  <r>
    <s v="ORD00010"/>
    <d v="2024-01-10T00:00:00"/>
    <x v="0"/>
    <x v="0"/>
    <d v="2024-01-17T00:00:00"/>
    <x v="0"/>
    <n v="7"/>
    <s v="CU0468"/>
    <s v="Gaurav Das"/>
    <s v="Male"/>
    <n v="27"/>
    <x v="3"/>
    <s v="Maharashtra"/>
    <x v="0"/>
    <n v="750000"/>
    <x v="0"/>
    <s v="C005"/>
    <x v="1"/>
    <x v="1"/>
    <x v="0"/>
    <x v="1"/>
    <s v="Automatic"/>
    <n v="900000"/>
    <n v="2022"/>
    <n v="3"/>
    <s v="D011"/>
    <x v="1"/>
    <x v="3"/>
    <n v="2019"/>
    <n v="12000"/>
    <n v="4.5999999999999996"/>
    <s v="S034"/>
    <x v="3"/>
    <n v="5"/>
    <x v="0"/>
    <s v="White"/>
    <n v="0.03"/>
    <n v="27000"/>
    <n v="873000"/>
    <n v="8.73"/>
    <s v="Cash"/>
    <s v="N/A"/>
    <x v="0"/>
    <s v="Yes"/>
    <s v="FB0009"/>
    <n v="4"/>
    <n v="9"/>
    <s v="Email"/>
    <x v="1"/>
  </r>
  <r>
    <s v="ORD00011"/>
    <d v="2024-01-12T00:00:00"/>
    <x v="0"/>
    <x v="0"/>
    <d v="2024-01-27T00:00:00"/>
    <x v="0"/>
    <n v="15"/>
    <s v="CU0197"/>
    <s v="Aman Mehta"/>
    <s v="Male"/>
    <n v="52"/>
    <x v="9"/>
    <s v="Haryana"/>
    <x v="1"/>
    <n v="1180000"/>
    <x v="0"/>
    <s v="C014"/>
    <x v="2"/>
    <x v="8"/>
    <x v="1"/>
    <x v="1"/>
    <s v="Manual"/>
    <n v="570000"/>
    <n v="2022"/>
    <n v="3"/>
    <s v="D003"/>
    <x v="0"/>
    <x v="4"/>
    <n v="2012"/>
    <n v="10000"/>
    <n v="4.2"/>
    <s v="S011"/>
    <x v="4"/>
    <n v="7"/>
    <x v="0"/>
    <s v="Red"/>
    <n v="1.9298245614035089E-2"/>
    <n v="11000"/>
    <n v="559000"/>
    <n v="5.59"/>
    <s v="Cash"/>
    <s v="N/A"/>
    <x v="2"/>
    <s v="Yes"/>
    <s v="FB0010"/>
    <n v="4"/>
    <n v="8"/>
    <s v="Phone"/>
    <x v="1"/>
  </r>
  <r>
    <s v="ORD00012"/>
    <d v="2024-01-12T00:00:00"/>
    <x v="0"/>
    <x v="0"/>
    <d v="2024-01-28T00:00:00"/>
    <x v="0"/>
    <n v="16"/>
    <s v="CU0336"/>
    <s v="Kunal Bansal"/>
    <s v="Male"/>
    <n v="57"/>
    <x v="3"/>
    <s v="Maharashtra"/>
    <x v="2"/>
    <n v="3160000"/>
    <x v="0"/>
    <s v="C005"/>
    <x v="1"/>
    <x v="1"/>
    <x v="0"/>
    <x v="1"/>
    <s v="Automatic"/>
    <n v="900000"/>
    <n v="2022"/>
    <n v="3"/>
    <s v="D010"/>
    <x v="1"/>
    <x v="9"/>
    <n v="2014"/>
    <n v="3000"/>
    <n v="4.5999999999999996"/>
    <s v="S031"/>
    <x v="9"/>
    <n v="4"/>
    <x v="0"/>
    <s v="Grey"/>
    <n v="4.5555555555555557E-2"/>
    <n v="41000"/>
    <n v="859000"/>
    <n v="8.59"/>
    <s v="Cash"/>
    <s v="N/A"/>
    <x v="4"/>
    <s v="No"/>
    <s v="No Feedback"/>
    <s v="No Feedback"/>
    <s v="No Feedback"/>
    <s v="No Feedback"/>
    <x v="3"/>
  </r>
  <r>
    <s v="ORD00013"/>
    <d v="2024-01-17T00:00:00"/>
    <x v="0"/>
    <x v="0"/>
    <d v="2024-02-12T00:00:00"/>
    <x v="0"/>
    <n v="26"/>
    <s v="CU0680"/>
    <s v="Ankit Gupta"/>
    <s v="Male"/>
    <n v="26"/>
    <x v="1"/>
    <s v="Punjab"/>
    <x v="4"/>
    <n v="550000"/>
    <x v="0"/>
    <s v="C015"/>
    <x v="2"/>
    <x v="2"/>
    <x v="0"/>
    <x v="1"/>
    <s v="Manual"/>
    <n v="650000"/>
    <n v="2021"/>
    <n v="3"/>
    <s v="D005"/>
    <x v="0"/>
    <x v="1"/>
    <n v="2010"/>
    <n v="12000"/>
    <n v="4"/>
    <s v="S015"/>
    <x v="10"/>
    <n v="8"/>
    <x v="0"/>
    <s v="Silver"/>
    <n v="1.8461538461538463E-2"/>
    <n v="12000"/>
    <n v="638000"/>
    <n v="6.38"/>
    <s v="Cash"/>
    <s v="N/A"/>
    <x v="3"/>
    <s v="No"/>
    <s v="No Feedback"/>
    <s v="No Feedback"/>
    <s v="No Feedback"/>
    <s v="No Feedback"/>
    <x v="3"/>
  </r>
  <r>
    <s v="ORD00014"/>
    <d v="2024-01-18T00:00:00"/>
    <x v="0"/>
    <x v="0"/>
    <d v="2024-02-03T00:00:00"/>
    <x v="0"/>
    <n v="16"/>
    <s v="CU0507"/>
    <s v="Ashok Das"/>
    <s v="Male"/>
    <n v="27"/>
    <x v="10"/>
    <s v="Madhya Pradesh"/>
    <x v="1"/>
    <n v="880000"/>
    <x v="0"/>
    <s v="C012"/>
    <x v="3"/>
    <x v="9"/>
    <x v="2"/>
    <x v="1"/>
    <s v="Automatic"/>
    <n v="1100000"/>
    <n v="2023"/>
    <n v="2"/>
    <s v="D024"/>
    <x v="4"/>
    <x v="10"/>
    <n v="2013"/>
    <n v="12000"/>
    <n v="3.9"/>
    <s v="S071"/>
    <x v="11"/>
    <n v="5"/>
    <x v="0"/>
    <s v="Black"/>
    <n v="0"/>
    <n v="0"/>
    <n v="1100000"/>
    <n v="11"/>
    <s v="Exchange + Loan"/>
    <s v="Tata Capital"/>
    <x v="3"/>
    <s v="No"/>
    <s v="FB0011"/>
    <n v="3"/>
    <n v="6"/>
    <s v="Online Survey"/>
    <x v="4"/>
  </r>
  <r>
    <s v="ORD00015"/>
    <d v="2024-01-21T00:00:00"/>
    <x v="0"/>
    <x v="0"/>
    <d v="2024-02-07T00:00:00"/>
    <x v="0"/>
    <n v="17"/>
    <s v="CU0161"/>
    <s v="Imran Khanna"/>
    <s v="Male"/>
    <n v="25"/>
    <x v="3"/>
    <s v="Maharashtra"/>
    <x v="1"/>
    <n v="960000"/>
    <x v="0"/>
    <s v="C034"/>
    <x v="5"/>
    <x v="10"/>
    <x v="2"/>
    <x v="1"/>
    <s v="Automatic"/>
    <n v="1350000"/>
    <n v="2022"/>
    <n v="3"/>
    <s v="D011"/>
    <x v="1"/>
    <x v="3"/>
    <n v="2019"/>
    <n v="12000"/>
    <n v="4.5999999999999996"/>
    <s v="S034"/>
    <x v="3"/>
    <n v="5"/>
    <x v="0"/>
    <s v="Silver"/>
    <n v="0"/>
    <n v="0"/>
    <n v="1350000"/>
    <n v="13.5"/>
    <s v="Loan/Finance"/>
    <s v="Axis Bank"/>
    <x v="3"/>
    <s v="No"/>
    <s v="FB0012"/>
    <n v="5"/>
    <n v="10"/>
    <s v="Phone"/>
    <x v="1"/>
  </r>
  <r>
    <s v="ORD00016"/>
    <d v="2024-01-23T00:00:00"/>
    <x v="0"/>
    <x v="0"/>
    <d v="2024-02-06T00:00:00"/>
    <x v="0"/>
    <n v="14"/>
    <s v="CU0637"/>
    <s v="Kunal Singh"/>
    <s v="Male"/>
    <n v="45"/>
    <x v="11"/>
    <s v="Karnataka"/>
    <x v="5"/>
    <n v="480000"/>
    <x v="0"/>
    <s v="C006"/>
    <x v="1"/>
    <x v="11"/>
    <x v="3"/>
    <x v="2"/>
    <s v="Manual"/>
    <n v="900000"/>
    <n v="2022"/>
    <n v="3"/>
    <s v="D015"/>
    <x v="3"/>
    <x v="11"/>
    <n v="2006"/>
    <n v="4500"/>
    <n v="4.5999999999999996"/>
    <s v="S046"/>
    <x v="12"/>
    <n v="4"/>
    <x v="0"/>
    <s v="Black"/>
    <n v="0.01"/>
    <n v="9000"/>
    <n v="891000"/>
    <n v="8.91"/>
    <s v="Loan/Finance"/>
    <s v="ICICI Bank"/>
    <x v="2"/>
    <s v="No"/>
    <s v="FB0013"/>
    <n v="5"/>
    <n v="9"/>
    <s v="Dealer Visit"/>
    <x v="1"/>
  </r>
  <r>
    <s v="ORD00017"/>
    <d v="2024-01-23T00:00:00"/>
    <x v="0"/>
    <x v="0"/>
    <d v="2024-02-07T00:00:00"/>
    <x v="0"/>
    <n v="15"/>
    <s v="CU0078"/>
    <s v="Karan Chauhan"/>
    <s v="Male"/>
    <n v="38"/>
    <x v="2"/>
    <s v="Delhi"/>
    <x v="2"/>
    <n v="1260000"/>
    <x v="0"/>
    <s v="C008"/>
    <x v="3"/>
    <x v="12"/>
    <x v="1"/>
    <x v="1"/>
    <s v="Manual"/>
    <n v="600000"/>
    <n v="2023"/>
    <n v="3"/>
    <s v="D001"/>
    <x v="0"/>
    <x v="2"/>
    <n v="2013"/>
    <n v="4500"/>
    <n v="3.7"/>
    <s v="S003"/>
    <x v="13"/>
    <n v="5"/>
    <x v="0"/>
    <s v="Black"/>
    <n v="0"/>
    <n v="0"/>
    <n v="600000"/>
    <n v="6"/>
    <s v="Loan/Finance"/>
    <s v="ICICI Bank"/>
    <x v="1"/>
    <s v="No"/>
    <s v="No Feedback"/>
    <s v="No Feedback"/>
    <s v="No Feedback"/>
    <s v="No Feedback"/>
    <x v="3"/>
  </r>
  <r>
    <s v="ORD00018"/>
    <d v="2024-01-23T00:00:00"/>
    <x v="0"/>
    <x v="0"/>
    <m/>
    <x v="1"/>
    <s v=""/>
    <s v="CU0257"/>
    <s v="Arjun Mehta"/>
    <s v="Male"/>
    <n v="41"/>
    <x v="12"/>
    <s v="Uttar Pradesh"/>
    <x v="6"/>
    <n v="1510000"/>
    <x v="0"/>
    <s v="C006"/>
    <x v="1"/>
    <x v="11"/>
    <x v="3"/>
    <x v="2"/>
    <s v="Manual"/>
    <n v="900000"/>
    <n v="2022"/>
    <n v="3"/>
    <s v="D008"/>
    <x v="0"/>
    <x v="12"/>
    <n v="2007"/>
    <n v="10000"/>
    <n v="3.8"/>
    <s v="S023"/>
    <x v="14"/>
    <n v="8"/>
    <x v="0"/>
    <s v="Grey"/>
    <n v="3.6666666666666667E-2"/>
    <n v="33000"/>
    <n v="867000"/>
    <n v="8.67"/>
    <s v="Cash"/>
    <s v="N/A"/>
    <x v="1"/>
    <s v="No"/>
    <s v="No Feedback"/>
    <s v="No Feedback"/>
    <s v="No Feedback"/>
    <s v="No Feedback"/>
    <x v="3"/>
  </r>
  <r>
    <s v="ORD00019"/>
    <d v="2024-01-24T00:00:00"/>
    <x v="0"/>
    <x v="0"/>
    <d v="2024-01-27T00:00:00"/>
    <x v="0"/>
    <n v="3"/>
    <s v="CU0557"/>
    <s v="Mahesh Malhotra"/>
    <s v="Male"/>
    <n v="46"/>
    <x v="4"/>
    <s v="Haryana"/>
    <x v="1"/>
    <n v="1690000"/>
    <x v="0"/>
    <s v="C032"/>
    <x v="6"/>
    <x v="13"/>
    <x v="3"/>
    <x v="0"/>
    <s v="Manual"/>
    <n v="1200000"/>
    <n v="2022"/>
    <n v="3"/>
    <s v="D003"/>
    <x v="0"/>
    <x v="4"/>
    <n v="2012"/>
    <n v="10000"/>
    <n v="4.2"/>
    <s v="S010"/>
    <x v="15"/>
    <n v="5"/>
    <x v="0"/>
    <s v="Silver"/>
    <n v="4.3333333333333335E-2"/>
    <n v="52000"/>
    <n v="1148000"/>
    <n v="11.48"/>
    <s v="Exchange + Loan"/>
    <s v="Axis Bank"/>
    <x v="5"/>
    <s v="Yes"/>
    <s v="FB0014"/>
    <n v="5"/>
    <n v="10"/>
    <s v="Email"/>
    <x v="1"/>
  </r>
  <r>
    <s v="ORD00020"/>
    <d v="2024-01-25T00:00:00"/>
    <x v="0"/>
    <x v="0"/>
    <d v="2024-02-26T00:00:00"/>
    <x v="0"/>
    <n v="32"/>
    <s v="CU0408"/>
    <s v="Gaurav Mehta"/>
    <s v="Male"/>
    <n v="21"/>
    <x v="1"/>
    <s v="Punjab"/>
    <x v="7"/>
    <n v="470000"/>
    <x v="0"/>
    <s v="C004"/>
    <x v="1"/>
    <x v="7"/>
    <x v="2"/>
    <x v="1"/>
    <s v="Manual"/>
    <n v="690000"/>
    <n v="2024"/>
    <n v="3"/>
    <s v="D005"/>
    <x v="0"/>
    <x v="1"/>
    <n v="2010"/>
    <n v="12000"/>
    <n v="4"/>
    <s v="S015"/>
    <x v="10"/>
    <n v="8"/>
    <x v="0"/>
    <s v="Black"/>
    <n v="0"/>
    <n v="0"/>
    <n v="690000"/>
    <n v="6.9"/>
    <s v="Cash"/>
    <s v="N/A"/>
    <x v="6"/>
    <s v="No"/>
    <s v="FB0015"/>
    <n v="4"/>
    <n v="7"/>
    <s v="Phone"/>
    <x v="1"/>
  </r>
  <r>
    <s v="ORD00021"/>
    <d v="2024-01-26T00:00:00"/>
    <x v="0"/>
    <x v="0"/>
    <d v="2024-02-06T00:00:00"/>
    <x v="0"/>
    <n v="11"/>
    <s v="CU0193"/>
    <s v="Sneha Gupta"/>
    <s v="Female"/>
    <n v="29"/>
    <x v="0"/>
    <s v="Chandigarh"/>
    <x v="8"/>
    <n v="1390000"/>
    <x v="0"/>
    <s v="C011"/>
    <x v="3"/>
    <x v="14"/>
    <x v="0"/>
    <x v="0"/>
    <s v="Automatic"/>
    <n v="1250000"/>
    <n v="2024"/>
    <n v="4"/>
    <s v="D014"/>
    <x v="3"/>
    <x v="13"/>
    <n v="2013"/>
    <n v="12000"/>
    <n v="4.4000000000000004"/>
    <s v="S042"/>
    <x v="16"/>
    <n v="5"/>
    <x v="0"/>
    <s v="Silver"/>
    <n v="1.7600000000000001E-2"/>
    <n v="22000"/>
    <n v="1228000"/>
    <n v="12.28"/>
    <s v="Cash"/>
    <s v="N/A"/>
    <x v="0"/>
    <s v="No"/>
    <s v="FB0016"/>
    <n v="5"/>
    <n v="10"/>
    <s v="Email"/>
    <x v="1"/>
  </r>
  <r>
    <s v="ORD00022"/>
    <d v="2024-01-26T00:00:00"/>
    <x v="0"/>
    <x v="0"/>
    <d v="2024-02-17T00:00:00"/>
    <x v="0"/>
    <n v="22"/>
    <s v="CU0010"/>
    <s v="Nisha Mishra"/>
    <s v="Female"/>
    <n v="21"/>
    <x v="3"/>
    <s v="Maharashtra"/>
    <x v="5"/>
    <n v="590000"/>
    <x v="0"/>
    <s v="C012"/>
    <x v="3"/>
    <x v="9"/>
    <x v="2"/>
    <x v="1"/>
    <s v="Automatic"/>
    <n v="1100000"/>
    <n v="2023"/>
    <n v="2"/>
    <s v="D010"/>
    <x v="1"/>
    <x v="9"/>
    <n v="2014"/>
    <n v="3000"/>
    <n v="4.5999999999999996"/>
    <s v="S032"/>
    <x v="17"/>
    <n v="6"/>
    <x v="0"/>
    <s v="Black"/>
    <n v="0"/>
    <n v="0"/>
    <n v="1100000"/>
    <n v="11"/>
    <s v="Exchange + Loan"/>
    <s v="Tata Capital"/>
    <x v="6"/>
    <s v="No"/>
    <s v="No Feedback"/>
    <s v="No Feedback"/>
    <s v="No Feedback"/>
    <s v="No Feedback"/>
    <x v="3"/>
  </r>
  <r>
    <s v="ORD00023"/>
    <d v="2024-01-29T00:00:00"/>
    <x v="0"/>
    <x v="0"/>
    <d v="2024-02-13T00:00:00"/>
    <x v="0"/>
    <n v="15"/>
    <s v="CU0033"/>
    <s v="Suresh Nair"/>
    <s v="Male"/>
    <n v="38"/>
    <x v="13"/>
    <s v="Assam"/>
    <x v="7"/>
    <n v="620000"/>
    <x v="0"/>
    <s v="C033"/>
    <x v="7"/>
    <x v="15"/>
    <x v="2"/>
    <x v="1"/>
    <s v="Automatic"/>
    <n v="1300000"/>
    <n v="2022"/>
    <n v="3"/>
    <s v="D023"/>
    <x v="2"/>
    <x v="14"/>
    <n v="2005"/>
    <n v="12000"/>
    <n v="4.4000000000000004"/>
    <s v="S070"/>
    <x v="18"/>
    <n v="4"/>
    <x v="0"/>
    <s v="Silver"/>
    <n v="1.6923076923076923E-2"/>
    <n v="22000"/>
    <n v="1278000"/>
    <n v="12.78"/>
    <s v="Exchange + Loan"/>
    <s v="HDFC Bank"/>
    <x v="2"/>
    <s v="No"/>
    <s v="FB0017"/>
    <n v="4"/>
    <n v="7"/>
    <s v="Email"/>
    <x v="1"/>
  </r>
  <r>
    <s v="ORD00024"/>
    <d v="2024-01-29T00:00:00"/>
    <x v="0"/>
    <x v="0"/>
    <d v="2024-03-03T00:00:00"/>
    <x v="0"/>
    <n v="34"/>
    <s v="CU0463"/>
    <s v="Nitin Gupta"/>
    <s v="Male"/>
    <n v="49"/>
    <x v="4"/>
    <s v="Haryana"/>
    <x v="1"/>
    <n v="1440000"/>
    <x v="0"/>
    <s v="C016"/>
    <x v="2"/>
    <x v="16"/>
    <x v="0"/>
    <x v="0"/>
    <s v="Manual"/>
    <n v="950000"/>
    <n v="2023"/>
    <n v="3"/>
    <s v="D002"/>
    <x v="0"/>
    <x v="5"/>
    <n v="2007"/>
    <n v="10000"/>
    <n v="4"/>
    <s v="S005"/>
    <x v="19"/>
    <n v="4"/>
    <x v="0"/>
    <s v="White"/>
    <n v="3.6842105263157891E-2"/>
    <n v="35000"/>
    <n v="915000"/>
    <n v="9.15"/>
    <s v="Loan/Finance"/>
    <s v="Tata Capital"/>
    <x v="0"/>
    <s v="Yes"/>
    <s v="No Feedback"/>
    <s v="No Feedback"/>
    <s v="No Feedback"/>
    <s v="No Feedback"/>
    <x v="3"/>
  </r>
  <r>
    <s v="ORD00025"/>
    <d v="2024-01-29T00:00:00"/>
    <x v="0"/>
    <x v="0"/>
    <d v="2024-02-27T00:00:00"/>
    <x v="0"/>
    <n v="29"/>
    <s v="CU0396"/>
    <s v="Kamal Khanna"/>
    <s v="Male"/>
    <n v="24"/>
    <x v="2"/>
    <s v="Delhi"/>
    <x v="0"/>
    <n v="600000"/>
    <x v="0"/>
    <s v="C006"/>
    <x v="1"/>
    <x v="11"/>
    <x v="3"/>
    <x v="2"/>
    <s v="Manual"/>
    <n v="900000"/>
    <n v="2022"/>
    <n v="3"/>
    <s v="D001"/>
    <x v="0"/>
    <x v="2"/>
    <n v="2013"/>
    <n v="4500"/>
    <n v="3.7"/>
    <s v="S004"/>
    <x v="20"/>
    <n v="8"/>
    <x v="1"/>
    <s v="Black"/>
    <n v="0"/>
    <n v="0"/>
    <n v="900000"/>
    <n v="9"/>
    <s v="Loan/Finance"/>
    <s v="SBI"/>
    <x v="6"/>
    <s v="Yes"/>
    <s v="FB0018"/>
    <n v="5"/>
    <n v="9"/>
    <s v="Dealer Visit"/>
    <x v="1"/>
  </r>
  <r>
    <s v="ORD00026"/>
    <d v="2024-01-30T00:00:00"/>
    <x v="0"/>
    <x v="0"/>
    <d v="2024-03-03T00:00:00"/>
    <x v="0"/>
    <n v="33"/>
    <s v="CU0550"/>
    <s v="Sachin Bose"/>
    <s v="Male"/>
    <n v="31"/>
    <x v="14"/>
    <s v="Rajasthan"/>
    <x v="7"/>
    <n v="500000"/>
    <x v="0"/>
    <s v="C009"/>
    <x v="3"/>
    <x v="17"/>
    <x v="1"/>
    <x v="1"/>
    <s v="Automatic"/>
    <n v="780000"/>
    <n v="2023"/>
    <n v="2"/>
    <s v="D006"/>
    <x v="0"/>
    <x v="15"/>
    <n v="2015"/>
    <n v="3000"/>
    <n v="3.5"/>
    <s v="S017"/>
    <x v="21"/>
    <n v="8"/>
    <x v="0"/>
    <s v="White"/>
    <n v="0"/>
    <n v="0"/>
    <n v="780000"/>
    <n v="7.8"/>
    <s v="Loan/Finance"/>
    <s v="Axis Bank"/>
    <x v="5"/>
    <s v="No"/>
    <s v="No Feedback"/>
    <s v="No Feedback"/>
    <s v="No Feedback"/>
    <s v="No Feedback"/>
    <x v="3"/>
  </r>
  <r>
    <s v="ORD00027"/>
    <d v="2024-01-30T00:00:00"/>
    <x v="0"/>
    <x v="0"/>
    <d v="2024-02-27T00:00:00"/>
    <x v="0"/>
    <n v="28"/>
    <s v="CU0602"/>
    <s v="Siddharth Khanna"/>
    <s v="Male"/>
    <n v="30"/>
    <x v="7"/>
    <s v="Telangana"/>
    <x v="1"/>
    <n v="550000"/>
    <x v="0"/>
    <s v="C004"/>
    <x v="1"/>
    <x v="7"/>
    <x v="2"/>
    <x v="1"/>
    <s v="Manual"/>
    <n v="690000"/>
    <n v="2024"/>
    <n v="3"/>
    <s v="D018"/>
    <x v="3"/>
    <x v="7"/>
    <n v="2019"/>
    <n v="4500"/>
    <n v="3.8"/>
    <s v="S054"/>
    <x v="22"/>
    <n v="4"/>
    <x v="0"/>
    <s v="Silver"/>
    <n v="0"/>
    <n v="0"/>
    <n v="690000"/>
    <n v="6.9"/>
    <s v="Cash"/>
    <s v="N/A"/>
    <x v="0"/>
    <s v="No"/>
    <s v="No Feedback"/>
    <s v="No Feedback"/>
    <s v="No Feedback"/>
    <s v="No Feedback"/>
    <x v="3"/>
  </r>
  <r>
    <s v="ORD00028"/>
    <d v="2024-01-31T00:00:00"/>
    <x v="0"/>
    <x v="0"/>
    <d v="2024-03-03T00:00:00"/>
    <x v="0"/>
    <n v="32"/>
    <s v="CU0337"/>
    <s v="Mohit Bose"/>
    <s v="Male"/>
    <n v="47"/>
    <x v="9"/>
    <s v="Haryana"/>
    <x v="3"/>
    <n v="350000"/>
    <x v="0"/>
    <s v="C029"/>
    <x v="4"/>
    <x v="18"/>
    <x v="2"/>
    <x v="1"/>
    <s v="Manual"/>
    <n v="800000"/>
    <n v="2024"/>
    <n v="3"/>
    <s v="D015"/>
    <x v="3"/>
    <x v="11"/>
    <n v="2006"/>
    <n v="4500"/>
    <n v="4.5999999999999996"/>
    <s v="S046"/>
    <x v="12"/>
    <n v="4"/>
    <x v="0"/>
    <s v="Black"/>
    <n v="2.375E-2"/>
    <n v="19000"/>
    <n v="781000"/>
    <n v="7.81"/>
    <s v="Loan/Finance"/>
    <s v="ICICI Bank"/>
    <x v="4"/>
    <s v="No"/>
    <s v="FB0019"/>
    <n v="5"/>
    <n v="10"/>
    <s v="Email"/>
    <x v="1"/>
  </r>
  <r>
    <s v="ORD00029"/>
    <d v="2024-02-03T00:00:00"/>
    <x v="1"/>
    <x v="0"/>
    <d v="2024-03-06T00:00:00"/>
    <x v="0"/>
    <n v="32"/>
    <s v="CU0305"/>
    <s v="Sneha Mishra"/>
    <s v="Female"/>
    <n v="40"/>
    <x v="11"/>
    <s v="Karnataka"/>
    <x v="1"/>
    <n v="760000"/>
    <x v="0"/>
    <s v="C009"/>
    <x v="3"/>
    <x v="17"/>
    <x v="1"/>
    <x v="1"/>
    <s v="Automatic"/>
    <n v="780000"/>
    <n v="2023"/>
    <n v="2"/>
    <s v="D014"/>
    <x v="3"/>
    <x v="13"/>
    <n v="2013"/>
    <n v="12000"/>
    <n v="4.4000000000000004"/>
    <s v="S043"/>
    <x v="23"/>
    <n v="4"/>
    <x v="0"/>
    <s v="Black"/>
    <n v="0"/>
    <n v="0"/>
    <n v="780000"/>
    <n v="7.8"/>
    <s v="Cash"/>
    <s v="N/A"/>
    <x v="1"/>
    <s v="Yes"/>
    <s v="No Feedback"/>
    <s v="No Feedback"/>
    <s v="No Feedback"/>
    <s v="No Feedback"/>
    <x v="3"/>
  </r>
  <r>
    <s v="ORD00030"/>
    <d v="2024-02-04T00:00:00"/>
    <x v="1"/>
    <x v="0"/>
    <d v="2024-02-11T00:00:00"/>
    <x v="0"/>
    <n v="7"/>
    <s v="CU0716"/>
    <s v="Anjali Rao"/>
    <s v="Female"/>
    <n v="56"/>
    <x v="12"/>
    <s v="Uttar Pradesh"/>
    <x v="6"/>
    <n v="1140000"/>
    <x v="0"/>
    <s v="C015"/>
    <x v="2"/>
    <x v="2"/>
    <x v="0"/>
    <x v="1"/>
    <s v="Manual"/>
    <n v="650000"/>
    <n v="2021"/>
    <n v="3"/>
    <s v="D007"/>
    <x v="0"/>
    <x v="16"/>
    <n v="2013"/>
    <n v="3000"/>
    <n v="4.4000000000000004"/>
    <s v="S020"/>
    <x v="24"/>
    <n v="4"/>
    <x v="0"/>
    <s v="Grey"/>
    <n v="4.1538461538461538E-2"/>
    <n v="27000"/>
    <n v="623000"/>
    <n v="6.23"/>
    <s v="Cash"/>
    <s v="N/A"/>
    <x v="1"/>
    <s v="Yes"/>
    <s v="FB0020"/>
    <n v="4"/>
    <n v="8"/>
    <s v="Dealer Visit"/>
    <x v="1"/>
  </r>
  <r>
    <s v="ORD00031"/>
    <d v="2024-02-04T00:00:00"/>
    <x v="1"/>
    <x v="0"/>
    <d v="2024-02-27T00:00:00"/>
    <x v="0"/>
    <n v="23"/>
    <s v="CU0506"/>
    <s v="Sandeep Verma"/>
    <s v="Male"/>
    <n v="54"/>
    <x v="3"/>
    <s v="Maharashtra"/>
    <x v="2"/>
    <n v="1830000"/>
    <x v="0"/>
    <s v="C010"/>
    <x v="3"/>
    <x v="4"/>
    <x v="0"/>
    <x v="1"/>
    <s v="Manual"/>
    <n v="800000"/>
    <n v="2022"/>
    <n v="3"/>
    <s v="D009"/>
    <x v="1"/>
    <x v="17"/>
    <n v="2011"/>
    <n v="12000"/>
    <n v="3.5"/>
    <s v="S028"/>
    <x v="25"/>
    <n v="7"/>
    <x v="0"/>
    <s v="Black"/>
    <n v="0"/>
    <n v="0"/>
    <n v="800000"/>
    <n v="8"/>
    <s v="Cash"/>
    <s v="N/A"/>
    <x v="0"/>
    <s v="No"/>
    <s v="FB0021"/>
    <n v="4"/>
    <n v="10"/>
    <s v="Dealer Visit"/>
    <x v="1"/>
  </r>
  <r>
    <s v="ORD00032"/>
    <d v="2024-02-05T00:00:00"/>
    <x v="1"/>
    <x v="0"/>
    <d v="2024-03-04T00:00:00"/>
    <x v="0"/>
    <n v="28"/>
    <s v="CU0213"/>
    <s v="Nisha Sharma"/>
    <s v="Female"/>
    <n v="21"/>
    <x v="8"/>
    <s v="Madhya Pradesh"/>
    <x v="2"/>
    <n v="1760000"/>
    <x v="0"/>
    <s v="C013"/>
    <x v="3"/>
    <x v="19"/>
    <x v="0"/>
    <x v="0"/>
    <s v="Automatic"/>
    <n v="1700000"/>
    <n v="2024"/>
    <n v="2"/>
    <s v="D024"/>
    <x v="4"/>
    <x v="10"/>
    <n v="2013"/>
    <n v="12000"/>
    <n v="3.9"/>
    <s v="S073"/>
    <x v="26"/>
    <n v="4"/>
    <x v="0"/>
    <s v="Red"/>
    <n v="3.7647058823529408E-2"/>
    <n v="64000"/>
    <n v="1636000"/>
    <n v="16.36"/>
    <s v="Exchange + Loan"/>
    <s v="Axis Bank"/>
    <x v="3"/>
    <s v="Yes"/>
    <s v="FB0022"/>
    <n v="5"/>
    <n v="9"/>
    <s v="Online Survey"/>
    <x v="1"/>
  </r>
  <r>
    <s v="ORD00033"/>
    <d v="2024-02-05T00:00:00"/>
    <x v="1"/>
    <x v="0"/>
    <d v="2024-02-23T00:00:00"/>
    <x v="0"/>
    <n v="18"/>
    <s v="CU0011"/>
    <s v="Jatin Sharma"/>
    <s v="Male"/>
    <n v="29"/>
    <x v="13"/>
    <s v="Assam"/>
    <x v="3"/>
    <n v="660000"/>
    <x v="0"/>
    <s v="C005"/>
    <x v="1"/>
    <x v="1"/>
    <x v="0"/>
    <x v="1"/>
    <s v="Automatic"/>
    <n v="900000"/>
    <n v="2022"/>
    <n v="3"/>
    <s v="D023"/>
    <x v="2"/>
    <x v="14"/>
    <n v="2005"/>
    <n v="12000"/>
    <n v="4.4000000000000004"/>
    <s v="S070"/>
    <x v="18"/>
    <n v="4"/>
    <x v="0"/>
    <s v="Grey"/>
    <n v="3.7777777777777778E-2"/>
    <n v="34000"/>
    <n v="866000"/>
    <n v="8.66"/>
    <s v="Exchange + Loan"/>
    <s v="Axis Bank"/>
    <x v="3"/>
    <s v="Yes"/>
    <s v="No Feedback"/>
    <s v="No Feedback"/>
    <s v="No Feedback"/>
    <s v="No Feedback"/>
    <x v="3"/>
  </r>
  <r>
    <s v="ORD00034"/>
    <d v="2024-02-05T00:00:00"/>
    <x v="1"/>
    <x v="0"/>
    <d v="2024-03-04T00:00:00"/>
    <x v="0"/>
    <n v="28"/>
    <s v="CU0483"/>
    <s v="Ritu Reddy"/>
    <s v="Female"/>
    <n v="50"/>
    <x v="15"/>
    <s v="Tamil Nadu"/>
    <x v="4"/>
    <n v="850000"/>
    <x v="0"/>
    <s v="C028"/>
    <x v="4"/>
    <x v="6"/>
    <x v="2"/>
    <x v="1"/>
    <s v="Automatic"/>
    <n v="1250000"/>
    <n v="2023"/>
    <n v="4"/>
    <s v="D016"/>
    <x v="3"/>
    <x v="18"/>
    <n v="2007"/>
    <n v="4500"/>
    <n v="4.7"/>
    <s v="S048"/>
    <x v="27"/>
    <n v="5"/>
    <x v="0"/>
    <s v="White"/>
    <n v="2.4799999999999999E-2"/>
    <n v="31000"/>
    <n v="1219000"/>
    <n v="12.19"/>
    <s v="Loan/Finance"/>
    <s v="HDFC Bank"/>
    <x v="1"/>
    <s v="Yes"/>
    <s v="FB0023"/>
    <n v="3"/>
    <n v="5"/>
    <s v="Dealer Visit"/>
    <x v="1"/>
  </r>
  <r>
    <s v="ORD00035"/>
    <d v="2024-02-10T00:00:00"/>
    <x v="1"/>
    <x v="0"/>
    <d v="2024-02-16T00:00:00"/>
    <x v="0"/>
    <n v="6"/>
    <s v="CU0694"/>
    <s v="Ashok Gupta"/>
    <s v="Male"/>
    <n v="35"/>
    <x v="16"/>
    <s v="Uttar Pradesh"/>
    <x v="6"/>
    <n v="1850000"/>
    <x v="0"/>
    <s v="C006"/>
    <x v="1"/>
    <x v="11"/>
    <x v="3"/>
    <x v="2"/>
    <s v="Manual"/>
    <n v="900000"/>
    <n v="2022"/>
    <n v="3"/>
    <s v="D007"/>
    <x v="0"/>
    <x v="16"/>
    <n v="2013"/>
    <n v="3000"/>
    <n v="4.4000000000000004"/>
    <s v="S020"/>
    <x v="24"/>
    <n v="4"/>
    <x v="0"/>
    <s v="Red"/>
    <n v="3.2222222222222222E-2"/>
    <n v="29000"/>
    <n v="871000"/>
    <n v="8.7100000000000009"/>
    <s v="Cash"/>
    <s v="N/A"/>
    <x v="4"/>
    <s v="No"/>
    <s v="No Feedback"/>
    <s v="No Feedback"/>
    <s v="No Feedback"/>
    <s v="No Feedback"/>
    <x v="3"/>
  </r>
  <r>
    <s v="ORD00036"/>
    <d v="2024-02-13T00:00:00"/>
    <x v="1"/>
    <x v="0"/>
    <d v="2024-03-11T00:00:00"/>
    <x v="0"/>
    <n v="27"/>
    <s v="CU0657"/>
    <s v="Suresh Agarwal"/>
    <s v="Male"/>
    <n v="28"/>
    <x v="1"/>
    <s v="Punjab"/>
    <x v="1"/>
    <n v="1370000"/>
    <x v="0"/>
    <s v="C018"/>
    <x v="2"/>
    <x v="20"/>
    <x v="0"/>
    <x v="3"/>
    <s v="Automatic"/>
    <n v="1450000"/>
    <n v="2023"/>
    <n v="3"/>
    <s v="D005"/>
    <x v="0"/>
    <x v="1"/>
    <n v="2010"/>
    <n v="12000"/>
    <n v="4"/>
    <s v="S015"/>
    <x v="10"/>
    <n v="8"/>
    <x v="0"/>
    <s v="Grey"/>
    <n v="3.4482758620689655E-2"/>
    <n v="50000"/>
    <n v="1400000"/>
    <n v="14"/>
    <s v="Loan/Finance"/>
    <s v="Bajaj Finserv"/>
    <x v="0"/>
    <s v="No"/>
    <s v="No Feedback"/>
    <s v="No Feedback"/>
    <s v="No Feedback"/>
    <s v="No Feedback"/>
    <x v="3"/>
  </r>
  <r>
    <s v="ORD00037"/>
    <d v="2024-02-16T00:00:00"/>
    <x v="1"/>
    <x v="0"/>
    <m/>
    <x v="1"/>
    <s v=""/>
    <s v="CU0245"/>
    <s v="Shweta Nair"/>
    <s v="Female"/>
    <n v="57"/>
    <x v="13"/>
    <s v="Assam"/>
    <x v="0"/>
    <n v="1390000"/>
    <x v="0"/>
    <s v="C004"/>
    <x v="1"/>
    <x v="7"/>
    <x v="2"/>
    <x v="1"/>
    <s v="Manual"/>
    <n v="690000"/>
    <n v="2024"/>
    <n v="3"/>
    <s v="D023"/>
    <x v="2"/>
    <x v="14"/>
    <n v="2005"/>
    <n v="12000"/>
    <n v="4.4000000000000004"/>
    <s v="S069"/>
    <x v="28"/>
    <n v="6"/>
    <x v="0"/>
    <s v="White"/>
    <n v="1.0144927536231883E-2"/>
    <n v="7000"/>
    <n v="683000"/>
    <n v="6.83"/>
    <s v="Loan/Finance"/>
    <s v="SBI"/>
    <x v="4"/>
    <s v="No"/>
    <s v="No Feedback"/>
    <s v="No Feedback"/>
    <s v="No Feedback"/>
    <s v="No Feedback"/>
    <x v="3"/>
  </r>
  <r>
    <s v="ORD00038"/>
    <d v="2024-02-16T00:00:00"/>
    <x v="1"/>
    <x v="0"/>
    <d v="2024-03-03T00:00:00"/>
    <x v="0"/>
    <n v="16"/>
    <s v="CU0681"/>
    <s v="Pradeep Mishra"/>
    <s v="Male"/>
    <n v="38"/>
    <x v="5"/>
    <s v="Tamil Nadu"/>
    <x v="9"/>
    <n v="1400000"/>
    <x v="0"/>
    <s v="C004"/>
    <x v="1"/>
    <x v="7"/>
    <x v="2"/>
    <x v="1"/>
    <s v="Manual"/>
    <n v="690000"/>
    <n v="2024"/>
    <n v="3"/>
    <s v="D017"/>
    <x v="3"/>
    <x v="19"/>
    <n v="2015"/>
    <n v="4500"/>
    <n v="4.3"/>
    <s v="S051"/>
    <x v="29"/>
    <n v="4"/>
    <x v="0"/>
    <s v="Blue"/>
    <n v="4.3478260869565216E-2"/>
    <n v="30000"/>
    <n v="660000"/>
    <n v="6.6"/>
    <s v="Cash"/>
    <s v="N/A"/>
    <x v="3"/>
    <s v="No"/>
    <s v="No Feedback"/>
    <s v="No Feedback"/>
    <s v="No Feedback"/>
    <s v="No Feedback"/>
    <x v="3"/>
  </r>
  <r>
    <s v="ORD00039"/>
    <d v="2024-02-16T00:00:00"/>
    <x v="1"/>
    <x v="0"/>
    <d v="2024-03-19T00:00:00"/>
    <x v="0"/>
    <n v="32"/>
    <s v="CU0124"/>
    <s v="Gaurav Singh"/>
    <s v="Male"/>
    <n v="35"/>
    <x v="3"/>
    <s v="Maharashtra"/>
    <x v="0"/>
    <n v="1230000"/>
    <x v="0"/>
    <s v="C005"/>
    <x v="1"/>
    <x v="1"/>
    <x v="0"/>
    <x v="1"/>
    <s v="Automatic"/>
    <n v="900000"/>
    <n v="2022"/>
    <n v="3"/>
    <s v="D010"/>
    <x v="1"/>
    <x v="9"/>
    <n v="2014"/>
    <n v="3000"/>
    <n v="4.5999999999999996"/>
    <s v="S031"/>
    <x v="9"/>
    <n v="4"/>
    <x v="0"/>
    <s v="White"/>
    <n v="0"/>
    <n v="0"/>
    <n v="900000"/>
    <n v="9"/>
    <s v="Loan/Finance"/>
    <s v="HDFC Bank"/>
    <x v="1"/>
    <s v="No"/>
    <s v="No Feedback"/>
    <s v="No Feedback"/>
    <s v="No Feedback"/>
    <s v="No Feedback"/>
    <x v="3"/>
  </r>
  <r>
    <s v="ORD00040"/>
    <d v="2024-02-21T00:00:00"/>
    <x v="1"/>
    <x v="0"/>
    <d v="2024-03-05T00:00:00"/>
    <x v="0"/>
    <n v="13"/>
    <s v="CU0666"/>
    <s v="Divya Reddy"/>
    <s v="Female"/>
    <n v="62"/>
    <x v="8"/>
    <s v="Madhya Pradesh"/>
    <x v="3"/>
    <n v="580000"/>
    <x v="0"/>
    <s v="C016"/>
    <x v="2"/>
    <x v="16"/>
    <x v="0"/>
    <x v="0"/>
    <s v="Manual"/>
    <n v="950000"/>
    <n v="2023"/>
    <n v="3"/>
    <s v="D024"/>
    <x v="4"/>
    <x v="10"/>
    <n v="2013"/>
    <n v="12000"/>
    <n v="3.9"/>
    <s v="S072"/>
    <x v="30"/>
    <n v="4"/>
    <x v="0"/>
    <s v="White"/>
    <n v="9.4736842105263164E-3"/>
    <n v="9000"/>
    <n v="941000"/>
    <n v="9.41"/>
    <s v="Exchange + Loan"/>
    <s v="HDFC Bank"/>
    <x v="6"/>
    <s v="No"/>
    <s v="FB0024"/>
    <n v="4"/>
    <n v="9"/>
    <s v="Dealer Visit"/>
    <x v="1"/>
  </r>
  <r>
    <s v="ORD00041"/>
    <d v="2024-02-22T00:00:00"/>
    <x v="1"/>
    <x v="0"/>
    <d v="2024-02-29T00:00:00"/>
    <x v="0"/>
    <n v="7"/>
    <s v="CU0333"/>
    <s v="Faisal Mehta"/>
    <s v="Male"/>
    <n v="23"/>
    <x v="11"/>
    <s v="Karnataka"/>
    <x v="2"/>
    <n v="3410000"/>
    <x v="0"/>
    <s v="C037"/>
    <x v="8"/>
    <x v="21"/>
    <x v="0"/>
    <x v="1"/>
    <s v="Manual"/>
    <n v="700000"/>
    <n v="2021"/>
    <n v="4"/>
    <s v="D014"/>
    <x v="3"/>
    <x v="13"/>
    <n v="2013"/>
    <n v="12000"/>
    <n v="4.4000000000000004"/>
    <s v="S043"/>
    <x v="23"/>
    <n v="4"/>
    <x v="0"/>
    <s v="Black"/>
    <n v="0"/>
    <n v="0"/>
    <n v="700000"/>
    <n v="7"/>
    <s v="Loan/Finance"/>
    <s v="Tata Capital"/>
    <x v="5"/>
    <s v="No"/>
    <s v="No Feedback"/>
    <s v="No Feedback"/>
    <s v="No Feedback"/>
    <s v="No Feedback"/>
    <x v="3"/>
  </r>
  <r>
    <s v="ORD00042"/>
    <d v="2024-02-24T00:00:00"/>
    <x v="1"/>
    <x v="0"/>
    <d v="2024-03-25T00:00:00"/>
    <x v="0"/>
    <n v="30"/>
    <s v="CU0460"/>
    <s v="Anjali Singh"/>
    <s v="Female"/>
    <n v="32"/>
    <x v="14"/>
    <s v="Rajasthan"/>
    <x v="0"/>
    <n v="810000"/>
    <x v="0"/>
    <s v="C009"/>
    <x v="3"/>
    <x v="17"/>
    <x v="1"/>
    <x v="1"/>
    <s v="Automatic"/>
    <n v="780000"/>
    <n v="2023"/>
    <n v="2"/>
    <s v="D006"/>
    <x v="0"/>
    <x v="15"/>
    <n v="2015"/>
    <n v="3000"/>
    <n v="3.5"/>
    <s v="S016"/>
    <x v="31"/>
    <n v="8"/>
    <x v="0"/>
    <s v="Grey"/>
    <n v="0"/>
    <n v="0"/>
    <n v="780000"/>
    <n v="7.8"/>
    <s v="Loan/Finance"/>
    <s v="ICICI Bank"/>
    <x v="5"/>
    <s v="Yes"/>
    <s v="No Feedback"/>
    <s v="No Feedback"/>
    <s v="No Feedback"/>
    <s v="No Feedback"/>
    <x v="3"/>
  </r>
  <r>
    <s v="ORD00043"/>
    <d v="2024-02-25T00:00:00"/>
    <x v="1"/>
    <x v="0"/>
    <d v="2024-03-27T00:00:00"/>
    <x v="0"/>
    <n v="31"/>
    <s v="CU0062"/>
    <s v="Ayesha Kapoor"/>
    <s v="Female"/>
    <n v="25"/>
    <x v="3"/>
    <s v="Maharashtra"/>
    <x v="2"/>
    <n v="3340000"/>
    <x v="1"/>
    <s v="C003"/>
    <x v="1"/>
    <x v="5"/>
    <x v="1"/>
    <x v="1"/>
    <s v="Automatic"/>
    <n v="760000"/>
    <n v="2022"/>
    <n v="2"/>
    <s v="D009"/>
    <x v="1"/>
    <x v="17"/>
    <n v="2011"/>
    <n v="12000"/>
    <n v="3.5"/>
    <s v="S027"/>
    <x v="32"/>
    <n v="4"/>
    <x v="0"/>
    <s v="Grey"/>
    <n v="1.7105263157894738E-2"/>
    <n v="13000"/>
    <n v="747000"/>
    <n v="7.47"/>
    <s v="Lease (Corporate)"/>
    <s v="SBI"/>
    <x v="2"/>
    <s v="Yes"/>
    <s v="FB0025"/>
    <n v="5"/>
    <n v="10"/>
    <s v="Email"/>
    <x v="1"/>
  </r>
  <r>
    <s v="ORD00044"/>
    <d v="2024-02-26T00:00:00"/>
    <x v="1"/>
    <x v="0"/>
    <d v="2024-03-21T00:00:00"/>
    <x v="0"/>
    <n v="24"/>
    <s v="CU0285"/>
    <s v="Divya Mehta"/>
    <s v="Female"/>
    <n v="40"/>
    <x v="17"/>
    <s v="Karnataka"/>
    <x v="8"/>
    <n v="1380000"/>
    <x v="0"/>
    <s v="C007"/>
    <x v="1"/>
    <x v="22"/>
    <x v="0"/>
    <x v="4"/>
    <s v="Automatic"/>
    <n v="1150000"/>
    <n v="2022"/>
    <n v="3"/>
    <s v="D014"/>
    <x v="3"/>
    <x v="13"/>
    <n v="2013"/>
    <n v="12000"/>
    <n v="4.4000000000000004"/>
    <s v="S044"/>
    <x v="33"/>
    <n v="6"/>
    <x v="0"/>
    <s v="Black"/>
    <n v="4.9565217391304345E-2"/>
    <n v="57000"/>
    <n v="1093000"/>
    <n v="10.93"/>
    <s v="Loan/Finance"/>
    <s v="Tata Capital"/>
    <x v="0"/>
    <s v="No"/>
    <s v="No Feedback"/>
    <s v="No Feedback"/>
    <s v="No Feedback"/>
    <s v="No Feedback"/>
    <x v="3"/>
  </r>
  <r>
    <s v="ORD00045"/>
    <d v="2024-02-27T00:00:00"/>
    <x v="1"/>
    <x v="0"/>
    <d v="2024-03-21T00:00:00"/>
    <x v="0"/>
    <n v="23"/>
    <s v="CU0056"/>
    <s v="Dinesh Verma"/>
    <s v="Male"/>
    <n v="40"/>
    <x v="18"/>
    <s v="Gujarat"/>
    <x v="1"/>
    <n v="1670000"/>
    <x v="0"/>
    <s v="C032"/>
    <x v="6"/>
    <x v="13"/>
    <x v="3"/>
    <x v="0"/>
    <s v="Manual"/>
    <n v="1200000"/>
    <n v="2022"/>
    <n v="3"/>
    <s v="D012"/>
    <x v="1"/>
    <x v="20"/>
    <n v="2011"/>
    <n v="12000"/>
    <n v="3.8"/>
    <s v="S038"/>
    <x v="34"/>
    <n v="8"/>
    <x v="0"/>
    <s v="White"/>
    <n v="3.7499999999999999E-2"/>
    <n v="45000"/>
    <n v="1155000"/>
    <n v="11.55"/>
    <s v="Cash"/>
    <s v="N/A"/>
    <x v="1"/>
    <s v="Yes"/>
    <s v="FB0026"/>
    <n v="3"/>
    <n v="5"/>
    <s v="Online Survey"/>
    <x v="2"/>
  </r>
  <r>
    <s v="ORD00046"/>
    <d v="2024-02-27T00:00:00"/>
    <x v="1"/>
    <x v="0"/>
    <d v="2024-03-12T00:00:00"/>
    <x v="0"/>
    <n v="14"/>
    <s v="CU0067"/>
    <s v="Gaurav Singh"/>
    <s v="Male"/>
    <n v="52"/>
    <x v="11"/>
    <s v="Karnataka"/>
    <x v="6"/>
    <n v="1590000"/>
    <x v="0"/>
    <s v="C031"/>
    <x v="6"/>
    <x v="23"/>
    <x v="0"/>
    <x v="0"/>
    <s v="Manual"/>
    <n v="950000"/>
    <n v="2024"/>
    <n v="4"/>
    <s v="D014"/>
    <x v="3"/>
    <x v="13"/>
    <n v="2013"/>
    <n v="12000"/>
    <n v="4.4000000000000004"/>
    <s v="S042"/>
    <x v="16"/>
    <n v="5"/>
    <x v="0"/>
    <s v="Silver"/>
    <n v="0.04"/>
    <n v="38000"/>
    <n v="912000"/>
    <n v="9.1199999999999992"/>
    <s v="Cash"/>
    <s v="N/A"/>
    <x v="4"/>
    <s v="Yes"/>
    <s v="No Feedback"/>
    <s v="No Feedback"/>
    <s v="No Feedback"/>
    <s v="No Feedback"/>
    <x v="3"/>
  </r>
  <r>
    <s v="ORD00047"/>
    <d v="2024-02-29T00:00:00"/>
    <x v="1"/>
    <x v="0"/>
    <d v="2024-03-18T00:00:00"/>
    <x v="0"/>
    <n v="18"/>
    <s v="CU0242"/>
    <s v="Nisha Yadav"/>
    <s v="Female"/>
    <n v="38"/>
    <x v="12"/>
    <s v="Uttar Pradesh"/>
    <x v="3"/>
    <n v="840000"/>
    <x v="0"/>
    <s v="C013"/>
    <x v="3"/>
    <x v="19"/>
    <x v="0"/>
    <x v="0"/>
    <s v="Automatic"/>
    <n v="1700000"/>
    <n v="2024"/>
    <n v="2"/>
    <s v="D008"/>
    <x v="0"/>
    <x v="12"/>
    <n v="2007"/>
    <n v="10000"/>
    <n v="3.8"/>
    <s v="S024"/>
    <x v="35"/>
    <n v="4"/>
    <x v="0"/>
    <s v="Black"/>
    <n v="0"/>
    <n v="0"/>
    <n v="1700000"/>
    <n v="17"/>
    <s v="Cash"/>
    <s v="N/A"/>
    <x v="5"/>
    <s v="No"/>
    <s v="No Feedback"/>
    <s v="No Feedback"/>
    <s v="No Feedback"/>
    <s v="No Feedback"/>
    <x v="3"/>
  </r>
  <r>
    <s v="ORD00048"/>
    <d v="2024-03-03T00:00:00"/>
    <x v="2"/>
    <x v="0"/>
    <d v="2024-04-02T00:00:00"/>
    <x v="0"/>
    <n v="30"/>
    <s v="CU0651"/>
    <s v="Mohit Shah"/>
    <s v="Male"/>
    <n v="21"/>
    <x v="1"/>
    <s v="Punjab"/>
    <x v="2"/>
    <n v="2550000"/>
    <x v="0"/>
    <s v="C004"/>
    <x v="1"/>
    <x v="7"/>
    <x v="2"/>
    <x v="1"/>
    <s v="Manual"/>
    <n v="690000"/>
    <n v="2024"/>
    <n v="3"/>
    <s v="D016"/>
    <x v="3"/>
    <x v="18"/>
    <n v="2007"/>
    <n v="4500"/>
    <n v="4.7"/>
    <s v="S048"/>
    <x v="27"/>
    <n v="5"/>
    <x v="0"/>
    <s v="Silver"/>
    <n v="8.6956521739130436E-3"/>
    <n v="6000"/>
    <n v="684000"/>
    <n v="6.84"/>
    <s v="Cash"/>
    <s v="N/A"/>
    <x v="1"/>
    <s v="No"/>
    <s v="No Feedback"/>
    <s v="No Feedback"/>
    <s v="No Feedback"/>
    <s v="No Feedback"/>
    <x v="3"/>
  </r>
  <r>
    <s v="ORD00049"/>
    <d v="2024-03-03T00:00:00"/>
    <x v="2"/>
    <x v="0"/>
    <d v="2024-03-17T00:00:00"/>
    <x v="0"/>
    <n v="14"/>
    <s v="CU0160"/>
    <s v="Nitin Reddy"/>
    <s v="Male"/>
    <n v="31"/>
    <x v="1"/>
    <s v="Punjab"/>
    <x v="2"/>
    <n v="3270000"/>
    <x v="1"/>
    <s v="C028"/>
    <x v="4"/>
    <x v="6"/>
    <x v="2"/>
    <x v="1"/>
    <s v="Automatic"/>
    <n v="1250000"/>
    <n v="2023"/>
    <n v="4"/>
    <s v="D005"/>
    <x v="0"/>
    <x v="1"/>
    <n v="2010"/>
    <n v="12000"/>
    <n v="4"/>
    <s v="S015"/>
    <x v="10"/>
    <n v="8"/>
    <x v="0"/>
    <s v="White"/>
    <n v="1.9199999999999998E-2"/>
    <n v="24000"/>
    <n v="1226000"/>
    <n v="12.26"/>
    <s v="Lease (Corporate)"/>
    <s v="Bajaj Finserv"/>
    <x v="3"/>
    <s v="No"/>
    <s v="No Feedback"/>
    <s v="No Feedback"/>
    <s v="No Feedback"/>
    <s v="No Feedback"/>
    <x v="3"/>
  </r>
  <r>
    <s v="ORD00050"/>
    <d v="2024-03-05T00:00:00"/>
    <x v="2"/>
    <x v="0"/>
    <d v="2024-03-20T00:00:00"/>
    <x v="0"/>
    <n v="15"/>
    <s v="CU0465"/>
    <s v="Komal Rao"/>
    <s v="Female"/>
    <n v="52"/>
    <x v="1"/>
    <s v="Punjab"/>
    <x v="1"/>
    <n v="1320000"/>
    <x v="0"/>
    <s v="C006"/>
    <x v="1"/>
    <x v="11"/>
    <x v="3"/>
    <x v="2"/>
    <s v="Manual"/>
    <n v="900000"/>
    <n v="2022"/>
    <n v="3"/>
    <s v="D005"/>
    <x v="0"/>
    <x v="1"/>
    <n v="2010"/>
    <n v="12000"/>
    <n v="4"/>
    <s v="S014"/>
    <x v="1"/>
    <n v="8"/>
    <x v="0"/>
    <s v="White"/>
    <n v="7.7777777777777776E-3"/>
    <n v="7000"/>
    <n v="893000"/>
    <n v="8.93"/>
    <s v="Exchange + Loan"/>
    <s v="SBI"/>
    <x v="4"/>
    <s v="No"/>
    <s v="No Feedback"/>
    <s v="No Feedback"/>
    <s v="No Feedback"/>
    <s v="No Feedback"/>
    <x v="3"/>
  </r>
  <r>
    <s v="ORD00051"/>
    <d v="2024-03-05T00:00:00"/>
    <x v="2"/>
    <x v="0"/>
    <m/>
    <x v="1"/>
    <s v=""/>
    <s v="CU0384"/>
    <s v="Ritu Joshi"/>
    <s v="Female"/>
    <n v="22"/>
    <x v="17"/>
    <s v="Karnataka"/>
    <x v="1"/>
    <n v="1340000"/>
    <x v="0"/>
    <s v="C012"/>
    <x v="3"/>
    <x v="9"/>
    <x v="2"/>
    <x v="1"/>
    <s v="Automatic"/>
    <n v="1100000"/>
    <n v="2023"/>
    <n v="2"/>
    <s v="D013"/>
    <x v="1"/>
    <x v="21"/>
    <n v="2010"/>
    <n v="10000"/>
    <n v="4.4000000000000004"/>
    <s v="S041"/>
    <x v="36"/>
    <n v="5"/>
    <x v="0"/>
    <s v="White"/>
    <n v="9.0909090909090905E-3"/>
    <n v="10000"/>
    <n v="1090000"/>
    <n v="10.9"/>
    <s v="Loan/Finance"/>
    <s v="Mahindra Finance"/>
    <x v="6"/>
    <s v="No"/>
    <s v="No Feedback"/>
    <s v="No Feedback"/>
    <s v="No Feedback"/>
    <s v="No Feedback"/>
    <x v="3"/>
  </r>
  <r>
    <s v="ORD00052"/>
    <d v="2024-03-05T00:00:00"/>
    <x v="2"/>
    <x v="0"/>
    <d v="2024-03-31T00:00:00"/>
    <x v="0"/>
    <n v="26"/>
    <s v="CU0128"/>
    <s v="Jatin Mishra"/>
    <s v="Male"/>
    <n v="64"/>
    <x v="7"/>
    <s v="Telangana"/>
    <x v="1"/>
    <n v="1290000"/>
    <x v="0"/>
    <s v="C009"/>
    <x v="3"/>
    <x v="17"/>
    <x v="1"/>
    <x v="1"/>
    <s v="Automatic"/>
    <n v="780000"/>
    <n v="2023"/>
    <n v="2"/>
    <s v="D018"/>
    <x v="3"/>
    <x v="7"/>
    <n v="2019"/>
    <n v="4500"/>
    <n v="3.8"/>
    <s v="S054"/>
    <x v="22"/>
    <n v="4"/>
    <x v="0"/>
    <s v="Grey"/>
    <n v="8.9743589743589737E-3"/>
    <n v="7000"/>
    <n v="773000"/>
    <n v="7.73"/>
    <s v="Loan/Finance"/>
    <s v="Bajaj Finserv"/>
    <x v="1"/>
    <s v="No"/>
    <s v="No Feedback"/>
    <s v="No Feedback"/>
    <s v="No Feedback"/>
    <s v="No Feedback"/>
    <x v="3"/>
  </r>
  <r>
    <s v="ORD00053"/>
    <d v="2024-03-07T00:00:00"/>
    <x v="2"/>
    <x v="0"/>
    <d v="2024-03-19T00:00:00"/>
    <x v="0"/>
    <n v="12"/>
    <s v="CU0435"/>
    <s v="Sneha Rao"/>
    <s v="Female"/>
    <n v="31"/>
    <x v="15"/>
    <s v="Tamil Nadu"/>
    <x v="8"/>
    <n v="2470000"/>
    <x v="0"/>
    <s v="C023"/>
    <x v="0"/>
    <x v="24"/>
    <x v="0"/>
    <x v="1"/>
    <s v="Manual"/>
    <n v="900000"/>
    <n v="2024"/>
    <n v="3"/>
    <s v="D016"/>
    <x v="3"/>
    <x v="18"/>
    <n v="2007"/>
    <n v="4500"/>
    <n v="4.7"/>
    <s v="S049"/>
    <x v="37"/>
    <n v="8"/>
    <x v="0"/>
    <s v="White"/>
    <n v="3.7777777777777778E-2"/>
    <n v="34000"/>
    <n v="866000"/>
    <n v="8.66"/>
    <s v="Loan/Finance"/>
    <s v="Mahindra Finance"/>
    <x v="3"/>
    <s v="No"/>
    <s v="FB0027"/>
    <n v="4"/>
    <n v="6"/>
    <s v="Email"/>
    <x v="1"/>
  </r>
  <r>
    <s v="ORD00054"/>
    <d v="2024-03-07T00:00:00"/>
    <x v="2"/>
    <x v="0"/>
    <d v="2024-03-15T00:00:00"/>
    <x v="0"/>
    <n v="8"/>
    <s v="CU0151"/>
    <s v="Gaurav Malhotra"/>
    <s v="Male"/>
    <n v="27"/>
    <x v="17"/>
    <s v="Karnataka"/>
    <x v="1"/>
    <n v="1510000"/>
    <x v="0"/>
    <s v="C005"/>
    <x v="1"/>
    <x v="1"/>
    <x v="0"/>
    <x v="1"/>
    <s v="Automatic"/>
    <n v="900000"/>
    <n v="2022"/>
    <n v="3"/>
    <s v="D014"/>
    <x v="3"/>
    <x v="13"/>
    <n v="2013"/>
    <n v="12000"/>
    <n v="4.4000000000000004"/>
    <s v="S042"/>
    <x v="16"/>
    <n v="5"/>
    <x v="0"/>
    <s v="Silver"/>
    <n v="0"/>
    <n v="0"/>
    <n v="900000"/>
    <n v="9"/>
    <s v="Exchange + Loan"/>
    <s v="Axis Bank"/>
    <x v="0"/>
    <s v="No"/>
    <s v="FB0028"/>
    <n v="5"/>
    <n v="9"/>
    <s v="Dealer Visit"/>
    <x v="1"/>
  </r>
  <r>
    <s v="ORD00055"/>
    <d v="2024-03-07T00:00:00"/>
    <x v="2"/>
    <x v="0"/>
    <d v="2024-04-05T00:00:00"/>
    <x v="0"/>
    <n v="29"/>
    <s v="CU0170"/>
    <s v="Sandeep Das"/>
    <s v="Male"/>
    <n v="44"/>
    <x v="18"/>
    <s v="Gujarat"/>
    <x v="0"/>
    <n v="1190000"/>
    <x v="0"/>
    <s v="C029"/>
    <x v="4"/>
    <x v="18"/>
    <x v="2"/>
    <x v="1"/>
    <s v="Manual"/>
    <n v="800000"/>
    <n v="2024"/>
    <n v="3"/>
    <s v="D013"/>
    <x v="1"/>
    <x v="21"/>
    <n v="2010"/>
    <n v="10000"/>
    <n v="4.4000000000000004"/>
    <s v="S041"/>
    <x v="36"/>
    <n v="5"/>
    <x v="0"/>
    <s v="Grey"/>
    <n v="2.75E-2"/>
    <n v="22000"/>
    <n v="778000"/>
    <n v="7.78"/>
    <s v="Exchange + Loan"/>
    <s v="Bajaj Finserv"/>
    <x v="1"/>
    <s v="Yes"/>
    <s v="No Feedback"/>
    <s v="No Feedback"/>
    <s v="No Feedback"/>
    <s v="No Feedback"/>
    <x v="3"/>
  </r>
  <r>
    <s v="ORD00056"/>
    <d v="2024-03-08T00:00:00"/>
    <x v="2"/>
    <x v="0"/>
    <d v="2024-03-21T00:00:00"/>
    <x v="0"/>
    <n v="13"/>
    <s v="CU0112"/>
    <s v="Ramesh Chauhan"/>
    <s v="Male"/>
    <n v="41"/>
    <x v="18"/>
    <s v="Gujarat"/>
    <x v="9"/>
    <n v="3880000"/>
    <x v="0"/>
    <s v="C016"/>
    <x v="2"/>
    <x v="16"/>
    <x v="0"/>
    <x v="0"/>
    <s v="Manual"/>
    <n v="950000"/>
    <n v="2023"/>
    <n v="3"/>
    <s v="D013"/>
    <x v="1"/>
    <x v="21"/>
    <n v="2010"/>
    <n v="10000"/>
    <n v="4.4000000000000004"/>
    <s v="S039"/>
    <x v="38"/>
    <n v="4"/>
    <x v="0"/>
    <s v="Red"/>
    <n v="9.4736842105263164E-3"/>
    <n v="9000"/>
    <n v="941000"/>
    <n v="9.41"/>
    <s v="Exchange + Loan"/>
    <s v="Mahindra Finance"/>
    <x v="6"/>
    <s v="Yes"/>
    <s v="FB0029"/>
    <n v="4"/>
    <n v="8"/>
    <s v="Phone"/>
    <x v="1"/>
  </r>
  <r>
    <s v="ORD00057"/>
    <d v="2024-03-08T00:00:00"/>
    <x v="2"/>
    <x v="0"/>
    <d v="2024-03-19T00:00:00"/>
    <x v="0"/>
    <n v="11"/>
    <s v="CU0072"/>
    <s v="Ashok Singh"/>
    <s v="Male"/>
    <n v="56"/>
    <x v="1"/>
    <s v="Punjab"/>
    <x v="9"/>
    <n v="4100000"/>
    <x v="0"/>
    <s v="C024"/>
    <x v="0"/>
    <x v="0"/>
    <x v="0"/>
    <x v="0"/>
    <s v="Manual"/>
    <n v="1000000"/>
    <n v="2019"/>
    <n v="3"/>
    <s v="D005"/>
    <x v="0"/>
    <x v="1"/>
    <n v="2010"/>
    <n v="12000"/>
    <n v="4"/>
    <s v="S015"/>
    <x v="10"/>
    <n v="8"/>
    <x v="0"/>
    <s v="White"/>
    <n v="3.5000000000000003E-2"/>
    <n v="35000"/>
    <n v="965000"/>
    <n v="9.65"/>
    <s v="Cash"/>
    <s v="N/A"/>
    <x v="0"/>
    <s v="No"/>
    <s v="FB0030"/>
    <n v="5"/>
    <n v="8"/>
    <s v="Online Survey"/>
    <x v="1"/>
  </r>
  <r>
    <s v="ORD00058"/>
    <d v="2024-03-11T00:00:00"/>
    <x v="2"/>
    <x v="0"/>
    <d v="2024-04-09T00:00:00"/>
    <x v="0"/>
    <n v="29"/>
    <s v="CU0113"/>
    <s v="Komal Shah"/>
    <s v="Female"/>
    <n v="24"/>
    <x v="15"/>
    <s v="Tamil Nadu"/>
    <x v="1"/>
    <n v="640000"/>
    <x v="0"/>
    <s v="C011"/>
    <x v="3"/>
    <x v="14"/>
    <x v="0"/>
    <x v="0"/>
    <s v="Automatic"/>
    <n v="1250000"/>
    <n v="2024"/>
    <n v="4"/>
    <s v="D016"/>
    <x v="3"/>
    <x v="18"/>
    <n v="2007"/>
    <n v="4500"/>
    <n v="4.7"/>
    <s v="S048"/>
    <x v="27"/>
    <n v="5"/>
    <x v="0"/>
    <s v="Black"/>
    <n v="0"/>
    <n v="0"/>
    <n v="1250000"/>
    <n v="12.5"/>
    <s v="Cash"/>
    <s v="N/A"/>
    <x v="5"/>
    <s v="Yes"/>
    <s v="No Feedback"/>
    <s v="No Feedback"/>
    <s v="No Feedback"/>
    <s v="No Feedback"/>
    <x v="3"/>
  </r>
  <r>
    <s v="ORD00059"/>
    <d v="2024-03-12T00:00:00"/>
    <x v="2"/>
    <x v="0"/>
    <d v="2024-04-15T00:00:00"/>
    <x v="0"/>
    <n v="34"/>
    <s v="CU0652"/>
    <s v="Vinod Das"/>
    <s v="Male"/>
    <n v="38"/>
    <x v="8"/>
    <s v="Madhya Pradesh"/>
    <x v="8"/>
    <n v="1470000"/>
    <x v="0"/>
    <s v="C004"/>
    <x v="1"/>
    <x v="7"/>
    <x v="2"/>
    <x v="1"/>
    <s v="Manual"/>
    <n v="690000"/>
    <n v="2024"/>
    <n v="3"/>
    <s v="D025"/>
    <x v="4"/>
    <x v="8"/>
    <n v="2019"/>
    <n v="3000"/>
    <n v="4.7"/>
    <s v="S074"/>
    <x v="8"/>
    <n v="8"/>
    <x v="0"/>
    <s v="Grey"/>
    <n v="8.6956521739130436E-3"/>
    <n v="6000"/>
    <n v="684000"/>
    <n v="6.84"/>
    <s v="Loan/Finance"/>
    <s v="Bajaj Finserv"/>
    <x v="6"/>
    <s v="Yes"/>
    <s v="FB0031"/>
    <n v="3"/>
    <n v="7"/>
    <s v="Dealer Visit"/>
    <x v="5"/>
  </r>
  <r>
    <s v="ORD00060"/>
    <d v="2024-03-13T00:00:00"/>
    <x v="2"/>
    <x v="0"/>
    <d v="2024-04-02T00:00:00"/>
    <x v="0"/>
    <n v="20"/>
    <s v="CU0063"/>
    <s v="Nitin Bose"/>
    <s v="Male"/>
    <n v="41"/>
    <x v="13"/>
    <s v="Assam"/>
    <x v="1"/>
    <n v="1250000"/>
    <x v="0"/>
    <s v="C006"/>
    <x v="1"/>
    <x v="11"/>
    <x v="3"/>
    <x v="2"/>
    <s v="Manual"/>
    <n v="900000"/>
    <n v="2022"/>
    <n v="3"/>
    <s v="D022"/>
    <x v="2"/>
    <x v="22"/>
    <n v="2007"/>
    <n v="8000"/>
    <n v="3.9"/>
    <s v="S065"/>
    <x v="39"/>
    <n v="4"/>
    <x v="0"/>
    <s v="Blue"/>
    <n v="0"/>
    <n v="0"/>
    <n v="900000"/>
    <n v="9"/>
    <s v="Loan/Finance"/>
    <s v="Axis Bank"/>
    <x v="3"/>
    <s v="No"/>
    <s v="No Feedback"/>
    <s v="No Feedback"/>
    <s v="No Feedback"/>
    <s v="No Feedback"/>
    <x v="3"/>
  </r>
  <r>
    <s v="ORD00061"/>
    <d v="2024-03-14T00:00:00"/>
    <x v="2"/>
    <x v="0"/>
    <d v="2024-03-20T00:00:00"/>
    <x v="0"/>
    <n v="6"/>
    <s v="CU0619"/>
    <s v="Aman Mishra"/>
    <s v="Male"/>
    <n v="38"/>
    <x v="9"/>
    <s v="Haryana"/>
    <x v="1"/>
    <n v="1280000"/>
    <x v="0"/>
    <s v="C011"/>
    <x v="3"/>
    <x v="14"/>
    <x v="0"/>
    <x v="0"/>
    <s v="Automatic"/>
    <n v="1250000"/>
    <n v="2024"/>
    <n v="4"/>
    <s v="D003"/>
    <x v="0"/>
    <x v="4"/>
    <n v="2012"/>
    <n v="10000"/>
    <n v="4.2"/>
    <s v="S010"/>
    <x v="15"/>
    <n v="5"/>
    <x v="0"/>
    <s v="Brown"/>
    <n v="4.24E-2"/>
    <n v="53000"/>
    <n v="1197000"/>
    <n v="11.97"/>
    <s v="Loan/Finance"/>
    <s v="Mahindra Finance"/>
    <x v="4"/>
    <s v="No"/>
    <s v="No Feedback"/>
    <s v="No Feedback"/>
    <s v="No Feedback"/>
    <s v="No Feedback"/>
    <x v="3"/>
  </r>
  <r>
    <s v="ORD00062"/>
    <d v="2024-03-15T00:00:00"/>
    <x v="2"/>
    <x v="0"/>
    <d v="2024-03-25T00:00:00"/>
    <x v="0"/>
    <n v="10"/>
    <s v="CU0103"/>
    <s v="Nisha Bansal"/>
    <s v="Female"/>
    <n v="32"/>
    <x v="19"/>
    <s v="West Bengal"/>
    <x v="1"/>
    <n v="890000"/>
    <x v="0"/>
    <s v="C001"/>
    <x v="1"/>
    <x v="25"/>
    <x v="1"/>
    <x v="1"/>
    <s v="Manual"/>
    <n v="425000"/>
    <n v="2022"/>
    <n v="3"/>
    <s v="D013"/>
    <x v="1"/>
    <x v="21"/>
    <n v="2010"/>
    <n v="10000"/>
    <n v="4.4000000000000004"/>
    <s v="S041"/>
    <x v="36"/>
    <n v="5"/>
    <x v="0"/>
    <s v="Blue"/>
    <n v="4.9411764705882349E-2"/>
    <n v="21000"/>
    <n v="404000"/>
    <n v="4.04"/>
    <s v="Cash"/>
    <s v="N/A"/>
    <x v="2"/>
    <s v="No"/>
    <s v="FB0032"/>
    <n v="2"/>
    <n v="4"/>
    <s v="Online Survey"/>
    <x v="5"/>
  </r>
  <r>
    <s v="ORD00063"/>
    <d v="2024-03-17T00:00:00"/>
    <x v="2"/>
    <x v="0"/>
    <m/>
    <x v="1"/>
    <s v=""/>
    <s v="CU0255"/>
    <s v="Lokesh Bose"/>
    <s v="Male"/>
    <n v="26"/>
    <x v="6"/>
    <s v="Odisha"/>
    <x v="3"/>
    <n v="940000"/>
    <x v="0"/>
    <s v="C009"/>
    <x v="3"/>
    <x v="17"/>
    <x v="1"/>
    <x v="1"/>
    <s v="Automatic"/>
    <n v="780000"/>
    <n v="2023"/>
    <n v="2"/>
    <s v="D021"/>
    <x v="2"/>
    <x v="6"/>
    <n v="2008"/>
    <n v="4500"/>
    <n v="4.3"/>
    <s v="S064"/>
    <x v="40"/>
    <n v="8"/>
    <x v="0"/>
    <s v="Red"/>
    <n v="1.9230769230769232E-2"/>
    <n v="15000"/>
    <n v="765000"/>
    <n v="7.65"/>
    <s v="Loan/Finance"/>
    <s v="Mahindra Finance"/>
    <x v="6"/>
    <s v="No"/>
    <s v="No Feedback"/>
    <s v="No Feedback"/>
    <s v="No Feedback"/>
    <s v="No Feedback"/>
    <x v="3"/>
  </r>
  <r>
    <s v="ORD00064"/>
    <d v="2024-03-18T00:00:00"/>
    <x v="2"/>
    <x v="0"/>
    <d v="2024-03-26T00:00:00"/>
    <x v="0"/>
    <n v="8"/>
    <s v="CU0649"/>
    <s v="Mohit Bose"/>
    <s v="Male"/>
    <n v="21"/>
    <x v="13"/>
    <s v="Assam"/>
    <x v="7"/>
    <n v="650000"/>
    <x v="0"/>
    <s v="C008"/>
    <x v="3"/>
    <x v="12"/>
    <x v="1"/>
    <x v="1"/>
    <s v="Manual"/>
    <n v="600000"/>
    <n v="2023"/>
    <n v="3"/>
    <s v="D023"/>
    <x v="2"/>
    <x v="14"/>
    <n v="2005"/>
    <n v="12000"/>
    <n v="4.4000000000000004"/>
    <s v="S070"/>
    <x v="18"/>
    <n v="4"/>
    <x v="0"/>
    <s v="Black"/>
    <n v="0"/>
    <n v="0"/>
    <n v="600000"/>
    <n v="6"/>
    <s v="Exchange + Loan"/>
    <s v="Mahindra Finance"/>
    <x v="3"/>
    <s v="No"/>
    <s v="No Feedback"/>
    <s v="No Feedback"/>
    <s v="No Feedback"/>
    <s v="No Feedback"/>
    <x v="3"/>
  </r>
  <r>
    <s v="ORD00065"/>
    <d v="2024-03-19T00:00:00"/>
    <x v="2"/>
    <x v="0"/>
    <d v="2024-04-23T00:00:00"/>
    <x v="0"/>
    <n v="35"/>
    <s v="CU0717"/>
    <s v="Lokesh Yadav"/>
    <s v="Male"/>
    <n v="43"/>
    <x v="16"/>
    <s v="Uttar Pradesh"/>
    <x v="1"/>
    <n v="1510000"/>
    <x v="0"/>
    <s v="C032"/>
    <x v="6"/>
    <x v="13"/>
    <x v="3"/>
    <x v="0"/>
    <s v="Manual"/>
    <n v="1200000"/>
    <n v="2022"/>
    <n v="3"/>
    <s v="D008"/>
    <x v="0"/>
    <x v="12"/>
    <n v="2007"/>
    <n v="10000"/>
    <n v="3.8"/>
    <s v="S023"/>
    <x v="14"/>
    <n v="8"/>
    <x v="0"/>
    <s v="White"/>
    <n v="3.3333333333333333E-2"/>
    <n v="40000"/>
    <n v="1160000"/>
    <n v="11.6"/>
    <s v="Cash"/>
    <s v="N/A"/>
    <x v="3"/>
    <s v="Yes"/>
    <s v="FB0033"/>
    <n v="5"/>
    <n v="8"/>
    <s v="Email"/>
    <x v="1"/>
  </r>
  <r>
    <s v="ORD00066"/>
    <d v="2024-03-21T00:00:00"/>
    <x v="2"/>
    <x v="0"/>
    <d v="2024-04-08T00:00:00"/>
    <x v="0"/>
    <n v="18"/>
    <s v="CU0309"/>
    <s v="Ravi Singh"/>
    <s v="Male"/>
    <n v="31"/>
    <x v="6"/>
    <s v="Odisha"/>
    <x v="7"/>
    <n v="590000"/>
    <x v="0"/>
    <s v="C029"/>
    <x v="4"/>
    <x v="18"/>
    <x v="2"/>
    <x v="1"/>
    <s v="Manual"/>
    <n v="800000"/>
    <n v="2024"/>
    <n v="3"/>
    <s v="D015"/>
    <x v="3"/>
    <x v="11"/>
    <n v="2006"/>
    <n v="4500"/>
    <n v="4.5999999999999996"/>
    <s v="S045"/>
    <x v="41"/>
    <n v="7"/>
    <x v="0"/>
    <s v="White"/>
    <n v="0.02"/>
    <n v="16000"/>
    <n v="784000"/>
    <n v="7.84"/>
    <s v="Exchange + Loan"/>
    <s v="Mahindra Finance"/>
    <x v="4"/>
    <s v="No"/>
    <s v="No Feedback"/>
    <s v="No Feedback"/>
    <s v="No Feedback"/>
    <s v="No Feedback"/>
    <x v="3"/>
  </r>
  <r>
    <s v="ORD00067"/>
    <d v="2024-03-21T00:00:00"/>
    <x v="2"/>
    <x v="0"/>
    <d v="2024-04-23T00:00:00"/>
    <x v="0"/>
    <n v="33"/>
    <s v="CU0717"/>
    <s v="Lokesh Yadav"/>
    <s v="Male"/>
    <n v="43"/>
    <x v="16"/>
    <s v="Uttar Pradesh"/>
    <x v="1"/>
    <n v="1510000"/>
    <x v="0"/>
    <s v="C002"/>
    <x v="1"/>
    <x v="3"/>
    <x v="1"/>
    <x v="1"/>
    <s v="Manual"/>
    <n v="650000"/>
    <n v="2024"/>
    <n v="3"/>
    <s v="D007"/>
    <x v="0"/>
    <x v="16"/>
    <n v="2013"/>
    <n v="3000"/>
    <n v="4.4000000000000004"/>
    <s v="S020"/>
    <x v="24"/>
    <n v="4"/>
    <x v="0"/>
    <s v="Orange"/>
    <n v="9.2307692307692316E-3"/>
    <n v="6000"/>
    <n v="644000"/>
    <n v="6.44"/>
    <s v="Loan/Finance"/>
    <s v="SBI"/>
    <x v="1"/>
    <s v="Yes"/>
    <s v="No Feedback"/>
    <s v="No Feedback"/>
    <s v="No Feedback"/>
    <s v="No Feedback"/>
    <x v="3"/>
  </r>
  <r>
    <s v="ORD00068"/>
    <d v="2024-03-24T00:00:00"/>
    <x v="2"/>
    <x v="0"/>
    <d v="2024-03-31T00:00:00"/>
    <x v="0"/>
    <n v="7"/>
    <s v="CU0682"/>
    <s v="Harsh Shah"/>
    <s v="Male"/>
    <n v="27"/>
    <x v="16"/>
    <s v="Uttar Pradesh"/>
    <x v="0"/>
    <n v="700000"/>
    <x v="0"/>
    <s v="C003"/>
    <x v="1"/>
    <x v="5"/>
    <x v="1"/>
    <x v="1"/>
    <s v="Automatic"/>
    <n v="760000"/>
    <n v="2022"/>
    <n v="2"/>
    <s v="D008"/>
    <x v="0"/>
    <x v="12"/>
    <n v="2007"/>
    <n v="10000"/>
    <n v="3.8"/>
    <s v="S022"/>
    <x v="42"/>
    <n v="6"/>
    <x v="0"/>
    <s v="Grey"/>
    <n v="4.736842105263158E-2"/>
    <n v="36000"/>
    <n v="724000"/>
    <n v="7.24"/>
    <s v="Cash"/>
    <s v="N/A"/>
    <x v="3"/>
    <s v="No"/>
    <s v="No Feedback"/>
    <s v="No Feedback"/>
    <s v="No Feedback"/>
    <s v="No Feedback"/>
    <x v="3"/>
  </r>
  <r>
    <s v="ORD00069"/>
    <d v="2024-03-24T00:00:00"/>
    <x v="2"/>
    <x v="0"/>
    <d v="2024-04-17T00:00:00"/>
    <x v="0"/>
    <n v="24"/>
    <s v="CU0391"/>
    <s v="Mohit Yadav"/>
    <s v="Male"/>
    <n v="29"/>
    <x v="20"/>
    <s v="Maharashtra"/>
    <x v="4"/>
    <n v="750000"/>
    <x v="0"/>
    <s v="C017"/>
    <x v="2"/>
    <x v="26"/>
    <x v="0"/>
    <x v="0"/>
    <s v="Automatic"/>
    <n v="1550000"/>
    <n v="2023"/>
    <n v="2"/>
    <s v="D010"/>
    <x v="1"/>
    <x v="9"/>
    <n v="2014"/>
    <n v="3000"/>
    <n v="4.5999999999999996"/>
    <s v="S031"/>
    <x v="9"/>
    <n v="4"/>
    <x v="0"/>
    <s v="Grey"/>
    <n v="0"/>
    <n v="0"/>
    <n v="1550000"/>
    <n v="15.5"/>
    <s v="Loan/Finance"/>
    <s v="HDFC Bank"/>
    <x v="0"/>
    <s v="No"/>
    <s v="No Feedback"/>
    <s v="No Feedback"/>
    <s v="No Feedback"/>
    <s v="No Feedback"/>
    <x v="3"/>
  </r>
  <r>
    <s v="ORD00070"/>
    <d v="2024-03-29T00:00:00"/>
    <x v="2"/>
    <x v="0"/>
    <d v="2024-04-13T00:00:00"/>
    <x v="0"/>
    <n v="15"/>
    <s v="CU0119"/>
    <s v="Imran Iyer"/>
    <s v="Male"/>
    <n v="44"/>
    <x v="0"/>
    <s v="Chandigarh"/>
    <x v="2"/>
    <n v="3220000"/>
    <x v="1"/>
    <s v="C015"/>
    <x v="2"/>
    <x v="2"/>
    <x v="0"/>
    <x v="1"/>
    <s v="Manual"/>
    <n v="650000"/>
    <n v="2021"/>
    <n v="3"/>
    <s v="D004"/>
    <x v="0"/>
    <x v="0"/>
    <n v="2018"/>
    <n v="4500"/>
    <n v="4"/>
    <s v="S013"/>
    <x v="43"/>
    <n v="7"/>
    <x v="0"/>
    <s v="Red"/>
    <n v="2.7692307692307693E-2"/>
    <n v="18000"/>
    <n v="632000"/>
    <n v="6.32"/>
    <s v="Lease (Corporate)"/>
    <s v="HDFC Bank"/>
    <x v="3"/>
    <s v="No"/>
    <s v="No Feedback"/>
    <s v="No Feedback"/>
    <s v="No Feedback"/>
    <s v="No Feedback"/>
    <x v="3"/>
  </r>
  <r>
    <s v="ORD00071"/>
    <d v="2024-03-29T00:00:00"/>
    <x v="2"/>
    <x v="0"/>
    <d v="2024-04-21T00:00:00"/>
    <x v="0"/>
    <n v="23"/>
    <s v="CU0374"/>
    <s v="Sandeep Chauhan"/>
    <s v="Male"/>
    <n v="55"/>
    <x v="19"/>
    <s v="West Bengal"/>
    <x v="4"/>
    <n v="720000"/>
    <x v="0"/>
    <s v="C027"/>
    <x v="9"/>
    <x v="27"/>
    <x v="0"/>
    <x v="4"/>
    <s v="Automatic"/>
    <n v="1350000"/>
    <n v="2022"/>
    <n v="5"/>
    <s v="D005"/>
    <x v="0"/>
    <x v="1"/>
    <n v="2010"/>
    <n v="12000"/>
    <n v="4"/>
    <s v="S014"/>
    <x v="1"/>
    <n v="8"/>
    <x v="0"/>
    <s v="White"/>
    <n v="0"/>
    <n v="0"/>
    <n v="1350000"/>
    <n v="13.5"/>
    <s v="Cash"/>
    <s v="N/A"/>
    <x v="2"/>
    <s v="Yes"/>
    <s v="No Feedback"/>
    <s v="No Feedback"/>
    <s v="No Feedback"/>
    <s v="No Feedback"/>
    <x v="3"/>
  </r>
  <r>
    <s v="ORD00072"/>
    <d v="2024-03-30T00:00:00"/>
    <x v="2"/>
    <x v="0"/>
    <d v="2024-05-04T00:00:00"/>
    <x v="0"/>
    <n v="35"/>
    <s v="CU0512"/>
    <s v="Pradeep Mishra"/>
    <s v="Male"/>
    <n v="47"/>
    <x v="1"/>
    <s v="Punjab"/>
    <x v="2"/>
    <n v="3240000"/>
    <x v="1"/>
    <s v="C020"/>
    <x v="0"/>
    <x v="28"/>
    <x v="0"/>
    <x v="0"/>
    <s v="Manual"/>
    <n v="1250000"/>
    <n v="2020"/>
    <n v="2"/>
    <s v="D005"/>
    <x v="0"/>
    <x v="1"/>
    <n v="2010"/>
    <n v="12000"/>
    <n v="4"/>
    <s v="S014"/>
    <x v="1"/>
    <n v="8"/>
    <x v="0"/>
    <s v="Brown"/>
    <n v="3.7600000000000001E-2"/>
    <n v="47000"/>
    <n v="1203000"/>
    <n v="12.03"/>
    <s v="Lease (Corporate)"/>
    <s v="Bajaj Finserv"/>
    <x v="6"/>
    <s v="No"/>
    <s v="FB0034"/>
    <n v="2"/>
    <n v="3"/>
    <s v="Email"/>
    <x v="2"/>
  </r>
  <r>
    <s v="ORD00073"/>
    <d v="2024-03-31T00:00:00"/>
    <x v="2"/>
    <x v="0"/>
    <d v="2024-04-16T00:00:00"/>
    <x v="0"/>
    <n v="16"/>
    <s v="CU0588"/>
    <s v="Aman Shah"/>
    <s v="Male"/>
    <n v="62"/>
    <x v="4"/>
    <s v="Haryana"/>
    <x v="1"/>
    <n v="1400000"/>
    <x v="0"/>
    <s v="C012"/>
    <x v="3"/>
    <x v="9"/>
    <x v="2"/>
    <x v="1"/>
    <s v="Automatic"/>
    <n v="1100000"/>
    <n v="2023"/>
    <n v="2"/>
    <s v="D003"/>
    <x v="0"/>
    <x v="4"/>
    <n v="2012"/>
    <n v="10000"/>
    <n v="4.2"/>
    <s v="S010"/>
    <x v="15"/>
    <n v="5"/>
    <x v="0"/>
    <s v="Red"/>
    <n v="0.04"/>
    <n v="44000"/>
    <n v="1056000"/>
    <n v="10.56"/>
    <s v="Loan/Finance"/>
    <s v="Tata Capital"/>
    <x v="4"/>
    <s v="Yes"/>
    <s v="FB0035"/>
    <n v="3"/>
    <n v="5"/>
    <s v="Dealer Visit"/>
    <x v="2"/>
  </r>
  <r>
    <s v="ORD00074"/>
    <d v="2024-04-01T00:00:00"/>
    <x v="3"/>
    <x v="0"/>
    <m/>
    <x v="1"/>
    <s v=""/>
    <s v="CU0718"/>
    <s v="Kamal Chauhan"/>
    <s v="Male"/>
    <n v="42"/>
    <x v="6"/>
    <s v="Odisha"/>
    <x v="4"/>
    <n v="390000"/>
    <x v="0"/>
    <s v="C016"/>
    <x v="2"/>
    <x v="16"/>
    <x v="0"/>
    <x v="0"/>
    <s v="Manual"/>
    <n v="950000"/>
    <n v="2023"/>
    <n v="3"/>
    <s v="D025"/>
    <x v="4"/>
    <x v="8"/>
    <n v="2019"/>
    <n v="3000"/>
    <n v="4.7"/>
    <s v="S075"/>
    <x v="44"/>
    <n v="4"/>
    <x v="0"/>
    <s v="Grey"/>
    <n v="4.5263157894736845E-2"/>
    <n v="43000"/>
    <n v="907000"/>
    <n v="9.07"/>
    <s v="Exchange + Loan"/>
    <s v="ICICI Bank"/>
    <x v="4"/>
    <s v="No"/>
    <s v="No Feedback"/>
    <s v="No Feedback"/>
    <s v="No Feedback"/>
    <s v="No Feedback"/>
    <x v="3"/>
  </r>
  <r>
    <s v="ORD00075"/>
    <d v="2024-04-04T00:00:00"/>
    <x v="3"/>
    <x v="0"/>
    <d v="2024-04-11T00:00:00"/>
    <x v="0"/>
    <n v="7"/>
    <s v="CU0164"/>
    <s v="Komal Saini"/>
    <s v="Female"/>
    <n v="65"/>
    <x v="7"/>
    <s v="Telangana"/>
    <x v="6"/>
    <n v="2010000"/>
    <x v="0"/>
    <s v="C037"/>
    <x v="8"/>
    <x v="21"/>
    <x v="0"/>
    <x v="1"/>
    <s v="Manual"/>
    <n v="700000"/>
    <n v="2021"/>
    <n v="4"/>
    <s v="D018"/>
    <x v="3"/>
    <x v="7"/>
    <n v="2019"/>
    <n v="4500"/>
    <n v="3.8"/>
    <s v="S054"/>
    <x v="22"/>
    <n v="4"/>
    <x v="0"/>
    <s v="Silver"/>
    <n v="3.5714285714285712E-2"/>
    <n v="25000"/>
    <n v="675000"/>
    <n v="6.75"/>
    <s v="Loan/Finance"/>
    <s v="Tata Capital"/>
    <x v="2"/>
    <s v="No"/>
    <s v="FB0036"/>
    <n v="5"/>
    <n v="10"/>
    <s v="Email"/>
    <x v="1"/>
  </r>
  <r>
    <s v="ORD00076"/>
    <d v="2024-04-05T00:00:00"/>
    <x v="3"/>
    <x v="0"/>
    <d v="2024-04-11T00:00:00"/>
    <x v="0"/>
    <n v="6"/>
    <s v="CU0714"/>
    <s v="Nisha Mishra"/>
    <s v="Female"/>
    <n v="21"/>
    <x v="10"/>
    <s v="Madhya Pradesh"/>
    <x v="4"/>
    <n v="820000"/>
    <x v="0"/>
    <s v="C033"/>
    <x v="7"/>
    <x v="15"/>
    <x v="2"/>
    <x v="1"/>
    <s v="Automatic"/>
    <n v="1300000"/>
    <n v="2022"/>
    <n v="3"/>
    <s v="D025"/>
    <x v="4"/>
    <x v="8"/>
    <n v="2019"/>
    <n v="3000"/>
    <n v="4.7"/>
    <s v="S074"/>
    <x v="8"/>
    <n v="8"/>
    <x v="0"/>
    <s v="Red"/>
    <n v="0"/>
    <n v="0"/>
    <n v="1300000"/>
    <n v="13"/>
    <s v="Cash"/>
    <s v="N/A"/>
    <x v="1"/>
    <s v="No"/>
    <s v="No Feedback"/>
    <s v="No Feedback"/>
    <s v="No Feedback"/>
    <s v="No Feedback"/>
    <x v="3"/>
  </r>
  <r>
    <s v="ORD00077"/>
    <d v="2024-04-05T00:00:00"/>
    <x v="3"/>
    <x v="0"/>
    <d v="2024-04-20T00:00:00"/>
    <x v="0"/>
    <n v="15"/>
    <s v="CU0469"/>
    <s v="Varun Malhotra"/>
    <s v="Male"/>
    <n v="36"/>
    <x v="3"/>
    <s v="Maharashtra"/>
    <x v="4"/>
    <n v="820000"/>
    <x v="0"/>
    <s v="C017"/>
    <x v="2"/>
    <x v="26"/>
    <x v="0"/>
    <x v="0"/>
    <s v="Automatic"/>
    <n v="1550000"/>
    <n v="2023"/>
    <n v="2"/>
    <s v="D010"/>
    <x v="1"/>
    <x v="9"/>
    <n v="2014"/>
    <n v="3000"/>
    <n v="4.5999999999999996"/>
    <s v="S033"/>
    <x v="45"/>
    <n v="5"/>
    <x v="0"/>
    <s v="Grey"/>
    <n v="9.6774193548387101E-3"/>
    <n v="15000"/>
    <n v="1535000"/>
    <n v="15.35"/>
    <s v="Cash"/>
    <s v="N/A"/>
    <x v="6"/>
    <s v="No"/>
    <s v="FB0037"/>
    <n v="5"/>
    <n v="10"/>
    <s v="Phone"/>
    <x v="1"/>
  </r>
  <r>
    <s v="ORD00078"/>
    <d v="2024-04-05T00:00:00"/>
    <x v="3"/>
    <x v="0"/>
    <d v="2024-04-14T00:00:00"/>
    <x v="0"/>
    <n v="9"/>
    <s v="CU0590"/>
    <s v="Mahesh Jain"/>
    <s v="Male"/>
    <n v="26"/>
    <x v="10"/>
    <s v="Madhya Pradesh"/>
    <x v="1"/>
    <n v="1070000"/>
    <x v="0"/>
    <s v="C003"/>
    <x v="1"/>
    <x v="5"/>
    <x v="1"/>
    <x v="1"/>
    <s v="Automatic"/>
    <n v="760000"/>
    <n v="2022"/>
    <n v="2"/>
    <s v="D024"/>
    <x v="4"/>
    <x v="10"/>
    <n v="2013"/>
    <n v="12000"/>
    <n v="3.9"/>
    <s v="S072"/>
    <x v="30"/>
    <n v="4"/>
    <x v="0"/>
    <s v="Black"/>
    <n v="1.8421052631578946E-2"/>
    <n v="14000"/>
    <n v="746000"/>
    <n v="7.46"/>
    <s v="Cash"/>
    <s v="N/A"/>
    <x v="3"/>
    <s v="Yes"/>
    <s v="No Feedback"/>
    <s v="No Feedback"/>
    <s v="No Feedback"/>
    <s v="No Feedback"/>
    <x v="3"/>
  </r>
  <r>
    <s v="ORD00079"/>
    <d v="2024-04-06T00:00:00"/>
    <x v="3"/>
    <x v="0"/>
    <d v="2024-04-24T00:00:00"/>
    <x v="0"/>
    <n v="18"/>
    <s v="CU0054"/>
    <s v="Vinod Agarwal"/>
    <s v="Male"/>
    <n v="37"/>
    <x v="8"/>
    <s v="Madhya Pradesh"/>
    <x v="9"/>
    <n v="3850000"/>
    <x v="0"/>
    <s v="C003"/>
    <x v="1"/>
    <x v="5"/>
    <x v="1"/>
    <x v="1"/>
    <s v="Automatic"/>
    <n v="760000"/>
    <n v="2022"/>
    <n v="2"/>
    <s v="D025"/>
    <x v="4"/>
    <x v="8"/>
    <n v="2019"/>
    <n v="3000"/>
    <n v="4.7"/>
    <s v="S077"/>
    <x v="46"/>
    <n v="6"/>
    <x v="0"/>
    <s v="Black"/>
    <n v="0"/>
    <n v="0"/>
    <n v="760000"/>
    <n v="7.6"/>
    <s v="Exchange + Loan"/>
    <s v="SBI"/>
    <x v="2"/>
    <s v="No"/>
    <s v="FB0038"/>
    <n v="5"/>
    <n v="9"/>
    <s v="Phone"/>
    <x v="1"/>
  </r>
  <r>
    <s v="ORD00080"/>
    <d v="2024-04-06T00:00:00"/>
    <x v="3"/>
    <x v="0"/>
    <d v="2024-05-07T00:00:00"/>
    <x v="0"/>
    <n v="31"/>
    <s v="CU0611"/>
    <s v="Mahesh Yadav"/>
    <s v="Male"/>
    <n v="55"/>
    <x v="21"/>
    <s v="Kerala"/>
    <x v="6"/>
    <n v="1470000"/>
    <x v="0"/>
    <s v="C035"/>
    <x v="10"/>
    <x v="29"/>
    <x v="0"/>
    <x v="1"/>
    <s v="Automatic"/>
    <n v="1600000"/>
    <n v="2019"/>
    <n v="4"/>
    <s v="D019"/>
    <x v="3"/>
    <x v="23"/>
    <n v="2013"/>
    <n v="12000"/>
    <n v="4.2"/>
    <s v="S056"/>
    <x v="47"/>
    <n v="8"/>
    <x v="0"/>
    <s v="Black"/>
    <n v="4.4374999999999998E-2"/>
    <n v="71000"/>
    <n v="1529000"/>
    <n v="15.29"/>
    <s v="Exchange + Loan"/>
    <s v="ICICI Bank"/>
    <x v="6"/>
    <s v="Yes"/>
    <s v="No Feedback"/>
    <s v="No Feedback"/>
    <s v="No Feedback"/>
    <s v="No Feedback"/>
    <x v="3"/>
  </r>
  <r>
    <s v="ORD00081"/>
    <d v="2024-04-07T00:00:00"/>
    <x v="3"/>
    <x v="0"/>
    <d v="2024-04-16T00:00:00"/>
    <x v="0"/>
    <n v="9"/>
    <s v="CU0085"/>
    <s v="Ankit Joshi"/>
    <s v="Male"/>
    <n v="34"/>
    <x v="17"/>
    <s v="Karnataka"/>
    <x v="6"/>
    <n v="840000"/>
    <x v="0"/>
    <s v="C003"/>
    <x v="1"/>
    <x v="5"/>
    <x v="1"/>
    <x v="1"/>
    <s v="Automatic"/>
    <n v="760000"/>
    <n v="2022"/>
    <n v="2"/>
    <s v="D014"/>
    <x v="3"/>
    <x v="13"/>
    <n v="2013"/>
    <n v="12000"/>
    <n v="4.4000000000000004"/>
    <s v="S042"/>
    <x v="16"/>
    <n v="5"/>
    <x v="0"/>
    <s v="Red"/>
    <n v="2.763157894736842E-2"/>
    <n v="21000"/>
    <n v="739000"/>
    <n v="7.39"/>
    <s v="Cash"/>
    <s v="N/A"/>
    <x v="0"/>
    <s v="No"/>
    <s v="FB0039"/>
    <n v="3"/>
    <n v="8"/>
    <s v="Dealer Visit"/>
    <x v="4"/>
  </r>
  <r>
    <s v="ORD00082"/>
    <d v="2024-04-07T00:00:00"/>
    <x v="3"/>
    <x v="0"/>
    <d v="2024-04-11T00:00:00"/>
    <x v="0"/>
    <n v="4"/>
    <s v="CU0496"/>
    <s v="Vinod Bansal"/>
    <s v="Male"/>
    <n v="48"/>
    <x v="0"/>
    <s v="Chandigarh"/>
    <x v="6"/>
    <n v="1620000"/>
    <x v="0"/>
    <s v="C040"/>
    <x v="11"/>
    <x v="30"/>
    <x v="4"/>
    <x v="1"/>
    <s v="Automatic"/>
    <n v="5400000"/>
    <n v="2022"/>
    <n v="5"/>
    <s v="D004"/>
    <x v="0"/>
    <x v="0"/>
    <n v="2018"/>
    <n v="4500"/>
    <n v="4"/>
    <s v="S012"/>
    <x v="0"/>
    <n v="7"/>
    <x v="0"/>
    <s v="Black"/>
    <n v="0"/>
    <n v="0"/>
    <n v="5400000"/>
    <n v="54"/>
    <s v="Cash"/>
    <s v="N/A"/>
    <x v="4"/>
    <s v="No"/>
    <s v="FB0040"/>
    <n v="5"/>
    <n v="8"/>
    <s v="Email"/>
    <x v="1"/>
  </r>
  <r>
    <s v="ORD00083"/>
    <d v="2024-04-09T00:00:00"/>
    <x v="3"/>
    <x v="0"/>
    <d v="2024-04-23T00:00:00"/>
    <x v="0"/>
    <n v="14"/>
    <s v="CU0543"/>
    <s v="Imran Mishra"/>
    <s v="Male"/>
    <n v="21"/>
    <x v="6"/>
    <s v="Odisha"/>
    <x v="1"/>
    <n v="710000"/>
    <x v="0"/>
    <s v="C012"/>
    <x v="3"/>
    <x v="9"/>
    <x v="2"/>
    <x v="1"/>
    <s v="Automatic"/>
    <n v="1100000"/>
    <n v="2023"/>
    <n v="2"/>
    <s v="D021"/>
    <x v="2"/>
    <x v="6"/>
    <n v="2008"/>
    <n v="4500"/>
    <n v="4.3"/>
    <s v="S062"/>
    <x v="6"/>
    <n v="5"/>
    <x v="0"/>
    <s v="White"/>
    <n v="3.9090909090909093E-2"/>
    <n v="43000"/>
    <n v="1057000"/>
    <n v="10.57"/>
    <s v="Cash"/>
    <s v="N/A"/>
    <x v="3"/>
    <s v="No"/>
    <s v="FB0041"/>
    <n v="4"/>
    <n v="9"/>
    <s v="Email"/>
    <x v="1"/>
  </r>
  <r>
    <s v="ORD00084"/>
    <d v="2024-04-10T00:00:00"/>
    <x v="3"/>
    <x v="0"/>
    <m/>
    <x v="1"/>
    <s v=""/>
    <s v="CU0126"/>
    <s v="Sneha Chauhan"/>
    <s v="Female"/>
    <n v="35"/>
    <x v="5"/>
    <s v="Tamil Nadu"/>
    <x v="4"/>
    <n v="300000"/>
    <x v="0"/>
    <s v="C001"/>
    <x v="1"/>
    <x v="25"/>
    <x v="1"/>
    <x v="1"/>
    <s v="Manual"/>
    <n v="425000"/>
    <n v="2022"/>
    <n v="3"/>
    <s v="D016"/>
    <x v="3"/>
    <x v="18"/>
    <n v="2007"/>
    <n v="4500"/>
    <n v="4.7"/>
    <s v="S048"/>
    <x v="27"/>
    <n v="5"/>
    <x v="0"/>
    <s v="Silver"/>
    <n v="2.5882352941176471E-2"/>
    <n v="11000"/>
    <n v="414000"/>
    <n v="4.1399999999999997"/>
    <s v="Loan/Finance"/>
    <s v="HDFC Bank"/>
    <x v="2"/>
    <s v="No"/>
    <s v="No Feedback"/>
    <s v="No Feedback"/>
    <s v="No Feedback"/>
    <s v="No Feedback"/>
    <x v="3"/>
  </r>
  <r>
    <s v="ORD00085"/>
    <d v="2024-04-10T00:00:00"/>
    <x v="3"/>
    <x v="0"/>
    <d v="2024-05-01T00:00:00"/>
    <x v="0"/>
    <n v="21"/>
    <s v="CU0558"/>
    <s v="Sandeep Reddy"/>
    <s v="Male"/>
    <n v="36"/>
    <x v="19"/>
    <s v="West Bengal"/>
    <x v="1"/>
    <n v="1460000"/>
    <x v="0"/>
    <s v="C004"/>
    <x v="1"/>
    <x v="7"/>
    <x v="2"/>
    <x v="1"/>
    <s v="Manual"/>
    <n v="690000"/>
    <n v="2024"/>
    <n v="3"/>
    <s v="D022"/>
    <x v="2"/>
    <x v="22"/>
    <n v="2007"/>
    <n v="8000"/>
    <n v="3.9"/>
    <s v="S065"/>
    <x v="39"/>
    <n v="4"/>
    <x v="0"/>
    <s v="Grey"/>
    <n v="0"/>
    <n v="0"/>
    <n v="690000"/>
    <n v="6.9"/>
    <s v="Cash"/>
    <s v="N/A"/>
    <x v="3"/>
    <s v="Yes"/>
    <s v="No Feedback"/>
    <s v="No Feedback"/>
    <s v="No Feedback"/>
    <s v="No Feedback"/>
    <x v="3"/>
  </r>
  <r>
    <s v="ORD00086"/>
    <d v="2024-04-11T00:00:00"/>
    <x v="3"/>
    <x v="0"/>
    <d v="2024-04-23T00:00:00"/>
    <x v="0"/>
    <n v="12"/>
    <s v="CU0591"/>
    <s v="Faisal Joshi"/>
    <s v="Male"/>
    <n v="62"/>
    <x v="14"/>
    <s v="Rajasthan"/>
    <x v="9"/>
    <n v="3400000"/>
    <x v="0"/>
    <s v="C012"/>
    <x v="3"/>
    <x v="9"/>
    <x v="2"/>
    <x v="1"/>
    <s v="Automatic"/>
    <n v="1100000"/>
    <n v="2023"/>
    <n v="2"/>
    <s v="D006"/>
    <x v="0"/>
    <x v="15"/>
    <n v="2015"/>
    <n v="3000"/>
    <n v="3.5"/>
    <s v="S017"/>
    <x v="21"/>
    <n v="8"/>
    <x v="0"/>
    <s v="Black"/>
    <n v="3.272727272727273E-2"/>
    <n v="36000"/>
    <n v="1064000"/>
    <n v="10.64"/>
    <s v="Loan/Finance"/>
    <s v="SBI"/>
    <x v="4"/>
    <s v="Yes"/>
    <s v="No Feedback"/>
    <s v="No Feedback"/>
    <s v="No Feedback"/>
    <s v="No Feedback"/>
    <x v="3"/>
  </r>
  <r>
    <s v="ORD00087"/>
    <d v="2024-04-11T00:00:00"/>
    <x v="3"/>
    <x v="0"/>
    <d v="2024-04-30T00:00:00"/>
    <x v="0"/>
    <n v="19"/>
    <s v="CU0138"/>
    <s v="Ashok Verma"/>
    <s v="Male"/>
    <n v="38"/>
    <x v="21"/>
    <s v="Kerala"/>
    <x v="2"/>
    <n v="1930000"/>
    <x v="0"/>
    <s v="C016"/>
    <x v="2"/>
    <x v="16"/>
    <x v="0"/>
    <x v="0"/>
    <s v="Manual"/>
    <n v="950000"/>
    <n v="2023"/>
    <n v="3"/>
    <s v="D019"/>
    <x v="3"/>
    <x v="23"/>
    <n v="2013"/>
    <n v="12000"/>
    <n v="4.2"/>
    <s v="S058"/>
    <x v="48"/>
    <n v="8"/>
    <x v="1"/>
    <s v="Black"/>
    <n v="0"/>
    <n v="0"/>
    <n v="950000"/>
    <n v="9.5"/>
    <s v="Exchange + Loan"/>
    <s v="HDFC Bank"/>
    <x v="0"/>
    <s v="No"/>
    <s v="FB0042"/>
    <n v="4"/>
    <n v="8"/>
    <s v="Phone"/>
    <x v="1"/>
  </r>
  <r>
    <s v="ORD00088"/>
    <d v="2024-04-11T00:00:00"/>
    <x v="3"/>
    <x v="0"/>
    <d v="2024-04-26T00:00:00"/>
    <x v="0"/>
    <n v="15"/>
    <s v="CU0468"/>
    <s v="Gaurav Das"/>
    <s v="Male"/>
    <n v="27"/>
    <x v="3"/>
    <s v="Maharashtra"/>
    <x v="0"/>
    <n v="750000"/>
    <x v="0"/>
    <s v="C002"/>
    <x v="1"/>
    <x v="3"/>
    <x v="1"/>
    <x v="1"/>
    <s v="Manual"/>
    <n v="650000"/>
    <n v="2024"/>
    <n v="3"/>
    <s v="D010"/>
    <x v="1"/>
    <x v="9"/>
    <n v="2014"/>
    <n v="3000"/>
    <n v="4.5999999999999996"/>
    <s v="S031"/>
    <x v="9"/>
    <n v="4"/>
    <x v="0"/>
    <s v="Grey"/>
    <n v="2.4615384615384615E-2"/>
    <n v="16000"/>
    <n v="634000"/>
    <n v="6.34"/>
    <s v="Loan/Finance"/>
    <s v="Mahindra Finance"/>
    <x v="5"/>
    <s v="No"/>
    <s v="FB0043"/>
    <n v="5"/>
    <n v="8"/>
    <s v="Online Survey"/>
    <x v="1"/>
  </r>
  <r>
    <s v="ORD00089"/>
    <d v="2024-04-12T00:00:00"/>
    <x v="3"/>
    <x v="0"/>
    <d v="2024-04-30T00:00:00"/>
    <x v="0"/>
    <n v="18"/>
    <s v="CU0664"/>
    <s v="Vivek Pillai"/>
    <s v="Male"/>
    <n v="21"/>
    <x v="22"/>
    <s v="Gujarat"/>
    <x v="0"/>
    <n v="1220000"/>
    <x v="0"/>
    <s v="C028"/>
    <x v="4"/>
    <x v="6"/>
    <x v="2"/>
    <x v="1"/>
    <s v="Automatic"/>
    <n v="1250000"/>
    <n v="2023"/>
    <n v="4"/>
    <s v="D013"/>
    <x v="1"/>
    <x v="21"/>
    <n v="2010"/>
    <n v="10000"/>
    <n v="4.4000000000000004"/>
    <s v="S039"/>
    <x v="38"/>
    <n v="4"/>
    <x v="0"/>
    <s v="White"/>
    <n v="9.5999999999999992E-3"/>
    <n v="12000"/>
    <n v="1238000"/>
    <n v="12.38"/>
    <s v="Exchange + Loan"/>
    <s v="Axis Bank"/>
    <x v="6"/>
    <s v="No"/>
    <s v="FB0044"/>
    <n v="5"/>
    <n v="10"/>
    <s v="Online Survey"/>
    <x v="1"/>
  </r>
  <r>
    <s v="ORD00090"/>
    <d v="2024-04-12T00:00:00"/>
    <x v="3"/>
    <x v="0"/>
    <d v="2024-04-29T00:00:00"/>
    <x v="0"/>
    <n v="17"/>
    <s v="CU0113"/>
    <s v="Komal Shah"/>
    <s v="Female"/>
    <n v="24"/>
    <x v="15"/>
    <s v="Tamil Nadu"/>
    <x v="1"/>
    <n v="640000"/>
    <x v="0"/>
    <s v="C019"/>
    <x v="2"/>
    <x v="31"/>
    <x v="1"/>
    <x v="3"/>
    <s v="Automatic"/>
    <n v="800000"/>
    <n v="2022"/>
    <n v="2"/>
    <s v="D017"/>
    <x v="3"/>
    <x v="19"/>
    <n v="2015"/>
    <n v="4500"/>
    <n v="4.3"/>
    <s v="S051"/>
    <x v="29"/>
    <n v="4"/>
    <x v="0"/>
    <s v="White"/>
    <n v="0.01"/>
    <n v="8000"/>
    <n v="792000"/>
    <n v="7.92"/>
    <s v="Loan/Finance"/>
    <s v="SBI"/>
    <x v="6"/>
    <s v="No"/>
    <s v="FB0045"/>
    <n v="5"/>
    <n v="10"/>
    <s v="Phone"/>
    <x v="1"/>
  </r>
  <r>
    <s v="ORD00091"/>
    <d v="2024-04-13T00:00:00"/>
    <x v="3"/>
    <x v="0"/>
    <d v="2024-05-17T00:00:00"/>
    <x v="0"/>
    <n v="34"/>
    <s v="CU0228"/>
    <s v="Harsh Kapoor"/>
    <s v="Male"/>
    <n v="29"/>
    <x v="18"/>
    <s v="Gujarat"/>
    <x v="0"/>
    <n v="620000"/>
    <x v="0"/>
    <s v="C009"/>
    <x v="3"/>
    <x v="17"/>
    <x v="1"/>
    <x v="1"/>
    <s v="Automatic"/>
    <n v="780000"/>
    <n v="2023"/>
    <n v="2"/>
    <s v="D012"/>
    <x v="1"/>
    <x v="20"/>
    <n v="2011"/>
    <n v="12000"/>
    <n v="3.8"/>
    <s v="S036"/>
    <x v="49"/>
    <n v="5"/>
    <x v="0"/>
    <s v="White"/>
    <n v="2.8205128205128206E-2"/>
    <n v="22000"/>
    <n v="758000"/>
    <n v="7.58"/>
    <s v="Loan/Finance"/>
    <s v="Bajaj Finserv"/>
    <x v="2"/>
    <s v="No"/>
    <s v="FB0046"/>
    <n v="3"/>
    <n v="5"/>
    <s v="Email"/>
    <x v="4"/>
  </r>
  <r>
    <s v="ORD00092"/>
    <d v="2024-04-14T00:00:00"/>
    <x v="3"/>
    <x v="0"/>
    <d v="2024-05-12T00:00:00"/>
    <x v="0"/>
    <n v="28"/>
    <s v="CU0586"/>
    <s v="Kamal Jain"/>
    <s v="Male"/>
    <n v="29"/>
    <x v="17"/>
    <s v="Karnataka"/>
    <x v="0"/>
    <n v="710000"/>
    <x v="0"/>
    <s v="C030"/>
    <x v="6"/>
    <x v="32"/>
    <x v="0"/>
    <x v="1"/>
    <s v="Automatic"/>
    <n v="1350000"/>
    <n v="2023"/>
    <n v="3"/>
    <s v="D014"/>
    <x v="3"/>
    <x v="13"/>
    <n v="2013"/>
    <n v="12000"/>
    <n v="4.4000000000000004"/>
    <s v="S042"/>
    <x v="16"/>
    <n v="5"/>
    <x v="0"/>
    <s v="Silver"/>
    <n v="0"/>
    <n v="0"/>
    <n v="1350000"/>
    <n v="13.5"/>
    <s v="Exchange + Loan"/>
    <s v="SBI"/>
    <x v="0"/>
    <s v="No"/>
    <s v="No Feedback"/>
    <s v="No Feedback"/>
    <s v="No Feedback"/>
    <s v="No Feedback"/>
    <x v="3"/>
  </r>
  <r>
    <s v="ORD00093"/>
    <d v="2024-04-15T00:00:00"/>
    <x v="3"/>
    <x v="0"/>
    <d v="2024-05-11T00:00:00"/>
    <x v="0"/>
    <n v="26"/>
    <s v="CU0010"/>
    <s v="Nisha Mishra"/>
    <s v="Female"/>
    <n v="21"/>
    <x v="3"/>
    <s v="Maharashtra"/>
    <x v="5"/>
    <n v="590000"/>
    <x v="0"/>
    <s v="C019"/>
    <x v="2"/>
    <x v="31"/>
    <x v="1"/>
    <x v="3"/>
    <s v="Automatic"/>
    <n v="800000"/>
    <n v="2022"/>
    <n v="2"/>
    <s v="D011"/>
    <x v="1"/>
    <x v="3"/>
    <n v="2019"/>
    <n v="12000"/>
    <n v="4.5999999999999996"/>
    <s v="S034"/>
    <x v="3"/>
    <n v="5"/>
    <x v="0"/>
    <s v="Grey"/>
    <n v="0"/>
    <n v="0"/>
    <n v="800000"/>
    <n v="8"/>
    <s v="Loan/Finance"/>
    <s v="HDFC Bank"/>
    <x v="0"/>
    <s v="No"/>
    <s v="FB0047"/>
    <n v="5"/>
    <n v="10"/>
    <s v="Dealer Visit"/>
    <x v="1"/>
  </r>
  <r>
    <s v="ORD00094"/>
    <d v="2024-04-15T00:00:00"/>
    <x v="3"/>
    <x v="0"/>
    <m/>
    <x v="1"/>
    <s v=""/>
    <s v="CU0624"/>
    <s v="Priya Bose"/>
    <s v="Female"/>
    <n v="47"/>
    <x v="4"/>
    <s v="Haryana"/>
    <x v="1"/>
    <n v="750000"/>
    <x v="0"/>
    <s v="C010"/>
    <x v="3"/>
    <x v="4"/>
    <x v="0"/>
    <x v="1"/>
    <s v="Manual"/>
    <n v="800000"/>
    <n v="2022"/>
    <n v="3"/>
    <s v="D003"/>
    <x v="0"/>
    <x v="4"/>
    <n v="2012"/>
    <n v="10000"/>
    <n v="4.2"/>
    <s v="S010"/>
    <x v="15"/>
    <n v="5"/>
    <x v="0"/>
    <s v="Silver"/>
    <n v="4.4999999999999998E-2"/>
    <n v="36000"/>
    <n v="764000"/>
    <n v="7.64"/>
    <s v="Loan/Finance"/>
    <s v="ICICI Bank"/>
    <x v="1"/>
    <s v="No"/>
    <s v="No Feedback"/>
    <s v="No Feedback"/>
    <s v="No Feedback"/>
    <s v="No Feedback"/>
    <x v="3"/>
  </r>
  <r>
    <s v="ORD00095"/>
    <d v="2024-04-17T00:00:00"/>
    <x v="3"/>
    <x v="0"/>
    <d v="2024-05-05T00:00:00"/>
    <x v="0"/>
    <n v="18"/>
    <s v="CU0235"/>
    <s v="Gaurav Das"/>
    <s v="Male"/>
    <n v="39"/>
    <x v="0"/>
    <s v="Chandigarh"/>
    <x v="6"/>
    <n v="1640000"/>
    <x v="0"/>
    <s v="C007"/>
    <x v="1"/>
    <x v="22"/>
    <x v="0"/>
    <x v="4"/>
    <s v="Automatic"/>
    <n v="1150000"/>
    <n v="2022"/>
    <n v="3"/>
    <s v="D010"/>
    <x v="1"/>
    <x v="9"/>
    <n v="2014"/>
    <n v="3000"/>
    <n v="4.5999999999999996"/>
    <s v="S033"/>
    <x v="45"/>
    <n v="5"/>
    <x v="0"/>
    <s v="Orange"/>
    <n v="4.3478260869565216E-2"/>
    <n v="50000"/>
    <n v="1100000"/>
    <n v="11"/>
    <s v="Loan/Finance"/>
    <s v="Mahindra Finance"/>
    <x v="0"/>
    <s v="No"/>
    <s v="No Feedback"/>
    <s v="No Feedback"/>
    <s v="No Feedback"/>
    <s v="No Feedback"/>
    <x v="3"/>
  </r>
  <r>
    <s v="ORD00096"/>
    <d v="2024-04-19T00:00:00"/>
    <x v="3"/>
    <x v="0"/>
    <d v="2024-05-24T00:00:00"/>
    <x v="0"/>
    <n v="35"/>
    <s v="CU0059"/>
    <s v="Sneha Patel"/>
    <s v="Female"/>
    <n v="37"/>
    <x v="7"/>
    <s v="Telangana"/>
    <x v="8"/>
    <n v="950000"/>
    <x v="0"/>
    <s v="C002"/>
    <x v="1"/>
    <x v="3"/>
    <x v="1"/>
    <x v="1"/>
    <s v="Manual"/>
    <n v="650000"/>
    <n v="2024"/>
    <n v="3"/>
    <s v="D018"/>
    <x v="3"/>
    <x v="7"/>
    <n v="2019"/>
    <n v="4500"/>
    <n v="3.8"/>
    <s v="S053"/>
    <x v="7"/>
    <n v="7"/>
    <x v="0"/>
    <s v="Grey"/>
    <n v="1.8461538461538463E-2"/>
    <n v="12000"/>
    <n v="638000"/>
    <n v="6.38"/>
    <s v="Cash"/>
    <s v="N/A"/>
    <x v="1"/>
    <s v="No"/>
    <s v="FB0048"/>
    <n v="4"/>
    <n v="7"/>
    <s v="Dealer Visit"/>
    <x v="1"/>
  </r>
  <r>
    <s v="ORD00097"/>
    <d v="2024-04-19T00:00:00"/>
    <x v="3"/>
    <x v="0"/>
    <d v="2024-05-07T00:00:00"/>
    <x v="0"/>
    <n v="18"/>
    <s v="CU0715"/>
    <s v="Ramesh Das"/>
    <s v="Male"/>
    <n v="39"/>
    <x v="1"/>
    <s v="Punjab"/>
    <x v="6"/>
    <n v="2040000"/>
    <x v="0"/>
    <s v="C003"/>
    <x v="1"/>
    <x v="5"/>
    <x v="1"/>
    <x v="1"/>
    <s v="Automatic"/>
    <n v="760000"/>
    <n v="2022"/>
    <n v="2"/>
    <s v="D005"/>
    <x v="0"/>
    <x v="1"/>
    <n v="2010"/>
    <n v="12000"/>
    <n v="4"/>
    <s v="S014"/>
    <x v="1"/>
    <n v="8"/>
    <x v="0"/>
    <s v="Brown"/>
    <n v="3.5526315789473684E-2"/>
    <n v="27000"/>
    <n v="733000"/>
    <n v="7.33"/>
    <s v="Cash"/>
    <s v="N/A"/>
    <x v="1"/>
    <s v="No"/>
    <s v="No Feedback"/>
    <s v="No Feedback"/>
    <s v="No Feedback"/>
    <s v="No Feedback"/>
    <x v="3"/>
  </r>
  <r>
    <s v="ORD00098"/>
    <d v="2024-04-22T00:00:00"/>
    <x v="3"/>
    <x v="0"/>
    <d v="2024-04-28T00:00:00"/>
    <x v="0"/>
    <n v="6"/>
    <s v="CU0701"/>
    <s v="Varun Joshi"/>
    <s v="Male"/>
    <n v="23"/>
    <x v="13"/>
    <s v="Assam"/>
    <x v="2"/>
    <n v="2230000"/>
    <x v="0"/>
    <s v="C016"/>
    <x v="2"/>
    <x v="16"/>
    <x v="0"/>
    <x v="0"/>
    <s v="Manual"/>
    <n v="950000"/>
    <n v="2023"/>
    <n v="3"/>
    <s v="D023"/>
    <x v="2"/>
    <x v="14"/>
    <n v="2005"/>
    <n v="12000"/>
    <n v="4.4000000000000004"/>
    <s v="S069"/>
    <x v="28"/>
    <n v="6"/>
    <x v="0"/>
    <s v="Black"/>
    <n v="0"/>
    <n v="0"/>
    <n v="950000"/>
    <n v="9.5"/>
    <s v="Cash"/>
    <s v="N/A"/>
    <x v="3"/>
    <s v="Yes"/>
    <s v="No Feedback"/>
    <s v="No Feedback"/>
    <s v="No Feedback"/>
    <s v="No Feedback"/>
    <x v="3"/>
  </r>
  <r>
    <s v="ORD00099"/>
    <d v="2024-04-24T00:00:00"/>
    <x v="3"/>
    <x v="0"/>
    <d v="2024-05-15T00:00:00"/>
    <x v="0"/>
    <n v="21"/>
    <s v="CU0383"/>
    <s v="Pradeep Iyer"/>
    <s v="Male"/>
    <n v="33"/>
    <x v="6"/>
    <s v="Odisha"/>
    <x v="6"/>
    <n v="1570000"/>
    <x v="0"/>
    <s v="C037"/>
    <x v="8"/>
    <x v="21"/>
    <x v="0"/>
    <x v="1"/>
    <s v="Manual"/>
    <n v="700000"/>
    <n v="2021"/>
    <n v="4"/>
    <s v="D021"/>
    <x v="2"/>
    <x v="6"/>
    <n v="2008"/>
    <n v="4500"/>
    <n v="4.3"/>
    <s v="S064"/>
    <x v="40"/>
    <n v="8"/>
    <x v="0"/>
    <s v="White"/>
    <n v="4.7142857142857146E-2"/>
    <n v="33000"/>
    <n v="667000"/>
    <n v="6.67"/>
    <s v="Loan/Finance"/>
    <s v="ICICI Bank"/>
    <x v="6"/>
    <s v="No"/>
    <s v="FB0049"/>
    <n v="4"/>
    <n v="7"/>
    <s v="Email"/>
    <x v="1"/>
  </r>
  <r>
    <s v="ORD00100"/>
    <d v="2024-04-25T00:00:00"/>
    <x v="3"/>
    <x v="0"/>
    <d v="2024-05-27T00:00:00"/>
    <x v="0"/>
    <n v="32"/>
    <s v="CU0647"/>
    <s v="Aman Bansal"/>
    <s v="Male"/>
    <n v="21"/>
    <x v="10"/>
    <s v="Madhya Pradesh"/>
    <x v="1"/>
    <n v="1410000"/>
    <x v="0"/>
    <s v="C015"/>
    <x v="2"/>
    <x v="2"/>
    <x v="0"/>
    <x v="1"/>
    <s v="Manual"/>
    <n v="650000"/>
    <n v="2021"/>
    <n v="3"/>
    <s v="D025"/>
    <x v="4"/>
    <x v="8"/>
    <n v="2019"/>
    <n v="3000"/>
    <n v="4.7"/>
    <s v="S074"/>
    <x v="8"/>
    <n v="8"/>
    <x v="0"/>
    <s v="Black"/>
    <n v="0.02"/>
    <n v="13000"/>
    <n v="637000"/>
    <n v="6.37"/>
    <s v="Exchange + Loan"/>
    <s v="HDFC Bank"/>
    <x v="2"/>
    <s v="Yes"/>
    <s v="FB0050"/>
    <n v="3"/>
    <n v="7"/>
    <s v="Email"/>
    <x v="2"/>
  </r>
  <r>
    <s v="ORD00101"/>
    <d v="2024-04-26T00:00:00"/>
    <x v="3"/>
    <x v="0"/>
    <d v="2024-05-31T00:00:00"/>
    <x v="0"/>
    <n v="35"/>
    <s v="CU0006"/>
    <s v="Tarun Singh"/>
    <s v="Male"/>
    <n v="38"/>
    <x v="16"/>
    <s v="Uttar Pradesh"/>
    <x v="9"/>
    <n v="2720000"/>
    <x v="0"/>
    <s v="C008"/>
    <x v="3"/>
    <x v="12"/>
    <x v="1"/>
    <x v="1"/>
    <s v="Manual"/>
    <n v="600000"/>
    <n v="2023"/>
    <n v="3"/>
    <s v="D008"/>
    <x v="0"/>
    <x v="12"/>
    <n v="2007"/>
    <n v="10000"/>
    <n v="3.8"/>
    <s v="S024"/>
    <x v="35"/>
    <n v="4"/>
    <x v="0"/>
    <s v="Blue"/>
    <n v="0"/>
    <n v="0"/>
    <n v="600000"/>
    <n v="6"/>
    <s v="Exchange + Loan"/>
    <s v="SBI"/>
    <x v="3"/>
    <s v="Yes"/>
    <s v="No Feedback"/>
    <s v="No Feedback"/>
    <s v="No Feedback"/>
    <s v="No Feedback"/>
    <x v="3"/>
  </r>
  <r>
    <s v="ORD00102"/>
    <d v="2024-04-26T00:00:00"/>
    <x v="3"/>
    <x v="0"/>
    <d v="2024-05-10T00:00:00"/>
    <x v="0"/>
    <n v="14"/>
    <s v="CU0500"/>
    <s v="Divya Mishra"/>
    <s v="Female"/>
    <n v="32"/>
    <x v="2"/>
    <s v="Delhi"/>
    <x v="2"/>
    <n v="3400000"/>
    <x v="0"/>
    <s v="C001"/>
    <x v="1"/>
    <x v="25"/>
    <x v="1"/>
    <x v="1"/>
    <s v="Manual"/>
    <n v="425000"/>
    <n v="2022"/>
    <n v="3"/>
    <s v="D001"/>
    <x v="0"/>
    <x v="2"/>
    <n v="2013"/>
    <n v="4500"/>
    <n v="3.7"/>
    <s v="S002"/>
    <x v="2"/>
    <n v="4"/>
    <x v="0"/>
    <s v="Silver"/>
    <n v="1.6470588235294119E-2"/>
    <n v="7000"/>
    <n v="418000"/>
    <n v="4.18"/>
    <s v="Loan/Finance"/>
    <s v="ICICI Bank"/>
    <x v="2"/>
    <s v="Yes"/>
    <s v="No Feedback"/>
    <s v="No Feedback"/>
    <s v="No Feedback"/>
    <s v="No Feedback"/>
    <x v="3"/>
  </r>
  <r>
    <s v="ORD00103"/>
    <d v="2024-04-26T00:00:00"/>
    <x v="3"/>
    <x v="0"/>
    <d v="2024-05-06T00:00:00"/>
    <x v="0"/>
    <n v="10"/>
    <s v="CU0450"/>
    <s v="Arjun Sharma"/>
    <s v="Male"/>
    <n v="48"/>
    <x v="23"/>
    <s v="Bihar"/>
    <x v="1"/>
    <n v="1220000"/>
    <x v="0"/>
    <s v="C017"/>
    <x v="2"/>
    <x v="26"/>
    <x v="0"/>
    <x v="0"/>
    <s v="Automatic"/>
    <n v="1550000"/>
    <n v="2023"/>
    <n v="2"/>
    <s v="D022"/>
    <x v="2"/>
    <x v="22"/>
    <n v="2007"/>
    <n v="8000"/>
    <n v="3.9"/>
    <s v="S067"/>
    <x v="50"/>
    <n v="8"/>
    <x v="0"/>
    <s v="White"/>
    <n v="3.5483870967741936E-2"/>
    <n v="55000"/>
    <n v="1495000"/>
    <n v="14.95"/>
    <s v="Loan/Finance"/>
    <s v="Tata Capital"/>
    <x v="6"/>
    <s v="Yes"/>
    <s v="No Feedback"/>
    <s v="No Feedback"/>
    <s v="No Feedback"/>
    <s v="No Feedback"/>
    <x v="3"/>
  </r>
  <r>
    <s v="ORD00104"/>
    <d v="2024-04-27T00:00:00"/>
    <x v="3"/>
    <x v="0"/>
    <m/>
    <x v="1"/>
    <s v=""/>
    <s v="CU0405"/>
    <s v="Meera Bose"/>
    <s v="Female"/>
    <n v="30"/>
    <x v="17"/>
    <s v="Karnataka"/>
    <x v="8"/>
    <n v="1200000"/>
    <x v="0"/>
    <s v="C010"/>
    <x v="3"/>
    <x v="4"/>
    <x v="0"/>
    <x v="1"/>
    <s v="Manual"/>
    <n v="800000"/>
    <n v="2022"/>
    <n v="3"/>
    <s v="D014"/>
    <x v="3"/>
    <x v="13"/>
    <n v="2013"/>
    <n v="12000"/>
    <n v="4.4000000000000004"/>
    <s v="S042"/>
    <x v="16"/>
    <n v="5"/>
    <x v="0"/>
    <s v="White"/>
    <n v="3.3750000000000002E-2"/>
    <n v="27000"/>
    <n v="773000"/>
    <n v="7.73"/>
    <s v="Exchange + Loan"/>
    <s v="Mahindra Finance"/>
    <x v="3"/>
    <s v="No"/>
    <s v="No Feedback"/>
    <s v="No Feedback"/>
    <s v="No Feedback"/>
    <s v="No Feedback"/>
    <x v="3"/>
  </r>
  <r>
    <s v="ORD00105"/>
    <d v="2024-04-29T00:00:00"/>
    <x v="3"/>
    <x v="0"/>
    <d v="2024-05-26T00:00:00"/>
    <x v="0"/>
    <n v="27"/>
    <s v="CU0564"/>
    <s v="Jatin Rao"/>
    <s v="Male"/>
    <n v="57"/>
    <x v="12"/>
    <s v="Uttar Pradesh"/>
    <x v="0"/>
    <n v="680000"/>
    <x v="0"/>
    <s v="C012"/>
    <x v="3"/>
    <x v="9"/>
    <x v="2"/>
    <x v="1"/>
    <s v="Automatic"/>
    <n v="1100000"/>
    <n v="2023"/>
    <n v="2"/>
    <s v="D007"/>
    <x v="0"/>
    <x v="16"/>
    <n v="2013"/>
    <n v="3000"/>
    <n v="4.4000000000000004"/>
    <s v="S021"/>
    <x v="51"/>
    <n v="5"/>
    <x v="0"/>
    <s v="White"/>
    <n v="4.7272727272727272E-2"/>
    <n v="52000"/>
    <n v="1048000"/>
    <n v="10.48"/>
    <s v="Exchange + Loan"/>
    <s v="Bajaj Finserv"/>
    <x v="6"/>
    <s v="Yes"/>
    <s v="FB0051"/>
    <n v="3"/>
    <n v="7"/>
    <s v="Online Survey"/>
    <x v="6"/>
  </r>
  <r>
    <s v="ORD00106"/>
    <d v="2024-04-30T00:00:00"/>
    <x v="3"/>
    <x v="0"/>
    <d v="2024-05-30T00:00:00"/>
    <x v="0"/>
    <n v="30"/>
    <s v="CU0130"/>
    <s v="Vinod Mishra"/>
    <s v="Male"/>
    <n v="35"/>
    <x v="6"/>
    <s v="Odisha"/>
    <x v="1"/>
    <n v="1580000"/>
    <x v="0"/>
    <s v="C004"/>
    <x v="1"/>
    <x v="7"/>
    <x v="2"/>
    <x v="1"/>
    <s v="Manual"/>
    <n v="690000"/>
    <n v="2024"/>
    <n v="3"/>
    <s v="D021"/>
    <x v="2"/>
    <x v="6"/>
    <n v="2008"/>
    <n v="4500"/>
    <n v="4.3"/>
    <s v="S062"/>
    <x v="6"/>
    <n v="5"/>
    <x v="0"/>
    <s v="Silver"/>
    <n v="3.9130434782608699E-2"/>
    <n v="27000"/>
    <n v="663000"/>
    <n v="6.63"/>
    <s v="Exchange + Loan"/>
    <s v="Bajaj Finserv"/>
    <x v="2"/>
    <s v="No"/>
    <s v="FB0052"/>
    <n v="4"/>
    <n v="9"/>
    <s v="Dealer Visit"/>
    <x v="1"/>
  </r>
  <r>
    <s v="ORD00107"/>
    <d v="2024-05-01T00:00:00"/>
    <x v="4"/>
    <x v="0"/>
    <d v="2024-05-20T00:00:00"/>
    <x v="0"/>
    <n v="19"/>
    <s v="CU0085"/>
    <s v="Ankit Joshi"/>
    <s v="Male"/>
    <n v="34"/>
    <x v="17"/>
    <s v="Karnataka"/>
    <x v="6"/>
    <n v="840000"/>
    <x v="0"/>
    <s v="C024"/>
    <x v="0"/>
    <x v="0"/>
    <x v="0"/>
    <x v="0"/>
    <s v="Manual"/>
    <n v="1000000"/>
    <n v="2019"/>
    <n v="3"/>
    <s v="D014"/>
    <x v="3"/>
    <x v="13"/>
    <n v="2013"/>
    <n v="12000"/>
    <n v="4.4000000000000004"/>
    <s v="S044"/>
    <x v="33"/>
    <n v="6"/>
    <x v="0"/>
    <s v="Brown"/>
    <n v="2.5000000000000001E-2"/>
    <n v="25000"/>
    <n v="975000"/>
    <n v="9.75"/>
    <s v="Loan/Finance"/>
    <s v="Tata Capital"/>
    <x v="0"/>
    <s v="No"/>
    <s v="FB0053"/>
    <n v="2"/>
    <n v="5"/>
    <s v="Online Survey"/>
    <x v="7"/>
  </r>
  <r>
    <s v="ORD00108"/>
    <d v="2024-05-02T00:00:00"/>
    <x v="4"/>
    <x v="0"/>
    <d v="2024-05-14T00:00:00"/>
    <x v="0"/>
    <n v="12"/>
    <s v="CU0440"/>
    <s v="Ankit Kapoor"/>
    <s v="Male"/>
    <n v="35"/>
    <x v="3"/>
    <s v="Maharashtra"/>
    <x v="0"/>
    <n v="600000"/>
    <x v="0"/>
    <s v="C004"/>
    <x v="1"/>
    <x v="7"/>
    <x v="2"/>
    <x v="1"/>
    <s v="Manual"/>
    <n v="690000"/>
    <n v="2024"/>
    <n v="3"/>
    <s v="D009"/>
    <x v="1"/>
    <x v="17"/>
    <n v="2011"/>
    <n v="12000"/>
    <n v="3.5"/>
    <s v="S027"/>
    <x v="32"/>
    <n v="4"/>
    <x v="0"/>
    <s v="White"/>
    <n v="0"/>
    <n v="0"/>
    <n v="690000"/>
    <n v="6.9"/>
    <s v="Cash"/>
    <s v="N/A"/>
    <x v="0"/>
    <s v="No"/>
    <s v="FB0054"/>
    <n v="5"/>
    <n v="10"/>
    <s v="Online Survey"/>
    <x v="1"/>
  </r>
  <r>
    <s v="ORD00109"/>
    <d v="2024-05-07T00:00:00"/>
    <x v="4"/>
    <x v="0"/>
    <d v="2024-06-05T00:00:00"/>
    <x v="0"/>
    <n v="29"/>
    <s v="CU0040"/>
    <s v="Divya Malhotra"/>
    <s v="Female"/>
    <n v="21"/>
    <x v="22"/>
    <s v="Gujarat"/>
    <x v="2"/>
    <n v="1650000"/>
    <x v="0"/>
    <s v="C006"/>
    <x v="1"/>
    <x v="11"/>
    <x v="3"/>
    <x v="2"/>
    <s v="Manual"/>
    <n v="900000"/>
    <n v="2022"/>
    <n v="3"/>
    <s v="D012"/>
    <x v="1"/>
    <x v="20"/>
    <n v="2011"/>
    <n v="12000"/>
    <n v="3.8"/>
    <s v="S037"/>
    <x v="52"/>
    <n v="6"/>
    <x v="0"/>
    <s v="Silver"/>
    <n v="0"/>
    <n v="0"/>
    <n v="900000"/>
    <n v="9"/>
    <s v="Loan/Finance"/>
    <s v="Tata Capital"/>
    <x v="1"/>
    <s v="No"/>
    <s v="No Feedback"/>
    <s v="No Feedback"/>
    <s v="No Feedback"/>
    <s v="No Feedback"/>
    <x v="3"/>
  </r>
  <r>
    <s v="ORD00110"/>
    <d v="2024-05-08T00:00:00"/>
    <x v="4"/>
    <x v="0"/>
    <d v="2024-06-02T00:00:00"/>
    <x v="0"/>
    <n v="25"/>
    <s v="CU0237"/>
    <s v="Akash Khanna"/>
    <s v="Male"/>
    <n v="34"/>
    <x v="13"/>
    <s v="Assam"/>
    <x v="3"/>
    <n v="630000"/>
    <x v="0"/>
    <s v="C005"/>
    <x v="1"/>
    <x v="1"/>
    <x v="0"/>
    <x v="1"/>
    <s v="Automatic"/>
    <n v="900000"/>
    <n v="2022"/>
    <n v="3"/>
    <s v="D023"/>
    <x v="2"/>
    <x v="14"/>
    <n v="2005"/>
    <n v="12000"/>
    <n v="4.4000000000000004"/>
    <s v="S070"/>
    <x v="18"/>
    <n v="4"/>
    <x v="0"/>
    <s v="Grey"/>
    <n v="3.2222222222222222E-2"/>
    <n v="29000"/>
    <n v="871000"/>
    <n v="8.7100000000000009"/>
    <s v="Loan/Finance"/>
    <s v="ICICI Bank"/>
    <x v="0"/>
    <s v="No"/>
    <s v="FB0055"/>
    <n v="5"/>
    <n v="8"/>
    <s v="Dealer Visit"/>
    <x v="1"/>
  </r>
  <r>
    <s v="ORD00111"/>
    <d v="2024-05-08T00:00:00"/>
    <x v="4"/>
    <x v="0"/>
    <d v="2024-05-22T00:00:00"/>
    <x v="0"/>
    <n v="14"/>
    <s v="CU0049"/>
    <s v="Divya Bansal"/>
    <s v="Female"/>
    <n v="42"/>
    <x v="24"/>
    <s v="Maharashtra"/>
    <x v="1"/>
    <n v="1420000"/>
    <x v="0"/>
    <s v="C004"/>
    <x v="1"/>
    <x v="7"/>
    <x v="2"/>
    <x v="1"/>
    <s v="Manual"/>
    <n v="690000"/>
    <n v="2024"/>
    <n v="3"/>
    <s v="D011"/>
    <x v="1"/>
    <x v="3"/>
    <n v="2019"/>
    <n v="12000"/>
    <n v="4.5999999999999996"/>
    <s v="S035"/>
    <x v="22"/>
    <n v="4"/>
    <x v="0"/>
    <s v="White"/>
    <n v="0"/>
    <n v="0"/>
    <n v="690000"/>
    <n v="6.9"/>
    <s v="Loan/Finance"/>
    <s v="Bajaj Finserv"/>
    <x v="3"/>
    <s v="No"/>
    <s v="FB0056"/>
    <n v="3"/>
    <n v="6"/>
    <s v="Email"/>
    <x v="7"/>
  </r>
  <r>
    <s v="ORD00112"/>
    <d v="2024-05-10T00:00:00"/>
    <x v="4"/>
    <x v="0"/>
    <d v="2024-06-05T00:00:00"/>
    <x v="0"/>
    <n v="26"/>
    <s v="CU0343"/>
    <s v="Arjun Rao"/>
    <s v="Male"/>
    <n v="38"/>
    <x v="8"/>
    <s v="Madhya Pradesh"/>
    <x v="0"/>
    <n v="610000"/>
    <x v="0"/>
    <s v="C006"/>
    <x v="1"/>
    <x v="11"/>
    <x v="3"/>
    <x v="2"/>
    <s v="Manual"/>
    <n v="900000"/>
    <n v="2022"/>
    <n v="3"/>
    <s v="D024"/>
    <x v="4"/>
    <x v="10"/>
    <n v="2013"/>
    <n v="12000"/>
    <n v="3.9"/>
    <s v="S073"/>
    <x v="26"/>
    <n v="4"/>
    <x v="0"/>
    <s v="Grey"/>
    <n v="2.8888888888888888E-2"/>
    <n v="26000"/>
    <n v="874000"/>
    <n v="8.74"/>
    <s v="Cash"/>
    <s v="N/A"/>
    <x v="5"/>
    <s v="No"/>
    <s v="FB0057"/>
    <n v="4"/>
    <n v="10"/>
    <s v="Email"/>
    <x v="1"/>
  </r>
  <r>
    <s v="ORD00113"/>
    <d v="2024-05-10T00:00:00"/>
    <x v="4"/>
    <x v="0"/>
    <d v="2024-05-20T00:00:00"/>
    <x v="0"/>
    <n v="10"/>
    <s v="CU0620"/>
    <s v="Akash Agarwal"/>
    <s v="Male"/>
    <n v="53"/>
    <x v="4"/>
    <s v="Haryana"/>
    <x v="6"/>
    <n v="890000"/>
    <x v="0"/>
    <s v="C009"/>
    <x v="3"/>
    <x v="17"/>
    <x v="1"/>
    <x v="1"/>
    <s v="Automatic"/>
    <n v="780000"/>
    <n v="2023"/>
    <n v="2"/>
    <s v="D002"/>
    <x v="0"/>
    <x v="5"/>
    <n v="2007"/>
    <n v="10000"/>
    <n v="4"/>
    <s v="S008"/>
    <x v="5"/>
    <n v="5"/>
    <x v="0"/>
    <s v="White"/>
    <n v="0"/>
    <n v="0"/>
    <n v="780000"/>
    <n v="7.8"/>
    <s v="Cash"/>
    <s v="N/A"/>
    <x v="1"/>
    <s v="Yes"/>
    <s v="FB0058"/>
    <n v="4"/>
    <n v="10"/>
    <s v="Online Survey"/>
    <x v="1"/>
  </r>
  <r>
    <s v="ORD00114"/>
    <d v="2024-05-12T00:00:00"/>
    <x v="4"/>
    <x v="0"/>
    <d v="2024-05-24T00:00:00"/>
    <x v="0"/>
    <n v="12"/>
    <s v="CU0198"/>
    <s v="Suresh Sharma"/>
    <s v="Male"/>
    <n v="30"/>
    <x v="12"/>
    <s v="Uttar Pradesh"/>
    <x v="2"/>
    <n v="2840000"/>
    <x v="0"/>
    <s v="C021"/>
    <x v="0"/>
    <x v="33"/>
    <x v="0"/>
    <x v="0"/>
    <s v="Automatic"/>
    <n v="1500000"/>
    <n v="2022"/>
    <n v="4"/>
    <s v="D003"/>
    <x v="0"/>
    <x v="4"/>
    <n v="2012"/>
    <n v="10000"/>
    <n v="4.2"/>
    <s v="S011"/>
    <x v="4"/>
    <n v="7"/>
    <x v="0"/>
    <s v="White"/>
    <n v="2.5999999999999999E-2"/>
    <n v="39000"/>
    <n v="1461000"/>
    <n v="14.61"/>
    <s v="Exchange + Loan"/>
    <s v="Tata Capital"/>
    <x v="0"/>
    <s v="No"/>
    <s v="FB0059"/>
    <n v="5"/>
    <n v="10"/>
    <s v="Dealer Visit"/>
    <x v="1"/>
  </r>
  <r>
    <s v="ORD00115"/>
    <d v="2024-05-14T00:00:00"/>
    <x v="4"/>
    <x v="0"/>
    <d v="2024-06-12T00:00:00"/>
    <x v="0"/>
    <n v="29"/>
    <s v="CU0564"/>
    <s v="Jatin Rao"/>
    <s v="Male"/>
    <n v="57"/>
    <x v="12"/>
    <s v="Uttar Pradesh"/>
    <x v="0"/>
    <n v="680000"/>
    <x v="0"/>
    <s v="C021"/>
    <x v="0"/>
    <x v="33"/>
    <x v="0"/>
    <x v="0"/>
    <s v="Automatic"/>
    <n v="1500000"/>
    <n v="2022"/>
    <n v="4"/>
    <s v="D025"/>
    <x v="4"/>
    <x v="8"/>
    <n v="2019"/>
    <n v="3000"/>
    <n v="4.7"/>
    <s v="S076"/>
    <x v="53"/>
    <n v="5"/>
    <x v="0"/>
    <s v="Silver"/>
    <n v="8.6666666666666663E-3"/>
    <n v="13000"/>
    <n v="1487000"/>
    <n v="14.87"/>
    <s v="Loan/Finance"/>
    <s v="Axis Bank"/>
    <x v="5"/>
    <s v="Yes"/>
    <s v="FB0060"/>
    <n v="4"/>
    <n v="9"/>
    <s v="Phone"/>
    <x v="1"/>
  </r>
  <r>
    <s v="ORD00116"/>
    <d v="2024-05-15T00:00:00"/>
    <x v="4"/>
    <x v="0"/>
    <m/>
    <x v="1"/>
    <s v=""/>
    <s v="CU0171"/>
    <s v="Dinesh Gupta"/>
    <s v="Male"/>
    <n v="48"/>
    <x v="14"/>
    <s v="Rajasthan"/>
    <x v="1"/>
    <n v="1690000"/>
    <x v="0"/>
    <s v="C016"/>
    <x v="2"/>
    <x v="16"/>
    <x v="0"/>
    <x v="0"/>
    <s v="Manual"/>
    <n v="950000"/>
    <n v="2023"/>
    <n v="3"/>
    <s v="D006"/>
    <x v="0"/>
    <x v="15"/>
    <n v="2015"/>
    <n v="3000"/>
    <n v="3.5"/>
    <s v="S018"/>
    <x v="54"/>
    <n v="8"/>
    <x v="1"/>
    <s v="White"/>
    <n v="0"/>
    <n v="0"/>
    <n v="950000"/>
    <n v="9.5"/>
    <s v="Loan/Finance"/>
    <s v="Tata Capital"/>
    <x v="4"/>
    <s v="No"/>
    <s v="No Feedback"/>
    <s v="No Feedback"/>
    <s v="No Feedback"/>
    <s v="No Feedback"/>
    <x v="3"/>
  </r>
  <r>
    <s v="ORD00117"/>
    <d v="2024-05-16T00:00:00"/>
    <x v="4"/>
    <x v="0"/>
    <d v="2024-06-13T00:00:00"/>
    <x v="0"/>
    <n v="28"/>
    <s v="CU0408"/>
    <s v="Gaurav Mehta"/>
    <s v="Male"/>
    <n v="21"/>
    <x v="1"/>
    <s v="Punjab"/>
    <x v="7"/>
    <n v="470000"/>
    <x v="0"/>
    <s v="C009"/>
    <x v="3"/>
    <x v="17"/>
    <x v="1"/>
    <x v="1"/>
    <s v="Automatic"/>
    <n v="780000"/>
    <n v="2023"/>
    <n v="2"/>
    <s v="D005"/>
    <x v="0"/>
    <x v="1"/>
    <n v="2010"/>
    <n v="12000"/>
    <n v="4"/>
    <s v="S014"/>
    <x v="1"/>
    <n v="8"/>
    <x v="0"/>
    <s v="Silver"/>
    <n v="1.9230769230769232E-2"/>
    <n v="15000"/>
    <n v="765000"/>
    <n v="7.65"/>
    <s v="Exchange + Loan"/>
    <s v="Bajaj Finserv"/>
    <x v="0"/>
    <s v="Yes"/>
    <s v="No Feedback"/>
    <s v="No Feedback"/>
    <s v="No Feedback"/>
    <s v="No Feedback"/>
    <x v="3"/>
  </r>
  <r>
    <s v="ORD00118"/>
    <d v="2024-05-17T00:00:00"/>
    <x v="4"/>
    <x v="0"/>
    <d v="2024-06-03T00:00:00"/>
    <x v="0"/>
    <n v="17"/>
    <s v="CU0004"/>
    <s v="Anjali Mehta"/>
    <s v="Female"/>
    <n v="25"/>
    <x v="17"/>
    <s v="Karnataka"/>
    <x v="1"/>
    <n v="1080000"/>
    <x v="0"/>
    <s v="C004"/>
    <x v="1"/>
    <x v="7"/>
    <x v="2"/>
    <x v="1"/>
    <s v="Manual"/>
    <n v="690000"/>
    <n v="2024"/>
    <n v="3"/>
    <s v="D014"/>
    <x v="3"/>
    <x v="13"/>
    <n v="2013"/>
    <n v="12000"/>
    <n v="4.4000000000000004"/>
    <s v="S044"/>
    <x v="33"/>
    <n v="6"/>
    <x v="0"/>
    <s v="Black"/>
    <n v="1.7391304347826087E-2"/>
    <n v="12000"/>
    <n v="678000"/>
    <n v="6.78"/>
    <s v="Cash"/>
    <s v="N/A"/>
    <x v="2"/>
    <s v="No"/>
    <s v="No Feedback"/>
    <s v="No Feedback"/>
    <s v="No Feedback"/>
    <s v="No Feedback"/>
    <x v="3"/>
  </r>
  <r>
    <s v="ORD00119"/>
    <d v="2024-05-17T00:00:00"/>
    <x v="4"/>
    <x v="0"/>
    <d v="2024-05-23T00:00:00"/>
    <x v="0"/>
    <n v="6"/>
    <s v="CU0122"/>
    <s v="Sneha Shah"/>
    <s v="Female"/>
    <n v="31"/>
    <x v="13"/>
    <s v="Assam"/>
    <x v="4"/>
    <n v="640000"/>
    <x v="0"/>
    <s v="C004"/>
    <x v="1"/>
    <x v="7"/>
    <x v="2"/>
    <x v="1"/>
    <s v="Manual"/>
    <n v="690000"/>
    <n v="2024"/>
    <n v="3"/>
    <s v="D023"/>
    <x v="2"/>
    <x v="14"/>
    <n v="2005"/>
    <n v="12000"/>
    <n v="4.4000000000000004"/>
    <s v="S070"/>
    <x v="18"/>
    <n v="4"/>
    <x v="0"/>
    <s v="Grey"/>
    <n v="0"/>
    <n v="0"/>
    <n v="690000"/>
    <n v="6.9"/>
    <s v="Loan/Finance"/>
    <s v="SBI"/>
    <x v="0"/>
    <s v="Yes"/>
    <s v="No Feedback"/>
    <s v="No Feedback"/>
    <s v="No Feedback"/>
    <s v="No Feedback"/>
    <x v="3"/>
  </r>
  <r>
    <s v="ORD00120"/>
    <d v="2024-05-18T00:00:00"/>
    <x v="4"/>
    <x v="0"/>
    <d v="2024-05-29T00:00:00"/>
    <x v="0"/>
    <n v="11"/>
    <s v="CU0548"/>
    <s v="Yash Shah"/>
    <s v="Male"/>
    <n v="44"/>
    <x v="12"/>
    <s v="Uttar Pradesh"/>
    <x v="8"/>
    <n v="1110000"/>
    <x v="0"/>
    <s v="C003"/>
    <x v="1"/>
    <x v="5"/>
    <x v="1"/>
    <x v="1"/>
    <s v="Automatic"/>
    <n v="760000"/>
    <n v="2022"/>
    <n v="2"/>
    <s v="D008"/>
    <x v="0"/>
    <x v="12"/>
    <n v="2007"/>
    <n v="10000"/>
    <n v="3.8"/>
    <s v="S024"/>
    <x v="35"/>
    <n v="4"/>
    <x v="0"/>
    <s v="Black"/>
    <n v="0"/>
    <n v="0"/>
    <n v="760000"/>
    <n v="7.6"/>
    <s v="Cash"/>
    <s v="N/A"/>
    <x v="5"/>
    <s v="No"/>
    <s v="No Feedback"/>
    <s v="No Feedback"/>
    <s v="No Feedback"/>
    <s v="No Feedback"/>
    <x v="3"/>
  </r>
  <r>
    <s v="ORD00121"/>
    <d v="2024-05-20T00:00:00"/>
    <x v="4"/>
    <x v="0"/>
    <d v="2024-05-24T00:00:00"/>
    <x v="0"/>
    <n v="4"/>
    <s v="CU0333"/>
    <s v="Faisal Mehta"/>
    <s v="Male"/>
    <n v="23"/>
    <x v="11"/>
    <s v="Karnataka"/>
    <x v="2"/>
    <n v="3410000"/>
    <x v="0"/>
    <s v="C037"/>
    <x v="8"/>
    <x v="21"/>
    <x v="0"/>
    <x v="1"/>
    <s v="Manual"/>
    <n v="700000"/>
    <n v="2021"/>
    <n v="4"/>
    <s v="D014"/>
    <x v="3"/>
    <x v="13"/>
    <n v="2013"/>
    <n v="12000"/>
    <n v="4.4000000000000004"/>
    <s v="S043"/>
    <x v="23"/>
    <n v="4"/>
    <x v="0"/>
    <s v="Silver"/>
    <n v="0"/>
    <n v="0"/>
    <n v="700000"/>
    <n v="7"/>
    <s v="Loan/Finance"/>
    <s v="SBI"/>
    <x v="4"/>
    <s v="No"/>
    <s v="No Feedback"/>
    <s v="No Feedback"/>
    <s v="No Feedback"/>
    <s v="No Feedback"/>
    <x v="3"/>
  </r>
  <r>
    <s v="ORD00122"/>
    <d v="2024-05-22T00:00:00"/>
    <x v="4"/>
    <x v="0"/>
    <d v="2024-06-19T00:00:00"/>
    <x v="0"/>
    <n v="28"/>
    <s v="CU0109"/>
    <s v="Sneha Saini"/>
    <s v="Female"/>
    <n v="21"/>
    <x v="23"/>
    <s v="Bihar"/>
    <x v="8"/>
    <n v="2480000"/>
    <x v="0"/>
    <s v="C022"/>
    <x v="0"/>
    <x v="34"/>
    <x v="0"/>
    <x v="0"/>
    <s v="Automatic"/>
    <n v="1700000"/>
    <n v="2021"/>
    <n v="2"/>
    <s v="D022"/>
    <x v="2"/>
    <x v="22"/>
    <n v="2007"/>
    <n v="8000"/>
    <n v="3.9"/>
    <s v="S066"/>
    <x v="55"/>
    <n v="7"/>
    <x v="0"/>
    <s v="White"/>
    <n v="4.4705882352941179E-2"/>
    <n v="76000"/>
    <n v="1624000"/>
    <n v="16.239999999999998"/>
    <s v="Loan/Finance"/>
    <s v="ICICI Bank"/>
    <x v="0"/>
    <s v="No"/>
    <s v="FB0061"/>
    <n v="4"/>
    <n v="7"/>
    <s v="Email"/>
    <x v="1"/>
  </r>
  <r>
    <s v="ORD00123"/>
    <d v="2024-05-22T00:00:00"/>
    <x v="4"/>
    <x v="0"/>
    <d v="2024-06-25T00:00:00"/>
    <x v="0"/>
    <n v="34"/>
    <s v="CU0445"/>
    <s v="Ayesha Nair"/>
    <s v="Female"/>
    <n v="37"/>
    <x v="15"/>
    <s v="Tamil Nadu"/>
    <x v="1"/>
    <n v="850000"/>
    <x v="0"/>
    <s v="C009"/>
    <x v="3"/>
    <x v="17"/>
    <x v="1"/>
    <x v="1"/>
    <s v="Automatic"/>
    <n v="780000"/>
    <n v="2023"/>
    <n v="2"/>
    <s v="D003"/>
    <x v="0"/>
    <x v="4"/>
    <n v="2012"/>
    <n v="10000"/>
    <n v="4.2"/>
    <s v="S010"/>
    <x v="15"/>
    <n v="5"/>
    <x v="0"/>
    <s v="Orange"/>
    <n v="0"/>
    <n v="0"/>
    <n v="780000"/>
    <n v="7.8"/>
    <s v="Cash"/>
    <s v="N/A"/>
    <x v="0"/>
    <s v="No"/>
    <s v="No Feedback"/>
    <s v="No Feedback"/>
    <s v="No Feedback"/>
    <s v="No Feedback"/>
    <x v="3"/>
  </r>
  <r>
    <s v="ORD00124"/>
    <d v="2024-05-23T00:00:00"/>
    <x v="4"/>
    <x v="0"/>
    <d v="2024-06-10T00:00:00"/>
    <x v="0"/>
    <n v="18"/>
    <s v="CU0289"/>
    <s v="Komal Kapoor"/>
    <s v="Female"/>
    <n v="42"/>
    <x v="22"/>
    <s v="Gujarat"/>
    <x v="3"/>
    <n v="370000"/>
    <x v="0"/>
    <s v="C001"/>
    <x v="1"/>
    <x v="25"/>
    <x v="1"/>
    <x v="1"/>
    <s v="Manual"/>
    <n v="425000"/>
    <n v="2022"/>
    <n v="3"/>
    <s v="D012"/>
    <x v="1"/>
    <x v="20"/>
    <n v="2011"/>
    <n v="12000"/>
    <n v="3.8"/>
    <s v="S037"/>
    <x v="52"/>
    <n v="6"/>
    <x v="0"/>
    <s v="Black"/>
    <n v="3.7647058823529408E-2"/>
    <n v="16000"/>
    <n v="409000"/>
    <n v="4.09"/>
    <s v="Loan/Finance"/>
    <s v="SBI"/>
    <x v="1"/>
    <s v="No"/>
    <s v="FB0062"/>
    <n v="4"/>
    <n v="6"/>
    <s v="Dealer Visit"/>
    <x v="1"/>
  </r>
  <r>
    <s v="ORD00125"/>
    <d v="2024-05-24T00:00:00"/>
    <x v="4"/>
    <x v="0"/>
    <d v="2024-05-29T00:00:00"/>
    <x v="0"/>
    <n v="5"/>
    <s v="CU0103"/>
    <s v="Nisha Bansal"/>
    <s v="Female"/>
    <n v="32"/>
    <x v="19"/>
    <s v="West Bengal"/>
    <x v="1"/>
    <n v="890000"/>
    <x v="0"/>
    <s v="C022"/>
    <x v="0"/>
    <x v="34"/>
    <x v="0"/>
    <x v="0"/>
    <s v="Automatic"/>
    <n v="1700000"/>
    <n v="2021"/>
    <n v="2"/>
    <s v="D020"/>
    <x v="2"/>
    <x v="24"/>
    <n v="2012"/>
    <n v="4500"/>
    <n v="4.0999999999999996"/>
    <s v="S060"/>
    <x v="56"/>
    <n v="5"/>
    <x v="0"/>
    <s v="White"/>
    <n v="1.7647058823529412E-2"/>
    <n v="30000"/>
    <n v="1670000"/>
    <n v="16.7"/>
    <s v="Loan/Finance"/>
    <s v="Tata Capital"/>
    <x v="4"/>
    <s v="Yes"/>
    <s v="No Feedback"/>
    <s v="No Feedback"/>
    <s v="No Feedback"/>
    <s v="No Feedback"/>
    <x v="3"/>
  </r>
  <r>
    <s v="ORD00126"/>
    <d v="2024-05-25T00:00:00"/>
    <x v="4"/>
    <x v="0"/>
    <d v="2024-06-09T00:00:00"/>
    <x v="0"/>
    <n v="15"/>
    <s v="CU0275"/>
    <s v="Varun Iyer"/>
    <s v="Male"/>
    <n v="37"/>
    <x v="3"/>
    <s v="Maharashtra"/>
    <x v="6"/>
    <n v="1810000"/>
    <x v="0"/>
    <s v="C003"/>
    <x v="1"/>
    <x v="5"/>
    <x v="1"/>
    <x v="1"/>
    <s v="Automatic"/>
    <n v="760000"/>
    <n v="2022"/>
    <n v="2"/>
    <s v="D009"/>
    <x v="1"/>
    <x v="17"/>
    <n v="2011"/>
    <n v="12000"/>
    <n v="3.5"/>
    <s v="S026"/>
    <x v="17"/>
    <n v="6"/>
    <x v="0"/>
    <s v="White"/>
    <n v="4.0789473684210528E-2"/>
    <n v="31000"/>
    <n v="729000"/>
    <n v="7.29"/>
    <s v="Loan/Finance"/>
    <s v="Tata Capital"/>
    <x v="4"/>
    <s v="No"/>
    <s v="FB0063"/>
    <n v="5"/>
    <n v="9"/>
    <s v="Email"/>
    <x v="1"/>
  </r>
  <r>
    <s v="ORD00127"/>
    <d v="2024-05-26T00:00:00"/>
    <x v="4"/>
    <x v="0"/>
    <d v="2024-05-30T00:00:00"/>
    <x v="0"/>
    <n v="4"/>
    <s v="CU0455"/>
    <s v="Divya Mehta"/>
    <s v="Female"/>
    <n v="40"/>
    <x v="7"/>
    <s v="Telangana"/>
    <x v="1"/>
    <n v="730000"/>
    <x v="0"/>
    <s v="C028"/>
    <x v="4"/>
    <x v="6"/>
    <x v="2"/>
    <x v="1"/>
    <s v="Automatic"/>
    <n v="1250000"/>
    <n v="2023"/>
    <n v="4"/>
    <s v="D018"/>
    <x v="3"/>
    <x v="7"/>
    <n v="2019"/>
    <n v="4500"/>
    <n v="3.8"/>
    <s v="S053"/>
    <x v="7"/>
    <n v="7"/>
    <x v="0"/>
    <s v="Red"/>
    <n v="0"/>
    <n v="0"/>
    <n v="1250000"/>
    <n v="12.5"/>
    <s v="Loan/Finance"/>
    <s v="Mahindra Finance"/>
    <x v="6"/>
    <s v="No"/>
    <s v="No Feedback"/>
    <s v="No Feedback"/>
    <s v="No Feedback"/>
    <s v="No Feedback"/>
    <x v="3"/>
  </r>
  <r>
    <s v="ORD00128"/>
    <d v="2024-05-26T00:00:00"/>
    <x v="4"/>
    <x v="0"/>
    <d v="2024-06-07T00:00:00"/>
    <x v="0"/>
    <n v="12"/>
    <s v="CU0304"/>
    <s v="Nisha Singh"/>
    <s v="Female"/>
    <n v="39"/>
    <x v="24"/>
    <s v="Maharashtra"/>
    <x v="2"/>
    <n v="2520000"/>
    <x v="0"/>
    <s v="C003"/>
    <x v="1"/>
    <x v="5"/>
    <x v="1"/>
    <x v="1"/>
    <s v="Automatic"/>
    <n v="760000"/>
    <n v="2022"/>
    <n v="2"/>
    <s v="D014"/>
    <x v="3"/>
    <x v="13"/>
    <n v="2013"/>
    <n v="12000"/>
    <n v="4.4000000000000004"/>
    <s v="S042"/>
    <x v="16"/>
    <n v="5"/>
    <x v="0"/>
    <s v="Black"/>
    <n v="0"/>
    <n v="0"/>
    <n v="760000"/>
    <n v="7.6"/>
    <s v="Loan/Finance"/>
    <s v="SBI"/>
    <x v="2"/>
    <s v="Yes"/>
    <s v="FB0064"/>
    <n v="5"/>
    <n v="10"/>
    <s v="Online Survey"/>
    <x v="1"/>
  </r>
  <r>
    <s v="ORD00129"/>
    <d v="2024-05-27T00:00:00"/>
    <x v="4"/>
    <x v="0"/>
    <d v="2024-06-17T00:00:00"/>
    <x v="0"/>
    <n v="21"/>
    <s v="CU0701"/>
    <s v="Varun Joshi"/>
    <s v="Male"/>
    <n v="23"/>
    <x v="13"/>
    <s v="Assam"/>
    <x v="2"/>
    <n v="2230000"/>
    <x v="0"/>
    <s v="C009"/>
    <x v="3"/>
    <x v="17"/>
    <x v="1"/>
    <x v="1"/>
    <s v="Automatic"/>
    <n v="780000"/>
    <n v="2023"/>
    <n v="2"/>
    <s v="D004"/>
    <x v="0"/>
    <x v="0"/>
    <n v="2018"/>
    <n v="4500"/>
    <n v="4"/>
    <s v="S013"/>
    <x v="43"/>
    <n v="7"/>
    <x v="0"/>
    <s v="Black"/>
    <n v="0"/>
    <n v="0"/>
    <n v="780000"/>
    <n v="7.8"/>
    <s v="Cash"/>
    <s v="N/A"/>
    <x v="5"/>
    <s v="No"/>
    <s v="FB0065"/>
    <n v="4"/>
    <n v="8"/>
    <s v="Online Survey"/>
    <x v="1"/>
  </r>
  <r>
    <s v="ORD00130"/>
    <d v="2024-05-29T00:00:00"/>
    <x v="4"/>
    <x v="0"/>
    <d v="2024-06-12T00:00:00"/>
    <x v="0"/>
    <n v="14"/>
    <s v="CU0122"/>
    <s v="Sneha Shah"/>
    <s v="Female"/>
    <n v="31"/>
    <x v="13"/>
    <s v="Assam"/>
    <x v="4"/>
    <n v="640000"/>
    <x v="0"/>
    <s v="C008"/>
    <x v="3"/>
    <x v="12"/>
    <x v="1"/>
    <x v="1"/>
    <s v="Manual"/>
    <n v="600000"/>
    <n v="2023"/>
    <n v="3"/>
    <s v="D003"/>
    <x v="0"/>
    <x v="4"/>
    <n v="2012"/>
    <n v="10000"/>
    <n v="4.2"/>
    <s v="S009"/>
    <x v="57"/>
    <n v="8"/>
    <x v="0"/>
    <s v="Grey"/>
    <n v="2.5000000000000001E-2"/>
    <n v="15000"/>
    <n v="585000"/>
    <n v="5.85"/>
    <s v="Exchange + Loan"/>
    <s v="Bajaj Finserv"/>
    <x v="0"/>
    <s v="No"/>
    <s v="No Feedback"/>
    <s v="No Feedback"/>
    <s v="No Feedback"/>
    <s v="No Feedback"/>
    <x v="3"/>
  </r>
  <r>
    <s v="ORD00131"/>
    <d v="2024-06-01T00:00:00"/>
    <x v="5"/>
    <x v="0"/>
    <d v="2024-06-08T00:00:00"/>
    <x v="0"/>
    <n v="7"/>
    <s v="CU0704"/>
    <s v="Ayesha Khanna"/>
    <s v="Female"/>
    <n v="38"/>
    <x v="18"/>
    <s v="Gujarat"/>
    <x v="1"/>
    <n v="940000"/>
    <x v="0"/>
    <s v="C006"/>
    <x v="1"/>
    <x v="11"/>
    <x v="3"/>
    <x v="2"/>
    <s v="Manual"/>
    <n v="900000"/>
    <n v="2022"/>
    <n v="3"/>
    <s v="D013"/>
    <x v="1"/>
    <x v="21"/>
    <n v="2010"/>
    <n v="10000"/>
    <n v="4.4000000000000004"/>
    <s v="S039"/>
    <x v="38"/>
    <n v="4"/>
    <x v="0"/>
    <s v="Red"/>
    <n v="0.01"/>
    <n v="9000"/>
    <n v="891000"/>
    <n v="8.91"/>
    <s v="Loan/Finance"/>
    <s v="ICICI Bank"/>
    <x v="4"/>
    <s v="Yes"/>
    <s v="No Feedback"/>
    <s v="No Feedback"/>
    <s v="No Feedback"/>
    <s v="No Feedback"/>
    <x v="3"/>
  </r>
  <r>
    <s v="ORD00132"/>
    <d v="2024-06-02T00:00:00"/>
    <x v="5"/>
    <x v="0"/>
    <d v="2024-06-22T00:00:00"/>
    <x v="0"/>
    <n v="20"/>
    <s v="CU0672"/>
    <s v="Anjali Mishra"/>
    <s v="Female"/>
    <n v="38"/>
    <x v="8"/>
    <s v="Madhya Pradesh"/>
    <x v="0"/>
    <n v="980000"/>
    <x v="0"/>
    <s v="C003"/>
    <x v="1"/>
    <x v="5"/>
    <x v="1"/>
    <x v="1"/>
    <s v="Automatic"/>
    <n v="760000"/>
    <n v="2022"/>
    <n v="2"/>
    <s v="D025"/>
    <x v="4"/>
    <x v="8"/>
    <n v="2019"/>
    <n v="3000"/>
    <n v="4.7"/>
    <s v="S077"/>
    <x v="46"/>
    <n v="6"/>
    <x v="0"/>
    <s v="White"/>
    <n v="4.0789473684210528E-2"/>
    <n v="31000"/>
    <n v="729000"/>
    <n v="7.29"/>
    <s v="Cash"/>
    <s v="N/A"/>
    <x v="2"/>
    <s v="Yes"/>
    <s v="No Feedback"/>
    <s v="No Feedback"/>
    <s v="No Feedback"/>
    <s v="No Feedback"/>
    <x v="3"/>
  </r>
  <r>
    <s v="ORD00133"/>
    <d v="2024-06-02T00:00:00"/>
    <x v="5"/>
    <x v="0"/>
    <d v="2024-06-26T00:00:00"/>
    <x v="0"/>
    <n v="24"/>
    <s v="CU0187"/>
    <s v="Vinod Joshi"/>
    <s v="Male"/>
    <n v="40"/>
    <x v="1"/>
    <s v="Punjab"/>
    <x v="2"/>
    <n v="1660000"/>
    <x v="0"/>
    <s v="C024"/>
    <x v="0"/>
    <x v="0"/>
    <x v="0"/>
    <x v="0"/>
    <s v="Manual"/>
    <n v="1000000"/>
    <n v="2019"/>
    <n v="3"/>
    <s v="D005"/>
    <x v="0"/>
    <x v="1"/>
    <n v="2010"/>
    <n v="12000"/>
    <n v="4"/>
    <s v="S015"/>
    <x v="10"/>
    <n v="8"/>
    <x v="0"/>
    <s v="White"/>
    <n v="1.9E-2"/>
    <n v="19000"/>
    <n v="981000"/>
    <n v="9.81"/>
    <s v="Exchange + Loan"/>
    <s v="Bajaj Finserv"/>
    <x v="1"/>
    <s v="Yes"/>
    <s v="No Feedback"/>
    <s v="No Feedback"/>
    <s v="No Feedback"/>
    <s v="No Feedback"/>
    <x v="3"/>
  </r>
  <r>
    <s v="ORD00134"/>
    <d v="2024-06-05T00:00:00"/>
    <x v="5"/>
    <x v="0"/>
    <d v="2024-06-22T00:00:00"/>
    <x v="0"/>
    <n v="17"/>
    <s v="CU0393"/>
    <s v="Nisha Jain"/>
    <s v="Female"/>
    <n v="32"/>
    <x v="2"/>
    <s v="Delhi"/>
    <x v="8"/>
    <n v="1320000"/>
    <x v="0"/>
    <s v="C010"/>
    <x v="3"/>
    <x v="4"/>
    <x v="0"/>
    <x v="1"/>
    <s v="Manual"/>
    <n v="800000"/>
    <n v="2022"/>
    <n v="3"/>
    <s v="D001"/>
    <x v="0"/>
    <x v="2"/>
    <n v="2013"/>
    <n v="4500"/>
    <n v="3.7"/>
    <s v="S002"/>
    <x v="2"/>
    <n v="4"/>
    <x v="0"/>
    <s v="Grey"/>
    <n v="1.6250000000000001E-2"/>
    <n v="13000"/>
    <n v="787000"/>
    <n v="7.87"/>
    <s v="Exchange + Loan"/>
    <s v="Bajaj Finserv"/>
    <x v="0"/>
    <s v="No"/>
    <s v="No Feedback"/>
    <s v="No Feedback"/>
    <s v="No Feedback"/>
    <s v="No Feedback"/>
    <x v="3"/>
  </r>
  <r>
    <s v="ORD00135"/>
    <d v="2024-06-06T00:00:00"/>
    <x v="5"/>
    <x v="0"/>
    <d v="2024-07-02T00:00:00"/>
    <x v="0"/>
    <n v="26"/>
    <s v="CU0003"/>
    <s v="Imran Mishra"/>
    <s v="Male"/>
    <n v="39"/>
    <x v="7"/>
    <s v="Telangana"/>
    <x v="6"/>
    <n v="1640000"/>
    <x v="0"/>
    <s v="C004"/>
    <x v="1"/>
    <x v="7"/>
    <x v="2"/>
    <x v="1"/>
    <s v="Manual"/>
    <n v="690000"/>
    <n v="2024"/>
    <n v="3"/>
    <s v="D012"/>
    <x v="1"/>
    <x v="20"/>
    <n v="2011"/>
    <n v="12000"/>
    <n v="3.8"/>
    <s v="S038"/>
    <x v="34"/>
    <n v="8"/>
    <x v="0"/>
    <s v="Red"/>
    <n v="2.0289855072463767E-2"/>
    <n v="14000"/>
    <n v="676000"/>
    <n v="6.76"/>
    <s v="Loan/Finance"/>
    <s v="HDFC Bank"/>
    <x v="4"/>
    <s v="Yes"/>
    <s v="No Feedback"/>
    <s v="No Feedback"/>
    <s v="No Feedback"/>
    <s v="No Feedback"/>
    <x v="3"/>
  </r>
  <r>
    <s v="ORD00136"/>
    <d v="2024-06-07T00:00:00"/>
    <x v="5"/>
    <x v="0"/>
    <d v="2024-06-19T00:00:00"/>
    <x v="0"/>
    <n v="12"/>
    <s v="CU0302"/>
    <s v="Komal Yadav"/>
    <s v="Female"/>
    <n v="21"/>
    <x v="22"/>
    <s v="Gujarat"/>
    <x v="2"/>
    <n v="1320000"/>
    <x v="0"/>
    <s v="C011"/>
    <x v="3"/>
    <x v="14"/>
    <x v="0"/>
    <x v="0"/>
    <s v="Automatic"/>
    <n v="1250000"/>
    <n v="2024"/>
    <n v="4"/>
    <s v="D013"/>
    <x v="1"/>
    <x v="21"/>
    <n v="2010"/>
    <n v="10000"/>
    <n v="4.4000000000000004"/>
    <s v="S039"/>
    <x v="38"/>
    <n v="4"/>
    <x v="0"/>
    <s v="Black"/>
    <n v="0"/>
    <n v="0"/>
    <n v="1250000"/>
    <n v="12.5"/>
    <s v="Loan/Finance"/>
    <s v="Mahindra Finance"/>
    <x v="6"/>
    <s v="No"/>
    <s v="No Feedback"/>
    <s v="No Feedback"/>
    <s v="No Feedback"/>
    <s v="No Feedback"/>
    <x v="3"/>
  </r>
  <r>
    <s v="ORD00137"/>
    <d v="2024-06-07T00:00:00"/>
    <x v="5"/>
    <x v="0"/>
    <d v="2024-07-03T00:00:00"/>
    <x v="0"/>
    <n v="26"/>
    <s v="CU0435"/>
    <s v="Sneha Rao"/>
    <s v="Female"/>
    <n v="31"/>
    <x v="15"/>
    <s v="Tamil Nadu"/>
    <x v="8"/>
    <n v="2470000"/>
    <x v="0"/>
    <s v="C009"/>
    <x v="3"/>
    <x v="17"/>
    <x v="1"/>
    <x v="1"/>
    <s v="Automatic"/>
    <n v="780000"/>
    <n v="2023"/>
    <n v="2"/>
    <s v="D016"/>
    <x v="3"/>
    <x v="18"/>
    <n v="2007"/>
    <n v="4500"/>
    <n v="4.7"/>
    <s v="S049"/>
    <x v="37"/>
    <n v="8"/>
    <x v="0"/>
    <s v="White"/>
    <n v="4.6153846153846156E-2"/>
    <n v="36000"/>
    <n v="744000"/>
    <n v="7.44"/>
    <s v="Cash"/>
    <s v="N/A"/>
    <x v="0"/>
    <s v="Yes"/>
    <s v="No Feedback"/>
    <s v="No Feedback"/>
    <s v="No Feedback"/>
    <s v="No Feedback"/>
    <x v="3"/>
  </r>
  <r>
    <s v="ORD00138"/>
    <d v="2024-06-09T00:00:00"/>
    <x v="5"/>
    <x v="0"/>
    <d v="2024-07-01T00:00:00"/>
    <x v="0"/>
    <n v="22"/>
    <s v="CU0013"/>
    <s v="Komal Gupta"/>
    <s v="Female"/>
    <n v="34"/>
    <x v="4"/>
    <s v="Haryana"/>
    <x v="8"/>
    <n v="1000000"/>
    <x v="0"/>
    <s v="C015"/>
    <x v="2"/>
    <x v="2"/>
    <x v="0"/>
    <x v="1"/>
    <s v="Manual"/>
    <n v="650000"/>
    <n v="2021"/>
    <n v="3"/>
    <s v="D002"/>
    <x v="0"/>
    <x v="5"/>
    <n v="2007"/>
    <n v="10000"/>
    <n v="4"/>
    <s v="S006"/>
    <x v="58"/>
    <n v="4"/>
    <x v="0"/>
    <s v="Silver"/>
    <n v="1.8461538461538463E-2"/>
    <n v="12000"/>
    <n v="638000"/>
    <n v="6.38"/>
    <s v="Cash"/>
    <s v="N/A"/>
    <x v="1"/>
    <s v="No"/>
    <s v="No Feedback"/>
    <s v="No Feedback"/>
    <s v="No Feedback"/>
    <s v="No Feedback"/>
    <x v="3"/>
  </r>
  <r>
    <s v="ORD00139"/>
    <d v="2024-06-13T00:00:00"/>
    <x v="5"/>
    <x v="0"/>
    <d v="2024-07-18T00:00:00"/>
    <x v="0"/>
    <n v="35"/>
    <s v="CU0455"/>
    <s v="Divya Mehta"/>
    <s v="Female"/>
    <n v="40"/>
    <x v="7"/>
    <s v="Telangana"/>
    <x v="1"/>
    <n v="730000"/>
    <x v="0"/>
    <s v="C024"/>
    <x v="0"/>
    <x v="0"/>
    <x v="0"/>
    <x v="0"/>
    <s v="Manual"/>
    <n v="1000000"/>
    <n v="2019"/>
    <n v="3"/>
    <s v="D018"/>
    <x v="3"/>
    <x v="7"/>
    <n v="2019"/>
    <n v="4500"/>
    <n v="3.8"/>
    <s v="S053"/>
    <x v="7"/>
    <n v="7"/>
    <x v="0"/>
    <s v="White"/>
    <n v="0"/>
    <n v="0"/>
    <n v="1000000"/>
    <n v="10"/>
    <s v="Loan/Finance"/>
    <s v="Bajaj Finserv"/>
    <x v="3"/>
    <s v="No"/>
    <s v="FB0066"/>
    <n v="4"/>
    <n v="9"/>
    <s v="Email"/>
    <x v="1"/>
  </r>
  <r>
    <s v="ORD00140"/>
    <d v="2024-06-13T00:00:00"/>
    <x v="5"/>
    <x v="0"/>
    <d v="2024-06-21T00:00:00"/>
    <x v="0"/>
    <n v="8"/>
    <s v="CU0697"/>
    <s v="Anjali Bose"/>
    <s v="Female"/>
    <n v="44"/>
    <x v="23"/>
    <s v="Bihar"/>
    <x v="8"/>
    <n v="1540000"/>
    <x v="0"/>
    <s v="C035"/>
    <x v="10"/>
    <x v="29"/>
    <x v="0"/>
    <x v="1"/>
    <s v="Automatic"/>
    <n v="1600000"/>
    <n v="2019"/>
    <n v="4"/>
    <s v="D022"/>
    <x v="2"/>
    <x v="22"/>
    <n v="2007"/>
    <n v="8000"/>
    <n v="3.9"/>
    <s v="S067"/>
    <x v="50"/>
    <n v="8"/>
    <x v="0"/>
    <s v="Silver"/>
    <n v="3.3750000000000002E-2"/>
    <n v="54000"/>
    <n v="1546000"/>
    <n v="15.46"/>
    <s v="Cash"/>
    <s v="N/A"/>
    <x v="0"/>
    <s v="No"/>
    <s v="FB0067"/>
    <n v="3"/>
    <n v="5"/>
    <s v="Phone"/>
    <x v="2"/>
  </r>
  <r>
    <s v="ORD00141"/>
    <d v="2024-06-16T00:00:00"/>
    <x v="5"/>
    <x v="0"/>
    <d v="2024-06-23T00:00:00"/>
    <x v="0"/>
    <n v="7"/>
    <s v="CU0217"/>
    <s v="Karan Agarwal"/>
    <s v="Male"/>
    <n v="33"/>
    <x v="6"/>
    <s v="Odisha"/>
    <x v="6"/>
    <n v="2230000"/>
    <x v="0"/>
    <s v="C010"/>
    <x v="3"/>
    <x v="4"/>
    <x v="0"/>
    <x v="1"/>
    <s v="Manual"/>
    <n v="800000"/>
    <n v="2022"/>
    <n v="3"/>
    <s v="D021"/>
    <x v="2"/>
    <x v="6"/>
    <n v="2008"/>
    <n v="4500"/>
    <n v="4.3"/>
    <s v="S062"/>
    <x v="6"/>
    <n v="5"/>
    <x v="0"/>
    <s v="Red"/>
    <n v="4.7500000000000001E-2"/>
    <n v="38000"/>
    <n v="762000"/>
    <n v="7.62"/>
    <s v="Cash"/>
    <s v="N/A"/>
    <x v="3"/>
    <s v="No"/>
    <s v="No Feedback"/>
    <s v="No Feedback"/>
    <s v="No Feedback"/>
    <s v="No Feedback"/>
    <x v="3"/>
  </r>
  <r>
    <s v="ORD00142"/>
    <d v="2024-06-19T00:00:00"/>
    <x v="5"/>
    <x v="0"/>
    <d v="2024-06-28T00:00:00"/>
    <x v="0"/>
    <n v="9"/>
    <s v="CU0321"/>
    <s v="Yash Chauhan"/>
    <s v="Male"/>
    <n v="24"/>
    <x v="8"/>
    <s v="Madhya Pradesh"/>
    <x v="0"/>
    <n v="540000"/>
    <x v="0"/>
    <s v="C016"/>
    <x v="2"/>
    <x v="16"/>
    <x v="0"/>
    <x v="0"/>
    <s v="Manual"/>
    <n v="950000"/>
    <n v="2023"/>
    <n v="3"/>
    <s v="D025"/>
    <x v="4"/>
    <x v="8"/>
    <n v="2019"/>
    <n v="3000"/>
    <n v="4.7"/>
    <s v="S075"/>
    <x v="44"/>
    <n v="4"/>
    <x v="0"/>
    <s v="White"/>
    <n v="0"/>
    <n v="0"/>
    <n v="950000"/>
    <n v="9.5"/>
    <s v="Exchange + Loan"/>
    <s v="SBI"/>
    <x v="5"/>
    <s v="No"/>
    <s v="FB0068"/>
    <n v="3"/>
    <n v="5"/>
    <s v="Email"/>
    <x v="2"/>
  </r>
  <r>
    <s v="ORD00143"/>
    <d v="2024-06-19T00:00:00"/>
    <x v="5"/>
    <x v="0"/>
    <d v="2024-06-24T00:00:00"/>
    <x v="0"/>
    <n v="5"/>
    <s v="CU0029"/>
    <s v="Ayesha Patel"/>
    <s v="Female"/>
    <n v="46"/>
    <x v="15"/>
    <s v="Tamil Nadu"/>
    <x v="9"/>
    <n v="2510000"/>
    <x v="0"/>
    <s v="C005"/>
    <x v="1"/>
    <x v="1"/>
    <x v="0"/>
    <x v="1"/>
    <s v="Automatic"/>
    <n v="900000"/>
    <n v="2022"/>
    <n v="3"/>
    <s v="D016"/>
    <x v="3"/>
    <x v="18"/>
    <n v="2007"/>
    <n v="4500"/>
    <n v="4.7"/>
    <s v="S048"/>
    <x v="27"/>
    <n v="5"/>
    <x v="0"/>
    <s v="White"/>
    <n v="0"/>
    <n v="0"/>
    <n v="900000"/>
    <n v="9"/>
    <s v="Loan/Finance"/>
    <s v="SBI"/>
    <x v="6"/>
    <s v="No"/>
    <s v="No Feedback"/>
    <s v="No Feedback"/>
    <s v="No Feedback"/>
    <s v="No Feedback"/>
    <x v="3"/>
  </r>
  <r>
    <s v="ORD00144"/>
    <d v="2024-06-20T00:00:00"/>
    <x v="5"/>
    <x v="0"/>
    <m/>
    <x v="1"/>
    <s v=""/>
    <s v="CU0579"/>
    <s v="Ayesha Patel"/>
    <s v="Female"/>
    <n v="27"/>
    <x v="17"/>
    <s v="Karnataka"/>
    <x v="2"/>
    <n v="1540000"/>
    <x v="0"/>
    <s v="C002"/>
    <x v="1"/>
    <x v="3"/>
    <x v="1"/>
    <x v="1"/>
    <s v="Manual"/>
    <n v="650000"/>
    <n v="2024"/>
    <n v="3"/>
    <s v="D016"/>
    <x v="3"/>
    <x v="18"/>
    <n v="2007"/>
    <n v="4500"/>
    <n v="4.7"/>
    <s v="S048"/>
    <x v="27"/>
    <n v="5"/>
    <x v="0"/>
    <s v="Grey"/>
    <n v="0"/>
    <n v="0"/>
    <n v="650000"/>
    <n v="6.5"/>
    <s v="Loan/Finance"/>
    <s v="HDFC Bank"/>
    <x v="3"/>
    <s v="No"/>
    <s v="No Feedback"/>
    <s v="No Feedback"/>
    <s v="No Feedback"/>
    <s v="No Feedback"/>
    <x v="3"/>
  </r>
  <r>
    <s v="ORD00145"/>
    <d v="2024-06-22T00:00:00"/>
    <x v="5"/>
    <x v="0"/>
    <d v="2024-07-27T00:00:00"/>
    <x v="0"/>
    <n v="35"/>
    <s v="CU0513"/>
    <s v="Anjali Gupta"/>
    <s v="Female"/>
    <n v="63"/>
    <x v="8"/>
    <s v="Madhya Pradesh"/>
    <x v="4"/>
    <n v="780000"/>
    <x v="0"/>
    <s v="C004"/>
    <x v="1"/>
    <x v="7"/>
    <x v="2"/>
    <x v="1"/>
    <s v="Manual"/>
    <n v="690000"/>
    <n v="2024"/>
    <n v="3"/>
    <s v="D025"/>
    <x v="4"/>
    <x v="8"/>
    <n v="2019"/>
    <n v="3000"/>
    <n v="4.7"/>
    <s v="S075"/>
    <x v="44"/>
    <n v="4"/>
    <x v="0"/>
    <s v="White"/>
    <n v="3.7681159420289857E-2"/>
    <n v="26000"/>
    <n v="664000"/>
    <n v="6.64"/>
    <s v="Loan/Finance"/>
    <s v="Axis Bank"/>
    <x v="4"/>
    <s v="Yes"/>
    <s v="FB0069"/>
    <n v="5"/>
    <n v="10"/>
    <s v="Dealer Visit"/>
    <x v="1"/>
  </r>
  <r>
    <s v="ORD00146"/>
    <d v="2024-06-23T00:00:00"/>
    <x v="5"/>
    <x v="0"/>
    <d v="2024-07-01T00:00:00"/>
    <x v="0"/>
    <n v="8"/>
    <s v="CU0025"/>
    <s v="Suresh Mehta"/>
    <s v="Male"/>
    <n v="52"/>
    <x v="24"/>
    <s v="Maharashtra"/>
    <x v="7"/>
    <n v="920000"/>
    <x v="0"/>
    <s v="C015"/>
    <x v="2"/>
    <x v="2"/>
    <x v="0"/>
    <x v="1"/>
    <s v="Manual"/>
    <n v="650000"/>
    <n v="2021"/>
    <n v="3"/>
    <s v="D011"/>
    <x v="1"/>
    <x v="3"/>
    <n v="2019"/>
    <n v="12000"/>
    <n v="4.5999999999999996"/>
    <s v="S034"/>
    <x v="3"/>
    <n v="5"/>
    <x v="0"/>
    <s v="Orange"/>
    <n v="7.6923076923076927E-3"/>
    <n v="5000"/>
    <n v="645000"/>
    <n v="6.45"/>
    <s v="Exchange + Loan"/>
    <s v="HDFC Bank"/>
    <x v="0"/>
    <s v="Yes"/>
    <s v="FB0070"/>
    <n v="5"/>
    <n v="10"/>
    <s v="Online Survey"/>
    <x v="1"/>
  </r>
  <r>
    <s v="ORD00147"/>
    <d v="2024-06-25T00:00:00"/>
    <x v="5"/>
    <x v="0"/>
    <d v="2024-07-19T00:00:00"/>
    <x v="0"/>
    <n v="24"/>
    <s v="CU0698"/>
    <s v="Ayesha Saini"/>
    <s v="Female"/>
    <n v="39"/>
    <x v="5"/>
    <s v="Tamil Nadu"/>
    <x v="6"/>
    <n v="1960000"/>
    <x v="0"/>
    <s v="C017"/>
    <x v="2"/>
    <x v="26"/>
    <x v="0"/>
    <x v="0"/>
    <s v="Automatic"/>
    <n v="1550000"/>
    <n v="2023"/>
    <n v="2"/>
    <s v="D016"/>
    <x v="3"/>
    <x v="18"/>
    <n v="2007"/>
    <n v="4500"/>
    <n v="4.7"/>
    <s v="S050"/>
    <x v="59"/>
    <n v="5"/>
    <x v="0"/>
    <s v="Black"/>
    <n v="2.9677419354838711E-2"/>
    <n v="46000"/>
    <n v="1504000"/>
    <n v="15.04"/>
    <s v="Cash"/>
    <s v="N/A"/>
    <x v="0"/>
    <s v="No"/>
    <s v="No Feedback"/>
    <s v="No Feedback"/>
    <s v="No Feedback"/>
    <s v="No Feedback"/>
    <x v="3"/>
  </r>
  <r>
    <s v="ORD00148"/>
    <d v="2024-06-25T00:00:00"/>
    <x v="5"/>
    <x v="0"/>
    <d v="2024-07-02T00:00:00"/>
    <x v="0"/>
    <n v="7"/>
    <s v="CU0298"/>
    <s v="Swati Verma"/>
    <s v="Female"/>
    <n v="28"/>
    <x v="14"/>
    <s v="Rajasthan"/>
    <x v="8"/>
    <n v="2700000"/>
    <x v="0"/>
    <s v="C008"/>
    <x v="3"/>
    <x v="12"/>
    <x v="1"/>
    <x v="1"/>
    <s v="Manual"/>
    <n v="600000"/>
    <n v="2023"/>
    <n v="3"/>
    <s v="D014"/>
    <x v="3"/>
    <x v="13"/>
    <n v="2013"/>
    <n v="12000"/>
    <n v="4.4000000000000004"/>
    <s v="S042"/>
    <x v="16"/>
    <n v="5"/>
    <x v="0"/>
    <s v="Orange"/>
    <n v="3.833333333333333E-2"/>
    <n v="23000"/>
    <n v="577000"/>
    <n v="5.77"/>
    <s v="Exchange + Loan"/>
    <s v="SBI"/>
    <x v="5"/>
    <s v="No"/>
    <s v="FB0071"/>
    <n v="3"/>
    <n v="6"/>
    <s v="Email"/>
    <x v="5"/>
  </r>
  <r>
    <s v="ORD00149"/>
    <d v="2024-06-27T00:00:00"/>
    <x v="5"/>
    <x v="0"/>
    <d v="2024-07-20T00:00:00"/>
    <x v="0"/>
    <n v="23"/>
    <s v="CU0510"/>
    <s v="Imran Saini"/>
    <s v="Male"/>
    <n v="42"/>
    <x v="11"/>
    <s v="Karnataka"/>
    <x v="0"/>
    <n v="1440000"/>
    <x v="0"/>
    <s v="C003"/>
    <x v="1"/>
    <x v="5"/>
    <x v="1"/>
    <x v="1"/>
    <s v="Automatic"/>
    <n v="760000"/>
    <n v="2022"/>
    <n v="2"/>
    <s v="D015"/>
    <x v="3"/>
    <x v="11"/>
    <n v="2006"/>
    <n v="4500"/>
    <n v="4.5999999999999996"/>
    <s v="S047"/>
    <x v="1"/>
    <n v="8"/>
    <x v="0"/>
    <s v="White"/>
    <n v="0.05"/>
    <n v="38000"/>
    <n v="722000"/>
    <n v="7.22"/>
    <s v="Loan/Finance"/>
    <s v="Axis Bank"/>
    <x v="2"/>
    <s v="Yes"/>
    <s v="No Feedback"/>
    <s v="No Feedback"/>
    <s v="No Feedback"/>
    <s v="No Feedback"/>
    <x v="3"/>
  </r>
  <r>
    <s v="ORD00150"/>
    <d v="2024-06-27T00:00:00"/>
    <x v="5"/>
    <x v="0"/>
    <m/>
    <x v="1"/>
    <s v=""/>
    <s v="CU0070"/>
    <s v="Imran Agarwal"/>
    <s v="Male"/>
    <n v="37"/>
    <x v="16"/>
    <s v="Uttar Pradesh"/>
    <x v="6"/>
    <n v="2040000"/>
    <x v="0"/>
    <s v="C006"/>
    <x v="1"/>
    <x v="11"/>
    <x v="3"/>
    <x v="2"/>
    <s v="Manual"/>
    <n v="900000"/>
    <n v="2022"/>
    <n v="3"/>
    <s v="D007"/>
    <x v="0"/>
    <x v="16"/>
    <n v="2013"/>
    <n v="3000"/>
    <n v="4.4000000000000004"/>
    <s v="S020"/>
    <x v="24"/>
    <n v="4"/>
    <x v="0"/>
    <s v="Brown"/>
    <n v="0"/>
    <n v="0"/>
    <n v="900000"/>
    <n v="9"/>
    <s v="Exchange + Loan"/>
    <s v="ICICI Bank"/>
    <x v="4"/>
    <s v="No"/>
    <s v="No Feedback"/>
    <s v="No Feedback"/>
    <s v="No Feedback"/>
    <s v="No Feedback"/>
    <x v="3"/>
  </r>
  <r>
    <s v="ORD00151"/>
    <d v="2024-06-28T00:00:00"/>
    <x v="5"/>
    <x v="0"/>
    <d v="2024-07-09T00:00:00"/>
    <x v="0"/>
    <n v="11"/>
    <s v="CU0453"/>
    <s v="Varun Agarwal"/>
    <s v="Male"/>
    <n v="38"/>
    <x v="23"/>
    <s v="Bihar"/>
    <x v="1"/>
    <n v="820000"/>
    <x v="0"/>
    <s v="C017"/>
    <x v="2"/>
    <x v="26"/>
    <x v="0"/>
    <x v="0"/>
    <s v="Automatic"/>
    <n v="1550000"/>
    <n v="2023"/>
    <n v="2"/>
    <s v="D022"/>
    <x v="2"/>
    <x v="22"/>
    <n v="2007"/>
    <n v="8000"/>
    <n v="3.9"/>
    <s v="S068"/>
    <x v="60"/>
    <n v="7"/>
    <x v="0"/>
    <s v="Black"/>
    <n v="0"/>
    <n v="0"/>
    <n v="1550000"/>
    <n v="15.5"/>
    <s v="Loan/Finance"/>
    <s v="Axis Bank"/>
    <x v="5"/>
    <s v="No"/>
    <s v="FB0072"/>
    <n v="5"/>
    <n v="10"/>
    <s v="Phone"/>
    <x v="1"/>
  </r>
  <r>
    <s v="ORD00152"/>
    <d v="2024-06-28T00:00:00"/>
    <x v="5"/>
    <x v="0"/>
    <d v="2024-07-01T00:00:00"/>
    <x v="0"/>
    <n v="3"/>
    <s v="CU0322"/>
    <s v="Ashok Patel"/>
    <s v="Male"/>
    <n v="39"/>
    <x v="10"/>
    <s v="Madhya Pradesh"/>
    <x v="7"/>
    <n v="960000"/>
    <x v="0"/>
    <s v="C009"/>
    <x v="3"/>
    <x v="17"/>
    <x v="1"/>
    <x v="1"/>
    <s v="Automatic"/>
    <n v="780000"/>
    <n v="2023"/>
    <n v="2"/>
    <s v="D025"/>
    <x v="4"/>
    <x v="8"/>
    <n v="2019"/>
    <n v="3000"/>
    <n v="4.7"/>
    <s v="S076"/>
    <x v="53"/>
    <n v="5"/>
    <x v="0"/>
    <s v="White"/>
    <n v="3.2051282051282048E-2"/>
    <n v="25000"/>
    <n v="755000"/>
    <n v="7.55"/>
    <s v="Loan/Finance"/>
    <s v="Mahindra Finance"/>
    <x v="6"/>
    <s v="No"/>
    <s v="No Feedback"/>
    <s v="No Feedback"/>
    <s v="No Feedback"/>
    <s v="No Feedback"/>
    <x v="3"/>
  </r>
  <r>
    <s v="ORD00153"/>
    <d v="2024-07-01T00:00:00"/>
    <x v="6"/>
    <x v="0"/>
    <d v="2024-08-02T00:00:00"/>
    <x v="0"/>
    <n v="32"/>
    <s v="CU0385"/>
    <s v="Anjali Yadav"/>
    <s v="Female"/>
    <n v="25"/>
    <x v="9"/>
    <s v="Haryana"/>
    <x v="1"/>
    <n v="1220000"/>
    <x v="0"/>
    <s v="C004"/>
    <x v="1"/>
    <x v="7"/>
    <x v="2"/>
    <x v="1"/>
    <s v="Manual"/>
    <n v="690000"/>
    <n v="2024"/>
    <n v="3"/>
    <s v="D002"/>
    <x v="0"/>
    <x v="5"/>
    <n v="2007"/>
    <n v="10000"/>
    <n v="4"/>
    <s v="S006"/>
    <x v="58"/>
    <n v="4"/>
    <x v="0"/>
    <s v="White"/>
    <n v="1.8840579710144929E-2"/>
    <n v="13000"/>
    <n v="677000"/>
    <n v="6.77"/>
    <s v="Loan/Finance"/>
    <s v="ICICI Bank"/>
    <x v="0"/>
    <s v="No"/>
    <s v="No Feedback"/>
    <s v="No Feedback"/>
    <s v="No Feedback"/>
    <s v="No Feedback"/>
    <x v="3"/>
  </r>
  <r>
    <s v="ORD00154"/>
    <d v="2024-07-05T00:00:00"/>
    <x v="6"/>
    <x v="0"/>
    <d v="2024-08-08T00:00:00"/>
    <x v="0"/>
    <n v="34"/>
    <s v="CU0111"/>
    <s v="Nisha Bose"/>
    <s v="Female"/>
    <n v="53"/>
    <x v="20"/>
    <s v="Maharashtra"/>
    <x v="1"/>
    <n v="1550000"/>
    <x v="0"/>
    <s v="C032"/>
    <x v="6"/>
    <x v="13"/>
    <x v="3"/>
    <x v="0"/>
    <s v="Manual"/>
    <n v="1200000"/>
    <n v="2022"/>
    <n v="3"/>
    <s v="D025"/>
    <x v="4"/>
    <x v="8"/>
    <n v="2019"/>
    <n v="3000"/>
    <n v="4.7"/>
    <s v="S077"/>
    <x v="46"/>
    <n v="6"/>
    <x v="0"/>
    <s v="White"/>
    <n v="0"/>
    <n v="0"/>
    <n v="1200000"/>
    <n v="12"/>
    <s v="Loan/Finance"/>
    <s v="ICICI Bank"/>
    <x v="1"/>
    <s v="No"/>
    <s v="No Feedback"/>
    <s v="No Feedback"/>
    <s v="No Feedback"/>
    <s v="No Feedback"/>
    <x v="3"/>
  </r>
  <r>
    <s v="ORD00155"/>
    <d v="2024-07-05T00:00:00"/>
    <x v="6"/>
    <x v="0"/>
    <d v="2024-08-01T00:00:00"/>
    <x v="0"/>
    <n v="27"/>
    <s v="CU0118"/>
    <s v="Pradeep Malhotra"/>
    <s v="Male"/>
    <n v="45"/>
    <x v="22"/>
    <s v="Gujarat"/>
    <x v="2"/>
    <n v="1260000"/>
    <x v="1"/>
    <s v="C006"/>
    <x v="1"/>
    <x v="11"/>
    <x v="3"/>
    <x v="2"/>
    <s v="Manual"/>
    <n v="900000"/>
    <n v="2022"/>
    <n v="3"/>
    <s v="D012"/>
    <x v="1"/>
    <x v="20"/>
    <n v="2011"/>
    <n v="12000"/>
    <n v="3.8"/>
    <s v="S037"/>
    <x v="52"/>
    <n v="6"/>
    <x v="0"/>
    <s v="White"/>
    <n v="0"/>
    <n v="0"/>
    <n v="900000"/>
    <n v="9"/>
    <s v="Lease (Corporate)"/>
    <s v="Bajaj Finserv"/>
    <x v="4"/>
    <s v="No"/>
    <s v="FB0073"/>
    <n v="4"/>
    <n v="8"/>
    <s v="Email"/>
    <x v="1"/>
  </r>
  <r>
    <s v="ORD00156"/>
    <d v="2024-07-05T00:00:00"/>
    <x v="6"/>
    <x v="0"/>
    <d v="2024-07-13T00:00:00"/>
    <x v="0"/>
    <n v="8"/>
    <s v="CU0441"/>
    <s v="Swati Mehta"/>
    <s v="Female"/>
    <n v="27"/>
    <x v="13"/>
    <s v="Assam"/>
    <x v="2"/>
    <n v="1650000"/>
    <x v="0"/>
    <s v="C037"/>
    <x v="8"/>
    <x v="21"/>
    <x v="0"/>
    <x v="1"/>
    <s v="Manual"/>
    <n v="700000"/>
    <n v="2021"/>
    <n v="4"/>
    <s v="D023"/>
    <x v="2"/>
    <x v="14"/>
    <n v="2005"/>
    <n v="12000"/>
    <n v="4.4000000000000004"/>
    <s v="S069"/>
    <x v="28"/>
    <n v="6"/>
    <x v="0"/>
    <s v="White"/>
    <n v="4.7142857142857146E-2"/>
    <n v="33000"/>
    <n v="667000"/>
    <n v="6.67"/>
    <s v="Loan/Finance"/>
    <s v="ICICI Bank"/>
    <x v="2"/>
    <s v="No"/>
    <s v="FB0074"/>
    <n v="5"/>
    <n v="10"/>
    <s v="Dealer Visit"/>
    <x v="1"/>
  </r>
  <r>
    <s v="ORD00157"/>
    <d v="2024-07-08T00:00:00"/>
    <x v="6"/>
    <x v="0"/>
    <d v="2024-07-16T00:00:00"/>
    <x v="0"/>
    <n v="8"/>
    <s v="CU0084"/>
    <s v="Ayesha Khanna"/>
    <s v="Female"/>
    <n v="32"/>
    <x v="1"/>
    <s v="Punjab"/>
    <x v="2"/>
    <n v="2180000"/>
    <x v="0"/>
    <s v="C006"/>
    <x v="1"/>
    <x v="11"/>
    <x v="3"/>
    <x v="2"/>
    <s v="Manual"/>
    <n v="900000"/>
    <n v="2022"/>
    <n v="3"/>
    <s v="D005"/>
    <x v="0"/>
    <x v="1"/>
    <n v="2010"/>
    <n v="12000"/>
    <n v="4"/>
    <s v="S014"/>
    <x v="1"/>
    <n v="8"/>
    <x v="0"/>
    <s v="Blue"/>
    <n v="3.888888888888889E-2"/>
    <n v="35000"/>
    <n v="865000"/>
    <n v="8.65"/>
    <s v="Cash"/>
    <s v="N/A"/>
    <x v="3"/>
    <s v="No"/>
    <s v="FB0075"/>
    <n v="3"/>
    <n v="7"/>
    <s v="Email"/>
    <x v="7"/>
  </r>
  <r>
    <s v="ORD00158"/>
    <d v="2024-07-08T00:00:00"/>
    <x v="6"/>
    <x v="0"/>
    <m/>
    <x v="1"/>
    <s v=""/>
    <s v="CU0305"/>
    <s v="Sneha Mishra"/>
    <s v="Female"/>
    <n v="40"/>
    <x v="11"/>
    <s v="Karnataka"/>
    <x v="1"/>
    <n v="760000"/>
    <x v="0"/>
    <s v="C004"/>
    <x v="1"/>
    <x v="7"/>
    <x v="2"/>
    <x v="1"/>
    <s v="Manual"/>
    <n v="690000"/>
    <n v="2024"/>
    <n v="3"/>
    <s v="D015"/>
    <x v="3"/>
    <x v="11"/>
    <n v="2006"/>
    <n v="4500"/>
    <n v="4.5999999999999996"/>
    <s v="S046"/>
    <x v="12"/>
    <n v="4"/>
    <x v="0"/>
    <s v="Black"/>
    <n v="1.8840579710144929E-2"/>
    <n v="13000"/>
    <n v="677000"/>
    <n v="6.77"/>
    <s v="Cash"/>
    <s v="N/A"/>
    <x v="1"/>
    <s v="No"/>
    <s v="No Feedback"/>
    <s v="No Feedback"/>
    <s v="No Feedback"/>
    <s v="No Feedback"/>
    <x v="3"/>
  </r>
  <r>
    <s v="ORD00159"/>
    <d v="2024-07-13T00:00:00"/>
    <x v="6"/>
    <x v="0"/>
    <d v="2024-08-05T00:00:00"/>
    <x v="0"/>
    <n v="23"/>
    <s v="CU0585"/>
    <s v="Sneha Singh"/>
    <s v="Female"/>
    <n v="30"/>
    <x v="1"/>
    <s v="Punjab"/>
    <x v="2"/>
    <n v="2930000"/>
    <x v="0"/>
    <s v="C009"/>
    <x v="3"/>
    <x v="17"/>
    <x v="1"/>
    <x v="1"/>
    <s v="Automatic"/>
    <n v="780000"/>
    <n v="2023"/>
    <n v="2"/>
    <s v="D005"/>
    <x v="0"/>
    <x v="1"/>
    <n v="2010"/>
    <n v="12000"/>
    <n v="4"/>
    <s v="S014"/>
    <x v="1"/>
    <n v="8"/>
    <x v="0"/>
    <s v="White"/>
    <n v="3.7179487179487179E-2"/>
    <n v="29000"/>
    <n v="751000"/>
    <n v="7.51"/>
    <s v="Cash"/>
    <s v="N/A"/>
    <x v="3"/>
    <s v="Yes"/>
    <s v="FB0076"/>
    <n v="4"/>
    <n v="8"/>
    <s v="Dealer Visit"/>
    <x v="1"/>
  </r>
  <r>
    <s v="ORD00160"/>
    <d v="2024-07-13T00:00:00"/>
    <x v="6"/>
    <x v="0"/>
    <d v="2024-08-13T00:00:00"/>
    <x v="0"/>
    <n v="31"/>
    <s v="CU0512"/>
    <s v="Pradeep Mishra"/>
    <s v="Male"/>
    <n v="47"/>
    <x v="1"/>
    <s v="Punjab"/>
    <x v="2"/>
    <n v="3240000"/>
    <x v="1"/>
    <s v="C030"/>
    <x v="6"/>
    <x v="32"/>
    <x v="0"/>
    <x v="1"/>
    <s v="Automatic"/>
    <n v="1350000"/>
    <n v="2023"/>
    <n v="3"/>
    <s v="D005"/>
    <x v="0"/>
    <x v="1"/>
    <n v="2010"/>
    <n v="12000"/>
    <n v="4"/>
    <s v="S015"/>
    <x v="10"/>
    <n v="8"/>
    <x v="0"/>
    <s v="Grey"/>
    <n v="2.8148148148148148E-2"/>
    <n v="38000"/>
    <n v="1312000"/>
    <n v="13.12"/>
    <s v="Lease (Corporate)"/>
    <s v="Tata Capital"/>
    <x v="5"/>
    <s v="Yes"/>
    <s v="FB0077"/>
    <n v="4"/>
    <n v="8"/>
    <s v="Online Survey"/>
    <x v="1"/>
  </r>
  <r>
    <s v="ORD00161"/>
    <d v="2024-07-14T00:00:00"/>
    <x v="6"/>
    <x v="0"/>
    <d v="2024-08-08T00:00:00"/>
    <x v="0"/>
    <n v="25"/>
    <s v="CU0038"/>
    <s v="Priya Mishra"/>
    <s v="Female"/>
    <n v="21"/>
    <x v="4"/>
    <s v="Haryana"/>
    <x v="1"/>
    <n v="1340000"/>
    <x v="0"/>
    <s v="C005"/>
    <x v="1"/>
    <x v="1"/>
    <x v="0"/>
    <x v="1"/>
    <s v="Automatic"/>
    <n v="900000"/>
    <n v="2022"/>
    <n v="3"/>
    <s v="D014"/>
    <x v="3"/>
    <x v="13"/>
    <n v="2013"/>
    <n v="12000"/>
    <n v="4.4000000000000004"/>
    <s v="S044"/>
    <x v="33"/>
    <n v="6"/>
    <x v="0"/>
    <s v="White"/>
    <n v="2.8888888888888888E-2"/>
    <n v="26000"/>
    <n v="874000"/>
    <n v="8.74"/>
    <s v="Cash"/>
    <s v="N/A"/>
    <x v="0"/>
    <s v="No"/>
    <s v="FB0078"/>
    <n v="5"/>
    <n v="10"/>
    <s v="Online Survey"/>
    <x v="1"/>
  </r>
  <r>
    <s v="ORD00162"/>
    <d v="2024-07-14T00:00:00"/>
    <x v="6"/>
    <x v="0"/>
    <d v="2024-07-24T00:00:00"/>
    <x v="0"/>
    <n v="10"/>
    <s v="CU0591"/>
    <s v="Faisal Joshi"/>
    <s v="Male"/>
    <n v="62"/>
    <x v="14"/>
    <s v="Rajasthan"/>
    <x v="9"/>
    <n v="3400000"/>
    <x v="0"/>
    <s v="C035"/>
    <x v="10"/>
    <x v="29"/>
    <x v="0"/>
    <x v="1"/>
    <s v="Automatic"/>
    <n v="1600000"/>
    <n v="2019"/>
    <n v="4"/>
    <s v="D006"/>
    <x v="0"/>
    <x v="15"/>
    <n v="2015"/>
    <n v="3000"/>
    <n v="3.5"/>
    <s v="S016"/>
    <x v="31"/>
    <n v="8"/>
    <x v="0"/>
    <s v="Grey"/>
    <n v="0.01"/>
    <n v="16000"/>
    <n v="1584000"/>
    <n v="15.84"/>
    <s v="Cash"/>
    <s v="N/A"/>
    <x v="1"/>
    <s v="No"/>
    <s v="FB0079"/>
    <n v="4"/>
    <n v="9"/>
    <s v="Phone"/>
    <x v="1"/>
  </r>
  <r>
    <s v="ORD00163"/>
    <d v="2024-07-15T00:00:00"/>
    <x v="6"/>
    <x v="0"/>
    <d v="2024-07-28T00:00:00"/>
    <x v="0"/>
    <n v="13"/>
    <s v="CU0424"/>
    <s v="Vinod Patel"/>
    <s v="Male"/>
    <n v="21"/>
    <x v="19"/>
    <s v="West Bengal"/>
    <x v="1"/>
    <n v="1100000"/>
    <x v="0"/>
    <s v="C010"/>
    <x v="3"/>
    <x v="4"/>
    <x v="0"/>
    <x v="1"/>
    <s v="Manual"/>
    <n v="800000"/>
    <n v="2022"/>
    <n v="3"/>
    <s v="D020"/>
    <x v="2"/>
    <x v="24"/>
    <n v="2012"/>
    <n v="4500"/>
    <n v="4.0999999999999996"/>
    <s v="S061"/>
    <x v="61"/>
    <n v="4"/>
    <x v="0"/>
    <s v="Silver"/>
    <n v="0"/>
    <n v="0"/>
    <n v="800000"/>
    <n v="8"/>
    <s v="Exchange + Loan"/>
    <s v="Axis Bank"/>
    <x v="3"/>
    <s v="No"/>
    <s v="FB0080"/>
    <n v="4"/>
    <n v="7"/>
    <s v="Dealer Visit"/>
    <x v="1"/>
  </r>
  <r>
    <s v="ORD00164"/>
    <d v="2024-07-16T00:00:00"/>
    <x v="6"/>
    <x v="0"/>
    <d v="2024-08-14T00:00:00"/>
    <x v="0"/>
    <n v="29"/>
    <s v="CU0676"/>
    <s v="Swati Saini"/>
    <s v="Female"/>
    <n v="53"/>
    <x v="14"/>
    <s v="Rajasthan"/>
    <x v="2"/>
    <n v="3120000"/>
    <x v="0"/>
    <s v="C020"/>
    <x v="0"/>
    <x v="28"/>
    <x v="0"/>
    <x v="0"/>
    <s v="Manual"/>
    <n v="1250000"/>
    <n v="2020"/>
    <n v="2"/>
    <s v="D006"/>
    <x v="0"/>
    <x v="15"/>
    <n v="2015"/>
    <n v="3000"/>
    <n v="3.5"/>
    <s v="S016"/>
    <x v="31"/>
    <n v="8"/>
    <x v="0"/>
    <s v="White"/>
    <n v="0"/>
    <n v="0"/>
    <n v="1250000"/>
    <n v="12.5"/>
    <s v="Loan/Finance"/>
    <s v="HDFC Bank"/>
    <x v="1"/>
    <s v="No"/>
    <s v="No Feedback"/>
    <s v="No Feedback"/>
    <s v="No Feedback"/>
    <s v="No Feedback"/>
    <x v="3"/>
  </r>
  <r>
    <s v="ORD00165"/>
    <d v="2024-07-17T00:00:00"/>
    <x v="6"/>
    <x v="0"/>
    <d v="2024-08-13T00:00:00"/>
    <x v="0"/>
    <n v="27"/>
    <s v="CU0558"/>
    <s v="Sandeep Reddy"/>
    <s v="Male"/>
    <n v="36"/>
    <x v="19"/>
    <s v="West Bengal"/>
    <x v="1"/>
    <n v="1460000"/>
    <x v="0"/>
    <s v="C003"/>
    <x v="1"/>
    <x v="5"/>
    <x v="1"/>
    <x v="1"/>
    <s v="Automatic"/>
    <n v="760000"/>
    <n v="2022"/>
    <n v="2"/>
    <s v="D020"/>
    <x v="2"/>
    <x v="24"/>
    <n v="2012"/>
    <n v="4500"/>
    <n v="4.0999999999999996"/>
    <s v="S061"/>
    <x v="61"/>
    <n v="4"/>
    <x v="0"/>
    <s v="White"/>
    <n v="4.4736842105263158E-2"/>
    <n v="34000"/>
    <n v="726000"/>
    <n v="7.26"/>
    <s v="Cash"/>
    <s v="N/A"/>
    <x v="4"/>
    <s v="No"/>
    <s v="FB0081"/>
    <n v="1"/>
    <n v="2"/>
    <s v="Email"/>
    <x v="1"/>
  </r>
  <r>
    <s v="ORD00166"/>
    <d v="2024-07-19T00:00:00"/>
    <x v="6"/>
    <x v="0"/>
    <d v="2024-08-05T00:00:00"/>
    <x v="0"/>
    <n v="17"/>
    <s v="CU0128"/>
    <s v="Jatin Mishra"/>
    <s v="Male"/>
    <n v="64"/>
    <x v="7"/>
    <s v="Telangana"/>
    <x v="1"/>
    <n v="1290000"/>
    <x v="0"/>
    <s v="C008"/>
    <x v="3"/>
    <x v="12"/>
    <x v="1"/>
    <x v="1"/>
    <s v="Manual"/>
    <n v="600000"/>
    <n v="2023"/>
    <n v="3"/>
    <s v="D018"/>
    <x v="3"/>
    <x v="7"/>
    <n v="2019"/>
    <n v="4500"/>
    <n v="3.8"/>
    <s v="S054"/>
    <x v="22"/>
    <n v="4"/>
    <x v="0"/>
    <s v="Silver"/>
    <n v="4.6666666666666669E-2"/>
    <n v="28000"/>
    <n v="572000"/>
    <n v="5.72"/>
    <s v="Exchange + Loan"/>
    <s v="HDFC Bank"/>
    <x v="2"/>
    <s v="No"/>
    <s v="FB0082"/>
    <n v="5"/>
    <n v="9"/>
    <s v="Email"/>
    <x v="1"/>
  </r>
  <r>
    <s v="ORD00167"/>
    <d v="2024-07-20T00:00:00"/>
    <x v="6"/>
    <x v="0"/>
    <d v="2024-08-01T00:00:00"/>
    <x v="0"/>
    <n v="12"/>
    <s v="CU0271"/>
    <s v="Vinod Sharma"/>
    <s v="Male"/>
    <n v="22"/>
    <x v="16"/>
    <s v="Uttar Pradesh"/>
    <x v="8"/>
    <n v="920000"/>
    <x v="0"/>
    <s v="C007"/>
    <x v="1"/>
    <x v="22"/>
    <x v="0"/>
    <x v="4"/>
    <s v="Automatic"/>
    <n v="1150000"/>
    <n v="2022"/>
    <n v="3"/>
    <s v="D014"/>
    <x v="3"/>
    <x v="13"/>
    <n v="2013"/>
    <n v="12000"/>
    <n v="4.4000000000000004"/>
    <s v="S044"/>
    <x v="33"/>
    <n v="6"/>
    <x v="0"/>
    <s v="Red"/>
    <n v="0"/>
    <n v="0"/>
    <n v="1150000"/>
    <n v="11.5"/>
    <s v="Exchange + Loan"/>
    <s v="HDFC Bank"/>
    <x v="4"/>
    <s v="No"/>
    <s v="FB0083"/>
    <n v="4"/>
    <n v="9"/>
    <s v="Email"/>
    <x v="1"/>
  </r>
  <r>
    <s v="ORD00168"/>
    <d v="2024-07-22T00:00:00"/>
    <x v="6"/>
    <x v="0"/>
    <d v="2024-08-19T00:00:00"/>
    <x v="0"/>
    <n v="28"/>
    <s v="CU0615"/>
    <s v="Sandeep Gupta"/>
    <s v="Male"/>
    <n v="33"/>
    <x v="6"/>
    <s v="Odisha"/>
    <x v="7"/>
    <n v="640000"/>
    <x v="0"/>
    <s v="C007"/>
    <x v="1"/>
    <x v="22"/>
    <x v="0"/>
    <x v="4"/>
    <s v="Automatic"/>
    <n v="1150000"/>
    <n v="2022"/>
    <n v="3"/>
    <s v="D021"/>
    <x v="2"/>
    <x v="6"/>
    <n v="2008"/>
    <n v="4500"/>
    <n v="4.3"/>
    <s v="S062"/>
    <x v="6"/>
    <n v="5"/>
    <x v="0"/>
    <s v="Red"/>
    <n v="2.9565217391304348E-2"/>
    <n v="34000"/>
    <n v="1116000"/>
    <n v="11.16"/>
    <s v="Cash"/>
    <s v="N/A"/>
    <x v="4"/>
    <s v="No"/>
    <s v="FB0084"/>
    <n v="3"/>
    <n v="7"/>
    <s v="Phone"/>
    <x v="2"/>
  </r>
  <r>
    <s v="ORD00169"/>
    <d v="2024-07-22T00:00:00"/>
    <x v="6"/>
    <x v="0"/>
    <d v="2024-08-08T00:00:00"/>
    <x v="0"/>
    <n v="17"/>
    <s v="CU0440"/>
    <s v="Ankit Kapoor"/>
    <s v="Male"/>
    <n v="35"/>
    <x v="3"/>
    <s v="Maharashtra"/>
    <x v="0"/>
    <n v="600000"/>
    <x v="0"/>
    <s v="C003"/>
    <x v="1"/>
    <x v="5"/>
    <x v="1"/>
    <x v="1"/>
    <s v="Automatic"/>
    <n v="760000"/>
    <n v="2022"/>
    <n v="2"/>
    <s v="D011"/>
    <x v="1"/>
    <x v="3"/>
    <n v="2019"/>
    <n v="12000"/>
    <n v="4.5999999999999996"/>
    <s v="S034"/>
    <x v="3"/>
    <n v="5"/>
    <x v="0"/>
    <s v="White"/>
    <n v="1.9736842105263157E-2"/>
    <n v="15000"/>
    <n v="745000"/>
    <n v="7.45"/>
    <s v="Cash"/>
    <s v="N/A"/>
    <x v="4"/>
    <s v="Yes"/>
    <s v="FB0085"/>
    <n v="5"/>
    <n v="10"/>
    <s v="Phone"/>
    <x v="1"/>
  </r>
  <r>
    <s v="ORD00170"/>
    <d v="2024-07-23T00:00:00"/>
    <x v="6"/>
    <x v="0"/>
    <d v="2024-08-08T00:00:00"/>
    <x v="0"/>
    <n v="16"/>
    <s v="CU0517"/>
    <s v="Arjun Singh"/>
    <s v="Male"/>
    <n v="29"/>
    <x v="18"/>
    <s v="Gujarat"/>
    <x v="4"/>
    <n v="480000"/>
    <x v="0"/>
    <s v="C003"/>
    <x v="1"/>
    <x v="5"/>
    <x v="1"/>
    <x v="1"/>
    <s v="Automatic"/>
    <n v="760000"/>
    <n v="2022"/>
    <n v="2"/>
    <s v="D013"/>
    <x v="1"/>
    <x v="21"/>
    <n v="2010"/>
    <n v="10000"/>
    <n v="4.4000000000000004"/>
    <s v="S041"/>
    <x v="36"/>
    <n v="5"/>
    <x v="0"/>
    <s v="White"/>
    <n v="9.2105263157894728E-3"/>
    <n v="7000"/>
    <n v="753000"/>
    <n v="7.53"/>
    <s v="Cash"/>
    <s v="N/A"/>
    <x v="6"/>
    <s v="No"/>
    <s v="FB0086"/>
    <n v="5"/>
    <n v="10"/>
    <s v="Phone"/>
    <x v="1"/>
  </r>
  <r>
    <s v="ORD00171"/>
    <d v="2024-07-25T00:00:00"/>
    <x v="6"/>
    <x v="0"/>
    <d v="2024-08-19T00:00:00"/>
    <x v="0"/>
    <n v="25"/>
    <s v="CU0012"/>
    <s v="Arjun Agarwal"/>
    <s v="Male"/>
    <n v="36"/>
    <x v="3"/>
    <s v="Maharashtra"/>
    <x v="2"/>
    <n v="2110000"/>
    <x v="1"/>
    <s v="C016"/>
    <x v="2"/>
    <x v="16"/>
    <x v="0"/>
    <x v="0"/>
    <s v="Manual"/>
    <n v="950000"/>
    <n v="2023"/>
    <n v="3"/>
    <s v="D009"/>
    <x v="1"/>
    <x v="17"/>
    <n v="2011"/>
    <n v="12000"/>
    <n v="3.5"/>
    <s v="S026"/>
    <x v="17"/>
    <n v="6"/>
    <x v="0"/>
    <s v="White"/>
    <n v="2.6315789473684209E-2"/>
    <n v="25000"/>
    <n v="925000"/>
    <n v="9.25"/>
    <s v="Lease (Corporate)"/>
    <s v="Axis Bank"/>
    <x v="1"/>
    <s v="Yes"/>
    <s v="FB0087"/>
    <n v="4"/>
    <n v="9"/>
    <s v="Email"/>
    <x v="1"/>
  </r>
  <r>
    <s v="ORD00172"/>
    <d v="2024-07-26T00:00:00"/>
    <x v="6"/>
    <x v="0"/>
    <d v="2024-08-04T00:00:00"/>
    <x v="0"/>
    <n v="9"/>
    <s v="CU0305"/>
    <s v="Sneha Mishra"/>
    <s v="Female"/>
    <n v="40"/>
    <x v="11"/>
    <s v="Karnataka"/>
    <x v="1"/>
    <n v="760000"/>
    <x v="0"/>
    <s v="C004"/>
    <x v="1"/>
    <x v="7"/>
    <x v="2"/>
    <x v="1"/>
    <s v="Manual"/>
    <n v="690000"/>
    <n v="2024"/>
    <n v="3"/>
    <s v="D015"/>
    <x v="3"/>
    <x v="11"/>
    <n v="2006"/>
    <n v="4500"/>
    <n v="4.5999999999999996"/>
    <s v="S046"/>
    <x v="12"/>
    <n v="4"/>
    <x v="0"/>
    <s v="White"/>
    <n v="3.1884057971014491E-2"/>
    <n v="22000"/>
    <n v="668000"/>
    <n v="6.68"/>
    <s v="Loan/Finance"/>
    <s v="SBI"/>
    <x v="5"/>
    <s v="Yes"/>
    <s v="FB0088"/>
    <n v="4"/>
    <n v="8"/>
    <s v="Email"/>
    <x v="1"/>
  </r>
  <r>
    <s v="ORD00173"/>
    <d v="2024-07-26T00:00:00"/>
    <x v="6"/>
    <x v="0"/>
    <d v="2024-08-04T00:00:00"/>
    <x v="0"/>
    <n v="9"/>
    <s v="CU0110"/>
    <s v="Tarun Verma"/>
    <s v="Male"/>
    <n v="41"/>
    <x v="12"/>
    <s v="Uttar Pradesh"/>
    <x v="7"/>
    <n v="560000"/>
    <x v="0"/>
    <s v="C003"/>
    <x v="1"/>
    <x v="5"/>
    <x v="1"/>
    <x v="1"/>
    <s v="Automatic"/>
    <n v="760000"/>
    <n v="2022"/>
    <n v="2"/>
    <s v="D007"/>
    <x v="0"/>
    <x v="16"/>
    <n v="2013"/>
    <n v="3000"/>
    <n v="4.4000000000000004"/>
    <s v="S020"/>
    <x v="24"/>
    <n v="4"/>
    <x v="0"/>
    <s v="Silver"/>
    <n v="0"/>
    <n v="0"/>
    <n v="760000"/>
    <n v="7.6"/>
    <s v="Loan/Finance"/>
    <s v="Tata Capital"/>
    <x v="6"/>
    <s v="No"/>
    <s v="FB0089"/>
    <n v="4"/>
    <n v="7"/>
    <s v="Email"/>
    <x v="1"/>
  </r>
  <r>
    <s v="ORD00174"/>
    <d v="2024-07-27T00:00:00"/>
    <x v="6"/>
    <x v="0"/>
    <d v="2024-08-18T00:00:00"/>
    <x v="0"/>
    <n v="22"/>
    <s v="CU0076"/>
    <s v="Ashok Mishra"/>
    <s v="Male"/>
    <n v="45"/>
    <x v="9"/>
    <s v="Haryana"/>
    <x v="1"/>
    <n v="890000"/>
    <x v="0"/>
    <s v="C012"/>
    <x v="3"/>
    <x v="9"/>
    <x v="2"/>
    <x v="1"/>
    <s v="Automatic"/>
    <n v="1100000"/>
    <n v="2023"/>
    <n v="2"/>
    <s v="D002"/>
    <x v="0"/>
    <x v="5"/>
    <n v="2007"/>
    <n v="10000"/>
    <n v="4"/>
    <s v="S008"/>
    <x v="5"/>
    <n v="5"/>
    <x v="0"/>
    <s v="White"/>
    <n v="0.02"/>
    <n v="22000"/>
    <n v="1078000"/>
    <n v="10.78"/>
    <s v="Exchange + Loan"/>
    <s v="Tata Capital"/>
    <x v="0"/>
    <s v="No"/>
    <s v="FB0090"/>
    <n v="4"/>
    <n v="10"/>
    <s v="Online Survey"/>
    <x v="1"/>
  </r>
  <r>
    <s v="ORD00175"/>
    <d v="2024-07-30T00:00:00"/>
    <x v="6"/>
    <x v="0"/>
    <d v="2024-08-02T00:00:00"/>
    <x v="0"/>
    <n v="3"/>
    <s v="CU0581"/>
    <s v="Ashok Patel"/>
    <s v="Male"/>
    <n v="59"/>
    <x v="3"/>
    <s v="Maharashtra"/>
    <x v="3"/>
    <n v="300000"/>
    <x v="0"/>
    <s v="C011"/>
    <x v="3"/>
    <x v="14"/>
    <x v="0"/>
    <x v="0"/>
    <s v="Automatic"/>
    <n v="1250000"/>
    <n v="2024"/>
    <n v="4"/>
    <s v="D004"/>
    <x v="0"/>
    <x v="0"/>
    <n v="2018"/>
    <n v="4500"/>
    <n v="4"/>
    <s v="S013"/>
    <x v="43"/>
    <n v="7"/>
    <x v="0"/>
    <s v="White"/>
    <n v="8.8000000000000005E-3"/>
    <n v="11000"/>
    <n v="1239000"/>
    <n v="12.39"/>
    <s v="Cash"/>
    <s v="N/A"/>
    <x v="1"/>
    <s v="No"/>
    <s v="FB0091"/>
    <n v="5"/>
    <n v="10"/>
    <s v="Email"/>
    <x v="1"/>
  </r>
  <r>
    <s v="ORD00176"/>
    <d v="2024-07-30T00:00:00"/>
    <x v="6"/>
    <x v="0"/>
    <d v="2024-08-10T00:00:00"/>
    <x v="0"/>
    <n v="11"/>
    <s v="CU0125"/>
    <s v="Swati Singh"/>
    <s v="Female"/>
    <n v="53"/>
    <x v="1"/>
    <s v="Punjab"/>
    <x v="2"/>
    <n v="2670000"/>
    <x v="0"/>
    <s v="C004"/>
    <x v="1"/>
    <x v="7"/>
    <x v="2"/>
    <x v="1"/>
    <s v="Manual"/>
    <n v="690000"/>
    <n v="2024"/>
    <n v="3"/>
    <s v="D005"/>
    <x v="0"/>
    <x v="1"/>
    <n v="2010"/>
    <n v="12000"/>
    <n v="4"/>
    <s v="S014"/>
    <x v="1"/>
    <n v="8"/>
    <x v="0"/>
    <s v="White"/>
    <n v="0"/>
    <n v="0"/>
    <n v="690000"/>
    <n v="6.9"/>
    <s v="Loan/Finance"/>
    <s v="SBI"/>
    <x v="1"/>
    <s v="No"/>
    <s v="FB0092"/>
    <n v="4"/>
    <n v="7"/>
    <s v="Email"/>
    <x v="1"/>
  </r>
  <r>
    <s v="ORD00177"/>
    <d v="2024-07-30T00:00:00"/>
    <x v="6"/>
    <x v="0"/>
    <d v="2024-09-02T00:00:00"/>
    <x v="0"/>
    <n v="34"/>
    <s v="CU0130"/>
    <s v="Vinod Mishra"/>
    <s v="Male"/>
    <n v="35"/>
    <x v="6"/>
    <s v="Odisha"/>
    <x v="1"/>
    <n v="1580000"/>
    <x v="0"/>
    <s v="C006"/>
    <x v="1"/>
    <x v="11"/>
    <x v="3"/>
    <x v="2"/>
    <s v="Manual"/>
    <n v="900000"/>
    <n v="2022"/>
    <n v="3"/>
    <s v="D021"/>
    <x v="2"/>
    <x v="6"/>
    <n v="2008"/>
    <n v="4500"/>
    <n v="4.3"/>
    <s v="S063"/>
    <x v="62"/>
    <n v="7"/>
    <x v="0"/>
    <s v="Black"/>
    <n v="3.6666666666666667E-2"/>
    <n v="33000"/>
    <n v="867000"/>
    <n v="8.67"/>
    <s v="Loan/Finance"/>
    <s v="Axis Bank"/>
    <x v="3"/>
    <s v="Yes"/>
    <s v="No Feedback"/>
    <s v="No Feedback"/>
    <s v="No Feedback"/>
    <s v="No Feedback"/>
    <x v="3"/>
  </r>
  <r>
    <s v="ORD00178"/>
    <d v="2024-08-01T00:00:00"/>
    <x v="7"/>
    <x v="0"/>
    <d v="2024-08-17T00:00:00"/>
    <x v="0"/>
    <n v="16"/>
    <s v="CU0257"/>
    <s v="Arjun Mehta"/>
    <s v="Male"/>
    <n v="41"/>
    <x v="12"/>
    <s v="Uttar Pradesh"/>
    <x v="6"/>
    <n v="1510000"/>
    <x v="0"/>
    <s v="C004"/>
    <x v="1"/>
    <x v="7"/>
    <x v="2"/>
    <x v="1"/>
    <s v="Manual"/>
    <n v="690000"/>
    <n v="2024"/>
    <n v="3"/>
    <s v="D008"/>
    <x v="0"/>
    <x v="12"/>
    <n v="2007"/>
    <n v="10000"/>
    <n v="3.8"/>
    <s v="S025"/>
    <x v="63"/>
    <n v="5"/>
    <x v="0"/>
    <s v="Orange"/>
    <n v="0"/>
    <n v="0"/>
    <n v="690000"/>
    <n v="6.9"/>
    <s v="Cash"/>
    <s v="N/A"/>
    <x v="3"/>
    <s v="No"/>
    <s v="FB0093"/>
    <n v="2"/>
    <n v="4"/>
    <s v="Dealer Visit"/>
    <x v="2"/>
  </r>
  <r>
    <s v="ORD00179"/>
    <d v="2024-08-02T00:00:00"/>
    <x v="7"/>
    <x v="0"/>
    <d v="2024-08-28T00:00:00"/>
    <x v="0"/>
    <n v="26"/>
    <s v="CU0457"/>
    <s v="Vinod Gupta"/>
    <s v="Male"/>
    <n v="57"/>
    <x v="22"/>
    <s v="Gujarat"/>
    <x v="1"/>
    <n v="1210000"/>
    <x v="0"/>
    <s v="C011"/>
    <x v="3"/>
    <x v="14"/>
    <x v="0"/>
    <x v="0"/>
    <s v="Automatic"/>
    <n v="1250000"/>
    <n v="2024"/>
    <n v="4"/>
    <s v="D013"/>
    <x v="1"/>
    <x v="21"/>
    <n v="2010"/>
    <n v="10000"/>
    <n v="4.4000000000000004"/>
    <s v="S041"/>
    <x v="36"/>
    <n v="5"/>
    <x v="0"/>
    <s v="Blue"/>
    <n v="0"/>
    <n v="0"/>
    <n v="1250000"/>
    <n v="12.5"/>
    <s v="Exchange + Loan"/>
    <s v="SBI"/>
    <x v="4"/>
    <s v="Yes"/>
    <s v="FB0094"/>
    <n v="5"/>
    <n v="10"/>
    <s v="Dealer Visit"/>
    <x v="1"/>
  </r>
  <r>
    <s v="ORD00180"/>
    <d v="2024-08-06T00:00:00"/>
    <x v="7"/>
    <x v="0"/>
    <d v="2024-08-10T00:00:00"/>
    <x v="0"/>
    <n v="4"/>
    <s v="CU0461"/>
    <s v="Swati Rao"/>
    <s v="Female"/>
    <n v="36"/>
    <x v="18"/>
    <s v="Gujarat"/>
    <x v="7"/>
    <n v="590000"/>
    <x v="0"/>
    <s v="C004"/>
    <x v="1"/>
    <x v="7"/>
    <x v="2"/>
    <x v="1"/>
    <s v="Manual"/>
    <n v="690000"/>
    <n v="2024"/>
    <n v="3"/>
    <s v="D013"/>
    <x v="1"/>
    <x v="21"/>
    <n v="2010"/>
    <n v="10000"/>
    <n v="4.4000000000000004"/>
    <s v="S041"/>
    <x v="36"/>
    <n v="5"/>
    <x v="0"/>
    <s v="White"/>
    <n v="1.7391304347826087E-2"/>
    <n v="12000"/>
    <n v="678000"/>
    <n v="6.78"/>
    <s v="Cash"/>
    <s v="N/A"/>
    <x v="4"/>
    <s v="No"/>
    <s v="No Feedback"/>
    <s v="No Feedback"/>
    <s v="No Feedback"/>
    <s v="No Feedback"/>
    <x v="3"/>
  </r>
  <r>
    <s v="ORD00181"/>
    <d v="2024-08-07T00:00:00"/>
    <x v="7"/>
    <x v="0"/>
    <d v="2024-08-17T00:00:00"/>
    <x v="0"/>
    <n v="10"/>
    <s v="CU0440"/>
    <s v="Ankit Kapoor"/>
    <s v="Male"/>
    <n v="35"/>
    <x v="3"/>
    <s v="Maharashtra"/>
    <x v="0"/>
    <n v="600000"/>
    <x v="0"/>
    <s v="C024"/>
    <x v="0"/>
    <x v="0"/>
    <x v="0"/>
    <x v="0"/>
    <s v="Manual"/>
    <n v="1000000"/>
    <n v="2019"/>
    <n v="3"/>
    <s v="D009"/>
    <x v="1"/>
    <x v="17"/>
    <n v="2011"/>
    <n v="12000"/>
    <n v="3.5"/>
    <s v="S027"/>
    <x v="32"/>
    <n v="4"/>
    <x v="0"/>
    <s v="White"/>
    <n v="3.5000000000000003E-2"/>
    <n v="35000"/>
    <n v="965000"/>
    <n v="9.65"/>
    <s v="Cash"/>
    <s v="N/A"/>
    <x v="1"/>
    <s v="Yes"/>
    <s v="No Feedback"/>
    <s v="No Feedback"/>
    <s v="No Feedback"/>
    <s v="No Feedback"/>
    <x v="3"/>
  </r>
  <r>
    <s v="ORD00182"/>
    <d v="2024-08-07T00:00:00"/>
    <x v="7"/>
    <x v="0"/>
    <d v="2024-08-23T00:00:00"/>
    <x v="0"/>
    <n v="16"/>
    <s v="CU0337"/>
    <s v="Mohit Bose"/>
    <s v="Male"/>
    <n v="47"/>
    <x v="9"/>
    <s v="Haryana"/>
    <x v="3"/>
    <n v="350000"/>
    <x v="0"/>
    <s v="C003"/>
    <x v="1"/>
    <x v="5"/>
    <x v="1"/>
    <x v="1"/>
    <s v="Automatic"/>
    <n v="760000"/>
    <n v="2022"/>
    <n v="2"/>
    <s v="D003"/>
    <x v="0"/>
    <x v="4"/>
    <n v="2012"/>
    <n v="10000"/>
    <n v="4.2"/>
    <s v="S009"/>
    <x v="57"/>
    <n v="8"/>
    <x v="0"/>
    <s v="White"/>
    <n v="2.5000000000000001E-2"/>
    <n v="19000"/>
    <n v="741000"/>
    <n v="7.41"/>
    <s v="Loan/Finance"/>
    <s v="Bajaj Finserv"/>
    <x v="2"/>
    <s v="No"/>
    <s v="No Feedback"/>
    <s v="No Feedback"/>
    <s v="No Feedback"/>
    <s v="No Feedback"/>
    <x v="3"/>
  </r>
  <r>
    <s v="ORD00183"/>
    <d v="2024-08-07T00:00:00"/>
    <x v="7"/>
    <x v="0"/>
    <d v="2024-08-22T00:00:00"/>
    <x v="0"/>
    <n v="15"/>
    <s v="CU0623"/>
    <s v="Ramesh Jain"/>
    <s v="Male"/>
    <n v="21"/>
    <x v="14"/>
    <s v="Rajasthan"/>
    <x v="1"/>
    <n v="660000"/>
    <x v="0"/>
    <s v="C034"/>
    <x v="5"/>
    <x v="10"/>
    <x v="2"/>
    <x v="1"/>
    <s v="Automatic"/>
    <n v="1350000"/>
    <n v="2022"/>
    <n v="3"/>
    <s v="D006"/>
    <x v="0"/>
    <x v="15"/>
    <n v="2015"/>
    <n v="3000"/>
    <n v="3.5"/>
    <s v="S019"/>
    <x v="64"/>
    <n v="6"/>
    <x v="1"/>
    <s v="White"/>
    <n v="3.7777777777777778E-2"/>
    <n v="51000"/>
    <n v="1299000"/>
    <n v="12.99"/>
    <s v="Loan/Finance"/>
    <s v="Tata Capital"/>
    <x v="3"/>
    <s v="No"/>
    <s v="FB0095"/>
    <n v="3"/>
    <n v="7"/>
    <s v="Dealer Visit"/>
    <x v="6"/>
  </r>
  <r>
    <s v="ORD00184"/>
    <d v="2024-08-08T00:00:00"/>
    <x v="7"/>
    <x v="0"/>
    <d v="2024-08-12T00:00:00"/>
    <x v="0"/>
    <n v="4"/>
    <s v="CU0048"/>
    <s v="Varun Jain"/>
    <s v="Male"/>
    <n v="40"/>
    <x v="22"/>
    <s v="Gujarat"/>
    <x v="2"/>
    <n v="3220000"/>
    <x v="0"/>
    <s v="C037"/>
    <x v="8"/>
    <x v="21"/>
    <x v="0"/>
    <x v="1"/>
    <s v="Manual"/>
    <n v="700000"/>
    <n v="2021"/>
    <n v="4"/>
    <s v="D012"/>
    <x v="1"/>
    <x v="20"/>
    <n v="2011"/>
    <n v="12000"/>
    <n v="3.8"/>
    <s v="S037"/>
    <x v="52"/>
    <n v="6"/>
    <x v="0"/>
    <s v="Black"/>
    <n v="0"/>
    <n v="0"/>
    <n v="700000"/>
    <n v="7"/>
    <s v="Cash"/>
    <s v="N/A"/>
    <x v="1"/>
    <s v="No"/>
    <s v="FB0096"/>
    <n v="2"/>
    <n v="3"/>
    <s v="Phone"/>
    <x v="5"/>
  </r>
  <r>
    <s v="ORD00185"/>
    <d v="2024-08-09T00:00:00"/>
    <x v="7"/>
    <x v="0"/>
    <d v="2024-08-16T00:00:00"/>
    <x v="0"/>
    <n v="7"/>
    <s v="CU0005"/>
    <s v="Sachin Khanna"/>
    <s v="Male"/>
    <n v="27"/>
    <x v="14"/>
    <s v="Rajasthan"/>
    <x v="1"/>
    <n v="870000"/>
    <x v="0"/>
    <s v="C032"/>
    <x v="6"/>
    <x v="13"/>
    <x v="3"/>
    <x v="0"/>
    <s v="Manual"/>
    <n v="1200000"/>
    <n v="2022"/>
    <n v="3"/>
    <s v="D006"/>
    <x v="0"/>
    <x v="15"/>
    <n v="2015"/>
    <n v="3000"/>
    <n v="3.5"/>
    <s v="S016"/>
    <x v="31"/>
    <n v="8"/>
    <x v="0"/>
    <s v="Silver"/>
    <n v="2.9166666666666667E-2"/>
    <n v="35000"/>
    <n v="1165000"/>
    <n v="11.65"/>
    <s v="Loan/Finance"/>
    <s v="ICICI Bank"/>
    <x v="4"/>
    <s v="No"/>
    <s v="No Feedback"/>
    <s v="No Feedback"/>
    <s v="No Feedback"/>
    <s v="No Feedback"/>
    <x v="3"/>
  </r>
  <r>
    <s v="ORD00186"/>
    <d v="2024-08-10T00:00:00"/>
    <x v="7"/>
    <x v="0"/>
    <d v="2024-09-01T00:00:00"/>
    <x v="0"/>
    <n v="22"/>
    <s v="CU0309"/>
    <s v="Ravi Singh"/>
    <s v="Male"/>
    <n v="31"/>
    <x v="6"/>
    <s v="Odisha"/>
    <x v="7"/>
    <n v="590000"/>
    <x v="0"/>
    <s v="C006"/>
    <x v="1"/>
    <x v="11"/>
    <x v="3"/>
    <x v="2"/>
    <s v="Manual"/>
    <n v="900000"/>
    <n v="2022"/>
    <n v="3"/>
    <s v="D021"/>
    <x v="2"/>
    <x v="6"/>
    <n v="2008"/>
    <n v="4500"/>
    <n v="4.3"/>
    <s v="S062"/>
    <x v="6"/>
    <n v="5"/>
    <x v="0"/>
    <s v="Grey"/>
    <n v="2.8888888888888888E-2"/>
    <n v="26000"/>
    <n v="874000"/>
    <n v="8.74"/>
    <s v="Exchange + Loan"/>
    <s v="Bajaj Finserv"/>
    <x v="3"/>
    <s v="No"/>
    <s v="FB0097"/>
    <n v="5"/>
    <n v="10"/>
    <s v="Email"/>
    <x v="1"/>
  </r>
  <r>
    <s v="ORD00187"/>
    <d v="2024-08-10T00:00:00"/>
    <x v="7"/>
    <x v="0"/>
    <d v="2024-09-02T00:00:00"/>
    <x v="0"/>
    <n v="23"/>
    <s v="CU0657"/>
    <s v="Suresh Agarwal"/>
    <s v="Male"/>
    <n v="28"/>
    <x v="1"/>
    <s v="Punjab"/>
    <x v="1"/>
    <n v="1370000"/>
    <x v="0"/>
    <s v="C037"/>
    <x v="8"/>
    <x v="21"/>
    <x v="0"/>
    <x v="1"/>
    <s v="Manual"/>
    <n v="700000"/>
    <n v="2021"/>
    <n v="4"/>
    <s v="D005"/>
    <x v="0"/>
    <x v="1"/>
    <n v="2010"/>
    <n v="12000"/>
    <n v="4"/>
    <s v="S014"/>
    <x v="1"/>
    <n v="8"/>
    <x v="0"/>
    <s v="Blue"/>
    <n v="0"/>
    <n v="0"/>
    <n v="700000"/>
    <n v="7"/>
    <s v="Loan/Finance"/>
    <s v="SBI"/>
    <x v="1"/>
    <s v="No"/>
    <s v="No Feedback"/>
    <s v="No Feedback"/>
    <s v="No Feedback"/>
    <s v="No Feedback"/>
    <x v="3"/>
  </r>
  <r>
    <s v="ORD00188"/>
    <d v="2024-08-11T00:00:00"/>
    <x v="7"/>
    <x v="0"/>
    <d v="2024-08-17T00:00:00"/>
    <x v="0"/>
    <n v="6"/>
    <s v="CU0232"/>
    <s v="Kunal Jain"/>
    <s v="Male"/>
    <n v="27"/>
    <x v="3"/>
    <s v="Maharashtra"/>
    <x v="1"/>
    <n v="1080000"/>
    <x v="0"/>
    <s v="C004"/>
    <x v="1"/>
    <x v="7"/>
    <x v="2"/>
    <x v="1"/>
    <s v="Manual"/>
    <n v="690000"/>
    <n v="2024"/>
    <n v="3"/>
    <s v="D010"/>
    <x v="1"/>
    <x v="9"/>
    <n v="2014"/>
    <n v="3000"/>
    <n v="4.5999999999999996"/>
    <s v="S030"/>
    <x v="11"/>
    <n v="5"/>
    <x v="0"/>
    <s v="Orange"/>
    <n v="3.9130434782608699E-2"/>
    <n v="27000"/>
    <n v="663000"/>
    <n v="6.63"/>
    <s v="Loan/Finance"/>
    <s v="Tata Capital"/>
    <x v="6"/>
    <s v="No"/>
    <s v="FB0098"/>
    <n v="4"/>
    <n v="9"/>
    <s v="Dealer Visit"/>
    <x v="1"/>
  </r>
  <r>
    <s v="ORD00189"/>
    <d v="2024-08-14T00:00:00"/>
    <x v="7"/>
    <x v="0"/>
    <d v="2024-08-24T00:00:00"/>
    <x v="0"/>
    <n v="10"/>
    <s v="CU0338"/>
    <s v="Shweta Kapoor"/>
    <s v="Female"/>
    <n v="27"/>
    <x v="3"/>
    <s v="Maharashtra"/>
    <x v="0"/>
    <n v="1390000"/>
    <x v="0"/>
    <s v="C020"/>
    <x v="0"/>
    <x v="28"/>
    <x v="0"/>
    <x v="0"/>
    <s v="Manual"/>
    <n v="1250000"/>
    <n v="2020"/>
    <n v="2"/>
    <s v="D010"/>
    <x v="1"/>
    <x v="9"/>
    <n v="2014"/>
    <n v="3000"/>
    <n v="4.5999999999999996"/>
    <s v="S032"/>
    <x v="17"/>
    <n v="6"/>
    <x v="0"/>
    <s v="White"/>
    <n v="3.3599999999999998E-2"/>
    <n v="42000"/>
    <n v="1208000"/>
    <n v="12.08"/>
    <s v="Cash"/>
    <s v="N/A"/>
    <x v="4"/>
    <s v="Yes"/>
    <s v="No Feedback"/>
    <s v="No Feedback"/>
    <s v="No Feedback"/>
    <s v="No Feedback"/>
    <x v="3"/>
  </r>
  <r>
    <s v="ORD00190"/>
    <d v="2024-08-16T00:00:00"/>
    <x v="7"/>
    <x v="0"/>
    <d v="2024-09-18T00:00:00"/>
    <x v="0"/>
    <n v="33"/>
    <s v="CU0599"/>
    <s v="Pradeep Yadav"/>
    <s v="Male"/>
    <n v="32"/>
    <x v="23"/>
    <s v="Bihar"/>
    <x v="3"/>
    <n v="360000"/>
    <x v="0"/>
    <s v="C029"/>
    <x v="4"/>
    <x v="18"/>
    <x v="2"/>
    <x v="1"/>
    <s v="Manual"/>
    <n v="800000"/>
    <n v="2024"/>
    <n v="3"/>
    <s v="D014"/>
    <x v="3"/>
    <x v="13"/>
    <n v="2013"/>
    <n v="12000"/>
    <n v="4.4000000000000004"/>
    <s v="S044"/>
    <x v="33"/>
    <n v="6"/>
    <x v="0"/>
    <s v="Grey"/>
    <n v="1.8749999999999999E-2"/>
    <n v="15000"/>
    <n v="785000"/>
    <n v="7.85"/>
    <s v="Cash"/>
    <s v="N/A"/>
    <x v="2"/>
    <s v="No"/>
    <s v="FB0099"/>
    <n v="5"/>
    <n v="10"/>
    <s v="Dealer Visit"/>
    <x v="1"/>
  </r>
  <r>
    <s v="ORD00191"/>
    <d v="2024-08-16T00:00:00"/>
    <x v="7"/>
    <x v="0"/>
    <d v="2024-09-01T00:00:00"/>
    <x v="0"/>
    <n v="16"/>
    <s v="CU0495"/>
    <s v="Anjali Gupta"/>
    <s v="Female"/>
    <n v="39"/>
    <x v="8"/>
    <s v="Madhya Pradesh"/>
    <x v="1"/>
    <n v="1310000"/>
    <x v="0"/>
    <s v="C005"/>
    <x v="1"/>
    <x v="1"/>
    <x v="0"/>
    <x v="1"/>
    <s v="Automatic"/>
    <n v="900000"/>
    <n v="2022"/>
    <n v="3"/>
    <s v="D025"/>
    <x v="4"/>
    <x v="8"/>
    <n v="2019"/>
    <n v="3000"/>
    <n v="4.7"/>
    <s v="S074"/>
    <x v="8"/>
    <n v="8"/>
    <x v="0"/>
    <s v="Grey"/>
    <n v="8.8888888888888889E-3"/>
    <n v="8000"/>
    <n v="892000"/>
    <n v="8.92"/>
    <s v="Cash"/>
    <s v="N/A"/>
    <x v="6"/>
    <s v="No"/>
    <s v="No Feedback"/>
    <s v="No Feedback"/>
    <s v="No Feedback"/>
    <s v="No Feedback"/>
    <x v="3"/>
  </r>
  <r>
    <s v="ORD00192"/>
    <d v="2024-08-17T00:00:00"/>
    <x v="7"/>
    <x v="0"/>
    <d v="2024-09-21T00:00:00"/>
    <x v="0"/>
    <n v="35"/>
    <s v="CU0062"/>
    <s v="Ayesha Kapoor"/>
    <s v="Female"/>
    <n v="25"/>
    <x v="3"/>
    <s v="Maharashtra"/>
    <x v="2"/>
    <n v="3340000"/>
    <x v="1"/>
    <s v="C005"/>
    <x v="1"/>
    <x v="1"/>
    <x v="0"/>
    <x v="1"/>
    <s v="Automatic"/>
    <n v="900000"/>
    <n v="2022"/>
    <n v="3"/>
    <s v="D010"/>
    <x v="1"/>
    <x v="9"/>
    <n v="2014"/>
    <n v="3000"/>
    <n v="4.5999999999999996"/>
    <s v="S033"/>
    <x v="45"/>
    <n v="5"/>
    <x v="0"/>
    <s v="Red"/>
    <n v="0"/>
    <n v="0"/>
    <n v="900000"/>
    <n v="9"/>
    <s v="Lease (Corporate)"/>
    <s v="SBI"/>
    <x v="4"/>
    <s v="No"/>
    <s v="FB0100"/>
    <n v="5"/>
    <n v="9"/>
    <s v="Phone"/>
    <x v="1"/>
  </r>
  <r>
    <s v="ORD00193"/>
    <d v="2024-08-18T00:00:00"/>
    <x v="7"/>
    <x v="0"/>
    <d v="2024-09-22T00:00:00"/>
    <x v="0"/>
    <n v="35"/>
    <s v="CU0465"/>
    <s v="Komal Rao"/>
    <s v="Female"/>
    <n v="52"/>
    <x v="1"/>
    <s v="Punjab"/>
    <x v="1"/>
    <n v="1320000"/>
    <x v="0"/>
    <s v="C017"/>
    <x v="2"/>
    <x v="26"/>
    <x v="0"/>
    <x v="0"/>
    <s v="Automatic"/>
    <n v="1550000"/>
    <n v="2023"/>
    <n v="2"/>
    <s v="D005"/>
    <x v="0"/>
    <x v="1"/>
    <n v="2010"/>
    <n v="12000"/>
    <n v="4"/>
    <s v="S014"/>
    <x v="1"/>
    <n v="8"/>
    <x v="0"/>
    <s v="White"/>
    <n v="0"/>
    <n v="0"/>
    <n v="1550000"/>
    <n v="15.5"/>
    <s v="Exchange + Loan"/>
    <s v="Axis Bank"/>
    <x v="3"/>
    <s v="Yes"/>
    <s v="FB0101"/>
    <n v="1"/>
    <n v="1"/>
    <s v="Dealer Visit"/>
    <x v="1"/>
  </r>
  <r>
    <s v="ORD00194"/>
    <d v="2024-08-19T00:00:00"/>
    <x v="7"/>
    <x v="0"/>
    <d v="2024-08-23T00:00:00"/>
    <x v="0"/>
    <n v="4"/>
    <s v="CU0071"/>
    <s v="Imran Sharma"/>
    <s v="Male"/>
    <n v="35"/>
    <x v="14"/>
    <s v="Rajasthan"/>
    <x v="4"/>
    <n v="480000"/>
    <x v="0"/>
    <s v="C005"/>
    <x v="1"/>
    <x v="1"/>
    <x v="0"/>
    <x v="1"/>
    <s v="Automatic"/>
    <n v="900000"/>
    <n v="2022"/>
    <n v="3"/>
    <s v="D006"/>
    <x v="0"/>
    <x v="15"/>
    <n v="2015"/>
    <n v="3000"/>
    <n v="3.5"/>
    <s v="S016"/>
    <x v="31"/>
    <n v="8"/>
    <x v="0"/>
    <s v="Blue"/>
    <n v="0"/>
    <n v="0"/>
    <n v="900000"/>
    <n v="9"/>
    <s v="Loan/Finance"/>
    <s v="Mahindra Finance"/>
    <x v="0"/>
    <s v="No"/>
    <s v="FB0102"/>
    <n v="5"/>
    <n v="10"/>
    <s v="Online Survey"/>
    <x v="1"/>
  </r>
  <r>
    <s v="ORD00195"/>
    <d v="2024-08-20T00:00:00"/>
    <x v="7"/>
    <x v="0"/>
    <d v="2024-09-01T00:00:00"/>
    <x v="0"/>
    <n v="12"/>
    <s v="CU0030"/>
    <s v="Harsh Yadav"/>
    <s v="Male"/>
    <n v="34"/>
    <x v="12"/>
    <s v="Uttar Pradesh"/>
    <x v="4"/>
    <n v="570000"/>
    <x v="0"/>
    <s v="C011"/>
    <x v="3"/>
    <x v="14"/>
    <x v="0"/>
    <x v="0"/>
    <s v="Automatic"/>
    <n v="1250000"/>
    <n v="2024"/>
    <n v="4"/>
    <s v="D008"/>
    <x v="0"/>
    <x v="12"/>
    <n v="2007"/>
    <n v="10000"/>
    <n v="3.8"/>
    <s v="S024"/>
    <x v="35"/>
    <n v="4"/>
    <x v="0"/>
    <s v="Black"/>
    <n v="0"/>
    <n v="0"/>
    <n v="1250000"/>
    <n v="12.5"/>
    <s v="Loan/Finance"/>
    <s v="ICICI Bank"/>
    <x v="3"/>
    <s v="No"/>
    <s v="FB0103"/>
    <n v="4"/>
    <n v="8"/>
    <s v="Phone"/>
    <x v="1"/>
  </r>
  <r>
    <s v="ORD00196"/>
    <d v="2024-08-21T00:00:00"/>
    <x v="7"/>
    <x v="0"/>
    <d v="2024-09-18T00:00:00"/>
    <x v="0"/>
    <n v="28"/>
    <s v="CU0342"/>
    <s v="Tarun Bansal"/>
    <s v="Male"/>
    <n v="32"/>
    <x v="22"/>
    <s v="Gujarat"/>
    <x v="3"/>
    <n v="880000"/>
    <x v="0"/>
    <s v="C002"/>
    <x v="1"/>
    <x v="3"/>
    <x v="1"/>
    <x v="1"/>
    <s v="Manual"/>
    <n v="650000"/>
    <n v="2024"/>
    <n v="3"/>
    <s v="D012"/>
    <x v="1"/>
    <x v="20"/>
    <n v="2011"/>
    <n v="12000"/>
    <n v="3.8"/>
    <s v="S036"/>
    <x v="49"/>
    <n v="5"/>
    <x v="0"/>
    <s v="White"/>
    <n v="3.5384615384615382E-2"/>
    <n v="23000"/>
    <n v="627000"/>
    <n v="6.27"/>
    <s v="Exchange + Loan"/>
    <s v="SBI"/>
    <x v="2"/>
    <s v="No"/>
    <s v="FB0104"/>
    <n v="4"/>
    <n v="9"/>
    <s v="Dealer Visit"/>
    <x v="1"/>
  </r>
  <r>
    <s v="ORD00197"/>
    <d v="2024-08-22T00:00:00"/>
    <x v="7"/>
    <x v="0"/>
    <d v="2024-09-09T00:00:00"/>
    <x v="0"/>
    <n v="18"/>
    <s v="CU0623"/>
    <s v="Ramesh Jain"/>
    <s v="Male"/>
    <n v="21"/>
    <x v="14"/>
    <s v="Rajasthan"/>
    <x v="1"/>
    <n v="660000"/>
    <x v="0"/>
    <s v="C012"/>
    <x v="3"/>
    <x v="9"/>
    <x v="2"/>
    <x v="1"/>
    <s v="Automatic"/>
    <n v="1100000"/>
    <n v="2023"/>
    <n v="2"/>
    <s v="D006"/>
    <x v="0"/>
    <x v="15"/>
    <n v="2015"/>
    <n v="3000"/>
    <n v="3.5"/>
    <s v="S017"/>
    <x v="21"/>
    <n v="8"/>
    <x v="0"/>
    <s v="White"/>
    <n v="0"/>
    <n v="0"/>
    <n v="1100000"/>
    <n v="11"/>
    <s v="Loan/Finance"/>
    <s v="HDFC Bank"/>
    <x v="6"/>
    <s v="No"/>
    <s v="No Feedback"/>
    <s v="No Feedback"/>
    <s v="No Feedback"/>
    <s v="No Feedback"/>
    <x v="3"/>
  </r>
  <r>
    <s v="ORD00198"/>
    <d v="2024-08-25T00:00:00"/>
    <x v="7"/>
    <x v="0"/>
    <d v="2024-09-10T00:00:00"/>
    <x v="0"/>
    <n v="16"/>
    <s v="CU0232"/>
    <s v="Kunal Jain"/>
    <s v="Male"/>
    <n v="27"/>
    <x v="3"/>
    <s v="Maharashtra"/>
    <x v="1"/>
    <n v="1080000"/>
    <x v="0"/>
    <s v="C031"/>
    <x v="6"/>
    <x v="23"/>
    <x v="0"/>
    <x v="0"/>
    <s v="Manual"/>
    <n v="950000"/>
    <n v="2024"/>
    <n v="4"/>
    <s v="D010"/>
    <x v="1"/>
    <x v="9"/>
    <n v="2014"/>
    <n v="3000"/>
    <n v="4.5999999999999996"/>
    <s v="S033"/>
    <x v="45"/>
    <n v="5"/>
    <x v="0"/>
    <s v="Black"/>
    <n v="1.6842105263157894E-2"/>
    <n v="16000"/>
    <n v="934000"/>
    <n v="9.34"/>
    <s v="Loan/Finance"/>
    <s v="Axis Bank"/>
    <x v="2"/>
    <s v="No"/>
    <s v="FB0105"/>
    <n v="4"/>
    <n v="9"/>
    <s v="Email"/>
    <x v="1"/>
  </r>
  <r>
    <s v="ORD00199"/>
    <d v="2024-08-29T00:00:00"/>
    <x v="7"/>
    <x v="0"/>
    <d v="2024-09-05T00:00:00"/>
    <x v="0"/>
    <n v="7"/>
    <s v="CU0611"/>
    <s v="Mahesh Yadav"/>
    <s v="Male"/>
    <n v="55"/>
    <x v="21"/>
    <s v="Kerala"/>
    <x v="6"/>
    <n v="1470000"/>
    <x v="0"/>
    <s v="C006"/>
    <x v="1"/>
    <x v="11"/>
    <x v="3"/>
    <x v="2"/>
    <s v="Manual"/>
    <n v="900000"/>
    <n v="2022"/>
    <n v="3"/>
    <s v="D019"/>
    <x v="3"/>
    <x v="23"/>
    <n v="2013"/>
    <n v="12000"/>
    <n v="4.2"/>
    <s v="S059"/>
    <x v="65"/>
    <n v="6"/>
    <x v="0"/>
    <s v="White"/>
    <n v="3.4444444444444444E-2"/>
    <n v="31000"/>
    <n v="869000"/>
    <n v="8.69"/>
    <s v="Cash"/>
    <s v="N/A"/>
    <x v="2"/>
    <s v="No"/>
    <s v="FB0106"/>
    <n v="5"/>
    <n v="10"/>
    <s v="Email"/>
    <x v="1"/>
  </r>
  <r>
    <s v="ORD00200"/>
    <d v="2024-08-29T00:00:00"/>
    <x v="7"/>
    <x v="0"/>
    <d v="2024-09-01T00:00:00"/>
    <x v="0"/>
    <n v="3"/>
    <s v="CU0146"/>
    <s v="Vinod Shah"/>
    <s v="Male"/>
    <n v="52"/>
    <x v="12"/>
    <s v="Uttar Pradesh"/>
    <x v="0"/>
    <n v="1290000"/>
    <x v="0"/>
    <s v="C036"/>
    <x v="10"/>
    <x v="35"/>
    <x v="3"/>
    <x v="3"/>
    <s v="Automatic"/>
    <n v="1400000"/>
    <n v="2024"/>
    <n v="3"/>
    <s v="D008"/>
    <x v="0"/>
    <x v="12"/>
    <n v="2007"/>
    <n v="10000"/>
    <n v="3.8"/>
    <s v="S024"/>
    <x v="35"/>
    <n v="4"/>
    <x v="0"/>
    <s v="Silver"/>
    <n v="0"/>
    <n v="0"/>
    <n v="1400000"/>
    <n v="14"/>
    <s v="Loan/Finance"/>
    <s v="HDFC Bank"/>
    <x v="3"/>
    <s v="No"/>
    <s v="FB0107"/>
    <n v="4"/>
    <n v="7"/>
    <s v="Dealer Visit"/>
    <x v="1"/>
  </r>
  <r>
    <s v="ORD00201"/>
    <d v="2024-08-31T00:00:00"/>
    <x v="7"/>
    <x v="0"/>
    <d v="2024-10-05T00:00:00"/>
    <x v="0"/>
    <n v="35"/>
    <s v="CU0002"/>
    <s v="Komal Gupta"/>
    <s v="Female"/>
    <n v="28"/>
    <x v="11"/>
    <s v="Karnataka"/>
    <x v="3"/>
    <n v="710000"/>
    <x v="0"/>
    <s v="C012"/>
    <x v="3"/>
    <x v="9"/>
    <x v="2"/>
    <x v="1"/>
    <s v="Automatic"/>
    <n v="1100000"/>
    <n v="2023"/>
    <n v="2"/>
    <s v="D014"/>
    <x v="3"/>
    <x v="13"/>
    <n v="2013"/>
    <n v="12000"/>
    <n v="4.4000000000000004"/>
    <s v="S042"/>
    <x v="16"/>
    <n v="5"/>
    <x v="0"/>
    <s v="White"/>
    <n v="0.04"/>
    <n v="44000"/>
    <n v="1056000"/>
    <n v="10.56"/>
    <s v="Loan/Finance"/>
    <s v="Tata Capital"/>
    <x v="0"/>
    <s v="Yes"/>
    <s v="No Feedback"/>
    <s v="No Feedback"/>
    <s v="No Feedback"/>
    <s v="No Feedback"/>
    <x v="3"/>
  </r>
  <r>
    <s v="ORD00202"/>
    <d v="2024-09-01T00:00:00"/>
    <x v="8"/>
    <x v="0"/>
    <d v="2024-10-05T00:00:00"/>
    <x v="0"/>
    <n v="34"/>
    <s v="CU0103"/>
    <s v="Nisha Bansal"/>
    <s v="Female"/>
    <n v="32"/>
    <x v="19"/>
    <s v="West Bengal"/>
    <x v="1"/>
    <n v="890000"/>
    <x v="0"/>
    <s v="C007"/>
    <x v="1"/>
    <x v="22"/>
    <x v="0"/>
    <x v="4"/>
    <s v="Automatic"/>
    <n v="1150000"/>
    <n v="2022"/>
    <n v="3"/>
    <s v="D020"/>
    <x v="2"/>
    <x v="24"/>
    <n v="2012"/>
    <n v="4500"/>
    <n v="4.0999999999999996"/>
    <s v="S061"/>
    <x v="61"/>
    <n v="4"/>
    <x v="0"/>
    <s v="White"/>
    <n v="3.4782608695652174E-2"/>
    <n v="40000"/>
    <n v="1110000"/>
    <n v="11.1"/>
    <s v="Cash"/>
    <s v="N/A"/>
    <x v="3"/>
    <s v="Yes"/>
    <s v="No Feedback"/>
    <s v="No Feedback"/>
    <s v="No Feedback"/>
    <s v="No Feedback"/>
    <x v="3"/>
  </r>
  <r>
    <s v="ORD00203"/>
    <d v="2024-09-02T00:00:00"/>
    <x v="8"/>
    <x v="0"/>
    <m/>
    <x v="1"/>
    <s v=""/>
    <s v="CU0362"/>
    <s v="Lokesh Bose"/>
    <s v="Male"/>
    <n v="21"/>
    <x v="22"/>
    <s v="Gujarat"/>
    <x v="8"/>
    <n v="2150000"/>
    <x v="0"/>
    <s v="C006"/>
    <x v="1"/>
    <x v="11"/>
    <x v="3"/>
    <x v="2"/>
    <s v="Manual"/>
    <n v="900000"/>
    <n v="2022"/>
    <n v="3"/>
    <s v="D013"/>
    <x v="1"/>
    <x v="21"/>
    <n v="2010"/>
    <n v="10000"/>
    <n v="4.4000000000000004"/>
    <s v="S039"/>
    <x v="38"/>
    <n v="4"/>
    <x v="0"/>
    <s v="Red"/>
    <n v="8.8888888888888889E-3"/>
    <n v="8000"/>
    <n v="892000"/>
    <n v="8.92"/>
    <s v="Loan/Finance"/>
    <s v="SBI"/>
    <x v="1"/>
    <s v="No"/>
    <s v="No Feedback"/>
    <s v="No Feedback"/>
    <s v="No Feedback"/>
    <s v="No Feedback"/>
    <x v="3"/>
  </r>
  <r>
    <s v="ORD00204"/>
    <d v="2024-09-03T00:00:00"/>
    <x v="8"/>
    <x v="0"/>
    <d v="2024-09-30T00:00:00"/>
    <x v="0"/>
    <n v="27"/>
    <s v="CU0146"/>
    <s v="Vinod Shah"/>
    <s v="Male"/>
    <n v="52"/>
    <x v="12"/>
    <s v="Uttar Pradesh"/>
    <x v="0"/>
    <n v="1290000"/>
    <x v="0"/>
    <s v="C008"/>
    <x v="3"/>
    <x v="12"/>
    <x v="1"/>
    <x v="1"/>
    <s v="Manual"/>
    <n v="600000"/>
    <n v="2023"/>
    <n v="3"/>
    <s v="D008"/>
    <x v="0"/>
    <x v="12"/>
    <n v="2007"/>
    <n v="10000"/>
    <n v="3.8"/>
    <s v="S024"/>
    <x v="35"/>
    <n v="4"/>
    <x v="0"/>
    <s v="Grey"/>
    <n v="0"/>
    <n v="0"/>
    <n v="600000"/>
    <n v="6"/>
    <s v="Cash"/>
    <s v="N/A"/>
    <x v="2"/>
    <s v="No"/>
    <s v="No Feedback"/>
    <s v="No Feedback"/>
    <s v="No Feedback"/>
    <s v="No Feedback"/>
    <x v="3"/>
  </r>
  <r>
    <s v="ORD00205"/>
    <d v="2024-09-04T00:00:00"/>
    <x v="8"/>
    <x v="0"/>
    <d v="2024-10-03T00:00:00"/>
    <x v="0"/>
    <n v="29"/>
    <s v="CU0696"/>
    <s v="Anjali Gupta"/>
    <s v="Female"/>
    <n v="40"/>
    <x v="20"/>
    <s v="Maharashtra"/>
    <x v="2"/>
    <n v="1620000"/>
    <x v="0"/>
    <s v="C015"/>
    <x v="2"/>
    <x v="2"/>
    <x v="0"/>
    <x v="1"/>
    <s v="Manual"/>
    <n v="650000"/>
    <n v="2021"/>
    <n v="3"/>
    <s v="D017"/>
    <x v="3"/>
    <x v="19"/>
    <n v="2015"/>
    <n v="4500"/>
    <n v="4.3"/>
    <s v="S051"/>
    <x v="29"/>
    <n v="4"/>
    <x v="0"/>
    <s v="Orange"/>
    <n v="9.2307692307692316E-3"/>
    <n v="6000"/>
    <n v="644000"/>
    <n v="6.44"/>
    <s v="Loan/Finance"/>
    <s v="ICICI Bank"/>
    <x v="2"/>
    <s v="No"/>
    <s v="FB0108"/>
    <n v="4"/>
    <n v="9"/>
    <s v="Online Survey"/>
    <x v="1"/>
  </r>
  <r>
    <s v="ORD00206"/>
    <d v="2024-09-05T00:00:00"/>
    <x v="8"/>
    <x v="0"/>
    <d v="2024-09-26T00:00:00"/>
    <x v="0"/>
    <n v="21"/>
    <s v="CU0196"/>
    <s v="Kamal Rao"/>
    <s v="Male"/>
    <n v="47"/>
    <x v="24"/>
    <s v="Maharashtra"/>
    <x v="2"/>
    <n v="3090000"/>
    <x v="1"/>
    <s v="C002"/>
    <x v="1"/>
    <x v="3"/>
    <x v="1"/>
    <x v="1"/>
    <s v="Manual"/>
    <n v="650000"/>
    <n v="2024"/>
    <n v="3"/>
    <s v="D010"/>
    <x v="1"/>
    <x v="9"/>
    <n v="2014"/>
    <n v="3000"/>
    <n v="4.5999999999999996"/>
    <s v="S030"/>
    <x v="11"/>
    <n v="5"/>
    <x v="0"/>
    <s v="White"/>
    <n v="1.8461538461538463E-2"/>
    <n v="12000"/>
    <n v="638000"/>
    <n v="6.38"/>
    <s v="Lease (Corporate)"/>
    <s v="Tata Capital"/>
    <x v="6"/>
    <s v="No"/>
    <s v="FB0109"/>
    <n v="4"/>
    <n v="9"/>
    <s v="Dealer Visit"/>
    <x v="1"/>
  </r>
  <r>
    <s v="ORD00207"/>
    <d v="2024-09-05T00:00:00"/>
    <x v="8"/>
    <x v="0"/>
    <d v="2024-09-26T00:00:00"/>
    <x v="0"/>
    <n v="21"/>
    <s v="CU0702"/>
    <s v="Akash Kapoor"/>
    <s v="Male"/>
    <n v="49"/>
    <x v="9"/>
    <s v="Haryana"/>
    <x v="0"/>
    <n v="990000"/>
    <x v="0"/>
    <s v="C003"/>
    <x v="1"/>
    <x v="5"/>
    <x v="1"/>
    <x v="1"/>
    <s v="Automatic"/>
    <n v="760000"/>
    <n v="2022"/>
    <n v="2"/>
    <s v="D003"/>
    <x v="0"/>
    <x v="4"/>
    <n v="2012"/>
    <n v="10000"/>
    <n v="4.2"/>
    <s v="S011"/>
    <x v="4"/>
    <n v="7"/>
    <x v="0"/>
    <s v="White"/>
    <n v="2.763157894736842E-2"/>
    <n v="21000"/>
    <n v="739000"/>
    <n v="7.39"/>
    <s v="Loan/Finance"/>
    <s v="Axis Bank"/>
    <x v="6"/>
    <s v="Yes"/>
    <s v="FB0110"/>
    <n v="3"/>
    <n v="5"/>
    <s v="Phone"/>
    <x v="4"/>
  </r>
  <r>
    <s v="ORD00208"/>
    <d v="2024-09-06T00:00:00"/>
    <x v="8"/>
    <x v="0"/>
    <d v="2024-10-01T00:00:00"/>
    <x v="0"/>
    <n v="25"/>
    <s v="CU0290"/>
    <s v="Vivek Saini"/>
    <s v="Male"/>
    <n v="21"/>
    <x v="16"/>
    <s v="Uttar Pradesh"/>
    <x v="2"/>
    <n v="3380000"/>
    <x v="0"/>
    <s v="C028"/>
    <x v="4"/>
    <x v="6"/>
    <x v="2"/>
    <x v="1"/>
    <s v="Automatic"/>
    <n v="1250000"/>
    <n v="2023"/>
    <n v="4"/>
    <s v="D008"/>
    <x v="0"/>
    <x v="12"/>
    <n v="2007"/>
    <n v="10000"/>
    <n v="3.8"/>
    <s v="S024"/>
    <x v="35"/>
    <n v="4"/>
    <x v="0"/>
    <s v="Blue"/>
    <n v="0"/>
    <n v="0"/>
    <n v="1250000"/>
    <n v="12.5"/>
    <s v="Loan/Finance"/>
    <s v="HDFC Bank"/>
    <x v="4"/>
    <s v="No"/>
    <s v="FB0111"/>
    <n v="4"/>
    <n v="8"/>
    <s v="Email"/>
    <x v="1"/>
  </r>
  <r>
    <s v="ORD00209"/>
    <d v="2024-09-09T00:00:00"/>
    <x v="8"/>
    <x v="0"/>
    <d v="2024-09-17T00:00:00"/>
    <x v="0"/>
    <n v="8"/>
    <s v="CU0682"/>
    <s v="Harsh Shah"/>
    <s v="Male"/>
    <n v="27"/>
    <x v="16"/>
    <s v="Uttar Pradesh"/>
    <x v="0"/>
    <n v="700000"/>
    <x v="0"/>
    <s v="C035"/>
    <x v="10"/>
    <x v="29"/>
    <x v="0"/>
    <x v="1"/>
    <s v="Automatic"/>
    <n v="1600000"/>
    <n v="2019"/>
    <n v="4"/>
    <s v="D007"/>
    <x v="0"/>
    <x v="16"/>
    <n v="2013"/>
    <n v="3000"/>
    <n v="4.4000000000000004"/>
    <s v="S021"/>
    <x v="51"/>
    <n v="5"/>
    <x v="0"/>
    <s v="Black"/>
    <n v="0"/>
    <n v="0"/>
    <n v="1600000"/>
    <n v="16"/>
    <s v="Cash"/>
    <s v="N/A"/>
    <x v="6"/>
    <s v="No"/>
    <s v="FB0112"/>
    <n v="4"/>
    <n v="8"/>
    <s v="Phone"/>
    <x v="1"/>
  </r>
  <r>
    <s v="ORD00210"/>
    <d v="2024-09-09T00:00:00"/>
    <x v="8"/>
    <x v="0"/>
    <d v="2024-10-01T00:00:00"/>
    <x v="0"/>
    <n v="22"/>
    <s v="CU0364"/>
    <s v="Priya Kapoor"/>
    <s v="Female"/>
    <n v="21"/>
    <x v="16"/>
    <s v="Uttar Pradesh"/>
    <x v="2"/>
    <n v="1970000"/>
    <x v="0"/>
    <s v="C005"/>
    <x v="1"/>
    <x v="1"/>
    <x v="0"/>
    <x v="1"/>
    <s v="Automatic"/>
    <n v="900000"/>
    <n v="2022"/>
    <n v="3"/>
    <s v="D008"/>
    <x v="0"/>
    <x v="12"/>
    <n v="2007"/>
    <n v="10000"/>
    <n v="3.8"/>
    <s v="S025"/>
    <x v="63"/>
    <n v="5"/>
    <x v="0"/>
    <s v="White"/>
    <n v="0.02"/>
    <n v="18000"/>
    <n v="882000"/>
    <n v="8.82"/>
    <s v="Loan/Finance"/>
    <s v="ICICI Bank"/>
    <x v="3"/>
    <s v="No"/>
    <s v="FB0113"/>
    <n v="4"/>
    <n v="7"/>
    <s v="Phone"/>
    <x v="1"/>
  </r>
  <r>
    <s v="ORD00211"/>
    <d v="2024-09-09T00:00:00"/>
    <x v="8"/>
    <x v="0"/>
    <d v="2024-09-17T00:00:00"/>
    <x v="0"/>
    <n v="8"/>
    <s v="CU0331"/>
    <s v="Imran Rao"/>
    <s v="Male"/>
    <n v="43"/>
    <x v="24"/>
    <s v="Maharashtra"/>
    <x v="9"/>
    <n v="3870000"/>
    <x v="0"/>
    <s v="C028"/>
    <x v="4"/>
    <x v="6"/>
    <x v="2"/>
    <x v="1"/>
    <s v="Automatic"/>
    <n v="1250000"/>
    <n v="2023"/>
    <n v="4"/>
    <s v="D009"/>
    <x v="1"/>
    <x v="17"/>
    <n v="2011"/>
    <n v="12000"/>
    <n v="3.5"/>
    <s v="S028"/>
    <x v="25"/>
    <n v="7"/>
    <x v="0"/>
    <s v="Black"/>
    <n v="0"/>
    <n v="0"/>
    <n v="1250000"/>
    <n v="12.5"/>
    <s v="Cash"/>
    <s v="N/A"/>
    <x v="1"/>
    <s v="No"/>
    <s v="FB0114"/>
    <n v="5"/>
    <n v="10"/>
    <s v="Phone"/>
    <x v="1"/>
  </r>
  <r>
    <s v="ORD00212"/>
    <d v="2024-09-10T00:00:00"/>
    <x v="8"/>
    <x v="0"/>
    <d v="2024-10-05T00:00:00"/>
    <x v="0"/>
    <n v="25"/>
    <s v="CU0559"/>
    <s v="Divya Chauhan"/>
    <s v="Female"/>
    <n v="29"/>
    <x v="4"/>
    <s v="Haryana"/>
    <x v="2"/>
    <n v="3300000"/>
    <x v="1"/>
    <s v="C004"/>
    <x v="1"/>
    <x v="7"/>
    <x v="2"/>
    <x v="1"/>
    <s v="Manual"/>
    <n v="690000"/>
    <n v="2024"/>
    <n v="3"/>
    <s v="D003"/>
    <x v="0"/>
    <x v="4"/>
    <n v="2012"/>
    <n v="10000"/>
    <n v="4.2"/>
    <s v="S009"/>
    <x v="57"/>
    <n v="8"/>
    <x v="0"/>
    <s v="Silver"/>
    <n v="0"/>
    <n v="0"/>
    <n v="690000"/>
    <n v="6.9"/>
    <s v="Lease (Corporate)"/>
    <s v="Bajaj Finserv"/>
    <x v="3"/>
    <s v="No"/>
    <s v="No Feedback"/>
    <s v="No Feedback"/>
    <s v="No Feedback"/>
    <s v="No Feedback"/>
    <x v="3"/>
  </r>
  <r>
    <s v="ORD00213"/>
    <d v="2024-09-10T00:00:00"/>
    <x v="8"/>
    <x v="0"/>
    <d v="2024-10-02T00:00:00"/>
    <x v="0"/>
    <n v="22"/>
    <s v="CU0431"/>
    <s v="Aman Mehta"/>
    <s v="Male"/>
    <n v="21"/>
    <x v="3"/>
    <s v="Maharashtra"/>
    <x v="0"/>
    <n v="620000"/>
    <x v="0"/>
    <s v="C036"/>
    <x v="10"/>
    <x v="35"/>
    <x v="3"/>
    <x v="3"/>
    <s v="Automatic"/>
    <n v="1400000"/>
    <n v="2024"/>
    <n v="3"/>
    <s v="D011"/>
    <x v="1"/>
    <x v="3"/>
    <n v="2019"/>
    <n v="12000"/>
    <n v="4.5999999999999996"/>
    <s v="S034"/>
    <x v="3"/>
    <n v="5"/>
    <x v="0"/>
    <s v="Red"/>
    <n v="4.4285714285714282E-2"/>
    <n v="62000"/>
    <n v="1338000"/>
    <n v="13.38"/>
    <s v="Cash"/>
    <s v="N/A"/>
    <x v="5"/>
    <s v="No"/>
    <s v="No Feedback"/>
    <s v="No Feedback"/>
    <s v="No Feedback"/>
    <s v="No Feedback"/>
    <x v="3"/>
  </r>
  <r>
    <s v="ORD00214"/>
    <d v="2024-09-11T00:00:00"/>
    <x v="8"/>
    <x v="0"/>
    <d v="2024-09-14T00:00:00"/>
    <x v="0"/>
    <n v="3"/>
    <s v="CU0383"/>
    <s v="Pradeep Iyer"/>
    <s v="Male"/>
    <n v="33"/>
    <x v="6"/>
    <s v="Odisha"/>
    <x v="6"/>
    <n v="1570000"/>
    <x v="0"/>
    <s v="C003"/>
    <x v="1"/>
    <x v="5"/>
    <x v="1"/>
    <x v="1"/>
    <s v="Automatic"/>
    <n v="760000"/>
    <n v="2022"/>
    <n v="2"/>
    <s v="D021"/>
    <x v="2"/>
    <x v="6"/>
    <n v="2008"/>
    <n v="4500"/>
    <n v="4.3"/>
    <s v="S062"/>
    <x v="6"/>
    <n v="5"/>
    <x v="0"/>
    <s v="Silver"/>
    <n v="4.8684210526315788E-2"/>
    <n v="37000"/>
    <n v="723000"/>
    <n v="7.23"/>
    <s v="Cash"/>
    <s v="N/A"/>
    <x v="4"/>
    <s v="No"/>
    <s v="No Feedback"/>
    <s v="No Feedback"/>
    <s v="No Feedback"/>
    <s v="No Feedback"/>
    <x v="3"/>
  </r>
  <r>
    <s v="ORD00215"/>
    <d v="2024-09-12T00:00:00"/>
    <x v="8"/>
    <x v="0"/>
    <d v="2024-10-06T00:00:00"/>
    <x v="0"/>
    <n v="24"/>
    <s v="CU0472"/>
    <s v="Lokesh Kapoor"/>
    <s v="Male"/>
    <n v="53"/>
    <x v="10"/>
    <s v="Madhya Pradesh"/>
    <x v="6"/>
    <n v="1680000"/>
    <x v="0"/>
    <s v="C029"/>
    <x v="4"/>
    <x v="18"/>
    <x v="2"/>
    <x v="1"/>
    <s v="Manual"/>
    <n v="800000"/>
    <n v="2024"/>
    <n v="3"/>
    <s v="D025"/>
    <x v="4"/>
    <x v="8"/>
    <n v="2019"/>
    <n v="3000"/>
    <n v="4.7"/>
    <s v="S074"/>
    <x v="8"/>
    <n v="8"/>
    <x v="0"/>
    <s v="Blue"/>
    <n v="8.7500000000000008E-3"/>
    <n v="7000"/>
    <n v="793000"/>
    <n v="7.93"/>
    <s v="Loan/Finance"/>
    <s v="Bajaj Finserv"/>
    <x v="6"/>
    <s v="No"/>
    <s v="FB0115"/>
    <n v="3"/>
    <n v="4"/>
    <s v="Phone"/>
    <x v="2"/>
  </r>
  <r>
    <s v="ORD00216"/>
    <d v="2024-09-12T00:00:00"/>
    <x v="8"/>
    <x v="0"/>
    <d v="2024-09-24T00:00:00"/>
    <x v="0"/>
    <n v="12"/>
    <s v="CU0599"/>
    <s v="Pradeep Yadav"/>
    <s v="Male"/>
    <n v="32"/>
    <x v="23"/>
    <s v="Bihar"/>
    <x v="3"/>
    <n v="360000"/>
    <x v="0"/>
    <s v="C014"/>
    <x v="2"/>
    <x v="8"/>
    <x v="1"/>
    <x v="1"/>
    <s v="Manual"/>
    <n v="570000"/>
    <n v="2022"/>
    <n v="3"/>
    <s v="D022"/>
    <x v="2"/>
    <x v="22"/>
    <n v="2007"/>
    <n v="8000"/>
    <n v="3.9"/>
    <s v="S066"/>
    <x v="55"/>
    <n v="7"/>
    <x v="0"/>
    <s v="Black"/>
    <n v="2.456140350877193E-2"/>
    <n v="14000"/>
    <n v="556000"/>
    <n v="5.56"/>
    <s v="Exchange + Loan"/>
    <s v="SBI"/>
    <x v="2"/>
    <s v="No"/>
    <s v="FB0116"/>
    <n v="4"/>
    <n v="9"/>
    <s v="Online Survey"/>
    <x v="1"/>
  </r>
  <r>
    <s v="ORD00217"/>
    <d v="2024-09-13T00:00:00"/>
    <x v="8"/>
    <x v="0"/>
    <d v="2024-09-22T00:00:00"/>
    <x v="0"/>
    <n v="9"/>
    <s v="CU0007"/>
    <s v="Sachin Das"/>
    <s v="Male"/>
    <n v="44"/>
    <x v="2"/>
    <s v="Delhi"/>
    <x v="8"/>
    <n v="1500000"/>
    <x v="0"/>
    <s v="C028"/>
    <x v="4"/>
    <x v="6"/>
    <x v="2"/>
    <x v="1"/>
    <s v="Automatic"/>
    <n v="1250000"/>
    <n v="2023"/>
    <n v="4"/>
    <s v="D001"/>
    <x v="0"/>
    <x v="2"/>
    <n v="2013"/>
    <n v="4500"/>
    <n v="3.7"/>
    <s v="S001"/>
    <x v="66"/>
    <n v="4"/>
    <x v="0"/>
    <s v="White"/>
    <n v="0"/>
    <n v="0"/>
    <n v="1250000"/>
    <n v="12.5"/>
    <s v="Cash"/>
    <s v="N/A"/>
    <x v="6"/>
    <s v="No"/>
    <s v="FB0117"/>
    <n v="4"/>
    <n v="8"/>
    <s v="Email"/>
    <x v="1"/>
  </r>
  <r>
    <s v="ORD00218"/>
    <d v="2024-09-14T00:00:00"/>
    <x v="8"/>
    <x v="0"/>
    <d v="2024-10-03T00:00:00"/>
    <x v="0"/>
    <n v="19"/>
    <s v="CU0026"/>
    <s v="Tarun Kapoor"/>
    <s v="Male"/>
    <n v="50"/>
    <x v="22"/>
    <s v="Gujarat"/>
    <x v="8"/>
    <n v="1870000"/>
    <x v="0"/>
    <s v="C029"/>
    <x v="4"/>
    <x v="18"/>
    <x v="2"/>
    <x v="1"/>
    <s v="Manual"/>
    <n v="800000"/>
    <n v="2024"/>
    <n v="3"/>
    <s v="D012"/>
    <x v="1"/>
    <x v="20"/>
    <n v="2011"/>
    <n v="12000"/>
    <n v="3.8"/>
    <s v="S036"/>
    <x v="49"/>
    <n v="5"/>
    <x v="0"/>
    <s v="Red"/>
    <n v="8.7500000000000008E-3"/>
    <n v="7000"/>
    <n v="793000"/>
    <n v="7.93"/>
    <s v="Cash"/>
    <s v="N/A"/>
    <x v="1"/>
    <s v="No"/>
    <s v="No Feedback"/>
    <s v="No Feedback"/>
    <s v="No Feedback"/>
    <s v="No Feedback"/>
    <x v="3"/>
  </r>
  <r>
    <s v="ORD00219"/>
    <d v="2024-09-16T00:00:00"/>
    <x v="8"/>
    <x v="0"/>
    <d v="2024-10-01T00:00:00"/>
    <x v="0"/>
    <n v="15"/>
    <s v="CU0674"/>
    <s v="Rakesh Shah"/>
    <s v="Male"/>
    <n v="50"/>
    <x v="1"/>
    <s v="Punjab"/>
    <x v="0"/>
    <n v="540000"/>
    <x v="0"/>
    <s v="C015"/>
    <x v="2"/>
    <x v="2"/>
    <x v="0"/>
    <x v="1"/>
    <s v="Manual"/>
    <n v="650000"/>
    <n v="2021"/>
    <n v="3"/>
    <s v="D005"/>
    <x v="0"/>
    <x v="1"/>
    <n v="2010"/>
    <n v="12000"/>
    <n v="4"/>
    <s v="S014"/>
    <x v="1"/>
    <n v="8"/>
    <x v="0"/>
    <s v="Silver"/>
    <n v="0"/>
    <n v="0"/>
    <n v="650000"/>
    <n v="6.5"/>
    <s v="Cash"/>
    <s v="N/A"/>
    <x v="2"/>
    <s v="No"/>
    <s v="FB0118"/>
    <n v="5"/>
    <n v="10"/>
    <s v="Phone"/>
    <x v="1"/>
  </r>
  <r>
    <s v="ORD00220"/>
    <d v="2024-09-19T00:00:00"/>
    <x v="8"/>
    <x v="0"/>
    <d v="2024-10-19T00:00:00"/>
    <x v="0"/>
    <n v="30"/>
    <s v="CU0684"/>
    <s v="Ravi Verma"/>
    <s v="Male"/>
    <n v="21"/>
    <x v="4"/>
    <s v="Haryana"/>
    <x v="0"/>
    <n v="490000"/>
    <x v="0"/>
    <s v="C002"/>
    <x v="1"/>
    <x v="3"/>
    <x v="1"/>
    <x v="1"/>
    <s v="Manual"/>
    <n v="650000"/>
    <n v="2024"/>
    <n v="3"/>
    <s v="D003"/>
    <x v="0"/>
    <x v="4"/>
    <n v="2012"/>
    <n v="10000"/>
    <n v="4.2"/>
    <s v="S011"/>
    <x v="4"/>
    <n v="7"/>
    <x v="0"/>
    <s v="White"/>
    <n v="9.2307692307692316E-3"/>
    <n v="6000"/>
    <n v="644000"/>
    <n v="6.44"/>
    <s v="Loan/Finance"/>
    <s v="Axis Bank"/>
    <x v="2"/>
    <s v="No"/>
    <s v="No Feedback"/>
    <s v="No Feedback"/>
    <s v="No Feedback"/>
    <s v="No Feedback"/>
    <x v="3"/>
  </r>
  <r>
    <s v="ORD00221"/>
    <d v="2024-09-23T00:00:00"/>
    <x v="8"/>
    <x v="0"/>
    <d v="2024-10-18T00:00:00"/>
    <x v="0"/>
    <n v="25"/>
    <s v="CU0124"/>
    <s v="Gaurav Singh"/>
    <s v="Male"/>
    <n v="35"/>
    <x v="3"/>
    <s v="Maharashtra"/>
    <x v="0"/>
    <n v="1230000"/>
    <x v="0"/>
    <s v="C015"/>
    <x v="2"/>
    <x v="2"/>
    <x v="0"/>
    <x v="1"/>
    <s v="Manual"/>
    <n v="650000"/>
    <n v="2021"/>
    <n v="3"/>
    <s v="D010"/>
    <x v="1"/>
    <x v="9"/>
    <n v="2014"/>
    <n v="3000"/>
    <n v="4.5999999999999996"/>
    <s v="S030"/>
    <x v="11"/>
    <n v="5"/>
    <x v="0"/>
    <s v="Orange"/>
    <n v="3.6923076923076927E-2"/>
    <n v="24000"/>
    <n v="626000"/>
    <n v="6.26"/>
    <s v="Cash"/>
    <s v="N/A"/>
    <x v="3"/>
    <s v="No"/>
    <s v="FB0119"/>
    <n v="4"/>
    <n v="8"/>
    <s v="Email"/>
    <x v="1"/>
  </r>
  <r>
    <s v="ORD00222"/>
    <d v="2024-09-24T00:00:00"/>
    <x v="8"/>
    <x v="0"/>
    <d v="2024-10-21T00:00:00"/>
    <x v="0"/>
    <n v="27"/>
    <s v="CU0470"/>
    <s v="Kamal Joshi"/>
    <s v="Male"/>
    <n v="38"/>
    <x v="19"/>
    <s v="West Bengal"/>
    <x v="1"/>
    <n v="550000"/>
    <x v="0"/>
    <s v="C006"/>
    <x v="1"/>
    <x v="11"/>
    <x v="3"/>
    <x v="2"/>
    <s v="Manual"/>
    <n v="900000"/>
    <n v="2022"/>
    <n v="3"/>
    <s v="D012"/>
    <x v="1"/>
    <x v="20"/>
    <n v="2011"/>
    <n v="12000"/>
    <n v="3.8"/>
    <s v="S038"/>
    <x v="34"/>
    <n v="8"/>
    <x v="0"/>
    <s v="Silver"/>
    <n v="4.8888888888888891E-2"/>
    <n v="44000"/>
    <n v="856000"/>
    <n v="8.56"/>
    <s v="Cash"/>
    <s v="N/A"/>
    <x v="0"/>
    <s v="No"/>
    <s v="FB0120"/>
    <n v="4"/>
    <n v="9"/>
    <s v="Phone"/>
    <x v="1"/>
  </r>
  <r>
    <s v="ORD00223"/>
    <d v="2024-09-25T00:00:00"/>
    <x v="8"/>
    <x v="0"/>
    <d v="2024-10-17T00:00:00"/>
    <x v="0"/>
    <n v="22"/>
    <s v="CU0156"/>
    <s v="Sneha Verma"/>
    <s v="Female"/>
    <n v="55"/>
    <x v="18"/>
    <s v="Gujarat"/>
    <x v="6"/>
    <n v="1010000"/>
    <x v="0"/>
    <s v="C008"/>
    <x v="3"/>
    <x v="12"/>
    <x v="1"/>
    <x v="1"/>
    <s v="Manual"/>
    <n v="600000"/>
    <n v="2023"/>
    <n v="3"/>
    <s v="D013"/>
    <x v="1"/>
    <x v="21"/>
    <n v="2010"/>
    <n v="10000"/>
    <n v="4.4000000000000004"/>
    <s v="S040"/>
    <x v="67"/>
    <n v="6"/>
    <x v="0"/>
    <s v="Blue"/>
    <n v="3.833333333333333E-2"/>
    <n v="23000"/>
    <n v="577000"/>
    <n v="5.77"/>
    <s v="Cash"/>
    <s v="N/A"/>
    <x v="6"/>
    <s v="No"/>
    <s v="No Feedback"/>
    <s v="No Feedback"/>
    <s v="No Feedback"/>
    <s v="No Feedback"/>
    <x v="3"/>
  </r>
  <r>
    <s v="ORD00224"/>
    <d v="2024-09-27T00:00:00"/>
    <x v="8"/>
    <x v="0"/>
    <m/>
    <x v="1"/>
    <s v=""/>
    <s v="CU0496"/>
    <s v="Vinod Bansal"/>
    <s v="Male"/>
    <n v="48"/>
    <x v="0"/>
    <s v="Chandigarh"/>
    <x v="6"/>
    <n v="1620000"/>
    <x v="0"/>
    <s v="C009"/>
    <x v="3"/>
    <x v="17"/>
    <x v="1"/>
    <x v="1"/>
    <s v="Automatic"/>
    <n v="780000"/>
    <n v="2023"/>
    <n v="2"/>
    <s v="D004"/>
    <x v="0"/>
    <x v="0"/>
    <n v="2018"/>
    <n v="4500"/>
    <n v="4"/>
    <s v="S013"/>
    <x v="43"/>
    <n v="7"/>
    <x v="0"/>
    <s v="Black"/>
    <n v="0"/>
    <n v="0"/>
    <n v="780000"/>
    <n v="7.8"/>
    <s v="Cash"/>
    <s v="N/A"/>
    <x v="5"/>
    <s v="No"/>
    <s v="No Feedback"/>
    <s v="No Feedback"/>
    <s v="No Feedback"/>
    <s v="No Feedback"/>
    <x v="3"/>
  </r>
  <r>
    <s v="ORD00225"/>
    <d v="2024-09-30T00:00:00"/>
    <x v="8"/>
    <x v="0"/>
    <d v="2024-10-17T00:00:00"/>
    <x v="0"/>
    <n v="17"/>
    <s v="CU0414"/>
    <s v="Ramesh Yadav"/>
    <s v="Male"/>
    <n v="50"/>
    <x v="15"/>
    <s v="Tamil Nadu"/>
    <x v="4"/>
    <n v="790000"/>
    <x v="0"/>
    <s v="C002"/>
    <x v="1"/>
    <x v="3"/>
    <x v="1"/>
    <x v="1"/>
    <s v="Manual"/>
    <n v="650000"/>
    <n v="2024"/>
    <n v="3"/>
    <s v="D016"/>
    <x v="3"/>
    <x v="18"/>
    <n v="2007"/>
    <n v="4500"/>
    <n v="4.7"/>
    <s v="S048"/>
    <x v="27"/>
    <n v="5"/>
    <x v="0"/>
    <s v="Brown"/>
    <n v="0"/>
    <n v="0"/>
    <n v="650000"/>
    <n v="6.5"/>
    <s v="Exchange + Loan"/>
    <s v="Mahindra Finance"/>
    <x v="4"/>
    <s v="No"/>
    <s v="No Feedback"/>
    <s v="No Feedback"/>
    <s v="No Feedback"/>
    <s v="No Feedback"/>
    <x v="3"/>
  </r>
  <r>
    <s v="ORD00226"/>
    <d v="2024-10-02T00:00:00"/>
    <x v="9"/>
    <x v="0"/>
    <d v="2024-10-12T00:00:00"/>
    <x v="0"/>
    <n v="10"/>
    <s v="CU0243"/>
    <s v="Faisal Khanna"/>
    <s v="Male"/>
    <n v="25"/>
    <x v="7"/>
    <s v="Telangana"/>
    <x v="2"/>
    <n v="1880000"/>
    <x v="0"/>
    <s v="C003"/>
    <x v="1"/>
    <x v="5"/>
    <x v="1"/>
    <x v="1"/>
    <s v="Automatic"/>
    <n v="760000"/>
    <n v="2022"/>
    <n v="2"/>
    <s v="D024"/>
    <x v="4"/>
    <x v="10"/>
    <n v="2013"/>
    <n v="12000"/>
    <n v="3.9"/>
    <s v="S072"/>
    <x v="30"/>
    <n v="4"/>
    <x v="0"/>
    <s v="White"/>
    <n v="0.05"/>
    <n v="38000"/>
    <n v="722000"/>
    <n v="7.22"/>
    <s v="Loan/Finance"/>
    <s v="HDFC Bank"/>
    <x v="1"/>
    <s v="Yes"/>
    <s v="No Feedback"/>
    <s v="No Feedback"/>
    <s v="No Feedback"/>
    <s v="No Feedback"/>
    <x v="3"/>
  </r>
  <r>
    <s v="ORD00227"/>
    <d v="2024-10-02T00:00:00"/>
    <x v="9"/>
    <x v="0"/>
    <d v="2024-10-17T00:00:00"/>
    <x v="0"/>
    <n v="15"/>
    <s v="CU0453"/>
    <s v="Varun Agarwal"/>
    <s v="Male"/>
    <n v="38"/>
    <x v="23"/>
    <s v="Bihar"/>
    <x v="1"/>
    <n v="820000"/>
    <x v="0"/>
    <s v="C024"/>
    <x v="0"/>
    <x v="0"/>
    <x v="0"/>
    <x v="0"/>
    <s v="Manual"/>
    <n v="1000000"/>
    <n v="2019"/>
    <n v="3"/>
    <s v="D022"/>
    <x v="2"/>
    <x v="22"/>
    <n v="2007"/>
    <n v="8000"/>
    <n v="3.9"/>
    <s v="S066"/>
    <x v="55"/>
    <n v="7"/>
    <x v="0"/>
    <s v="White"/>
    <n v="8.0000000000000002E-3"/>
    <n v="8000"/>
    <n v="992000"/>
    <n v="9.92"/>
    <s v="Exchange + Loan"/>
    <s v="Axis Bank"/>
    <x v="3"/>
    <s v="No"/>
    <s v="FB0121"/>
    <n v="4"/>
    <n v="9"/>
    <s v="Email"/>
    <x v="1"/>
  </r>
  <r>
    <s v="ORD00228"/>
    <d v="2024-10-03T00:00:00"/>
    <x v="9"/>
    <x v="0"/>
    <d v="2024-10-07T00:00:00"/>
    <x v="0"/>
    <n v="4"/>
    <s v="CU0696"/>
    <s v="Anjali Gupta"/>
    <s v="Female"/>
    <n v="40"/>
    <x v="20"/>
    <s v="Maharashtra"/>
    <x v="2"/>
    <n v="1620000"/>
    <x v="0"/>
    <s v="C006"/>
    <x v="1"/>
    <x v="11"/>
    <x v="3"/>
    <x v="2"/>
    <s v="Manual"/>
    <n v="900000"/>
    <n v="2022"/>
    <n v="3"/>
    <s v="D009"/>
    <x v="1"/>
    <x v="17"/>
    <n v="2011"/>
    <n v="12000"/>
    <n v="3.5"/>
    <s v="S029"/>
    <x v="68"/>
    <n v="4"/>
    <x v="0"/>
    <s v="Grey"/>
    <n v="4.5555555555555557E-2"/>
    <n v="41000"/>
    <n v="859000"/>
    <n v="8.59"/>
    <s v="Cash"/>
    <s v="N/A"/>
    <x v="1"/>
    <s v="Yes"/>
    <s v="FB0122"/>
    <n v="2"/>
    <n v="4"/>
    <s v="Email"/>
    <x v="6"/>
  </r>
  <r>
    <s v="ORD00229"/>
    <d v="2024-10-03T00:00:00"/>
    <x v="9"/>
    <x v="0"/>
    <d v="2024-10-27T00:00:00"/>
    <x v="0"/>
    <n v="24"/>
    <s v="CU0209"/>
    <s v="Varun Joshi"/>
    <s v="Male"/>
    <n v="47"/>
    <x v="2"/>
    <s v="Delhi"/>
    <x v="8"/>
    <n v="2470000"/>
    <x v="0"/>
    <s v="C002"/>
    <x v="1"/>
    <x v="3"/>
    <x v="1"/>
    <x v="1"/>
    <s v="Manual"/>
    <n v="650000"/>
    <n v="2024"/>
    <n v="3"/>
    <s v="D001"/>
    <x v="0"/>
    <x v="2"/>
    <n v="2013"/>
    <n v="4500"/>
    <n v="3.7"/>
    <s v="S003"/>
    <x v="13"/>
    <n v="5"/>
    <x v="0"/>
    <s v="White"/>
    <n v="4.4615384615384612E-2"/>
    <n v="29000"/>
    <n v="621000"/>
    <n v="6.21"/>
    <s v="Cash"/>
    <s v="N/A"/>
    <x v="1"/>
    <s v="No"/>
    <s v="FB0123"/>
    <n v="5"/>
    <n v="10"/>
    <s v="Online Survey"/>
    <x v="1"/>
  </r>
  <r>
    <s v="ORD00230"/>
    <d v="2024-10-03T00:00:00"/>
    <x v="9"/>
    <x v="0"/>
    <d v="2024-10-14T00:00:00"/>
    <x v="0"/>
    <n v="11"/>
    <s v="CU0658"/>
    <s v="Sneha Malhotra"/>
    <s v="Female"/>
    <n v="41"/>
    <x v="17"/>
    <s v="Karnataka"/>
    <x v="2"/>
    <n v="1460000"/>
    <x v="0"/>
    <s v="C014"/>
    <x v="2"/>
    <x v="8"/>
    <x v="1"/>
    <x v="1"/>
    <s v="Manual"/>
    <n v="570000"/>
    <n v="2022"/>
    <n v="3"/>
    <s v="D014"/>
    <x v="3"/>
    <x v="13"/>
    <n v="2013"/>
    <n v="12000"/>
    <n v="4.4000000000000004"/>
    <s v="S044"/>
    <x v="33"/>
    <n v="6"/>
    <x v="0"/>
    <s v="Red"/>
    <n v="4.5614035087719301E-2"/>
    <n v="26000"/>
    <n v="544000"/>
    <n v="5.44"/>
    <s v="Loan/Finance"/>
    <s v="ICICI Bank"/>
    <x v="3"/>
    <s v="No"/>
    <s v="FB0124"/>
    <n v="4"/>
    <n v="9"/>
    <s v="Online Survey"/>
    <x v="1"/>
  </r>
  <r>
    <s v="ORD00231"/>
    <d v="2024-10-03T00:00:00"/>
    <x v="9"/>
    <x v="0"/>
    <d v="2024-10-09T00:00:00"/>
    <x v="0"/>
    <n v="6"/>
    <s v="CU0641"/>
    <s v="Sneha Malhotra"/>
    <s v="Female"/>
    <n v="40"/>
    <x v="3"/>
    <s v="Maharashtra"/>
    <x v="1"/>
    <n v="1320000"/>
    <x v="0"/>
    <s v="C009"/>
    <x v="3"/>
    <x v="17"/>
    <x v="1"/>
    <x v="1"/>
    <s v="Automatic"/>
    <n v="780000"/>
    <n v="2023"/>
    <n v="2"/>
    <s v="D009"/>
    <x v="1"/>
    <x v="17"/>
    <n v="2011"/>
    <n v="12000"/>
    <n v="3.5"/>
    <s v="S027"/>
    <x v="32"/>
    <n v="4"/>
    <x v="0"/>
    <s v="Silver"/>
    <n v="4.4871794871794872E-2"/>
    <n v="35000"/>
    <n v="745000"/>
    <n v="7.45"/>
    <s v="Loan/Finance"/>
    <s v="HDFC Bank"/>
    <x v="2"/>
    <s v="Yes"/>
    <s v="No Feedback"/>
    <s v="No Feedback"/>
    <s v="No Feedback"/>
    <s v="No Feedback"/>
    <x v="3"/>
  </r>
  <r>
    <s v="ORD00232"/>
    <d v="2024-10-04T00:00:00"/>
    <x v="9"/>
    <x v="0"/>
    <m/>
    <x v="1"/>
    <s v=""/>
    <s v="CU0230"/>
    <s v="Komal Patel"/>
    <s v="Female"/>
    <n v="38"/>
    <x v="12"/>
    <s v="Uttar Pradesh"/>
    <x v="6"/>
    <n v="2220000"/>
    <x v="0"/>
    <s v="C028"/>
    <x v="4"/>
    <x v="6"/>
    <x v="2"/>
    <x v="1"/>
    <s v="Automatic"/>
    <n v="1250000"/>
    <n v="2023"/>
    <n v="4"/>
    <s v="D008"/>
    <x v="0"/>
    <x v="12"/>
    <n v="2007"/>
    <n v="10000"/>
    <n v="3.8"/>
    <s v="S025"/>
    <x v="63"/>
    <n v="5"/>
    <x v="0"/>
    <s v="White"/>
    <n v="3.5200000000000002E-2"/>
    <n v="44000"/>
    <n v="1206000"/>
    <n v="12.06"/>
    <s v="Cash"/>
    <s v="N/A"/>
    <x v="5"/>
    <s v="No"/>
    <s v="No Feedback"/>
    <s v="No Feedback"/>
    <s v="No Feedback"/>
    <s v="No Feedback"/>
    <x v="3"/>
  </r>
  <r>
    <s v="ORD00233"/>
    <d v="2024-10-04T00:00:00"/>
    <x v="9"/>
    <x v="0"/>
    <d v="2024-10-14T00:00:00"/>
    <x v="0"/>
    <n v="10"/>
    <s v="CU0248"/>
    <s v="Pradeep Sharma"/>
    <s v="Male"/>
    <n v="40"/>
    <x v="2"/>
    <s v="Delhi"/>
    <x v="8"/>
    <n v="2490000"/>
    <x v="0"/>
    <s v="C030"/>
    <x v="6"/>
    <x v="32"/>
    <x v="0"/>
    <x v="1"/>
    <s v="Automatic"/>
    <n v="1350000"/>
    <n v="2023"/>
    <n v="3"/>
    <s v="D017"/>
    <x v="3"/>
    <x v="19"/>
    <n v="2015"/>
    <n v="4500"/>
    <n v="4.3"/>
    <s v="S052"/>
    <x v="69"/>
    <n v="7"/>
    <x v="0"/>
    <s v="Silver"/>
    <n v="1.8518518518518517E-2"/>
    <n v="25000"/>
    <n v="1325000"/>
    <n v="13.25"/>
    <s v="Cash"/>
    <s v="N/A"/>
    <x v="2"/>
    <s v="No"/>
    <s v="No Feedback"/>
    <s v="No Feedback"/>
    <s v="No Feedback"/>
    <s v="No Feedback"/>
    <x v="3"/>
  </r>
  <r>
    <s v="ORD00234"/>
    <d v="2024-10-06T00:00:00"/>
    <x v="9"/>
    <x v="0"/>
    <d v="2024-10-30T00:00:00"/>
    <x v="0"/>
    <n v="24"/>
    <s v="CU0031"/>
    <s v="Vinod Khanna"/>
    <s v="Male"/>
    <n v="37"/>
    <x v="5"/>
    <s v="Tamil Nadu"/>
    <x v="9"/>
    <n v="3720000"/>
    <x v="0"/>
    <s v="C001"/>
    <x v="1"/>
    <x v="25"/>
    <x v="1"/>
    <x v="1"/>
    <s v="Manual"/>
    <n v="425000"/>
    <n v="2022"/>
    <n v="3"/>
    <s v="D016"/>
    <x v="3"/>
    <x v="18"/>
    <n v="2007"/>
    <n v="4500"/>
    <n v="4.7"/>
    <s v="S049"/>
    <x v="37"/>
    <n v="8"/>
    <x v="0"/>
    <s v="Blue"/>
    <n v="0.04"/>
    <n v="17000"/>
    <n v="408000"/>
    <n v="4.08"/>
    <s v="Cash"/>
    <s v="N/A"/>
    <x v="1"/>
    <s v="Yes"/>
    <s v="FB0125"/>
    <n v="4"/>
    <n v="7"/>
    <s v="Email"/>
    <x v="1"/>
  </r>
  <r>
    <s v="ORD00235"/>
    <d v="2024-10-06T00:00:00"/>
    <x v="9"/>
    <x v="0"/>
    <d v="2024-10-14T00:00:00"/>
    <x v="0"/>
    <n v="8"/>
    <s v="CU0242"/>
    <s v="Nisha Yadav"/>
    <s v="Female"/>
    <n v="38"/>
    <x v="12"/>
    <s v="Uttar Pradesh"/>
    <x v="3"/>
    <n v="840000"/>
    <x v="0"/>
    <s v="C012"/>
    <x v="3"/>
    <x v="9"/>
    <x v="2"/>
    <x v="1"/>
    <s v="Automatic"/>
    <n v="1100000"/>
    <n v="2023"/>
    <n v="2"/>
    <s v="D007"/>
    <x v="0"/>
    <x v="16"/>
    <n v="2013"/>
    <n v="3000"/>
    <n v="4.4000000000000004"/>
    <s v="S021"/>
    <x v="51"/>
    <n v="5"/>
    <x v="0"/>
    <s v="Blue"/>
    <n v="0"/>
    <n v="0"/>
    <n v="1100000"/>
    <n v="11"/>
    <s v="Cash"/>
    <s v="N/A"/>
    <x v="3"/>
    <s v="Yes"/>
    <s v="No Feedback"/>
    <s v="No Feedback"/>
    <s v="No Feedback"/>
    <s v="No Feedback"/>
    <x v="3"/>
  </r>
  <r>
    <s v="ORD00236"/>
    <d v="2024-10-07T00:00:00"/>
    <x v="9"/>
    <x v="0"/>
    <d v="2024-10-24T00:00:00"/>
    <x v="0"/>
    <n v="17"/>
    <s v="CU0278"/>
    <s v="Mohit Singh"/>
    <s v="Male"/>
    <n v="45"/>
    <x v="14"/>
    <s v="Rajasthan"/>
    <x v="6"/>
    <n v="1190000"/>
    <x v="0"/>
    <s v="C022"/>
    <x v="0"/>
    <x v="34"/>
    <x v="0"/>
    <x v="0"/>
    <s v="Automatic"/>
    <n v="1700000"/>
    <n v="2021"/>
    <n v="2"/>
    <s v="D006"/>
    <x v="0"/>
    <x v="15"/>
    <n v="2015"/>
    <n v="3000"/>
    <n v="3.5"/>
    <s v="S017"/>
    <x v="21"/>
    <n v="8"/>
    <x v="0"/>
    <s v="White"/>
    <n v="3.4705882352941177E-2"/>
    <n v="59000"/>
    <n v="1641000"/>
    <n v="16.41"/>
    <s v="Exchange + Loan"/>
    <s v="ICICI Bank"/>
    <x v="6"/>
    <s v="Yes"/>
    <s v="No Feedback"/>
    <s v="No Feedback"/>
    <s v="No Feedback"/>
    <s v="No Feedback"/>
    <x v="3"/>
  </r>
  <r>
    <s v="ORD00237"/>
    <d v="2024-10-08T00:00:00"/>
    <x v="9"/>
    <x v="0"/>
    <d v="2024-10-19T00:00:00"/>
    <x v="0"/>
    <n v="11"/>
    <s v="CU0201"/>
    <s v="Meera Sharma"/>
    <s v="Female"/>
    <n v="32"/>
    <x v="6"/>
    <s v="Odisha"/>
    <x v="2"/>
    <n v="1910000"/>
    <x v="0"/>
    <s v="C014"/>
    <x v="2"/>
    <x v="8"/>
    <x v="1"/>
    <x v="1"/>
    <s v="Manual"/>
    <n v="570000"/>
    <n v="2022"/>
    <n v="3"/>
    <s v="D022"/>
    <x v="2"/>
    <x v="22"/>
    <n v="2007"/>
    <n v="8000"/>
    <n v="3.9"/>
    <s v="S065"/>
    <x v="39"/>
    <n v="4"/>
    <x v="0"/>
    <s v="Black"/>
    <n v="2.6315789473684209E-2"/>
    <n v="15000"/>
    <n v="555000"/>
    <n v="5.55"/>
    <s v="Exchange + Loan"/>
    <s v="Tata Capital"/>
    <x v="3"/>
    <s v="No"/>
    <s v="FB0126"/>
    <n v="4"/>
    <n v="9"/>
    <s v="Online Survey"/>
    <x v="1"/>
  </r>
  <r>
    <s v="ORD00238"/>
    <d v="2024-10-10T00:00:00"/>
    <x v="9"/>
    <x v="0"/>
    <d v="2024-10-18T00:00:00"/>
    <x v="0"/>
    <n v="8"/>
    <s v="CU0142"/>
    <s v="Jatin Agarwal"/>
    <s v="Male"/>
    <n v="56"/>
    <x v="24"/>
    <s v="Maharashtra"/>
    <x v="2"/>
    <n v="2270000"/>
    <x v="0"/>
    <s v="C003"/>
    <x v="1"/>
    <x v="5"/>
    <x v="1"/>
    <x v="1"/>
    <s v="Automatic"/>
    <n v="760000"/>
    <n v="2022"/>
    <n v="2"/>
    <s v="D011"/>
    <x v="1"/>
    <x v="3"/>
    <n v="2019"/>
    <n v="12000"/>
    <n v="4.5999999999999996"/>
    <s v="S035"/>
    <x v="22"/>
    <n v="4"/>
    <x v="0"/>
    <s v="Silver"/>
    <n v="7.8947368421052634E-3"/>
    <n v="6000"/>
    <n v="754000"/>
    <n v="7.54"/>
    <s v="Exchange + Loan"/>
    <s v="HDFC Bank"/>
    <x v="0"/>
    <s v="No"/>
    <s v="FB0127"/>
    <n v="2"/>
    <n v="5"/>
    <s v="Dealer Visit"/>
    <x v="4"/>
  </r>
  <r>
    <s v="ORD00239"/>
    <d v="2024-10-10T00:00:00"/>
    <x v="9"/>
    <x v="0"/>
    <d v="2024-10-31T00:00:00"/>
    <x v="0"/>
    <n v="21"/>
    <s v="CU0550"/>
    <s v="Sachin Bose"/>
    <s v="Male"/>
    <n v="31"/>
    <x v="14"/>
    <s v="Rajasthan"/>
    <x v="7"/>
    <n v="500000"/>
    <x v="0"/>
    <s v="C014"/>
    <x v="2"/>
    <x v="8"/>
    <x v="1"/>
    <x v="1"/>
    <s v="Manual"/>
    <n v="570000"/>
    <n v="2022"/>
    <n v="3"/>
    <s v="D001"/>
    <x v="0"/>
    <x v="2"/>
    <n v="2013"/>
    <n v="4500"/>
    <n v="3.7"/>
    <s v="S002"/>
    <x v="2"/>
    <n v="4"/>
    <x v="0"/>
    <s v="White"/>
    <n v="4.0350877192982457E-2"/>
    <n v="23000"/>
    <n v="547000"/>
    <n v="5.47"/>
    <s v="Loan/Finance"/>
    <s v="SBI"/>
    <x v="2"/>
    <s v="No"/>
    <s v="No Feedback"/>
    <s v="No Feedback"/>
    <s v="No Feedback"/>
    <s v="No Feedback"/>
    <x v="3"/>
  </r>
  <r>
    <s v="ORD00240"/>
    <d v="2024-10-11T00:00:00"/>
    <x v="9"/>
    <x v="0"/>
    <d v="2024-10-27T00:00:00"/>
    <x v="0"/>
    <n v="16"/>
    <s v="CU0671"/>
    <s v="Faisal Chauhan"/>
    <s v="Male"/>
    <n v="21"/>
    <x v="14"/>
    <s v="Rajasthan"/>
    <x v="1"/>
    <n v="680000"/>
    <x v="0"/>
    <s v="C031"/>
    <x v="6"/>
    <x v="23"/>
    <x v="0"/>
    <x v="0"/>
    <s v="Manual"/>
    <n v="950000"/>
    <n v="2024"/>
    <n v="4"/>
    <s v="D005"/>
    <x v="0"/>
    <x v="1"/>
    <n v="2010"/>
    <n v="12000"/>
    <n v="4"/>
    <s v="S015"/>
    <x v="10"/>
    <n v="8"/>
    <x v="0"/>
    <s v="Silver"/>
    <n v="1.8947368421052633E-2"/>
    <n v="18000"/>
    <n v="932000"/>
    <n v="9.32"/>
    <s v="Loan/Finance"/>
    <s v="HDFC Bank"/>
    <x v="1"/>
    <s v="No"/>
    <s v="FB0128"/>
    <n v="2"/>
    <n v="3"/>
    <s v="Phone"/>
    <x v="6"/>
  </r>
  <r>
    <s v="ORD00241"/>
    <d v="2024-10-11T00:00:00"/>
    <x v="9"/>
    <x v="0"/>
    <d v="2024-11-03T00:00:00"/>
    <x v="0"/>
    <n v="23"/>
    <s v="CU0226"/>
    <s v="Ashok Agarwal"/>
    <s v="Male"/>
    <n v="43"/>
    <x v="0"/>
    <s v="Chandigarh"/>
    <x v="0"/>
    <n v="1360000"/>
    <x v="0"/>
    <s v="C011"/>
    <x v="3"/>
    <x v="14"/>
    <x v="0"/>
    <x v="0"/>
    <s v="Automatic"/>
    <n v="1250000"/>
    <n v="2024"/>
    <n v="4"/>
    <s v="D004"/>
    <x v="0"/>
    <x v="0"/>
    <n v="2018"/>
    <n v="4500"/>
    <n v="4"/>
    <s v="S013"/>
    <x v="43"/>
    <n v="7"/>
    <x v="0"/>
    <s v="Grey"/>
    <n v="4.6399999999999997E-2"/>
    <n v="58000"/>
    <n v="1192000"/>
    <n v="11.92"/>
    <s v="Cash"/>
    <s v="N/A"/>
    <x v="5"/>
    <s v="Yes"/>
    <s v="No Feedback"/>
    <s v="No Feedback"/>
    <s v="No Feedback"/>
    <s v="No Feedback"/>
    <x v="3"/>
  </r>
  <r>
    <s v="ORD00242"/>
    <d v="2024-10-11T00:00:00"/>
    <x v="9"/>
    <x v="0"/>
    <d v="2024-10-28T00:00:00"/>
    <x v="0"/>
    <n v="17"/>
    <s v="CU0056"/>
    <s v="Dinesh Verma"/>
    <s v="Male"/>
    <n v="40"/>
    <x v="18"/>
    <s v="Gujarat"/>
    <x v="1"/>
    <n v="1670000"/>
    <x v="0"/>
    <s v="C008"/>
    <x v="3"/>
    <x v="12"/>
    <x v="1"/>
    <x v="1"/>
    <s v="Manual"/>
    <n v="600000"/>
    <n v="2023"/>
    <n v="3"/>
    <s v="D013"/>
    <x v="1"/>
    <x v="21"/>
    <n v="2010"/>
    <n v="10000"/>
    <n v="4.4000000000000004"/>
    <s v="S040"/>
    <x v="67"/>
    <n v="6"/>
    <x v="0"/>
    <s v="Black"/>
    <n v="0"/>
    <n v="0"/>
    <n v="600000"/>
    <n v="6"/>
    <s v="Cash"/>
    <s v="N/A"/>
    <x v="5"/>
    <s v="Yes"/>
    <s v="FB0129"/>
    <n v="2"/>
    <n v="5"/>
    <s v="Dealer Visit"/>
    <x v="6"/>
  </r>
  <r>
    <s v="ORD00243"/>
    <d v="2024-10-12T00:00:00"/>
    <x v="9"/>
    <x v="0"/>
    <d v="2024-10-17T00:00:00"/>
    <x v="0"/>
    <n v="5"/>
    <s v="CU0126"/>
    <s v="Sneha Chauhan"/>
    <s v="Female"/>
    <n v="35"/>
    <x v="5"/>
    <s v="Tamil Nadu"/>
    <x v="4"/>
    <n v="300000"/>
    <x v="0"/>
    <s v="C004"/>
    <x v="1"/>
    <x v="7"/>
    <x v="2"/>
    <x v="1"/>
    <s v="Manual"/>
    <n v="690000"/>
    <n v="2024"/>
    <n v="3"/>
    <s v="D016"/>
    <x v="3"/>
    <x v="18"/>
    <n v="2007"/>
    <n v="4500"/>
    <n v="4.7"/>
    <s v="S048"/>
    <x v="27"/>
    <n v="5"/>
    <x v="0"/>
    <s v="White"/>
    <n v="0"/>
    <n v="0"/>
    <n v="690000"/>
    <n v="6.9"/>
    <s v="Exchange + Loan"/>
    <s v="HDFC Bank"/>
    <x v="5"/>
    <s v="No"/>
    <s v="No Feedback"/>
    <s v="No Feedback"/>
    <s v="No Feedback"/>
    <s v="No Feedback"/>
    <x v="3"/>
  </r>
  <r>
    <s v="ORD00244"/>
    <d v="2024-10-13T00:00:00"/>
    <x v="9"/>
    <x v="0"/>
    <d v="2024-10-30T00:00:00"/>
    <x v="0"/>
    <n v="17"/>
    <s v="CU0308"/>
    <s v="Faisal Singh"/>
    <s v="Male"/>
    <n v="53"/>
    <x v="15"/>
    <s v="Tamil Nadu"/>
    <x v="6"/>
    <n v="1200000"/>
    <x v="0"/>
    <s v="C028"/>
    <x v="4"/>
    <x v="6"/>
    <x v="2"/>
    <x v="1"/>
    <s v="Automatic"/>
    <n v="1250000"/>
    <n v="2023"/>
    <n v="4"/>
    <s v="D017"/>
    <x v="3"/>
    <x v="19"/>
    <n v="2015"/>
    <n v="4500"/>
    <n v="4.3"/>
    <s v="S052"/>
    <x v="69"/>
    <n v="7"/>
    <x v="0"/>
    <s v="White"/>
    <n v="1.6E-2"/>
    <n v="20000"/>
    <n v="1230000"/>
    <n v="12.3"/>
    <s v="Exchange + Loan"/>
    <s v="Axis Bank"/>
    <x v="0"/>
    <s v="No"/>
    <s v="FB0130"/>
    <n v="3"/>
    <n v="7"/>
    <s v="Dealer Visit"/>
    <x v="4"/>
  </r>
  <r>
    <s v="ORD00245"/>
    <d v="2024-10-13T00:00:00"/>
    <x v="9"/>
    <x v="0"/>
    <d v="2024-10-29T00:00:00"/>
    <x v="0"/>
    <n v="16"/>
    <s v="CU0442"/>
    <s v="Priya Bose"/>
    <s v="Female"/>
    <n v="41"/>
    <x v="0"/>
    <s v="Chandigarh"/>
    <x v="1"/>
    <n v="990000"/>
    <x v="0"/>
    <s v="C014"/>
    <x v="2"/>
    <x v="8"/>
    <x v="1"/>
    <x v="1"/>
    <s v="Manual"/>
    <n v="570000"/>
    <n v="2022"/>
    <n v="3"/>
    <s v="D004"/>
    <x v="0"/>
    <x v="0"/>
    <n v="2018"/>
    <n v="4500"/>
    <n v="4"/>
    <s v="S013"/>
    <x v="43"/>
    <n v="7"/>
    <x v="0"/>
    <s v="Grey"/>
    <n v="0"/>
    <n v="0"/>
    <n v="570000"/>
    <n v="5.7"/>
    <s v="Loan/Finance"/>
    <s v="Tata Capital"/>
    <x v="2"/>
    <s v="No"/>
    <s v="FB0131"/>
    <n v="1"/>
    <n v="3"/>
    <s v="Email"/>
    <x v="1"/>
  </r>
  <r>
    <s v="ORD00246"/>
    <d v="2024-10-14T00:00:00"/>
    <x v="9"/>
    <x v="0"/>
    <m/>
    <x v="1"/>
    <s v=""/>
    <s v="CU0637"/>
    <s v="Kunal Singh"/>
    <s v="Male"/>
    <n v="45"/>
    <x v="11"/>
    <s v="Karnataka"/>
    <x v="5"/>
    <n v="480000"/>
    <x v="0"/>
    <s v="C008"/>
    <x v="3"/>
    <x v="12"/>
    <x v="1"/>
    <x v="1"/>
    <s v="Manual"/>
    <n v="600000"/>
    <n v="2023"/>
    <n v="3"/>
    <s v="D014"/>
    <x v="3"/>
    <x v="13"/>
    <n v="2013"/>
    <n v="12000"/>
    <n v="4.4000000000000004"/>
    <s v="S042"/>
    <x v="16"/>
    <n v="5"/>
    <x v="0"/>
    <s v="Silver"/>
    <n v="2.6666666666666668E-2"/>
    <n v="16000"/>
    <n v="584000"/>
    <n v="5.84"/>
    <s v="Loan/Finance"/>
    <s v="Tata Capital"/>
    <x v="3"/>
    <s v="No"/>
    <s v="No Feedback"/>
    <s v="No Feedback"/>
    <s v="No Feedback"/>
    <s v="No Feedback"/>
    <x v="3"/>
  </r>
  <r>
    <s v="ORD00247"/>
    <d v="2024-10-16T00:00:00"/>
    <x v="9"/>
    <x v="0"/>
    <d v="2024-11-05T00:00:00"/>
    <x v="0"/>
    <n v="20"/>
    <s v="CU0587"/>
    <s v="Lokesh Shah"/>
    <s v="Male"/>
    <n v="34"/>
    <x v="5"/>
    <s v="Tamil Nadu"/>
    <x v="2"/>
    <n v="1160000"/>
    <x v="1"/>
    <s v="C021"/>
    <x v="0"/>
    <x v="33"/>
    <x v="0"/>
    <x v="0"/>
    <s v="Automatic"/>
    <n v="1500000"/>
    <n v="2022"/>
    <n v="4"/>
    <s v="D017"/>
    <x v="3"/>
    <x v="19"/>
    <n v="2015"/>
    <n v="4500"/>
    <n v="4.3"/>
    <s v="S051"/>
    <x v="29"/>
    <n v="4"/>
    <x v="0"/>
    <s v="Red"/>
    <n v="1.7999999999999999E-2"/>
    <n v="27000"/>
    <n v="1473000"/>
    <n v="14.73"/>
    <s v="Lease (Corporate)"/>
    <s v="SBI"/>
    <x v="2"/>
    <s v="Yes"/>
    <s v="FB0132"/>
    <n v="4"/>
    <n v="7"/>
    <s v="Dealer Visit"/>
    <x v="1"/>
  </r>
  <r>
    <s v="ORD00248"/>
    <d v="2024-10-17T00:00:00"/>
    <x v="9"/>
    <x v="0"/>
    <d v="2024-10-20T00:00:00"/>
    <x v="0"/>
    <n v="3"/>
    <s v="CU0256"/>
    <s v="Vinod Malhotra"/>
    <s v="Male"/>
    <n v="30"/>
    <x v="7"/>
    <s v="Telangana"/>
    <x v="8"/>
    <n v="2390000"/>
    <x v="0"/>
    <s v="C024"/>
    <x v="0"/>
    <x v="0"/>
    <x v="0"/>
    <x v="0"/>
    <s v="Manual"/>
    <n v="1000000"/>
    <n v="2019"/>
    <n v="3"/>
    <s v="D018"/>
    <x v="3"/>
    <x v="7"/>
    <n v="2019"/>
    <n v="4500"/>
    <n v="3.8"/>
    <s v="S053"/>
    <x v="7"/>
    <n v="7"/>
    <x v="0"/>
    <s v="White"/>
    <n v="2.5999999999999999E-2"/>
    <n v="26000"/>
    <n v="974000"/>
    <n v="9.74"/>
    <s v="Loan/Finance"/>
    <s v="Mahindra Finance"/>
    <x v="5"/>
    <s v="No"/>
    <s v="FB0133"/>
    <n v="1"/>
    <n v="3"/>
    <s v="Dealer Visit"/>
    <x v="7"/>
  </r>
  <r>
    <s v="ORD00249"/>
    <d v="2024-10-19T00:00:00"/>
    <x v="9"/>
    <x v="0"/>
    <m/>
    <x v="1"/>
    <s v=""/>
    <s v="CU0329"/>
    <s v="Sandeep Malhotra"/>
    <s v="Male"/>
    <n v="37"/>
    <x v="17"/>
    <s v="Karnataka"/>
    <x v="8"/>
    <n v="2510000"/>
    <x v="0"/>
    <s v="C029"/>
    <x v="4"/>
    <x v="18"/>
    <x v="2"/>
    <x v="1"/>
    <s v="Manual"/>
    <n v="800000"/>
    <n v="2024"/>
    <n v="3"/>
    <s v="D015"/>
    <x v="3"/>
    <x v="11"/>
    <n v="2006"/>
    <n v="4500"/>
    <n v="4.5999999999999996"/>
    <s v="S046"/>
    <x v="12"/>
    <n v="4"/>
    <x v="0"/>
    <s v="Silver"/>
    <n v="0"/>
    <n v="0"/>
    <n v="800000"/>
    <n v="8"/>
    <s v="Exchange + Loan"/>
    <s v="HDFC Bank"/>
    <x v="4"/>
    <s v="No"/>
    <s v="No Feedback"/>
    <s v="No Feedback"/>
    <s v="No Feedback"/>
    <s v="No Feedback"/>
    <x v="3"/>
  </r>
  <r>
    <s v="ORD00250"/>
    <d v="2024-10-20T00:00:00"/>
    <x v="9"/>
    <x v="0"/>
    <d v="2024-11-09T00:00:00"/>
    <x v="0"/>
    <n v="20"/>
    <s v="CU0570"/>
    <s v="Rakesh Gupta"/>
    <s v="Male"/>
    <n v="22"/>
    <x v="17"/>
    <s v="Karnataka"/>
    <x v="0"/>
    <n v="1150000"/>
    <x v="0"/>
    <s v="C005"/>
    <x v="1"/>
    <x v="1"/>
    <x v="0"/>
    <x v="1"/>
    <s v="Automatic"/>
    <n v="900000"/>
    <n v="2022"/>
    <n v="3"/>
    <s v="D014"/>
    <x v="3"/>
    <x v="13"/>
    <n v="2013"/>
    <n v="12000"/>
    <n v="4.4000000000000004"/>
    <s v="S043"/>
    <x v="23"/>
    <n v="4"/>
    <x v="0"/>
    <s v="White"/>
    <n v="2.7777777777777776E-2"/>
    <n v="25000"/>
    <n v="875000"/>
    <n v="8.75"/>
    <s v="Loan/Finance"/>
    <s v="Axis Bank"/>
    <x v="3"/>
    <s v="Yes"/>
    <s v="FB0134"/>
    <n v="5"/>
    <n v="10"/>
    <s v="Online Survey"/>
    <x v="1"/>
  </r>
  <r>
    <s v="ORD00251"/>
    <d v="2024-10-20T00:00:00"/>
    <x v="9"/>
    <x v="0"/>
    <d v="2024-11-20T00:00:00"/>
    <x v="0"/>
    <n v="31"/>
    <s v="CU0233"/>
    <s v="Imran Saini"/>
    <s v="Male"/>
    <n v="42"/>
    <x v="7"/>
    <s v="Telangana"/>
    <x v="6"/>
    <n v="780000"/>
    <x v="0"/>
    <s v="C016"/>
    <x v="2"/>
    <x v="16"/>
    <x v="0"/>
    <x v="0"/>
    <s v="Manual"/>
    <n v="950000"/>
    <n v="2023"/>
    <n v="3"/>
    <s v="D018"/>
    <x v="3"/>
    <x v="7"/>
    <n v="2019"/>
    <n v="4500"/>
    <n v="3.8"/>
    <s v="S053"/>
    <x v="7"/>
    <n v="7"/>
    <x v="0"/>
    <s v="Silver"/>
    <n v="0"/>
    <n v="0"/>
    <n v="950000"/>
    <n v="9.5"/>
    <s v="Cash"/>
    <s v="N/A"/>
    <x v="6"/>
    <s v="No"/>
    <s v="FB0135"/>
    <n v="3"/>
    <n v="7"/>
    <s v="Email"/>
    <x v="6"/>
  </r>
  <r>
    <s v="ORD00252"/>
    <d v="2024-10-21T00:00:00"/>
    <x v="9"/>
    <x v="0"/>
    <d v="2024-11-08T00:00:00"/>
    <x v="0"/>
    <n v="18"/>
    <s v="CU0234"/>
    <s v="Anjali Bansal"/>
    <s v="Female"/>
    <n v="28"/>
    <x v="6"/>
    <s v="Odisha"/>
    <x v="6"/>
    <n v="1180000"/>
    <x v="0"/>
    <s v="C002"/>
    <x v="1"/>
    <x v="3"/>
    <x v="1"/>
    <x v="1"/>
    <s v="Manual"/>
    <n v="650000"/>
    <n v="2024"/>
    <n v="3"/>
    <s v="D021"/>
    <x v="2"/>
    <x v="6"/>
    <n v="2008"/>
    <n v="4500"/>
    <n v="4.3"/>
    <s v="S063"/>
    <x v="62"/>
    <n v="7"/>
    <x v="0"/>
    <s v="Black"/>
    <n v="0"/>
    <n v="0"/>
    <n v="650000"/>
    <n v="6.5"/>
    <s v="Loan/Finance"/>
    <s v="Bajaj Finserv"/>
    <x v="6"/>
    <s v="No"/>
    <s v="No Feedback"/>
    <s v="No Feedback"/>
    <s v="No Feedback"/>
    <s v="No Feedback"/>
    <x v="3"/>
  </r>
  <r>
    <s v="ORD00253"/>
    <d v="2024-10-21T00:00:00"/>
    <x v="9"/>
    <x v="0"/>
    <d v="2024-11-11T00:00:00"/>
    <x v="0"/>
    <n v="21"/>
    <s v="CU0455"/>
    <s v="Divya Mehta"/>
    <s v="Female"/>
    <n v="40"/>
    <x v="7"/>
    <s v="Telangana"/>
    <x v="1"/>
    <n v="730000"/>
    <x v="0"/>
    <s v="C003"/>
    <x v="1"/>
    <x v="5"/>
    <x v="1"/>
    <x v="1"/>
    <s v="Automatic"/>
    <n v="760000"/>
    <n v="2022"/>
    <n v="2"/>
    <s v="D018"/>
    <x v="3"/>
    <x v="7"/>
    <n v="2019"/>
    <n v="4500"/>
    <n v="3.8"/>
    <s v="S054"/>
    <x v="22"/>
    <n v="4"/>
    <x v="0"/>
    <s v="White"/>
    <n v="2.6315789473684209E-2"/>
    <n v="20000"/>
    <n v="740000"/>
    <n v="7.4"/>
    <s v="Exchange + Loan"/>
    <s v="HDFC Bank"/>
    <x v="2"/>
    <s v="No"/>
    <s v="No Feedback"/>
    <s v="No Feedback"/>
    <s v="No Feedback"/>
    <s v="No Feedback"/>
    <x v="3"/>
  </r>
  <r>
    <s v="ORD00254"/>
    <d v="2024-10-22T00:00:00"/>
    <x v="9"/>
    <x v="0"/>
    <d v="2024-11-12T00:00:00"/>
    <x v="0"/>
    <n v="21"/>
    <s v="CU0369"/>
    <s v="Faisal Jain"/>
    <s v="Male"/>
    <n v="34"/>
    <x v="5"/>
    <s v="Tamil Nadu"/>
    <x v="7"/>
    <n v="680000"/>
    <x v="0"/>
    <s v="C008"/>
    <x v="3"/>
    <x v="12"/>
    <x v="1"/>
    <x v="1"/>
    <s v="Manual"/>
    <n v="600000"/>
    <n v="2023"/>
    <n v="3"/>
    <s v="D017"/>
    <x v="3"/>
    <x v="19"/>
    <n v="2015"/>
    <n v="4500"/>
    <n v="4.3"/>
    <s v="S052"/>
    <x v="69"/>
    <n v="7"/>
    <x v="0"/>
    <s v="Blue"/>
    <n v="0.01"/>
    <n v="6000"/>
    <n v="594000"/>
    <n v="5.94"/>
    <s v="Cash"/>
    <s v="N/A"/>
    <x v="5"/>
    <s v="Yes"/>
    <s v="FB0136"/>
    <n v="2"/>
    <n v="4"/>
    <s v="Phone"/>
    <x v="4"/>
  </r>
  <r>
    <s v="ORD00255"/>
    <d v="2024-10-22T00:00:00"/>
    <x v="9"/>
    <x v="0"/>
    <d v="2024-11-18T00:00:00"/>
    <x v="0"/>
    <n v="27"/>
    <s v="CU0109"/>
    <s v="Sneha Saini"/>
    <s v="Female"/>
    <n v="21"/>
    <x v="23"/>
    <s v="Bihar"/>
    <x v="8"/>
    <n v="2480000"/>
    <x v="0"/>
    <s v="C016"/>
    <x v="2"/>
    <x v="16"/>
    <x v="0"/>
    <x v="0"/>
    <s v="Manual"/>
    <n v="950000"/>
    <n v="2023"/>
    <n v="3"/>
    <s v="D022"/>
    <x v="2"/>
    <x v="22"/>
    <n v="2007"/>
    <n v="8000"/>
    <n v="3.9"/>
    <s v="S066"/>
    <x v="55"/>
    <n v="7"/>
    <x v="0"/>
    <s v="Grey"/>
    <n v="1.8947368421052633E-2"/>
    <n v="18000"/>
    <n v="932000"/>
    <n v="9.32"/>
    <s v="Loan/Finance"/>
    <s v="Mahindra Finance"/>
    <x v="1"/>
    <s v="Yes"/>
    <s v="No Feedback"/>
    <s v="No Feedback"/>
    <s v="No Feedback"/>
    <s v="No Feedback"/>
    <x v="3"/>
  </r>
  <r>
    <s v="ORD00256"/>
    <d v="2024-10-22T00:00:00"/>
    <x v="9"/>
    <x v="0"/>
    <d v="2024-11-24T00:00:00"/>
    <x v="0"/>
    <n v="33"/>
    <s v="CU0080"/>
    <s v="Nitin Iyer"/>
    <s v="Male"/>
    <n v="54"/>
    <x v="11"/>
    <s v="Karnataka"/>
    <x v="2"/>
    <n v="2310000"/>
    <x v="0"/>
    <s v="C036"/>
    <x v="10"/>
    <x v="35"/>
    <x v="3"/>
    <x v="3"/>
    <s v="Automatic"/>
    <n v="1400000"/>
    <n v="2024"/>
    <n v="3"/>
    <s v="D019"/>
    <x v="3"/>
    <x v="23"/>
    <n v="2013"/>
    <n v="12000"/>
    <n v="4.2"/>
    <s v="S059"/>
    <x v="65"/>
    <n v="6"/>
    <x v="0"/>
    <s v="Grey"/>
    <n v="2.8571428571428571E-2"/>
    <n v="40000"/>
    <n v="1360000"/>
    <n v="13.6"/>
    <s v="Cash"/>
    <s v="N/A"/>
    <x v="5"/>
    <s v="No"/>
    <s v="FB0137"/>
    <n v="4"/>
    <n v="8"/>
    <s v="Online Survey"/>
    <x v="1"/>
  </r>
  <r>
    <s v="ORD00257"/>
    <d v="2024-10-23T00:00:00"/>
    <x v="9"/>
    <x v="0"/>
    <d v="2024-11-02T00:00:00"/>
    <x v="0"/>
    <n v="10"/>
    <s v="CU0325"/>
    <s v="Komal Agarwal"/>
    <s v="Female"/>
    <n v="34"/>
    <x v="7"/>
    <s v="Telangana"/>
    <x v="7"/>
    <n v="870000"/>
    <x v="0"/>
    <s v="C006"/>
    <x v="1"/>
    <x v="11"/>
    <x v="3"/>
    <x v="2"/>
    <s v="Manual"/>
    <n v="900000"/>
    <n v="2022"/>
    <n v="3"/>
    <s v="D018"/>
    <x v="3"/>
    <x v="7"/>
    <n v="2019"/>
    <n v="4500"/>
    <n v="3.8"/>
    <s v="S053"/>
    <x v="7"/>
    <n v="7"/>
    <x v="0"/>
    <s v="Grey"/>
    <n v="8.8888888888888889E-3"/>
    <n v="8000"/>
    <n v="892000"/>
    <n v="8.92"/>
    <s v="Loan/Finance"/>
    <s v="SBI"/>
    <x v="3"/>
    <s v="No"/>
    <s v="FB0138"/>
    <n v="4"/>
    <n v="8"/>
    <s v="Email"/>
    <x v="1"/>
  </r>
  <r>
    <s v="ORD00258"/>
    <d v="2024-10-25T00:00:00"/>
    <x v="9"/>
    <x v="0"/>
    <d v="2024-11-11T00:00:00"/>
    <x v="0"/>
    <n v="17"/>
    <s v="CU0420"/>
    <s v="Akash Patel"/>
    <s v="Male"/>
    <n v="26"/>
    <x v="6"/>
    <s v="Odisha"/>
    <x v="2"/>
    <n v="3160000"/>
    <x v="1"/>
    <s v="C009"/>
    <x v="3"/>
    <x v="17"/>
    <x v="1"/>
    <x v="1"/>
    <s v="Automatic"/>
    <n v="780000"/>
    <n v="2023"/>
    <n v="2"/>
    <s v="D021"/>
    <x v="2"/>
    <x v="6"/>
    <n v="2008"/>
    <n v="4500"/>
    <n v="4.3"/>
    <s v="S063"/>
    <x v="62"/>
    <n v="7"/>
    <x v="0"/>
    <s v="Silver"/>
    <n v="3.5897435897435895E-2"/>
    <n v="28000"/>
    <n v="752000"/>
    <n v="7.52"/>
    <s v="Lease (Corporate)"/>
    <s v="Axis Bank"/>
    <x v="4"/>
    <s v="Yes"/>
    <s v="FB0139"/>
    <n v="5"/>
    <n v="10"/>
    <s v="Dealer Visit"/>
    <x v="1"/>
  </r>
  <r>
    <s v="ORD00259"/>
    <d v="2024-10-26T00:00:00"/>
    <x v="9"/>
    <x v="0"/>
    <d v="2024-11-03T00:00:00"/>
    <x v="0"/>
    <n v="8"/>
    <s v="CU0551"/>
    <s v="Rahul Das"/>
    <s v="Male"/>
    <n v="43"/>
    <x v="6"/>
    <s v="Odisha"/>
    <x v="1"/>
    <n v="1260000"/>
    <x v="0"/>
    <s v="C005"/>
    <x v="1"/>
    <x v="1"/>
    <x v="0"/>
    <x v="1"/>
    <s v="Automatic"/>
    <n v="900000"/>
    <n v="2022"/>
    <n v="3"/>
    <s v="D022"/>
    <x v="2"/>
    <x v="22"/>
    <n v="2007"/>
    <n v="8000"/>
    <n v="3.9"/>
    <s v="S066"/>
    <x v="55"/>
    <n v="7"/>
    <x v="0"/>
    <s v="Black"/>
    <n v="2.5555555555555557E-2"/>
    <n v="23000"/>
    <n v="877000"/>
    <n v="8.77"/>
    <s v="Loan/Finance"/>
    <s v="ICICI Bank"/>
    <x v="5"/>
    <s v="Yes"/>
    <s v="No Feedback"/>
    <s v="No Feedback"/>
    <s v="No Feedback"/>
    <s v="No Feedback"/>
    <x v="3"/>
  </r>
  <r>
    <s v="ORD00260"/>
    <d v="2024-10-27T00:00:00"/>
    <x v="9"/>
    <x v="0"/>
    <d v="2024-11-29T00:00:00"/>
    <x v="0"/>
    <n v="33"/>
    <s v="CU0590"/>
    <s v="Mahesh Jain"/>
    <s v="Male"/>
    <n v="26"/>
    <x v="10"/>
    <s v="Madhya Pradesh"/>
    <x v="1"/>
    <n v="1070000"/>
    <x v="0"/>
    <s v="C012"/>
    <x v="3"/>
    <x v="9"/>
    <x v="2"/>
    <x v="1"/>
    <s v="Automatic"/>
    <n v="1100000"/>
    <n v="2023"/>
    <n v="2"/>
    <s v="D007"/>
    <x v="0"/>
    <x v="16"/>
    <n v="2013"/>
    <n v="3000"/>
    <n v="4.4000000000000004"/>
    <s v="S020"/>
    <x v="24"/>
    <n v="4"/>
    <x v="0"/>
    <s v="Grey"/>
    <n v="1.6363636363636365E-2"/>
    <n v="18000"/>
    <n v="1082000"/>
    <n v="10.82"/>
    <s v="Loan/Finance"/>
    <s v="Axis Bank"/>
    <x v="0"/>
    <s v="Yes"/>
    <s v="FB0140"/>
    <n v="4"/>
    <n v="9"/>
    <s v="Dealer Visit"/>
    <x v="1"/>
  </r>
  <r>
    <s v="ORD00261"/>
    <d v="2024-10-27T00:00:00"/>
    <x v="9"/>
    <x v="0"/>
    <d v="2024-11-24T00:00:00"/>
    <x v="0"/>
    <n v="28"/>
    <s v="CU0442"/>
    <s v="Priya Bose"/>
    <s v="Female"/>
    <n v="41"/>
    <x v="0"/>
    <s v="Chandigarh"/>
    <x v="1"/>
    <n v="990000"/>
    <x v="0"/>
    <s v="C001"/>
    <x v="1"/>
    <x v="25"/>
    <x v="1"/>
    <x v="1"/>
    <s v="Manual"/>
    <n v="425000"/>
    <n v="2022"/>
    <n v="3"/>
    <s v="D004"/>
    <x v="0"/>
    <x v="0"/>
    <n v="2018"/>
    <n v="4500"/>
    <n v="4"/>
    <s v="S012"/>
    <x v="0"/>
    <n v="7"/>
    <x v="0"/>
    <s v="Grey"/>
    <n v="2.823529411764706E-2"/>
    <n v="12000"/>
    <n v="413000"/>
    <n v="4.13"/>
    <s v="Exchange + Loan"/>
    <s v="Axis Bank"/>
    <x v="0"/>
    <s v="No"/>
    <s v="No Feedback"/>
    <s v="No Feedback"/>
    <s v="No Feedback"/>
    <s v="No Feedback"/>
    <x v="3"/>
  </r>
  <r>
    <s v="ORD00262"/>
    <d v="2024-10-28T00:00:00"/>
    <x v="9"/>
    <x v="0"/>
    <d v="2024-11-28T00:00:00"/>
    <x v="0"/>
    <n v="31"/>
    <s v="CU0301"/>
    <s v="Ankit Malhotra"/>
    <s v="Male"/>
    <n v="42"/>
    <x v="20"/>
    <s v="Maharashtra"/>
    <x v="1"/>
    <n v="1050000"/>
    <x v="0"/>
    <s v="C003"/>
    <x v="1"/>
    <x v="5"/>
    <x v="1"/>
    <x v="1"/>
    <s v="Automatic"/>
    <n v="760000"/>
    <n v="2022"/>
    <n v="2"/>
    <s v="D011"/>
    <x v="1"/>
    <x v="3"/>
    <n v="2019"/>
    <n v="12000"/>
    <n v="4.5999999999999996"/>
    <s v="S034"/>
    <x v="3"/>
    <n v="5"/>
    <x v="0"/>
    <s v="Grey"/>
    <n v="3.2894736842105261E-2"/>
    <n v="25000"/>
    <n v="735000"/>
    <n v="7.35"/>
    <s v="Loan/Finance"/>
    <s v="Axis Bank"/>
    <x v="3"/>
    <s v="No"/>
    <s v="FB0141"/>
    <n v="3"/>
    <n v="7"/>
    <s v="Phone"/>
    <x v="5"/>
  </r>
  <r>
    <s v="ORD00263"/>
    <d v="2024-10-28T00:00:00"/>
    <x v="9"/>
    <x v="0"/>
    <d v="2024-11-24T00:00:00"/>
    <x v="0"/>
    <n v="27"/>
    <s v="CU0489"/>
    <s v="Ramesh Saini"/>
    <s v="Male"/>
    <n v="39"/>
    <x v="19"/>
    <s v="West Bengal"/>
    <x v="8"/>
    <n v="1950000"/>
    <x v="0"/>
    <s v="C020"/>
    <x v="0"/>
    <x v="28"/>
    <x v="0"/>
    <x v="0"/>
    <s v="Manual"/>
    <n v="1250000"/>
    <n v="2020"/>
    <n v="2"/>
    <s v="D020"/>
    <x v="2"/>
    <x v="24"/>
    <n v="2012"/>
    <n v="4500"/>
    <n v="4.0999999999999996"/>
    <s v="S060"/>
    <x v="56"/>
    <n v="5"/>
    <x v="0"/>
    <s v="Black"/>
    <n v="0"/>
    <n v="0"/>
    <n v="1250000"/>
    <n v="12.5"/>
    <s v="Loan/Finance"/>
    <s v="Mahindra Finance"/>
    <x v="0"/>
    <s v="No"/>
    <s v="No Feedback"/>
    <s v="No Feedback"/>
    <s v="No Feedback"/>
    <s v="No Feedback"/>
    <x v="3"/>
  </r>
  <r>
    <s v="ORD00264"/>
    <d v="2024-10-31T00:00:00"/>
    <x v="9"/>
    <x v="0"/>
    <d v="2024-12-05T00:00:00"/>
    <x v="0"/>
    <n v="35"/>
    <s v="CU0603"/>
    <s v="Nitin Pillai"/>
    <s v="Male"/>
    <n v="27"/>
    <x v="17"/>
    <s v="Karnataka"/>
    <x v="1"/>
    <n v="580000"/>
    <x v="0"/>
    <s v="C006"/>
    <x v="1"/>
    <x v="11"/>
    <x v="3"/>
    <x v="2"/>
    <s v="Manual"/>
    <n v="900000"/>
    <n v="2022"/>
    <n v="3"/>
    <s v="D014"/>
    <x v="3"/>
    <x v="13"/>
    <n v="2013"/>
    <n v="12000"/>
    <n v="4.4000000000000004"/>
    <s v="S043"/>
    <x v="23"/>
    <n v="4"/>
    <x v="0"/>
    <s v="Red"/>
    <n v="1.7777777777777778E-2"/>
    <n v="16000"/>
    <n v="884000"/>
    <n v="8.84"/>
    <s v="Cash"/>
    <s v="N/A"/>
    <x v="3"/>
    <s v="No"/>
    <s v="FB0142"/>
    <n v="4"/>
    <n v="9"/>
    <s v="Online Survey"/>
    <x v="1"/>
  </r>
  <r>
    <s v="ORD00265"/>
    <d v="2024-10-31T00:00:00"/>
    <x v="9"/>
    <x v="0"/>
    <d v="2024-11-20T00:00:00"/>
    <x v="0"/>
    <n v="20"/>
    <s v="CU0331"/>
    <s v="Imran Rao"/>
    <s v="Male"/>
    <n v="43"/>
    <x v="24"/>
    <s v="Maharashtra"/>
    <x v="9"/>
    <n v="3870000"/>
    <x v="0"/>
    <s v="C009"/>
    <x v="3"/>
    <x v="17"/>
    <x v="1"/>
    <x v="1"/>
    <s v="Automatic"/>
    <n v="780000"/>
    <n v="2023"/>
    <n v="2"/>
    <s v="D009"/>
    <x v="1"/>
    <x v="17"/>
    <n v="2011"/>
    <n v="12000"/>
    <n v="3.5"/>
    <s v="S026"/>
    <x v="17"/>
    <n v="6"/>
    <x v="0"/>
    <s v="Silver"/>
    <n v="0.05"/>
    <n v="39000"/>
    <n v="741000"/>
    <n v="7.41"/>
    <s v="Cash"/>
    <s v="N/A"/>
    <x v="5"/>
    <s v="No"/>
    <s v="No Feedback"/>
    <s v="No Feedback"/>
    <s v="No Feedback"/>
    <s v="No Feedback"/>
    <x v="3"/>
  </r>
  <r>
    <s v="ORD00266"/>
    <d v="2024-10-31T00:00:00"/>
    <x v="9"/>
    <x v="0"/>
    <d v="2024-11-19T00:00:00"/>
    <x v="0"/>
    <n v="19"/>
    <s v="CU0102"/>
    <s v="Komal Das"/>
    <s v="Female"/>
    <n v="43"/>
    <x v="19"/>
    <s v="West Bengal"/>
    <x v="1"/>
    <n v="630000"/>
    <x v="0"/>
    <s v="C008"/>
    <x v="3"/>
    <x v="12"/>
    <x v="1"/>
    <x v="1"/>
    <s v="Manual"/>
    <n v="600000"/>
    <n v="2023"/>
    <n v="3"/>
    <s v="D020"/>
    <x v="2"/>
    <x v="24"/>
    <n v="2012"/>
    <n v="4500"/>
    <n v="4.0999999999999996"/>
    <s v="S061"/>
    <x v="61"/>
    <n v="4"/>
    <x v="0"/>
    <s v="Brown"/>
    <n v="1.8333333333333333E-2"/>
    <n v="11000"/>
    <n v="589000"/>
    <n v="5.89"/>
    <s v="Cash"/>
    <s v="N/A"/>
    <x v="4"/>
    <s v="Yes"/>
    <s v="No Feedback"/>
    <s v="No Feedback"/>
    <s v="No Feedback"/>
    <s v="No Feedback"/>
    <x v="3"/>
  </r>
  <r>
    <s v="ORD00267"/>
    <d v="2024-11-01T00:00:00"/>
    <x v="10"/>
    <x v="0"/>
    <d v="2024-11-16T00:00:00"/>
    <x v="0"/>
    <n v="15"/>
    <s v="CU0238"/>
    <s v="Shweta Verma"/>
    <s v="Female"/>
    <n v="51"/>
    <x v="20"/>
    <s v="Maharashtra"/>
    <x v="7"/>
    <n v="420000"/>
    <x v="0"/>
    <s v="C015"/>
    <x v="2"/>
    <x v="2"/>
    <x v="0"/>
    <x v="1"/>
    <s v="Manual"/>
    <n v="650000"/>
    <n v="2021"/>
    <n v="3"/>
    <s v="D009"/>
    <x v="1"/>
    <x v="17"/>
    <n v="2011"/>
    <n v="12000"/>
    <n v="3.5"/>
    <s v="S027"/>
    <x v="32"/>
    <n v="4"/>
    <x v="0"/>
    <s v="White"/>
    <n v="0"/>
    <n v="0"/>
    <n v="650000"/>
    <n v="6.5"/>
    <s v="Loan/Finance"/>
    <s v="Bajaj Finserv"/>
    <x v="4"/>
    <s v="Yes"/>
    <s v="No Feedback"/>
    <s v="No Feedback"/>
    <s v="No Feedback"/>
    <s v="No Feedback"/>
    <x v="3"/>
  </r>
  <r>
    <s v="ORD00268"/>
    <d v="2024-11-01T00:00:00"/>
    <x v="10"/>
    <x v="0"/>
    <d v="2024-11-22T00:00:00"/>
    <x v="0"/>
    <n v="21"/>
    <s v="CU0379"/>
    <s v="Rahul Yadav"/>
    <s v="Male"/>
    <n v="41"/>
    <x v="1"/>
    <s v="Punjab"/>
    <x v="1"/>
    <n v="1460000"/>
    <x v="0"/>
    <s v="C004"/>
    <x v="1"/>
    <x v="7"/>
    <x v="2"/>
    <x v="1"/>
    <s v="Manual"/>
    <n v="690000"/>
    <n v="2024"/>
    <n v="3"/>
    <s v="D019"/>
    <x v="3"/>
    <x v="23"/>
    <n v="2013"/>
    <n v="12000"/>
    <n v="4.2"/>
    <s v="S059"/>
    <x v="65"/>
    <n v="6"/>
    <x v="0"/>
    <s v="Blue"/>
    <n v="3.6231884057971016E-2"/>
    <n v="25000"/>
    <n v="665000"/>
    <n v="6.65"/>
    <s v="Cash"/>
    <s v="N/A"/>
    <x v="1"/>
    <s v="No"/>
    <s v="No Feedback"/>
    <s v="No Feedback"/>
    <s v="No Feedback"/>
    <s v="No Feedback"/>
    <x v="3"/>
  </r>
  <r>
    <s v="ORD00269"/>
    <d v="2024-11-01T00:00:00"/>
    <x v="10"/>
    <x v="0"/>
    <d v="2024-11-26T00:00:00"/>
    <x v="0"/>
    <n v="25"/>
    <s v="CU0123"/>
    <s v="Tarun Patel"/>
    <s v="Male"/>
    <n v="38"/>
    <x v="16"/>
    <s v="Uttar Pradesh"/>
    <x v="2"/>
    <n v="1940000"/>
    <x v="0"/>
    <s v="C011"/>
    <x v="3"/>
    <x v="14"/>
    <x v="0"/>
    <x v="0"/>
    <s v="Automatic"/>
    <n v="1250000"/>
    <n v="2024"/>
    <n v="4"/>
    <s v="D008"/>
    <x v="0"/>
    <x v="12"/>
    <n v="2007"/>
    <n v="10000"/>
    <n v="3.8"/>
    <s v="S022"/>
    <x v="42"/>
    <n v="6"/>
    <x v="0"/>
    <s v="Red"/>
    <n v="4.1599999999999998E-2"/>
    <n v="52000"/>
    <n v="1198000"/>
    <n v="11.98"/>
    <s v="Loan/Finance"/>
    <s v="Mahindra Finance"/>
    <x v="1"/>
    <s v="Yes"/>
    <s v="FB0143"/>
    <n v="1"/>
    <n v="2"/>
    <s v="Email"/>
    <x v="1"/>
  </r>
  <r>
    <s v="ORD00270"/>
    <d v="2024-11-03T00:00:00"/>
    <x v="10"/>
    <x v="0"/>
    <d v="2024-11-08T00:00:00"/>
    <x v="0"/>
    <n v="5"/>
    <s v="CU0077"/>
    <s v="Divya Khanna"/>
    <s v="Female"/>
    <n v="56"/>
    <x v="0"/>
    <s v="Chandigarh"/>
    <x v="1"/>
    <n v="980000"/>
    <x v="0"/>
    <s v="C007"/>
    <x v="1"/>
    <x v="22"/>
    <x v="0"/>
    <x v="4"/>
    <s v="Automatic"/>
    <n v="1150000"/>
    <n v="2022"/>
    <n v="3"/>
    <s v="D004"/>
    <x v="0"/>
    <x v="0"/>
    <n v="2018"/>
    <n v="4500"/>
    <n v="4"/>
    <s v="S013"/>
    <x v="43"/>
    <n v="7"/>
    <x v="0"/>
    <s v="Black"/>
    <n v="3.826086956521739E-2"/>
    <n v="44000"/>
    <n v="1106000"/>
    <n v="11.06"/>
    <s v="Loan/Finance"/>
    <s v="Mahindra Finance"/>
    <x v="1"/>
    <s v="No"/>
    <s v="FB0144"/>
    <n v="4"/>
    <n v="8"/>
    <s v="Email"/>
    <x v="1"/>
  </r>
  <r>
    <s v="ORD00271"/>
    <d v="2024-11-03T00:00:00"/>
    <x v="10"/>
    <x v="0"/>
    <d v="2024-11-18T00:00:00"/>
    <x v="0"/>
    <n v="15"/>
    <s v="CU0326"/>
    <s v="Vivek Reddy"/>
    <s v="Male"/>
    <n v="43"/>
    <x v="21"/>
    <s v="Kerala"/>
    <x v="6"/>
    <n v="1050000"/>
    <x v="0"/>
    <s v="C004"/>
    <x v="1"/>
    <x v="7"/>
    <x v="2"/>
    <x v="1"/>
    <s v="Manual"/>
    <n v="690000"/>
    <n v="2024"/>
    <n v="3"/>
    <s v="D019"/>
    <x v="3"/>
    <x v="23"/>
    <n v="2013"/>
    <n v="12000"/>
    <n v="4.2"/>
    <s v="S056"/>
    <x v="47"/>
    <n v="8"/>
    <x v="0"/>
    <s v="White"/>
    <n v="0"/>
    <n v="0"/>
    <n v="690000"/>
    <n v="6.9"/>
    <s v="Exchange + Loan"/>
    <s v="Tata Capital"/>
    <x v="0"/>
    <s v="No"/>
    <s v="FB0145"/>
    <n v="4"/>
    <n v="9"/>
    <s v="Phone"/>
    <x v="1"/>
  </r>
  <r>
    <s v="ORD00272"/>
    <d v="2024-11-03T00:00:00"/>
    <x v="10"/>
    <x v="0"/>
    <d v="2024-11-10T00:00:00"/>
    <x v="0"/>
    <n v="7"/>
    <s v="CU0192"/>
    <s v="Vinod Sharma"/>
    <s v="Male"/>
    <n v="21"/>
    <x v="2"/>
    <s v="Delhi"/>
    <x v="2"/>
    <n v="1720000"/>
    <x v="0"/>
    <s v="C023"/>
    <x v="0"/>
    <x v="24"/>
    <x v="0"/>
    <x v="1"/>
    <s v="Manual"/>
    <n v="900000"/>
    <n v="2024"/>
    <n v="3"/>
    <s v="D001"/>
    <x v="0"/>
    <x v="2"/>
    <n v="2013"/>
    <n v="4500"/>
    <n v="3.7"/>
    <s v="S001"/>
    <x v="66"/>
    <n v="4"/>
    <x v="0"/>
    <s v="Silver"/>
    <n v="2.8888888888888888E-2"/>
    <n v="26000"/>
    <n v="874000"/>
    <n v="8.74"/>
    <s v="Cash"/>
    <s v="N/A"/>
    <x v="5"/>
    <s v="Yes"/>
    <s v="FB0146"/>
    <n v="1"/>
    <n v="3"/>
    <s v="Phone"/>
    <x v="1"/>
  </r>
  <r>
    <s v="ORD00273"/>
    <d v="2024-11-06T00:00:00"/>
    <x v="10"/>
    <x v="0"/>
    <d v="2024-11-20T00:00:00"/>
    <x v="0"/>
    <n v="14"/>
    <s v="CU0183"/>
    <s v="Meera Joshi"/>
    <s v="Female"/>
    <n v="39"/>
    <x v="2"/>
    <s v="Delhi"/>
    <x v="9"/>
    <n v="3460000"/>
    <x v="0"/>
    <s v="C002"/>
    <x v="1"/>
    <x v="3"/>
    <x v="1"/>
    <x v="1"/>
    <s v="Manual"/>
    <n v="650000"/>
    <n v="2024"/>
    <n v="3"/>
    <s v="D001"/>
    <x v="0"/>
    <x v="2"/>
    <n v="2013"/>
    <n v="4500"/>
    <n v="3.7"/>
    <s v="S002"/>
    <x v="2"/>
    <n v="4"/>
    <x v="0"/>
    <s v="Blue"/>
    <n v="3.5384615384615382E-2"/>
    <n v="23000"/>
    <n v="627000"/>
    <n v="6.27"/>
    <s v="Cash"/>
    <s v="N/A"/>
    <x v="4"/>
    <s v="Yes"/>
    <s v="FB0147"/>
    <n v="5"/>
    <n v="10"/>
    <s v="Online Survey"/>
    <x v="1"/>
  </r>
  <r>
    <s v="ORD00274"/>
    <d v="2024-11-06T00:00:00"/>
    <x v="10"/>
    <x v="0"/>
    <d v="2024-11-27T00:00:00"/>
    <x v="0"/>
    <n v="21"/>
    <s v="CU0300"/>
    <s v="Ayesha Rao"/>
    <s v="Female"/>
    <n v="41"/>
    <x v="8"/>
    <s v="Madhya Pradesh"/>
    <x v="7"/>
    <n v="650000"/>
    <x v="0"/>
    <s v="C018"/>
    <x v="2"/>
    <x v="20"/>
    <x v="0"/>
    <x v="3"/>
    <s v="Automatic"/>
    <n v="1450000"/>
    <n v="2023"/>
    <n v="3"/>
    <s v="D025"/>
    <x v="4"/>
    <x v="8"/>
    <n v="2019"/>
    <n v="3000"/>
    <n v="4.7"/>
    <s v="S076"/>
    <x v="53"/>
    <n v="5"/>
    <x v="0"/>
    <s v="Black"/>
    <n v="2.6896551724137931E-2"/>
    <n v="39000"/>
    <n v="1411000"/>
    <n v="14.11"/>
    <s v="Loan/Finance"/>
    <s v="SBI"/>
    <x v="3"/>
    <s v="No"/>
    <s v="FB0148"/>
    <n v="2"/>
    <n v="2"/>
    <s v="Dealer Visit"/>
    <x v="6"/>
  </r>
  <r>
    <s v="ORD00275"/>
    <d v="2024-11-07T00:00:00"/>
    <x v="10"/>
    <x v="0"/>
    <d v="2024-12-10T00:00:00"/>
    <x v="0"/>
    <n v="33"/>
    <s v="CU0254"/>
    <s v="Tarun Bansal"/>
    <s v="Male"/>
    <n v="27"/>
    <x v="18"/>
    <s v="Gujarat"/>
    <x v="1"/>
    <n v="600000"/>
    <x v="0"/>
    <s v="C017"/>
    <x v="2"/>
    <x v="26"/>
    <x v="0"/>
    <x v="0"/>
    <s v="Automatic"/>
    <n v="1550000"/>
    <n v="2023"/>
    <n v="2"/>
    <s v="D013"/>
    <x v="1"/>
    <x v="21"/>
    <n v="2010"/>
    <n v="10000"/>
    <n v="4.4000000000000004"/>
    <s v="S040"/>
    <x v="67"/>
    <n v="6"/>
    <x v="0"/>
    <s v="Red"/>
    <n v="3.2903225806451615E-2"/>
    <n v="51000"/>
    <n v="1499000"/>
    <n v="14.99"/>
    <s v="Exchange + Loan"/>
    <s v="Mahindra Finance"/>
    <x v="4"/>
    <s v="No"/>
    <s v="No Feedback"/>
    <s v="No Feedback"/>
    <s v="No Feedback"/>
    <s v="No Feedback"/>
    <x v="3"/>
  </r>
  <r>
    <s v="ORD00276"/>
    <d v="2024-11-08T00:00:00"/>
    <x v="10"/>
    <x v="0"/>
    <d v="2024-12-01T00:00:00"/>
    <x v="0"/>
    <n v="23"/>
    <s v="CU0616"/>
    <s v="Rahul Bansal"/>
    <s v="Male"/>
    <n v="26"/>
    <x v="21"/>
    <s v="Kerala"/>
    <x v="1"/>
    <n v="990000"/>
    <x v="0"/>
    <s v="C010"/>
    <x v="3"/>
    <x v="4"/>
    <x v="0"/>
    <x v="1"/>
    <s v="Manual"/>
    <n v="800000"/>
    <n v="2022"/>
    <n v="3"/>
    <s v="D019"/>
    <x v="3"/>
    <x v="23"/>
    <n v="2013"/>
    <n v="12000"/>
    <n v="4.2"/>
    <s v="S058"/>
    <x v="48"/>
    <n v="8"/>
    <x v="1"/>
    <s v="White"/>
    <n v="2.5000000000000001E-2"/>
    <n v="20000"/>
    <n v="780000"/>
    <n v="7.8"/>
    <s v="Exchange + Loan"/>
    <s v="HDFC Bank"/>
    <x v="2"/>
    <s v="No"/>
    <s v="No Feedback"/>
    <s v="No Feedback"/>
    <s v="No Feedback"/>
    <s v="No Feedback"/>
    <x v="3"/>
  </r>
  <r>
    <s v="ORD00277"/>
    <d v="2024-11-08T00:00:00"/>
    <x v="10"/>
    <x v="0"/>
    <d v="2024-11-13T00:00:00"/>
    <x v="0"/>
    <n v="5"/>
    <s v="CU0401"/>
    <s v="Gaurav Joshi"/>
    <s v="Male"/>
    <n v="37"/>
    <x v="12"/>
    <s v="Uttar Pradesh"/>
    <x v="0"/>
    <n v="910000"/>
    <x v="0"/>
    <s v="C028"/>
    <x v="4"/>
    <x v="6"/>
    <x v="2"/>
    <x v="1"/>
    <s v="Automatic"/>
    <n v="1250000"/>
    <n v="2023"/>
    <n v="4"/>
    <s v="D008"/>
    <x v="0"/>
    <x v="12"/>
    <n v="2007"/>
    <n v="10000"/>
    <n v="3.8"/>
    <s v="S022"/>
    <x v="42"/>
    <n v="6"/>
    <x v="0"/>
    <s v="Black"/>
    <n v="8.8000000000000005E-3"/>
    <n v="11000"/>
    <n v="1239000"/>
    <n v="12.39"/>
    <s v="Cash"/>
    <s v="N/A"/>
    <x v="3"/>
    <s v="Yes"/>
    <s v="FB0149"/>
    <n v="5"/>
    <n v="10"/>
    <s v="Dealer Visit"/>
    <x v="1"/>
  </r>
  <r>
    <s v="ORD00278"/>
    <d v="2024-11-09T00:00:00"/>
    <x v="10"/>
    <x v="0"/>
    <d v="2024-11-13T00:00:00"/>
    <x v="0"/>
    <n v="4"/>
    <s v="CU0587"/>
    <s v="Lokesh Shah"/>
    <s v="Male"/>
    <n v="34"/>
    <x v="5"/>
    <s v="Tamil Nadu"/>
    <x v="2"/>
    <n v="1160000"/>
    <x v="1"/>
    <s v="C031"/>
    <x v="6"/>
    <x v="23"/>
    <x v="0"/>
    <x v="0"/>
    <s v="Manual"/>
    <n v="950000"/>
    <n v="2024"/>
    <n v="4"/>
    <s v="D016"/>
    <x v="3"/>
    <x v="18"/>
    <n v="2007"/>
    <n v="4500"/>
    <n v="4.7"/>
    <s v="S050"/>
    <x v="59"/>
    <n v="5"/>
    <x v="0"/>
    <s v="Red"/>
    <n v="2.6315789473684209E-2"/>
    <n v="25000"/>
    <n v="925000"/>
    <n v="9.25"/>
    <s v="Lease (Corporate)"/>
    <s v="Bajaj Finserv"/>
    <x v="6"/>
    <s v="No"/>
    <s v="FB0150"/>
    <n v="5"/>
    <n v="9"/>
    <s v="Dealer Visit"/>
    <x v="1"/>
  </r>
  <r>
    <s v="ORD00279"/>
    <d v="2024-11-09T00:00:00"/>
    <x v="10"/>
    <x v="0"/>
    <d v="2024-11-22T00:00:00"/>
    <x v="0"/>
    <n v="13"/>
    <s v="CU0342"/>
    <s v="Tarun Bansal"/>
    <s v="Male"/>
    <n v="32"/>
    <x v="22"/>
    <s v="Gujarat"/>
    <x v="3"/>
    <n v="880000"/>
    <x v="0"/>
    <s v="C032"/>
    <x v="6"/>
    <x v="13"/>
    <x v="3"/>
    <x v="0"/>
    <s v="Manual"/>
    <n v="1200000"/>
    <n v="2022"/>
    <n v="3"/>
    <s v="D012"/>
    <x v="1"/>
    <x v="20"/>
    <n v="2011"/>
    <n v="12000"/>
    <n v="3.8"/>
    <s v="S038"/>
    <x v="34"/>
    <n v="8"/>
    <x v="0"/>
    <s v="Red"/>
    <n v="0"/>
    <n v="0"/>
    <n v="1200000"/>
    <n v="12"/>
    <s v="Loan/Finance"/>
    <s v="Bajaj Finserv"/>
    <x v="3"/>
    <s v="No"/>
    <s v="No Feedback"/>
    <s v="No Feedback"/>
    <s v="No Feedback"/>
    <s v="No Feedback"/>
    <x v="3"/>
  </r>
  <r>
    <s v="ORD00280"/>
    <d v="2024-11-10T00:00:00"/>
    <x v="10"/>
    <x v="0"/>
    <d v="2024-11-15T00:00:00"/>
    <x v="0"/>
    <n v="5"/>
    <s v="CU0235"/>
    <s v="Gaurav Das"/>
    <s v="Male"/>
    <n v="39"/>
    <x v="0"/>
    <s v="Chandigarh"/>
    <x v="6"/>
    <n v="1640000"/>
    <x v="0"/>
    <s v="C006"/>
    <x v="1"/>
    <x v="11"/>
    <x v="3"/>
    <x v="2"/>
    <s v="Manual"/>
    <n v="900000"/>
    <n v="2022"/>
    <n v="3"/>
    <s v="D004"/>
    <x v="0"/>
    <x v="0"/>
    <n v="2018"/>
    <n v="4500"/>
    <n v="4"/>
    <s v="S013"/>
    <x v="43"/>
    <n v="7"/>
    <x v="0"/>
    <s v="Red"/>
    <n v="1.6666666666666666E-2"/>
    <n v="15000"/>
    <n v="885000"/>
    <n v="8.85"/>
    <s v="Cash"/>
    <s v="N/A"/>
    <x v="4"/>
    <s v="No"/>
    <s v="No Feedback"/>
    <s v="No Feedback"/>
    <s v="No Feedback"/>
    <s v="No Feedback"/>
    <x v="3"/>
  </r>
  <r>
    <s v="ORD00281"/>
    <d v="2024-11-11T00:00:00"/>
    <x v="10"/>
    <x v="0"/>
    <d v="2024-11-29T00:00:00"/>
    <x v="0"/>
    <n v="18"/>
    <s v="CU0105"/>
    <s v="Lokesh Shah"/>
    <s v="Male"/>
    <n v="37"/>
    <x v="1"/>
    <s v="Punjab"/>
    <x v="0"/>
    <n v="1070000"/>
    <x v="0"/>
    <s v="C013"/>
    <x v="3"/>
    <x v="19"/>
    <x v="0"/>
    <x v="0"/>
    <s v="Automatic"/>
    <n v="1700000"/>
    <n v="2024"/>
    <n v="2"/>
    <s v="D005"/>
    <x v="0"/>
    <x v="1"/>
    <n v="2010"/>
    <n v="12000"/>
    <n v="4"/>
    <s v="S014"/>
    <x v="1"/>
    <n v="8"/>
    <x v="0"/>
    <s v="White"/>
    <n v="8.8235294117647058E-3"/>
    <n v="15000"/>
    <n v="1685000"/>
    <n v="16.850000000000001"/>
    <s v="Cash"/>
    <s v="N/A"/>
    <x v="1"/>
    <s v="Yes"/>
    <s v="No Feedback"/>
    <s v="No Feedback"/>
    <s v="No Feedback"/>
    <s v="No Feedback"/>
    <x v="3"/>
  </r>
  <r>
    <s v="ORD00282"/>
    <d v="2024-11-14T00:00:00"/>
    <x v="10"/>
    <x v="0"/>
    <d v="2024-11-26T00:00:00"/>
    <x v="0"/>
    <n v="12"/>
    <s v="CU0387"/>
    <s v="Dinesh Singh"/>
    <s v="Male"/>
    <n v="34"/>
    <x v="13"/>
    <s v="Assam"/>
    <x v="1"/>
    <n v="620000"/>
    <x v="0"/>
    <s v="C017"/>
    <x v="2"/>
    <x v="26"/>
    <x v="0"/>
    <x v="0"/>
    <s v="Automatic"/>
    <n v="1550000"/>
    <n v="2023"/>
    <n v="2"/>
    <s v="D023"/>
    <x v="2"/>
    <x v="14"/>
    <n v="2005"/>
    <n v="12000"/>
    <n v="4.4000000000000004"/>
    <s v="S069"/>
    <x v="28"/>
    <n v="6"/>
    <x v="0"/>
    <s v="White"/>
    <n v="0"/>
    <n v="0"/>
    <n v="1550000"/>
    <n v="15.5"/>
    <s v="Exchange + Loan"/>
    <s v="HDFC Bank"/>
    <x v="5"/>
    <s v="No"/>
    <s v="FB0151"/>
    <n v="3"/>
    <n v="4"/>
    <s v="Email"/>
    <x v="1"/>
  </r>
  <r>
    <s v="ORD00283"/>
    <d v="2024-11-17T00:00:00"/>
    <x v="10"/>
    <x v="0"/>
    <d v="2024-11-26T00:00:00"/>
    <x v="0"/>
    <n v="9"/>
    <s v="CU0199"/>
    <s v="Lokesh Agarwal"/>
    <s v="Male"/>
    <n v="31"/>
    <x v="18"/>
    <s v="Gujarat"/>
    <x v="0"/>
    <n v="1250000"/>
    <x v="0"/>
    <s v="C029"/>
    <x v="4"/>
    <x v="18"/>
    <x v="2"/>
    <x v="1"/>
    <s v="Manual"/>
    <n v="800000"/>
    <n v="2024"/>
    <n v="3"/>
    <s v="D011"/>
    <x v="1"/>
    <x v="3"/>
    <n v="2019"/>
    <n v="12000"/>
    <n v="4.5999999999999996"/>
    <s v="S035"/>
    <x v="22"/>
    <n v="4"/>
    <x v="0"/>
    <s v="White"/>
    <n v="2.8750000000000001E-2"/>
    <n v="23000"/>
    <n v="777000"/>
    <n v="7.77"/>
    <s v="Loan/Finance"/>
    <s v="ICICI Bank"/>
    <x v="1"/>
    <s v="No"/>
    <s v="No Feedback"/>
    <s v="No Feedback"/>
    <s v="No Feedback"/>
    <s v="No Feedback"/>
    <x v="3"/>
  </r>
  <r>
    <s v="ORD00284"/>
    <d v="2024-11-18T00:00:00"/>
    <x v="10"/>
    <x v="0"/>
    <d v="2024-12-06T00:00:00"/>
    <x v="0"/>
    <n v="18"/>
    <s v="CU0483"/>
    <s v="Ritu Reddy"/>
    <s v="Female"/>
    <n v="50"/>
    <x v="15"/>
    <s v="Tamil Nadu"/>
    <x v="4"/>
    <n v="850000"/>
    <x v="0"/>
    <s v="C009"/>
    <x v="3"/>
    <x v="17"/>
    <x v="1"/>
    <x v="1"/>
    <s v="Automatic"/>
    <n v="780000"/>
    <n v="2023"/>
    <n v="2"/>
    <s v="D016"/>
    <x v="3"/>
    <x v="18"/>
    <n v="2007"/>
    <n v="4500"/>
    <n v="4.7"/>
    <s v="S049"/>
    <x v="37"/>
    <n v="8"/>
    <x v="0"/>
    <s v="Black"/>
    <n v="2.564102564102564E-2"/>
    <n v="20000"/>
    <n v="760000"/>
    <n v="7.6"/>
    <s v="Loan/Finance"/>
    <s v="Mahindra Finance"/>
    <x v="3"/>
    <s v="No"/>
    <s v="FB0152"/>
    <n v="1"/>
    <n v="4"/>
    <s v="Phone"/>
    <x v="2"/>
  </r>
  <r>
    <s v="ORD00285"/>
    <d v="2024-11-20T00:00:00"/>
    <x v="10"/>
    <x v="0"/>
    <d v="2024-12-21T00:00:00"/>
    <x v="0"/>
    <n v="31"/>
    <s v="CU0404"/>
    <s v="Meera Patel"/>
    <s v="Female"/>
    <n v="35"/>
    <x v="23"/>
    <s v="Bihar"/>
    <x v="8"/>
    <n v="1100000"/>
    <x v="0"/>
    <s v="C035"/>
    <x v="10"/>
    <x v="29"/>
    <x v="0"/>
    <x v="1"/>
    <s v="Automatic"/>
    <n v="1600000"/>
    <n v="2019"/>
    <n v="4"/>
    <s v="D022"/>
    <x v="2"/>
    <x v="22"/>
    <n v="2007"/>
    <n v="8000"/>
    <n v="3.9"/>
    <s v="S068"/>
    <x v="60"/>
    <n v="7"/>
    <x v="0"/>
    <s v="Black"/>
    <n v="0"/>
    <n v="0"/>
    <n v="1600000"/>
    <n v="16"/>
    <s v="Loan/Finance"/>
    <s v="Axis Bank"/>
    <x v="5"/>
    <s v="Yes"/>
    <s v="No Feedback"/>
    <s v="No Feedback"/>
    <s v="No Feedback"/>
    <s v="No Feedback"/>
    <x v="3"/>
  </r>
  <r>
    <s v="ORD00286"/>
    <d v="2024-11-21T00:00:00"/>
    <x v="10"/>
    <x v="0"/>
    <d v="2024-12-25T00:00:00"/>
    <x v="0"/>
    <n v="34"/>
    <s v="CU0659"/>
    <s v="Sneha Das"/>
    <s v="Female"/>
    <n v="54"/>
    <x v="24"/>
    <s v="Maharashtra"/>
    <x v="2"/>
    <n v="2270000"/>
    <x v="0"/>
    <s v="C007"/>
    <x v="1"/>
    <x v="22"/>
    <x v="0"/>
    <x v="4"/>
    <s v="Automatic"/>
    <n v="1150000"/>
    <n v="2022"/>
    <n v="3"/>
    <s v="D011"/>
    <x v="1"/>
    <x v="3"/>
    <n v="2019"/>
    <n v="12000"/>
    <n v="4.5999999999999996"/>
    <s v="S034"/>
    <x v="3"/>
    <n v="5"/>
    <x v="0"/>
    <s v="Silver"/>
    <n v="0"/>
    <n v="0"/>
    <n v="1150000"/>
    <n v="11.5"/>
    <s v="Cash"/>
    <s v="N/A"/>
    <x v="6"/>
    <s v="Yes"/>
    <s v="FB0153"/>
    <n v="5"/>
    <n v="10"/>
    <s v="Online Survey"/>
    <x v="1"/>
  </r>
  <r>
    <s v="ORD00287"/>
    <d v="2024-11-21T00:00:00"/>
    <x v="10"/>
    <x v="0"/>
    <d v="2024-12-03T00:00:00"/>
    <x v="0"/>
    <n v="12"/>
    <s v="CU0413"/>
    <s v="Komal Malhotra"/>
    <s v="Female"/>
    <n v="40"/>
    <x v="9"/>
    <s v="Haryana"/>
    <x v="1"/>
    <n v="970000"/>
    <x v="0"/>
    <s v="C016"/>
    <x v="2"/>
    <x v="16"/>
    <x v="0"/>
    <x v="0"/>
    <s v="Manual"/>
    <n v="950000"/>
    <n v="2023"/>
    <n v="3"/>
    <s v="D002"/>
    <x v="0"/>
    <x v="5"/>
    <n v="2007"/>
    <n v="10000"/>
    <n v="4"/>
    <s v="S005"/>
    <x v="19"/>
    <n v="4"/>
    <x v="0"/>
    <s v="White"/>
    <n v="4.5263157894736845E-2"/>
    <n v="43000"/>
    <n v="907000"/>
    <n v="9.07"/>
    <s v="Exchange + Loan"/>
    <s v="ICICI Bank"/>
    <x v="1"/>
    <s v="No"/>
    <s v="FB0154"/>
    <n v="5"/>
    <n v="10"/>
    <s v="Phone"/>
    <x v="1"/>
  </r>
  <r>
    <s v="ORD00288"/>
    <d v="2024-11-22T00:00:00"/>
    <x v="10"/>
    <x v="0"/>
    <d v="2024-12-25T00:00:00"/>
    <x v="0"/>
    <n v="33"/>
    <s v="CU0614"/>
    <s v="Divya Rao"/>
    <s v="Female"/>
    <n v="21"/>
    <x v="12"/>
    <s v="Uttar Pradesh"/>
    <x v="1"/>
    <n v="590000"/>
    <x v="0"/>
    <s v="C009"/>
    <x v="3"/>
    <x v="17"/>
    <x v="1"/>
    <x v="1"/>
    <s v="Automatic"/>
    <n v="780000"/>
    <n v="2023"/>
    <n v="2"/>
    <s v="D007"/>
    <x v="0"/>
    <x v="16"/>
    <n v="2013"/>
    <n v="3000"/>
    <n v="4.4000000000000004"/>
    <s v="S021"/>
    <x v="51"/>
    <n v="5"/>
    <x v="0"/>
    <s v="Silver"/>
    <n v="2.6923076923076925E-2"/>
    <n v="21000"/>
    <n v="759000"/>
    <n v="7.59"/>
    <s v="Cash"/>
    <s v="N/A"/>
    <x v="4"/>
    <s v="No"/>
    <s v="FB0155"/>
    <n v="4"/>
    <n v="8"/>
    <s v="Online Survey"/>
    <x v="1"/>
  </r>
  <r>
    <s v="ORD00289"/>
    <d v="2024-11-23T00:00:00"/>
    <x v="10"/>
    <x v="0"/>
    <d v="2024-12-03T00:00:00"/>
    <x v="0"/>
    <n v="10"/>
    <s v="CU0084"/>
    <s v="Ayesha Khanna"/>
    <s v="Female"/>
    <n v="32"/>
    <x v="1"/>
    <s v="Punjab"/>
    <x v="2"/>
    <n v="2180000"/>
    <x v="0"/>
    <s v="C033"/>
    <x v="7"/>
    <x v="15"/>
    <x v="2"/>
    <x v="1"/>
    <s v="Automatic"/>
    <n v="1300000"/>
    <n v="2022"/>
    <n v="3"/>
    <s v="D005"/>
    <x v="0"/>
    <x v="1"/>
    <n v="2010"/>
    <n v="12000"/>
    <n v="4"/>
    <s v="S015"/>
    <x v="10"/>
    <n v="8"/>
    <x v="0"/>
    <s v="White"/>
    <n v="0"/>
    <n v="0"/>
    <n v="1300000"/>
    <n v="13"/>
    <s v="Cash"/>
    <s v="N/A"/>
    <x v="3"/>
    <s v="Yes"/>
    <s v="No Feedback"/>
    <s v="No Feedback"/>
    <s v="No Feedback"/>
    <s v="No Feedback"/>
    <x v="3"/>
  </r>
  <r>
    <s v="ORD00290"/>
    <d v="2024-11-23T00:00:00"/>
    <x v="10"/>
    <x v="0"/>
    <d v="2024-12-03T00:00:00"/>
    <x v="0"/>
    <n v="10"/>
    <s v="CU0040"/>
    <s v="Divya Malhotra"/>
    <s v="Female"/>
    <n v="21"/>
    <x v="22"/>
    <s v="Gujarat"/>
    <x v="2"/>
    <n v="1650000"/>
    <x v="0"/>
    <s v="C031"/>
    <x v="6"/>
    <x v="23"/>
    <x v="0"/>
    <x v="0"/>
    <s v="Manual"/>
    <n v="950000"/>
    <n v="2024"/>
    <n v="4"/>
    <s v="D013"/>
    <x v="1"/>
    <x v="21"/>
    <n v="2010"/>
    <n v="10000"/>
    <n v="4.4000000000000004"/>
    <s v="S039"/>
    <x v="38"/>
    <n v="4"/>
    <x v="0"/>
    <s v="Black"/>
    <n v="3.8947368421052633E-2"/>
    <n v="37000"/>
    <n v="913000"/>
    <n v="9.1300000000000008"/>
    <s v="Exchange + Loan"/>
    <s v="Axis Bank"/>
    <x v="2"/>
    <s v="No"/>
    <s v="FB0156"/>
    <n v="4"/>
    <n v="7"/>
    <s v="Online Survey"/>
    <x v="1"/>
  </r>
  <r>
    <s v="ORD00291"/>
    <d v="2024-11-23T00:00:00"/>
    <x v="10"/>
    <x v="0"/>
    <d v="2024-12-19T00:00:00"/>
    <x v="0"/>
    <n v="26"/>
    <s v="CU0693"/>
    <s v="Ashok Shah"/>
    <s v="Male"/>
    <n v="55"/>
    <x v="21"/>
    <s v="Kerala"/>
    <x v="7"/>
    <n v="450000"/>
    <x v="0"/>
    <s v="C004"/>
    <x v="1"/>
    <x v="7"/>
    <x v="2"/>
    <x v="1"/>
    <s v="Manual"/>
    <n v="690000"/>
    <n v="2024"/>
    <n v="3"/>
    <s v="D019"/>
    <x v="3"/>
    <x v="23"/>
    <n v="2013"/>
    <n v="12000"/>
    <n v="4.2"/>
    <s v="S057"/>
    <x v="70"/>
    <n v="7"/>
    <x v="0"/>
    <s v="Silver"/>
    <n v="0"/>
    <n v="0"/>
    <n v="690000"/>
    <n v="6.9"/>
    <s v="Cash"/>
    <s v="N/A"/>
    <x v="2"/>
    <s v="No"/>
    <s v="No Feedback"/>
    <s v="No Feedback"/>
    <s v="No Feedback"/>
    <s v="No Feedback"/>
    <x v="3"/>
  </r>
  <r>
    <s v="ORD00292"/>
    <d v="2024-11-25T00:00:00"/>
    <x v="10"/>
    <x v="0"/>
    <d v="2024-12-09T00:00:00"/>
    <x v="0"/>
    <n v="14"/>
    <s v="CU0474"/>
    <s v="Sachin Nair"/>
    <s v="Male"/>
    <n v="32"/>
    <x v="24"/>
    <s v="Maharashtra"/>
    <x v="1"/>
    <n v="600000"/>
    <x v="0"/>
    <s v="C004"/>
    <x v="1"/>
    <x v="7"/>
    <x v="2"/>
    <x v="1"/>
    <s v="Manual"/>
    <n v="690000"/>
    <n v="2024"/>
    <n v="3"/>
    <s v="D011"/>
    <x v="1"/>
    <x v="3"/>
    <n v="2019"/>
    <n v="12000"/>
    <n v="4.5999999999999996"/>
    <s v="S034"/>
    <x v="3"/>
    <n v="5"/>
    <x v="0"/>
    <s v="White"/>
    <n v="0"/>
    <n v="0"/>
    <n v="690000"/>
    <n v="6.9"/>
    <s v="Exchange + Loan"/>
    <s v="HDFC Bank"/>
    <x v="6"/>
    <s v="Yes"/>
    <s v="No Feedback"/>
    <s v="No Feedback"/>
    <s v="No Feedback"/>
    <s v="No Feedback"/>
    <x v="3"/>
  </r>
  <r>
    <s v="ORD00293"/>
    <d v="2024-11-26T00:00:00"/>
    <x v="10"/>
    <x v="0"/>
    <d v="2024-12-09T00:00:00"/>
    <x v="0"/>
    <n v="13"/>
    <s v="CU0320"/>
    <s v="Pradeep Saini"/>
    <s v="Male"/>
    <n v="54"/>
    <x v="24"/>
    <s v="Maharashtra"/>
    <x v="1"/>
    <n v="1030000"/>
    <x v="0"/>
    <s v="C020"/>
    <x v="0"/>
    <x v="28"/>
    <x v="0"/>
    <x v="0"/>
    <s v="Manual"/>
    <n v="1250000"/>
    <n v="2020"/>
    <n v="2"/>
    <s v="D009"/>
    <x v="1"/>
    <x v="17"/>
    <n v="2011"/>
    <n v="12000"/>
    <n v="3.5"/>
    <s v="S029"/>
    <x v="68"/>
    <n v="4"/>
    <x v="0"/>
    <s v="White"/>
    <n v="8.0000000000000002E-3"/>
    <n v="10000"/>
    <n v="1240000"/>
    <n v="12.4"/>
    <s v="Cash"/>
    <s v="N/A"/>
    <x v="1"/>
    <s v="No"/>
    <s v="FB0157"/>
    <n v="4"/>
    <n v="9"/>
    <s v="Phone"/>
    <x v="1"/>
  </r>
  <r>
    <s v="ORD00294"/>
    <d v="2024-11-27T00:00:00"/>
    <x v="10"/>
    <x v="0"/>
    <d v="2024-12-23T00:00:00"/>
    <x v="0"/>
    <n v="26"/>
    <s v="CU0232"/>
    <s v="Kunal Jain"/>
    <s v="Male"/>
    <n v="27"/>
    <x v="3"/>
    <s v="Maharashtra"/>
    <x v="1"/>
    <n v="1080000"/>
    <x v="0"/>
    <s v="C008"/>
    <x v="3"/>
    <x v="12"/>
    <x v="1"/>
    <x v="1"/>
    <s v="Manual"/>
    <n v="600000"/>
    <n v="2023"/>
    <n v="3"/>
    <s v="D009"/>
    <x v="1"/>
    <x v="17"/>
    <n v="2011"/>
    <n v="12000"/>
    <n v="3.5"/>
    <s v="S028"/>
    <x v="25"/>
    <n v="7"/>
    <x v="0"/>
    <s v="Grey"/>
    <n v="0.01"/>
    <n v="6000"/>
    <n v="594000"/>
    <n v="5.94"/>
    <s v="Exchange + Loan"/>
    <s v="Bajaj Finserv"/>
    <x v="3"/>
    <s v="No"/>
    <s v="FB0158"/>
    <n v="2"/>
    <n v="2"/>
    <s v="Online Survey"/>
    <x v="4"/>
  </r>
  <r>
    <s v="ORD00295"/>
    <d v="2024-11-27T00:00:00"/>
    <x v="10"/>
    <x v="0"/>
    <d v="2024-12-06T00:00:00"/>
    <x v="0"/>
    <n v="9"/>
    <s v="CU0575"/>
    <s v="Mahesh Nair"/>
    <s v="Male"/>
    <n v="21"/>
    <x v="13"/>
    <s v="Assam"/>
    <x v="2"/>
    <n v="2920000"/>
    <x v="0"/>
    <s v="C015"/>
    <x v="2"/>
    <x v="2"/>
    <x v="0"/>
    <x v="1"/>
    <s v="Manual"/>
    <n v="650000"/>
    <n v="2021"/>
    <n v="3"/>
    <s v="D023"/>
    <x v="2"/>
    <x v="14"/>
    <n v="2005"/>
    <n v="12000"/>
    <n v="4.4000000000000004"/>
    <s v="S069"/>
    <x v="28"/>
    <n v="6"/>
    <x v="0"/>
    <s v="White"/>
    <n v="0"/>
    <n v="0"/>
    <n v="650000"/>
    <n v="6.5"/>
    <s v="Loan/Finance"/>
    <s v="SBI"/>
    <x v="5"/>
    <s v="No"/>
    <s v="No Feedback"/>
    <s v="No Feedback"/>
    <s v="No Feedback"/>
    <s v="No Feedback"/>
    <x v="3"/>
  </r>
  <r>
    <s v="ORD00296"/>
    <d v="2024-11-27T00:00:00"/>
    <x v="10"/>
    <x v="0"/>
    <d v="2024-12-14T00:00:00"/>
    <x v="0"/>
    <n v="17"/>
    <s v="CU0661"/>
    <s v="Tanvi Bose"/>
    <s v="Female"/>
    <n v="46"/>
    <x v="9"/>
    <s v="Haryana"/>
    <x v="0"/>
    <n v="900000"/>
    <x v="0"/>
    <s v="C024"/>
    <x v="0"/>
    <x v="0"/>
    <x v="0"/>
    <x v="0"/>
    <s v="Manual"/>
    <n v="1000000"/>
    <n v="2019"/>
    <n v="3"/>
    <s v="D003"/>
    <x v="0"/>
    <x v="4"/>
    <n v="2012"/>
    <n v="10000"/>
    <n v="4.2"/>
    <s v="S011"/>
    <x v="4"/>
    <n v="7"/>
    <x v="0"/>
    <s v="Brown"/>
    <n v="4.5999999999999999E-2"/>
    <n v="46000"/>
    <n v="954000"/>
    <n v="9.5399999999999991"/>
    <s v="Exchange + Loan"/>
    <s v="SBI"/>
    <x v="6"/>
    <s v="No"/>
    <s v="FB0159"/>
    <n v="4"/>
    <n v="8"/>
    <s v="Dealer Visit"/>
    <x v="1"/>
  </r>
  <r>
    <s v="ORD00297"/>
    <d v="2024-11-29T00:00:00"/>
    <x v="10"/>
    <x v="0"/>
    <d v="2024-12-30T00:00:00"/>
    <x v="0"/>
    <n v="31"/>
    <s v="CU0151"/>
    <s v="Gaurav Malhotra"/>
    <s v="Male"/>
    <n v="27"/>
    <x v="17"/>
    <s v="Karnataka"/>
    <x v="1"/>
    <n v="1510000"/>
    <x v="0"/>
    <s v="C003"/>
    <x v="1"/>
    <x v="5"/>
    <x v="1"/>
    <x v="1"/>
    <s v="Automatic"/>
    <n v="760000"/>
    <n v="2022"/>
    <n v="2"/>
    <s v="D014"/>
    <x v="3"/>
    <x v="13"/>
    <n v="2013"/>
    <n v="12000"/>
    <n v="4.4000000000000004"/>
    <s v="S043"/>
    <x v="23"/>
    <n v="4"/>
    <x v="0"/>
    <s v="Black"/>
    <n v="0"/>
    <n v="0"/>
    <n v="760000"/>
    <n v="7.6"/>
    <s v="Loan/Finance"/>
    <s v="SBI"/>
    <x v="3"/>
    <s v="No"/>
    <s v="FB0160"/>
    <n v="5"/>
    <n v="9"/>
    <s v="Phone"/>
    <x v="1"/>
  </r>
  <r>
    <s v="ORD00298"/>
    <d v="2024-11-30T00:00:00"/>
    <x v="10"/>
    <x v="0"/>
    <d v="2024-12-23T00:00:00"/>
    <x v="0"/>
    <n v="23"/>
    <s v="CU0310"/>
    <s v="Rakesh Mehta"/>
    <s v="Male"/>
    <n v="36"/>
    <x v="16"/>
    <s v="Uttar Pradesh"/>
    <x v="6"/>
    <n v="1600000"/>
    <x v="0"/>
    <s v="C013"/>
    <x v="3"/>
    <x v="19"/>
    <x v="0"/>
    <x v="0"/>
    <s v="Automatic"/>
    <n v="1700000"/>
    <n v="2024"/>
    <n v="2"/>
    <s v="D008"/>
    <x v="0"/>
    <x v="12"/>
    <n v="2007"/>
    <n v="10000"/>
    <n v="3.8"/>
    <s v="S025"/>
    <x v="63"/>
    <n v="5"/>
    <x v="0"/>
    <s v="Silver"/>
    <n v="4.4117647058823532E-2"/>
    <n v="75000"/>
    <n v="1625000"/>
    <n v="16.25"/>
    <s v="Exchange + Loan"/>
    <s v="ICICI Bank"/>
    <x v="5"/>
    <s v="Yes"/>
    <s v="No Feedback"/>
    <s v="No Feedback"/>
    <s v="No Feedback"/>
    <s v="No Feedback"/>
    <x v="3"/>
  </r>
  <r>
    <s v="ORD00299"/>
    <d v="2024-12-01T00:00:00"/>
    <x v="11"/>
    <x v="0"/>
    <d v="2024-12-31T00:00:00"/>
    <x v="0"/>
    <n v="30"/>
    <s v="CU0171"/>
    <s v="Dinesh Gupta"/>
    <s v="Male"/>
    <n v="48"/>
    <x v="14"/>
    <s v="Rajasthan"/>
    <x v="1"/>
    <n v="1690000"/>
    <x v="0"/>
    <s v="C034"/>
    <x v="5"/>
    <x v="10"/>
    <x v="2"/>
    <x v="1"/>
    <s v="Automatic"/>
    <n v="1350000"/>
    <n v="2022"/>
    <n v="3"/>
    <s v="D006"/>
    <x v="0"/>
    <x v="15"/>
    <n v="2015"/>
    <n v="3000"/>
    <n v="3.5"/>
    <s v="S019"/>
    <x v="64"/>
    <n v="6"/>
    <x v="1"/>
    <s v="Grey"/>
    <n v="2.6666666666666668E-2"/>
    <n v="36000"/>
    <n v="1314000"/>
    <n v="13.14"/>
    <s v="Loan/Finance"/>
    <s v="Mahindra Finance"/>
    <x v="0"/>
    <s v="Yes"/>
    <s v="No Feedback"/>
    <s v="No Feedback"/>
    <s v="No Feedback"/>
    <s v="No Feedback"/>
    <x v="3"/>
  </r>
  <r>
    <s v="ORD00300"/>
    <d v="2024-12-03T00:00:00"/>
    <x v="11"/>
    <x v="0"/>
    <d v="2024-12-17T00:00:00"/>
    <x v="0"/>
    <n v="14"/>
    <s v="CU0375"/>
    <s v="Divya Das"/>
    <s v="Female"/>
    <n v="47"/>
    <x v="1"/>
    <s v="Punjab"/>
    <x v="7"/>
    <n v="700000"/>
    <x v="0"/>
    <s v="C030"/>
    <x v="6"/>
    <x v="32"/>
    <x v="0"/>
    <x v="1"/>
    <s v="Automatic"/>
    <n v="1350000"/>
    <n v="2023"/>
    <n v="3"/>
    <s v="D005"/>
    <x v="0"/>
    <x v="1"/>
    <n v="2010"/>
    <n v="12000"/>
    <n v="4"/>
    <s v="S015"/>
    <x v="10"/>
    <n v="8"/>
    <x v="0"/>
    <s v="Blue"/>
    <n v="0"/>
    <n v="0"/>
    <n v="1350000"/>
    <n v="13.5"/>
    <s v="Cash"/>
    <s v="N/A"/>
    <x v="6"/>
    <s v="Yes"/>
    <s v="FB0161"/>
    <n v="1"/>
    <n v="1"/>
    <s v="Online Survey"/>
    <x v="6"/>
  </r>
  <r>
    <s v="ORD00301"/>
    <d v="2024-12-04T00:00:00"/>
    <x v="11"/>
    <x v="0"/>
    <d v="2024-12-24T00:00:00"/>
    <x v="0"/>
    <n v="20"/>
    <s v="CU0453"/>
    <s v="Varun Agarwal"/>
    <s v="Male"/>
    <n v="38"/>
    <x v="23"/>
    <s v="Bihar"/>
    <x v="1"/>
    <n v="820000"/>
    <x v="0"/>
    <s v="C008"/>
    <x v="3"/>
    <x v="12"/>
    <x v="1"/>
    <x v="1"/>
    <s v="Manual"/>
    <n v="600000"/>
    <n v="2023"/>
    <n v="3"/>
    <s v="D022"/>
    <x v="2"/>
    <x v="22"/>
    <n v="2007"/>
    <n v="8000"/>
    <n v="3.9"/>
    <s v="S067"/>
    <x v="50"/>
    <n v="8"/>
    <x v="0"/>
    <s v="White"/>
    <n v="0"/>
    <n v="0"/>
    <n v="600000"/>
    <n v="6"/>
    <s v="Loan/Finance"/>
    <s v="Bajaj Finserv"/>
    <x v="2"/>
    <s v="No"/>
    <s v="No Feedback"/>
    <s v="No Feedback"/>
    <s v="No Feedback"/>
    <s v="No Feedback"/>
    <x v="3"/>
  </r>
  <r>
    <s v="ORD00302"/>
    <d v="2024-12-04T00:00:00"/>
    <x v="11"/>
    <x v="0"/>
    <d v="2025-01-06T00:00:00"/>
    <x v="0"/>
    <n v="33"/>
    <s v="CU0491"/>
    <s v="Ankit Verma"/>
    <s v="Male"/>
    <n v="39"/>
    <x v="1"/>
    <s v="Punjab"/>
    <x v="1"/>
    <n v="760000"/>
    <x v="0"/>
    <s v="C010"/>
    <x v="3"/>
    <x v="4"/>
    <x v="0"/>
    <x v="1"/>
    <s v="Manual"/>
    <n v="800000"/>
    <n v="2022"/>
    <n v="3"/>
    <s v="D023"/>
    <x v="2"/>
    <x v="14"/>
    <n v="2005"/>
    <n v="12000"/>
    <n v="4.4000000000000004"/>
    <s v="S070"/>
    <x v="18"/>
    <n v="4"/>
    <x v="0"/>
    <s v="Brown"/>
    <n v="8.7500000000000008E-3"/>
    <n v="7000"/>
    <n v="793000"/>
    <n v="7.93"/>
    <s v="Cash"/>
    <s v="N/A"/>
    <x v="1"/>
    <s v="No"/>
    <s v="No Feedback"/>
    <s v="No Feedback"/>
    <s v="No Feedback"/>
    <s v="No Feedback"/>
    <x v="3"/>
  </r>
  <r>
    <s v="ORD00303"/>
    <d v="2024-12-05T00:00:00"/>
    <x v="11"/>
    <x v="0"/>
    <d v="2024-12-19T00:00:00"/>
    <x v="0"/>
    <n v="14"/>
    <s v="CU0503"/>
    <s v="Jatin Singh"/>
    <s v="Male"/>
    <n v="21"/>
    <x v="21"/>
    <s v="Kerala"/>
    <x v="9"/>
    <n v="3390000"/>
    <x v="0"/>
    <s v="C004"/>
    <x v="1"/>
    <x v="7"/>
    <x v="2"/>
    <x v="1"/>
    <s v="Manual"/>
    <n v="690000"/>
    <n v="2024"/>
    <n v="3"/>
    <s v="D019"/>
    <x v="3"/>
    <x v="23"/>
    <n v="2013"/>
    <n v="12000"/>
    <n v="4.2"/>
    <s v="S056"/>
    <x v="47"/>
    <n v="8"/>
    <x v="0"/>
    <s v="Blue"/>
    <n v="8.6956521739130436E-3"/>
    <n v="6000"/>
    <n v="684000"/>
    <n v="6.84"/>
    <s v="Cash"/>
    <s v="N/A"/>
    <x v="0"/>
    <s v="Yes"/>
    <s v="FB0162"/>
    <n v="4"/>
    <n v="8"/>
    <s v="Phone"/>
    <x v="1"/>
  </r>
  <r>
    <s v="ORD00304"/>
    <d v="2024-12-05T00:00:00"/>
    <x v="11"/>
    <x v="0"/>
    <d v="2024-12-20T00:00:00"/>
    <x v="0"/>
    <n v="15"/>
    <s v="CU0430"/>
    <s v="Imran Pillai"/>
    <s v="Male"/>
    <n v="40"/>
    <x v="18"/>
    <s v="Gujarat"/>
    <x v="6"/>
    <n v="1360000"/>
    <x v="0"/>
    <s v="C029"/>
    <x v="4"/>
    <x v="18"/>
    <x v="2"/>
    <x v="1"/>
    <s v="Manual"/>
    <n v="800000"/>
    <n v="2024"/>
    <n v="3"/>
    <s v="D013"/>
    <x v="1"/>
    <x v="21"/>
    <n v="2010"/>
    <n v="10000"/>
    <n v="4.4000000000000004"/>
    <s v="S041"/>
    <x v="36"/>
    <n v="5"/>
    <x v="0"/>
    <s v="Grey"/>
    <n v="3.2500000000000001E-2"/>
    <n v="26000"/>
    <n v="774000"/>
    <n v="7.74"/>
    <s v="Loan/Finance"/>
    <s v="Tata Capital"/>
    <x v="1"/>
    <s v="Yes"/>
    <s v="FB0163"/>
    <n v="4"/>
    <n v="9"/>
    <s v="Phone"/>
    <x v="1"/>
  </r>
  <r>
    <s v="ORD00305"/>
    <d v="2024-12-07T00:00:00"/>
    <x v="11"/>
    <x v="0"/>
    <d v="2025-01-04T00:00:00"/>
    <x v="0"/>
    <n v="28"/>
    <s v="CU0341"/>
    <s v="Akash Bose"/>
    <s v="Male"/>
    <n v="39"/>
    <x v="10"/>
    <s v="Madhya Pradesh"/>
    <x v="2"/>
    <n v="2080000"/>
    <x v="0"/>
    <s v="C029"/>
    <x v="4"/>
    <x v="18"/>
    <x v="2"/>
    <x v="1"/>
    <s v="Manual"/>
    <n v="800000"/>
    <n v="2024"/>
    <n v="3"/>
    <s v="D025"/>
    <x v="4"/>
    <x v="8"/>
    <n v="2019"/>
    <n v="3000"/>
    <n v="4.7"/>
    <s v="S075"/>
    <x v="44"/>
    <n v="4"/>
    <x v="0"/>
    <s v="Black"/>
    <n v="2.8750000000000001E-2"/>
    <n v="23000"/>
    <n v="777000"/>
    <n v="7.77"/>
    <s v="Loan/Finance"/>
    <s v="Bajaj Finserv"/>
    <x v="1"/>
    <s v="No"/>
    <s v="No Feedback"/>
    <s v="No Feedback"/>
    <s v="No Feedback"/>
    <s v="No Feedback"/>
    <x v="3"/>
  </r>
  <r>
    <s v="ORD00306"/>
    <d v="2024-12-08T00:00:00"/>
    <x v="11"/>
    <x v="0"/>
    <d v="2025-01-12T00:00:00"/>
    <x v="0"/>
    <n v="35"/>
    <s v="CU0063"/>
    <s v="Nitin Bose"/>
    <s v="Male"/>
    <n v="41"/>
    <x v="13"/>
    <s v="Assam"/>
    <x v="1"/>
    <n v="1250000"/>
    <x v="0"/>
    <s v="C002"/>
    <x v="1"/>
    <x v="3"/>
    <x v="1"/>
    <x v="1"/>
    <s v="Manual"/>
    <n v="650000"/>
    <n v="2024"/>
    <n v="3"/>
    <s v="D023"/>
    <x v="2"/>
    <x v="14"/>
    <n v="2005"/>
    <n v="12000"/>
    <n v="4.4000000000000004"/>
    <s v="S070"/>
    <x v="18"/>
    <n v="4"/>
    <x v="0"/>
    <s v="Black"/>
    <n v="0"/>
    <n v="0"/>
    <n v="650000"/>
    <n v="6.5"/>
    <s v="Loan/Finance"/>
    <s v="ICICI Bank"/>
    <x v="1"/>
    <s v="No"/>
    <s v="FB0164"/>
    <n v="4"/>
    <n v="7"/>
    <s v="Online Survey"/>
    <x v="1"/>
  </r>
  <r>
    <s v="ORD00307"/>
    <d v="2024-12-09T00:00:00"/>
    <x v="11"/>
    <x v="0"/>
    <d v="2024-12-17T00:00:00"/>
    <x v="0"/>
    <n v="8"/>
    <s v="CU0004"/>
    <s v="Anjali Mehta"/>
    <s v="Female"/>
    <n v="25"/>
    <x v="17"/>
    <s v="Karnataka"/>
    <x v="1"/>
    <n v="1080000"/>
    <x v="0"/>
    <s v="C007"/>
    <x v="1"/>
    <x v="22"/>
    <x v="0"/>
    <x v="4"/>
    <s v="Automatic"/>
    <n v="1150000"/>
    <n v="2022"/>
    <n v="3"/>
    <s v="D014"/>
    <x v="3"/>
    <x v="13"/>
    <n v="2013"/>
    <n v="12000"/>
    <n v="4.4000000000000004"/>
    <s v="S043"/>
    <x v="23"/>
    <n v="4"/>
    <x v="0"/>
    <s v="White"/>
    <n v="1.8260869565217393E-2"/>
    <n v="21000"/>
    <n v="1129000"/>
    <n v="11.29"/>
    <s v="Loan/Finance"/>
    <s v="Bajaj Finserv"/>
    <x v="6"/>
    <s v="Yes"/>
    <s v="No Feedback"/>
    <s v="No Feedback"/>
    <s v="No Feedback"/>
    <s v="No Feedback"/>
    <x v="3"/>
  </r>
  <r>
    <s v="ORD00308"/>
    <d v="2024-12-11T00:00:00"/>
    <x v="11"/>
    <x v="0"/>
    <d v="2024-12-29T00:00:00"/>
    <x v="0"/>
    <n v="18"/>
    <s v="CU0089"/>
    <s v="Ayesha Khanna"/>
    <s v="Female"/>
    <n v="31"/>
    <x v="4"/>
    <s v="Haryana"/>
    <x v="0"/>
    <n v="740000"/>
    <x v="0"/>
    <s v="C004"/>
    <x v="1"/>
    <x v="7"/>
    <x v="2"/>
    <x v="1"/>
    <s v="Manual"/>
    <n v="690000"/>
    <n v="2024"/>
    <n v="3"/>
    <s v="D002"/>
    <x v="0"/>
    <x v="5"/>
    <n v="2007"/>
    <n v="10000"/>
    <n v="4"/>
    <s v="S006"/>
    <x v="58"/>
    <n v="4"/>
    <x v="0"/>
    <s v="Black"/>
    <n v="4.0579710144927533E-2"/>
    <n v="28000"/>
    <n v="662000"/>
    <n v="6.62"/>
    <s v="Loan/Finance"/>
    <s v="Axis Bank"/>
    <x v="1"/>
    <s v="No"/>
    <s v="No Feedback"/>
    <s v="No Feedback"/>
    <s v="No Feedback"/>
    <s v="No Feedback"/>
    <x v="3"/>
  </r>
  <r>
    <s v="ORD00309"/>
    <d v="2024-12-12T00:00:00"/>
    <x v="11"/>
    <x v="0"/>
    <d v="2025-01-04T00:00:00"/>
    <x v="0"/>
    <n v="23"/>
    <s v="CU0196"/>
    <s v="Kamal Rao"/>
    <s v="Male"/>
    <n v="47"/>
    <x v="24"/>
    <s v="Maharashtra"/>
    <x v="2"/>
    <n v="3090000"/>
    <x v="1"/>
    <s v="C023"/>
    <x v="0"/>
    <x v="24"/>
    <x v="0"/>
    <x v="1"/>
    <s v="Manual"/>
    <n v="900000"/>
    <n v="2024"/>
    <n v="3"/>
    <s v="D010"/>
    <x v="1"/>
    <x v="9"/>
    <n v="2014"/>
    <n v="3000"/>
    <n v="4.5999999999999996"/>
    <s v="S030"/>
    <x v="11"/>
    <n v="5"/>
    <x v="0"/>
    <s v="Black"/>
    <n v="1.8888888888888889E-2"/>
    <n v="17000"/>
    <n v="883000"/>
    <n v="8.83"/>
    <s v="Lease (Corporate)"/>
    <s v="ICICI Bank"/>
    <x v="4"/>
    <s v="Yes"/>
    <s v="No Feedback"/>
    <s v="No Feedback"/>
    <s v="No Feedback"/>
    <s v="No Feedback"/>
    <x v="3"/>
  </r>
  <r>
    <s v="ORD00310"/>
    <d v="2024-12-14T00:00:00"/>
    <x v="11"/>
    <x v="0"/>
    <d v="2025-01-09T00:00:00"/>
    <x v="0"/>
    <n v="26"/>
    <s v="CU0280"/>
    <s v="Sneha Sharma"/>
    <s v="Female"/>
    <n v="21"/>
    <x v="18"/>
    <s v="Gujarat"/>
    <x v="7"/>
    <n v="730000"/>
    <x v="0"/>
    <s v="C031"/>
    <x v="6"/>
    <x v="23"/>
    <x v="0"/>
    <x v="0"/>
    <s v="Manual"/>
    <n v="950000"/>
    <n v="2024"/>
    <n v="4"/>
    <s v="D013"/>
    <x v="1"/>
    <x v="21"/>
    <n v="2010"/>
    <n v="10000"/>
    <n v="4.4000000000000004"/>
    <s v="S040"/>
    <x v="67"/>
    <n v="6"/>
    <x v="0"/>
    <s v="Black"/>
    <n v="3.5789473684210524E-2"/>
    <n v="34000"/>
    <n v="916000"/>
    <n v="9.16"/>
    <s v="Loan/Finance"/>
    <s v="Axis Bank"/>
    <x v="1"/>
    <s v="No"/>
    <s v="FB0165"/>
    <n v="3"/>
    <n v="7"/>
    <s v="Dealer Visit"/>
    <x v="5"/>
  </r>
  <r>
    <s v="ORD00311"/>
    <d v="2024-12-14T00:00:00"/>
    <x v="11"/>
    <x v="0"/>
    <d v="2024-12-30T00:00:00"/>
    <x v="0"/>
    <n v="16"/>
    <s v="CU0461"/>
    <s v="Swati Rao"/>
    <s v="Female"/>
    <n v="36"/>
    <x v="18"/>
    <s v="Gujarat"/>
    <x v="7"/>
    <n v="590000"/>
    <x v="0"/>
    <s v="C028"/>
    <x v="4"/>
    <x v="6"/>
    <x v="2"/>
    <x v="1"/>
    <s v="Automatic"/>
    <n v="1250000"/>
    <n v="2023"/>
    <n v="4"/>
    <s v="D012"/>
    <x v="1"/>
    <x v="20"/>
    <n v="2011"/>
    <n v="12000"/>
    <n v="3.8"/>
    <s v="S036"/>
    <x v="49"/>
    <n v="5"/>
    <x v="0"/>
    <s v="Brown"/>
    <n v="4.5600000000000002E-2"/>
    <n v="57000"/>
    <n v="1193000"/>
    <n v="11.93"/>
    <s v="Cash"/>
    <s v="N/A"/>
    <x v="3"/>
    <s v="No"/>
    <s v="No Feedback"/>
    <s v="No Feedback"/>
    <s v="No Feedback"/>
    <s v="No Feedback"/>
    <x v="3"/>
  </r>
  <r>
    <s v="ORD00312"/>
    <d v="2024-12-17T00:00:00"/>
    <x v="11"/>
    <x v="0"/>
    <d v="2025-01-06T00:00:00"/>
    <x v="0"/>
    <n v="20"/>
    <s v="CU0662"/>
    <s v="Suresh Verma"/>
    <s v="Male"/>
    <n v="48"/>
    <x v="19"/>
    <s v="West Bengal"/>
    <x v="8"/>
    <n v="2040000"/>
    <x v="0"/>
    <s v="C028"/>
    <x v="4"/>
    <x v="6"/>
    <x v="2"/>
    <x v="1"/>
    <s v="Automatic"/>
    <n v="1250000"/>
    <n v="2023"/>
    <n v="4"/>
    <s v="D020"/>
    <x v="2"/>
    <x v="24"/>
    <n v="2012"/>
    <n v="4500"/>
    <n v="4.0999999999999996"/>
    <s v="S061"/>
    <x v="61"/>
    <n v="4"/>
    <x v="0"/>
    <s v="White"/>
    <n v="0.04"/>
    <n v="50000"/>
    <n v="1200000"/>
    <n v="12"/>
    <s v="Cash"/>
    <s v="N/A"/>
    <x v="4"/>
    <s v="Yes"/>
    <s v="No Feedback"/>
    <s v="No Feedback"/>
    <s v="No Feedback"/>
    <s v="No Feedback"/>
    <x v="3"/>
  </r>
  <r>
    <s v="ORD00313"/>
    <d v="2024-12-18T00:00:00"/>
    <x v="11"/>
    <x v="0"/>
    <d v="2025-01-14T00:00:00"/>
    <x v="0"/>
    <n v="27"/>
    <s v="CU0265"/>
    <s v="Ravi Saini"/>
    <s v="Male"/>
    <n v="50"/>
    <x v="0"/>
    <s v="Chandigarh"/>
    <x v="1"/>
    <n v="1410000"/>
    <x v="0"/>
    <s v="C005"/>
    <x v="1"/>
    <x v="1"/>
    <x v="0"/>
    <x v="1"/>
    <s v="Automatic"/>
    <n v="900000"/>
    <n v="2022"/>
    <n v="3"/>
    <s v="D004"/>
    <x v="0"/>
    <x v="0"/>
    <n v="2018"/>
    <n v="4500"/>
    <n v="4"/>
    <s v="S012"/>
    <x v="0"/>
    <n v="7"/>
    <x v="0"/>
    <s v="Grey"/>
    <n v="1.6666666666666666E-2"/>
    <n v="15000"/>
    <n v="885000"/>
    <n v="8.85"/>
    <s v="Cash"/>
    <s v="N/A"/>
    <x v="6"/>
    <s v="No"/>
    <s v="FB0166"/>
    <n v="3"/>
    <n v="6"/>
    <s v="Online Survey"/>
    <x v="1"/>
  </r>
  <r>
    <s v="ORD00314"/>
    <d v="2024-12-19T00:00:00"/>
    <x v="11"/>
    <x v="0"/>
    <d v="2025-01-02T00:00:00"/>
    <x v="0"/>
    <n v="14"/>
    <s v="CU0719"/>
    <s v="Imran Pillai"/>
    <s v="Male"/>
    <n v="47"/>
    <x v="7"/>
    <s v="Telangana"/>
    <x v="3"/>
    <n v="620000"/>
    <x v="0"/>
    <s v="C003"/>
    <x v="1"/>
    <x v="5"/>
    <x v="1"/>
    <x v="1"/>
    <s v="Automatic"/>
    <n v="760000"/>
    <n v="2022"/>
    <n v="2"/>
    <s v="D018"/>
    <x v="3"/>
    <x v="7"/>
    <n v="2019"/>
    <n v="4500"/>
    <n v="3.8"/>
    <s v="S053"/>
    <x v="7"/>
    <n v="7"/>
    <x v="0"/>
    <s v="Blue"/>
    <n v="1.8421052631578946E-2"/>
    <n v="14000"/>
    <n v="746000"/>
    <n v="7.46"/>
    <s v="Loan/Finance"/>
    <s v="Mahindra Finance"/>
    <x v="2"/>
    <s v="Yes"/>
    <s v="No Feedback"/>
    <s v="No Feedback"/>
    <s v="No Feedback"/>
    <s v="No Feedback"/>
    <x v="3"/>
  </r>
  <r>
    <s v="ORD00315"/>
    <d v="2024-12-19T00:00:00"/>
    <x v="11"/>
    <x v="0"/>
    <d v="2025-01-06T00:00:00"/>
    <x v="0"/>
    <n v="18"/>
    <s v="CU0479"/>
    <s v="Nitin Kapoor"/>
    <s v="Male"/>
    <n v="50"/>
    <x v="23"/>
    <s v="Bihar"/>
    <x v="8"/>
    <n v="1510000"/>
    <x v="0"/>
    <s v="C015"/>
    <x v="2"/>
    <x v="2"/>
    <x v="0"/>
    <x v="1"/>
    <s v="Manual"/>
    <n v="650000"/>
    <n v="2021"/>
    <n v="3"/>
    <s v="D022"/>
    <x v="2"/>
    <x v="22"/>
    <n v="2007"/>
    <n v="8000"/>
    <n v="3.9"/>
    <s v="S068"/>
    <x v="60"/>
    <n v="7"/>
    <x v="0"/>
    <s v="White"/>
    <n v="2.7692307692307693E-2"/>
    <n v="18000"/>
    <n v="632000"/>
    <n v="6.32"/>
    <s v="Exchange + Loan"/>
    <s v="Mahindra Finance"/>
    <x v="2"/>
    <s v="No"/>
    <s v="FB0167"/>
    <n v="2"/>
    <n v="4"/>
    <s v="Online Survey"/>
    <x v="5"/>
  </r>
  <r>
    <s v="ORD00316"/>
    <d v="2024-12-20T00:00:00"/>
    <x v="11"/>
    <x v="0"/>
    <d v="2025-01-19T00:00:00"/>
    <x v="0"/>
    <n v="30"/>
    <s v="CU0346"/>
    <s v="Sneha Nair"/>
    <s v="Female"/>
    <n v="62"/>
    <x v="8"/>
    <s v="Madhya Pradesh"/>
    <x v="1"/>
    <n v="1130000"/>
    <x v="0"/>
    <s v="C012"/>
    <x v="3"/>
    <x v="9"/>
    <x v="2"/>
    <x v="1"/>
    <s v="Automatic"/>
    <n v="1100000"/>
    <n v="2023"/>
    <n v="2"/>
    <s v="D024"/>
    <x v="4"/>
    <x v="10"/>
    <n v="2013"/>
    <n v="12000"/>
    <n v="3.9"/>
    <s v="S071"/>
    <x v="11"/>
    <n v="5"/>
    <x v="0"/>
    <s v="Red"/>
    <n v="4.9090909090909088E-2"/>
    <n v="54000"/>
    <n v="1046000"/>
    <n v="10.46"/>
    <s v="Cash"/>
    <s v="N/A"/>
    <x v="5"/>
    <s v="No"/>
    <s v="FB0168"/>
    <n v="3"/>
    <n v="8"/>
    <s v="Dealer Visit"/>
    <x v="1"/>
  </r>
  <r>
    <s v="ORD00317"/>
    <d v="2024-12-20T00:00:00"/>
    <x v="11"/>
    <x v="0"/>
    <m/>
    <x v="1"/>
    <s v=""/>
    <s v="CU0608"/>
    <s v="Ritu Mishra"/>
    <s v="Female"/>
    <n v="37"/>
    <x v="18"/>
    <s v="Gujarat"/>
    <x v="1"/>
    <n v="1120000"/>
    <x v="0"/>
    <s v="C001"/>
    <x v="1"/>
    <x v="25"/>
    <x v="1"/>
    <x v="1"/>
    <s v="Manual"/>
    <n v="425000"/>
    <n v="2022"/>
    <n v="3"/>
    <s v="D013"/>
    <x v="1"/>
    <x v="21"/>
    <n v="2010"/>
    <n v="10000"/>
    <n v="4.4000000000000004"/>
    <s v="S041"/>
    <x v="36"/>
    <n v="5"/>
    <x v="0"/>
    <s v="Silver"/>
    <n v="0.04"/>
    <n v="17000"/>
    <n v="408000"/>
    <n v="4.08"/>
    <s v="Cash"/>
    <s v="N/A"/>
    <x v="0"/>
    <s v="No"/>
    <s v="No Feedback"/>
    <s v="No Feedback"/>
    <s v="No Feedback"/>
    <s v="No Feedback"/>
    <x v="3"/>
  </r>
  <r>
    <s v="ORD00318"/>
    <d v="2024-12-23T00:00:00"/>
    <x v="11"/>
    <x v="0"/>
    <d v="2025-01-24T00:00:00"/>
    <x v="0"/>
    <n v="32"/>
    <s v="CU0134"/>
    <s v="Vivek Joshi"/>
    <s v="Male"/>
    <n v="37"/>
    <x v="18"/>
    <s v="Gujarat"/>
    <x v="7"/>
    <n v="630000"/>
    <x v="0"/>
    <s v="C017"/>
    <x v="2"/>
    <x v="26"/>
    <x v="0"/>
    <x v="0"/>
    <s v="Automatic"/>
    <n v="1550000"/>
    <n v="2023"/>
    <n v="2"/>
    <s v="D012"/>
    <x v="1"/>
    <x v="20"/>
    <n v="2011"/>
    <n v="12000"/>
    <n v="3.8"/>
    <s v="S036"/>
    <x v="49"/>
    <n v="5"/>
    <x v="0"/>
    <s v="Black"/>
    <n v="9.6774193548387101E-3"/>
    <n v="15000"/>
    <n v="1535000"/>
    <n v="15.35"/>
    <s v="Cash"/>
    <s v="N/A"/>
    <x v="3"/>
    <s v="Yes"/>
    <s v="FB0169"/>
    <n v="5"/>
    <n v="10"/>
    <s v="Dealer Visit"/>
    <x v="1"/>
  </r>
  <r>
    <s v="ORD00319"/>
    <d v="2024-12-24T00:00:00"/>
    <x v="11"/>
    <x v="0"/>
    <d v="2025-01-11T00:00:00"/>
    <x v="0"/>
    <n v="18"/>
    <s v="CU0675"/>
    <s v="Dinesh Verma"/>
    <s v="Male"/>
    <n v="33"/>
    <x v="3"/>
    <s v="Maharashtra"/>
    <x v="1"/>
    <n v="770000"/>
    <x v="0"/>
    <s v="C003"/>
    <x v="1"/>
    <x v="5"/>
    <x v="1"/>
    <x v="1"/>
    <s v="Automatic"/>
    <n v="760000"/>
    <n v="2022"/>
    <n v="2"/>
    <s v="D010"/>
    <x v="1"/>
    <x v="9"/>
    <n v="2014"/>
    <n v="3000"/>
    <n v="4.5999999999999996"/>
    <s v="S032"/>
    <x v="17"/>
    <n v="6"/>
    <x v="0"/>
    <s v="White"/>
    <n v="0"/>
    <n v="0"/>
    <n v="760000"/>
    <n v="7.6"/>
    <s v="Cash"/>
    <s v="N/A"/>
    <x v="5"/>
    <s v="No"/>
    <s v="No Feedback"/>
    <s v="No Feedback"/>
    <s v="No Feedback"/>
    <s v="No Feedback"/>
    <x v="3"/>
  </r>
  <r>
    <s v="ORD00320"/>
    <d v="2024-12-25T00:00:00"/>
    <x v="11"/>
    <x v="0"/>
    <d v="2025-01-26T00:00:00"/>
    <x v="0"/>
    <n v="32"/>
    <s v="CU0006"/>
    <s v="Tarun Singh"/>
    <s v="Male"/>
    <n v="38"/>
    <x v="16"/>
    <s v="Uttar Pradesh"/>
    <x v="9"/>
    <n v="2720000"/>
    <x v="0"/>
    <s v="C012"/>
    <x v="3"/>
    <x v="9"/>
    <x v="2"/>
    <x v="1"/>
    <s v="Automatic"/>
    <n v="1100000"/>
    <n v="2023"/>
    <n v="2"/>
    <s v="D008"/>
    <x v="0"/>
    <x v="12"/>
    <n v="2007"/>
    <n v="10000"/>
    <n v="3.8"/>
    <s v="S025"/>
    <x v="63"/>
    <n v="5"/>
    <x v="0"/>
    <s v="Grey"/>
    <n v="3.3636363636363638E-2"/>
    <n v="37000"/>
    <n v="1063000"/>
    <n v="10.63"/>
    <s v="Exchange + Loan"/>
    <s v="Mahindra Finance"/>
    <x v="4"/>
    <s v="Yes"/>
    <s v="FB0170"/>
    <n v="1"/>
    <n v="2"/>
    <s v="Dealer Visit"/>
    <x v="2"/>
  </r>
  <r>
    <s v="ORD00321"/>
    <d v="2024-12-28T00:00:00"/>
    <x v="11"/>
    <x v="0"/>
    <d v="2025-01-27T00:00:00"/>
    <x v="0"/>
    <n v="30"/>
    <s v="CU0397"/>
    <s v="Swati Verma"/>
    <s v="Female"/>
    <n v="43"/>
    <x v="13"/>
    <s v="Assam"/>
    <x v="2"/>
    <n v="1760000"/>
    <x v="0"/>
    <s v="C003"/>
    <x v="1"/>
    <x v="5"/>
    <x v="1"/>
    <x v="1"/>
    <s v="Automatic"/>
    <n v="760000"/>
    <n v="2022"/>
    <n v="2"/>
    <s v="D023"/>
    <x v="2"/>
    <x v="14"/>
    <n v="2005"/>
    <n v="12000"/>
    <n v="4.4000000000000004"/>
    <s v="S070"/>
    <x v="18"/>
    <n v="4"/>
    <x v="0"/>
    <s v="Silver"/>
    <n v="4.3421052631578951E-2"/>
    <n v="33000"/>
    <n v="727000"/>
    <n v="7.27"/>
    <s v="Loan/Finance"/>
    <s v="Tata Capital"/>
    <x v="5"/>
    <s v="Yes"/>
    <s v="No Feedback"/>
    <s v="No Feedback"/>
    <s v="No Feedback"/>
    <s v="No Feedback"/>
    <x v="3"/>
  </r>
  <r>
    <s v="ORD00322"/>
    <d v="2024-12-28T00:00:00"/>
    <x v="11"/>
    <x v="0"/>
    <d v="2025-01-23T00:00:00"/>
    <x v="0"/>
    <n v="26"/>
    <s v="CU0356"/>
    <s v="Pradeep Mishra"/>
    <s v="Male"/>
    <n v="52"/>
    <x v="20"/>
    <s v="Maharashtra"/>
    <x v="7"/>
    <n v="400000"/>
    <x v="0"/>
    <s v="C009"/>
    <x v="3"/>
    <x v="17"/>
    <x v="1"/>
    <x v="1"/>
    <s v="Automatic"/>
    <n v="780000"/>
    <n v="2023"/>
    <n v="2"/>
    <s v="D011"/>
    <x v="1"/>
    <x v="3"/>
    <n v="2019"/>
    <n v="12000"/>
    <n v="4.5999999999999996"/>
    <s v="S034"/>
    <x v="3"/>
    <n v="5"/>
    <x v="0"/>
    <s v="Black"/>
    <n v="0"/>
    <n v="0"/>
    <n v="780000"/>
    <n v="7.8"/>
    <s v="Cash"/>
    <s v="N/A"/>
    <x v="5"/>
    <s v="Yes"/>
    <s v="FB0171"/>
    <n v="5"/>
    <n v="10"/>
    <s v="Email"/>
    <x v="1"/>
  </r>
  <r>
    <s v="ORD00323"/>
    <d v="2024-12-28T00:00:00"/>
    <x v="11"/>
    <x v="0"/>
    <d v="2025-01-05T00:00:00"/>
    <x v="0"/>
    <n v="8"/>
    <s v="CU0626"/>
    <s v="Sachin Mishra"/>
    <s v="Male"/>
    <n v="53"/>
    <x v="4"/>
    <s v="Haryana"/>
    <x v="8"/>
    <n v="2430000"/>
    <x v="0"/>
    <s v="C016"/>
    <x v="2"/>
    <x v="16"/>
    <x v="0"/>
    <x v="0"/>
    <s v="Manual"/>
    <n v="950000"/>
    <n v="2023"/>
    <n v="3"/>
    <s v="D002"/>
    <x v="0"/>
    <x v="5"/>
    <n v="2007"/>
    <n v="10000"/>
    <n v="4"/>
    <s v="S006"/>
    <x v="58"/>
    <n v="4"/>
    <x v="0"/>
    <s v="Black"/>
    <n v="0"/>
    <n v="0"/>
    <n v="950000"/>
    <n v="9.5"/>
    <s v="Loan/Finance"/>
    <s v="SBI"/>
    <x v="1"/>
    <s v="Yes"/>
    <s v="FB0172"/>
    <n v="5"/>
    <n v="10"/>
    <s v="Phone"/>
    <x v="1"/>
  </r>
  <r>
    <s v="ORD00324"/>
    <d v="2024-12-29T00:00:00"/>
    <x v="11"/>
    <x v="0"/>
    <d v="2025-01-07T00:00:00"/>
    <x v="0"/>
    <n v="9"/>
    <s v="CU0436"/>
    <s v="Kunal Mishra"/>
    <s v="Male"/>
    <n v="40"/>
    <x v="14"/>
    <s v="Rajasthan"/>
    <x v="8"/>
    <n v="1600000"/>
    <x v="0"/>
    <s v="C004"/>
    <x v="1"/>
    <x v="7"/>
    <x v="2"/>
    <x v="1"/>
    <s v="Manual"/>
    <n v="690000"/>
    <n v="2024"/>
    <n v="3"/>
    <s v="D006"/>
    <x v="0"/>
    <x v="15"/>
    <n v="2015"/>
    <n v="3000"/>
    <n v="3.5"/>
    <s v="S016"/>
    <x v="31"/>
    <n v="8"/>
    <x v="0"/>
    <s v="Silver"/>
    <n v="1.0144927536231883E-2"/>
    <n v="7000"/>
    <n v="683000"/>
    <n v="6.83"/>
    <s v="Exchange + Loan"/>
    <s v="SBI"/>
    <x v="6"/>
    <s v="No"/>
    <s v="No Feedback"/>
    <s v="No Feedback"/>
    <s v="No Feedback"/>
    <s v="No Feedback"/>
    <x v="3"/>
  </r>
  <r>
    <s v="ORD00325"/>
    <d v="2024-12-29T00:00:00"/>
    <x v="11"/>
    <x v="0"/>
    <d v="2025-01-30T00:00:00"/>
    <x v="0"/>
    <n v="32"/>
    <s v="CU0703"/>
    <s v="Divya Khanna"/>
    <s v="Female"/>
    <n v="41"/>
    <x v="9"/>
    <s v="Haryana"/>
    <x v="6"/>
    <n v="1260000"/>
    <x v="0"/>
    <s v="C022"/>
    <x v="0"/>
    <x v="34"/>
    <x v="0"/>
    <x v="0"/>
    <s v="Automatic"/>
    <n v="1700000"/>
    <n v="2021"/>
    <n v="2"/>
    <s v="D003"/>
    <x v="0"/>
    <x v="4"/>
    <n v="2012"/>
    <n v="10000"/>
    <n v="4.2"/>
    <s v="S009"/>
    <x v="57"/>
    <n v="8"/>
    <x v="0"/>
    <s v="White"/>
    <n v="0"/>
    <n v="0"/>
    <n v="1700000"/>
    <n v="17"/>
    <s v="Cash"/>
    <s v="N/A"/>
    <x v="1"/>
    <s v="No"/>
    <s v="FB0173"/>
    <n v="5"/>
    <n v="10"/>
    <s v="Online Survey"/>
    <x v="1"/>
  </r>
  <r>
    <s v="ORD00326"/>
    <d v="2024-12-29T00:00:00"/>
    <x v="11"/>
    <x v="0"/>
    <d v="2025-01-29T00:00:00"/>
    <x v="0"/>
    <n v="31"/>
    <s v="CU0412"/>
    <s v="Sneha Das"/>
    <s v="Female"/>
    <n v="37"/>
    <x v="14"/>
    <s v="Rajasthan"/>
    <x v="1"/>
    <n v="1650000"/>
    <x v="0"/>
    <s v="C011"/>
    <x v="3"/>
    <x v="14"/>
    <x v="0"/>
    <x v="0"/>
    <s v="Automatic"/>
    <n v="1250000"/>
    <n v="2024"/>
    <n v="4"/>
    <s v="D006"/>
    <x v="0"/>
    <x v="15"/>
    <n v="2015"/>
    <n v="3000"/>
    <n v="3.5"/>
    <s v="S018"/>
    <x v="54"/>
    <n v="8"/>
    <x v="1"/>
    <s v="Silver"/>
    <n v="3.6799999999999999E-2"/>
    <n v="46000"/>
    <n v="1204000"/>
    <n v="12.04"/>
    <s v="Cash"/>
    <s v="N/A"/>
    <x v="4"/>
    <s v="No"/>
    <s v="FB0174"/>
    <n v="4"/>
    <n v="8"/>
    <s v="Online Survey"/>
    <x v="1"/>
  </r>
  <r>
    <s v="ORD00327"/>
    <d v="2024-12-30T00:00:00"/>
    <x v="11"/>
    <x v="0"/>
    <d v="2025-01-11T00:00:00"/>
    <x v="0"/>
    <n v="12"/>
    <s v="CU0344"/>
    <s v="Karan Joshi"/>
    <s v="Male"/>
    <n v="54"/>
    <x v="3"/>
    <s v="Maharashtra"/>
    <x v="2"/>
    <n v="2300000"/>
    <x v="0"/>
    <s v="C029"/>
    <x v="4"/>
    <x v="18"/>
    <x v="2"/>
    <x v="1"/>
    <s v="Manual"/>
    <n v="800000"/>
    <n v="2024"/>
    <n v="3"/>
    <s v="D004"/>
    <x v="0"/>
    <x v="0"/>
    <n v="2018"/>
    <n v="4500"/>
    <n v="4"/>
    <s v="S012"/>
    <x v="0"/>
    <n v="7"/>
    <x v="0"/>
    <s v="White"/>
    <n v="1.8749999999999999E-2"/>
    <n v="15000"/>
    <n v="785000"/>
    <n v="7.85"/>
    <s v="Exchange + Loan"/>
    <s v="Tata Capital"/>
    <x v="1"/>
    <s v="No"/>
    <s v="FB0175"/>
    <n v="5"/>
    <n v="10"/>
    <s v="Online Survey"/>
    <x v="1"/>
  </r>
  <r>
    <s v="ORD00328"/>
    <d v="2024-12-31T00:00:00"/>
    <x v="11"/>
    <x v="0"/>
    <d v="2025-02-01T00:00:00"/>
    <x v="0"/>
    <n v="32"/>
    <s v="CU0265"/>
    <s v="Ravi Saini"/>
    <s v="Male"/>
    <n v="50"/>
    <x v="0"/>
    <s v="Chandigarh"/>
    <x v="1"/>
    <n v="1410000"/>
    <x v="0"/>
    <s v="C004"/>
    <x v="1"/>
    <x v="7"/>
    <x v="2"/>
    <x v="1"/>
    <s v="Manual"/>
    <n v="690000"/>
    <n v="2024"/>
    <n v="3"/>
    <s v="D004"/>
    <x v="0"/>
    <x v="0"/>
    <n v="2018"/>
    <n v="4500"/>
    <n v="4"/>
    <s v="S013"/>
    <x v="43"/>
    <n v="7"/>
    <x v="0"/>
    <s v="Black"/>
    <n v="0"/>
    <n v="0"/>
    <n v="690000"/>
    <n v="6.9"/>
    <s v="Loan/Finance"/>
    <s v="HDFC Bank"/>
    <x v="5"/>
    <s v="No"/>
    <s v="FB0176"/>
    <n v="2"/>
    <n v="5"/>
    <s v="Phone"/>
    <x v="5"/>
  </r>
  <r>
    <s v="ORD00329"/>
    <d v="2024-12-31T00:00:00"/>
    <x v="11"/>
    <x v="0"/>
    <d v="2025-01-31T00:00:00"/>
    <x v="0"/>
    <n v="31"/>
    <s v="CU0379"/>
    <s v="Rahul Yadav"/>
    <s v="Male"/>
    <n v="41"/>
    <x v="1"/>
    <s v="Punjab"/>
    <x v="1"/>
    <n v="1460000"/>
    <x v="0"/>
    <s v="C005"/>
    <x v="1"/>
    <x v="1"/>
    <x v="0"/>
    <x v="1"/>
    <s v="Automatic"/>
    <n v="900000"/>
    <n v="2022"/>
    <n v="3"/>
    <s v="D005"/>
    <x v="0"/>
    <x v="1"/>
    <n v="2010"/>
    <n v="12000"/>
    <n v="4"/>
    <s v="S014"/>
    <x v="1"/>
    <n v="8"/>
    <x v="0"/>
    <s v="Black"/>
    <n v="2.5555555555555557E-2"/>
    <n v="23000"/>
    <n v="877000"/>
    <n v="8.77"/>
    <s v="Loan/Finance"/>
    <s v="ICICI Bank"/>
    <x v="1"/>
    <s v="Yes"/>
    <s v="FB0177"/>
    <n v="4"/>
    <n v="7"/>
    <s v="Email"/>
    <x v="1"/>
  </r>
  <r>
    <s v="ORD00330"/>
    <d v="2025-01-03T00:00:00"/>
    <x v="0"/>
    <x v="1"/>
    <d v="2025-02-06T00:00:00"/>
    <x v="0"/>
    <n v="34"/>
    <s v="CU0611"/>
    <s v="Mahesh Yadav"/>
    <s v="Male"/>
    <n v="55"/>
    <x v="21"/>
    <s v="Kerala"/>
    <x v="6"/>
    <n v="1470000"/>
    <x v="0"/>
    <s v="C003"/>
    <x v="1"/>
    <x v="5"/>
    <x v="1"/>
    <x v="1"/>
    <s v="Automatic"/>
    <n v="760000"/>
    <n v="2022"/>
    <n v="2"/>
    <s v="D019"/>
    <x v="3"/>
    <x v="23"/>
    <n v="2013"/>
    <n v="12000"/>
    <n v="4.2"/>
    <s v="S057"/>
    <x v="70"/>
    <n v="7"/>
    <x v="0"/>
    <s v="Black"/>
    <n v="0"/>
    <n v="0"/>
    <n v="760000"/>
    <n v="7.6"/>
    <s v="Loan/Finance"/>
    <s v="SBI"/>
    <x v="2"/>
    <s v="No"/>
    <s v="FB0178"/>
    <n v="5"/>
    <n v="9"/>
    <s v="Email"/>
    <x v="1"/>
  </r>
  <r>
    <s v="ORD00331"/>
    <d v="2025-01-04T00:00:00"/>
    <x v="0"/>
    <x v="1"/>
    <d v="2025-01-13T00:00:00"/>
    <x v="0"/>
    <n v="9"/>
    <s v="CU0470"/>
    <s v="Kamal Joshi"/>
    <s v="Male"/>
    <n v="38"/>
    <x v="19"/>
    <s v="West Bengal"/>
    <x v="1"/>
    <n v="550000"/>
    <x v="0"/>
    <s v="C019"/>
    <x v="2"/>
    <x v="31"/>
    <x v="1"/>
    <x v="3"/>
    <s v="Automatic"/>
    <n v="800000"/>
    <n v="2022"/>
    <n v="2"/>
    <s v="D020"/>
    <x v="2"/>
    <x v="24"/>
    <n v="2012"/>
    <n v="4500"/>
    <n v="4.0999999999999996"/>
    <s v="S060"/>
    <x v="56"/>
    <n v="5"/>
    <x v="0"/>
    <s v="Black"/>
    <n v="0"/>
    <n v="0"/>
    <n v="800000"/>
    <n v="8"/>
    <s v="Loan/Finance"/>
    <s v="SBI"/>
    <x v="1"/>
    <s v="Yes"/>
    <s v="FB0179"/>
    <n v="5"/>
    <n v="10"/>
    <s v="Online Survey"/>
    <x v="1"/>
  </r>
  <r>
    <s v="ORD00332"/>
    <d v="2025-01-09T00:00:00"/>
    <x v="0"/>
    <x v="1"/>
    <d v="2025-01-17T00:00:00"/>
    <x v="0"/>
    <n v="8"/>
    <s v="CU0346"/>
    <s v="Sneha Nair"/>
    <s v="Female"/>
    <n v="62"/>
    <x v="8"/>
    <s v="Madhya Pradesh"/>
    <x v="1"/>
    <n v="1130000"/>
    <x v="0"/>
    <s v="C033"/>
    <x v="7"/>
    <x v="15"/>
    <x v="2"/>
    <x v="1"/>
    <s v="Automatic"/>
    <n v="1300000"/>
    <n v="2022"/>
    <n v="3"/>
    <s v="D025"/>
    <x v="4"/>
    <x v="8"/>
    <n v="2019"/>
    <n v="3000"/>
    <n v="4.7"/>
    <s v="S077"/>
    <x v="46"/>
    <n v="6"/>
    <x v="0"/>
    <s v="Red"/>
    <n v="0"/>
    <n v="0"/>
    <n v="1300000"/>
    <n v="13"/>
    <s v="Loan/Finance"/>
    <s v="Mahindra Finance"/>
    <x v="3"/>
    <s v="Yes"/>
    <s v="No Feedback"/>
    <s v="No Feedback"/>
    <s v="No Feedback"/>
    <s v="No Feedback"/>
    <x v="3"/>
  </r>
  <r>
    <s v="ORD00333"/>
    <d v="2025-01-14T00:00:00"/>
    <x v="0"/>
    <x v="1"/>
    <d v="2025-02-13T00:00:00"/>
    <x v="0"/>
    <n v="30"/>
    <s v="CU0197"/>
    <s v="Aman Mehta"/>
    <s v="Male"/>
    <n v="52"/>
    <x v="9"/>
    <s v="Haryana"/>
    <x v="1"/>
    <n v="1180000"/>
    <x v="0"/>
    <s v="C015"/>
    <x v="2"/>
    <x v="2"/>
    <x v="0"/>
    <x v="1"/>
    <s v="Manual"/>
    <n v="650000"/>
    <n v="2021"/>
    <n v="3"/>
    <s v="D020"/>
    <x v="2"/>
    <x v="24"/>
    <n v="2012"/>
    <n v="4500"/>
    <n v="4.0999999999999996"/>
    <s v="S060"/>
    <x v="56"/>
    <n v="5"/>
    <x v="0"/>
    <s v="White"/>
    <n v="3.8461538461538464E-2"/>
    <n v="25000"/>
    <n v="625000"/>
    <n v="6.25"/>
    <s v="Loan/Finance"/>
    <s v="Bajaj Finserv"/>
    <x v="1"/>
    <s v="Yes"/>
    <s v="No Feedback"/>
    <s v="No Feedback"/>
    <s v="No Feedback"/>
    <s v="No Feedback"/>
    <x v="3"/>
  </r>
  <r>
    <s v="ORD00334"/>
    <d v="2025-01-15T00:00:00"/>
    <x v="0"/>
    <x v="1"/>
    <d v="2025-02-13T00:00:00"/>
    <x v="0"/>
    <n v="29"/>
    <s v="CU0284"/>
    <s v="Kamal Bansal"/>
    <s v="Male"/>
    <n v="26"/>
    <x v="18"/>
    <s v="Gujarat"/>
    <x v="2"/>
    <n v="1980000"/>
    <x v="0"/>
    <s v="C013"/>
    <x v="3"/>
    <x v="19"/>
    <x v="0"/>
    <x v="0"/>
    <s v="Automatic"/>
    <n v="1700000"/>
    <n v="2024"/>
    <n v="2"/>
    <s v="D013"/>
    <x v="1"/>
    <x v="21"/>
    <n v="2010"/>
    <n v="10000"/>
    <n v="4.4000000000000004"/>
    <s v="S039"/>
    <x v="38"/>
    <n v="4"/>
    <x v="0"/>
    <s v="Grey"/>
    <n v="3.411764705882353E-2"/>
    <n v="58000"/>
    <n v="1642000"/>
    <n v="16.420000000000002"/>
    <s v="Loan/Finance"/>
    <s v="Axis Bank"/>
    <x v="2"/>
    <s v="No"/>
    <s v="FB0180"/>
    <n v="4"/>
    <n v="7"/>
    <s v="Email"/>
    <x v="1"/>
  </r>
  <r>
    <s v="ORD00335"/>
    <d v="2025-01-19T00:00:00"/>
    <x v="0"/>
    <x v="1"/>
    <d v="2025-02-09T00:00:00"/>
    <x v="0"/>
    <n v="21"/>
    <s v="CU0474"/>
    <s v="Sachin Nair"/>
    <s v="Male"/>
    <n v="32"/>
    <x v="24"/>
    <s v="Maharashtra"/>
    <x v="1"/>
    <n v="600000"/>
    <x v="0"/>
    <s v="C015"/>
    <x v="2"/>
    <x v="2"/>
    <x v="0"/>
    <x v="1"/>
    <s v="Manual"/>
    <n v="650000"/>
    <n v="2021"/>
    <n v="3"/>
    <s v="D011"/>
    <x v="1"/>
    <x v="3"/>
    <n v="2019"/>
    <n v="12000"/>
    <n v="4.5999999999999996"/>
    <s v="S034"/>
    <x v="3"/>
    <n v="5"/>
    <x v="0"/>
    <s v="Grey"/>
    <n v="0"/>
    <n v="0"/>
    <n v="650000"/>
    <n v="6.5"/>
    <s v="Loan/Finance"/>
    <s v="SBI"/>
    <x v="5"/>
    <s v="No"/>
    <s v="No Feedback"/>
    <s v="No Feedback"/>
    <s v="No Feedback"/>
    <s v="No Feedback"/>
    <x v="3"/>
  </r>
  <r>
    <s v="ORD00336"/>
    <d v="2025-01-19T00:00:00"/>
    <x v="0"/>
    <x v="1"/>
    <d v="2025-02-19T00:00:00"/>
    <x v="0"/>
    <n v="31"/>
    <s v="CU0603"/>
    <s v="Nitin Pillai"/>
    <s v="Male"/>
    <n v="27"/>
    <x v="17"/>
    <s v="Karnataka"/>
    <x v="1"/>
    <n v="580000"/>
    <x v="0"/>
    <s v="C010"/>
    <x v="3"/>
    <x v="4"/>
    <x v="0"/>
    <x v="1"/>
    <s v="Manual"/>
    <n v="800000"/>
    <n v="2022"/>
    <n v="3"/>
    <s v="D015"/>
    <x v="3"/>
    <x v="11"/>
    <n v="2006"/>
    <n v="4500"/>
    <n v="4.5999999999999996"/>
    <s v="S046"/>
    <x v="12"/>
    <n v="4"/>
    <x v="0"/>
    <s v="White"/>
    <n v="2.375E-2"/>
    <n v="19000"/>
    <n v="781000"/>
    <n v="7.81"/>
    <s v="Loan/Finance"/>
    <s v="ICICI Bank"/>
    <x v="4"/>
    <s v="No"/>
    <s v="FB0181"/>
    <n v="4"/>
    <n v="8"/>
    <s v="Dealer Visit"/>
    <x v="1"/>
  </r>
  <r>
    <s v="ORD00337"/>
    <d v="2025-01-20T00:00:00"/>
    <x v="0"/>
    <x v="1"/>
    <m/>
    <x v="1"/>
    <s v=""/>
    <s v="CU0511"/>
    <s v="Kamal Malhotra"/>
    <s v="Male"/>
    <n v="41"/>
    <x v="22"/>
    <s v="Gujarat"/>
    <x v="8"/>
    <n v="2400000"/>
    <x v="0"/>
    <s v="C005"/>
    <x v="1"/>
    <x v="1"/>
    <x v="0"/>
    <x v="1"/>
    <s v="Automatic"/>
    <n v="900000"/>
    <n v="2022"/>
    <n v="3"/>
    <s v="D013"/>
    <x v="1"/>
    <x v="21"/>
    <n v="2010"/>
    <n v="10000"/>
    <n v="4.4000000000000004"/>
    <s v="S040"/>
    <x v="67"/>
    <n v="6"/>
    <x v="0"/>
    <s v="Grey"/>
    <n v="1.6666666666666666E-2"/>
    <n v="15000"/>
    <n v="885000"/>
    <n v="8.85"/>
    <s v="Cash"/>
    <s v="N/A"/>
    <x v="5"/>
    <s v="No"/>
    <s v="No Feedback"/>
    <s v="No Feedback"/>
    <s v="No Feedback"/>
    <s v="No Feedback"/>
    <x v="3"/>
  </r>
  <r>
    <s v="ORD00338"/>
    <d v="2025-01-21T00:00:00"/>
    <x v="0"/>
    <x v="1"/>
    <d v="2025-02-02T00:00:00"/>
    <x v="0"/>
    <n v="12"/>
    <s v="CU0354"/>
    <s v="Faisal Mehta"/>
    <s v="Male"/>
    <n v="32"/>
    <x v="17"/>
    <s v="Karnataka"/>
    <x v="1"/>
    <n v="1490000"/>
    <x v="0"/>
    <s v="C002"/>
    <x v="1"/>
    <x v="3"/>
    <x v="1"/>
    <x v="1"/>
    <s v="Manual"/>
    <n v="650000"/>
    <n v="2024"/>
    <n v="3"/>
    <s v="D015"/>
    <x v="3"/>
    <x v="11"/>
    <n v="2006"/>
    <n v="4500"/>
    <n v="4.5999999999999996"/>
    <s v="S046"/>
    <x v="12"/>
    <n v="4"/>
    <x v="0"/>
    <s v="Grey"/>
    <n v="9.2307692307692316E-3"/>
    <n v="6000"/>
    <n v="644000"/>
    <n v="6.44"/>
    <s v="Exchange + Loan"/>
    <s v="Mahindra Finance"/>
    <x v="0"/>
    <s v="No"/>
    <s v="No Feedback"/>
    <s v="No Feedback"/>
    <s v="No Feedback"/>
    <s v="No Feedback"/>
    <x v="3"/>
  </r>
  <r>
    <s v="ORD00339"/>
    <d v="2025-01-22T00:00:00"/>
    <x v="0"/>
    <x v="1"/>
    <d v="2025-02-02T00:00:00"/>
    <x v="0"/>
    <n v="11"/>
    <s v="CU0361"/>
    <s v="Ayesha Kapoor"/>
    <s v="Female"/>
    <n v="37"/>
    <x v="10"/>
    <s v="Madhya Pradesh"/>
    <x v="1"/>
    <n v="1660000"/>
    <x v="0"/>
    <s v="C015"/>
    <x v="2"/>
    <x v="2"/>
    <x v="0"/>
    <x v="1"/>
    <s v="Manual"/>
    <n v="650000"/>
    <n v="2021"/>
    <n v="3"/>
    <s v="D024"/>
    <x v="4"/>
    <x v="10"/>
    <n v="2013"/>
    <n v="12000"/>
    <n v="3.9"/>
    <s v="S072"/>
    <x v="30"/>
    <n v="4"/>
    <x v="0"/>
    <s v="Black"/>
    <n v="2.923076923076923E-2"/>
    <n v="19000"/>
    <n v="631000"/>
    <n v="6.31"/>
    <s v="Cash"/>
    <s v="N/A"/>
    <x v="4"/>
    <s v="Yes"/>
    <s v="No Feedback"/>
    <s v="No Feedback"/>
    <s v="No Feedback"/>
    <s v="No Feedback"/>
    <x v="3"/>
  </r>
  <r>
    <s v="ORD00340"/>
    <d v="2025-01-24T00:00:00"/>
    <x v="0"/>
    <x v="1"/>
    <d v="2025-02-21T00:00:00"/>
    <x v="0"/>
    <n v="28"/>
    <s v="CU0100"/>
    <s v="Shweta Verma"/>
    <s v="Female"/>
    <n v="34"/>
    <x v="18"/>
    <s v="Gujarat"/>
    <x v="2"/>
    <n v="1630000"/>
    <x v="0"/>
    <s v="C010"/>
    <x v="3"/>
    <x v="4"/>
    <x v="0"/>
    <x v="1"/>
    <s v="Manual"/>
    <n v="800000"/>
    <n v="2022"/>
    <n v="3"/>
    <s v="D012"/>
    <x v="1"/>
    <x v="20"/>
    <n v="2011"/>
    <n v="12000"/>
    <n v="3.8"/>
    <s v="S038"/>
    <x v="34"/>
    <n v="8"/>
    <x v="0"/>
    <s v="Silver"/>
    <n v="8.7500000000000008E-3"/>
    <n v="7000"/>
    <n v="793000"/>
    <n v="7.93"/>
    <s v="Cash"/>
    <s v="N/A"/>
    <x v="2"/>
    <s v="Yes"/>
    <s v="No Feedback"/>
    <s v="No Feedback"/>
    <s v="No Feedback"/>
    <s v="No Feedback"/>
    <x v="3"/>
  </r>
  <r>
    <s v="ORD00341"/>
    <d v="2025-01-28T00:00:00"/>
    <x v="0"/>
    <x v="1"/>
    <d v="2025-02-25T00:00:00"/>
    <x v="0"/>
    <n v="28"/>
    <s v="CU0429"/>
    <s v="Yash Shah"/>
    <s v="Male"/>
    <n v="33"/>
    <x v="24"/>
    <s v="Maharashtra"/>
    <x v="2"/>
    <n v="2450000"/>
    <x v="0"/>
    <s v="C032"/>
    <x v="6"/>
    <x v="13"/>
    <x v="3"/>
    <x v="0"/>
    <s v="Manual"/>
    <n v="1200000"/>
    <n v="2022"/>
    <n v="3"/>
    <s v="D010"/>
    <x v="1"/>
    <x v="9"/>
    <n v="2014"/>
    <n v="3000"/>
    <n v="4.5999999999999996"/>
    <s v="S030"/>
    <x v="11"/>
    <n v="5"/>
    <x v="0"/>
    <s v="White"/>
    <n v="3.9166666666666669E-2"/>
    <n v="47000"/>
    <n v="1153000"/>
    <n v="11.53"/>
    <s v="Loan/Finance"/>
    <s v="Bajaj Finserv"/>
    <x v="3"/>
    <s v="No"/>
    <s v="FB0182"/>
    <n v="4"/>
    <n v="8"/>
    <s v="Dealer Visit"/>
    <x v="1"/>
  </r>
  <r>
    <s v="ORD00342"/>
    <d v="2025-01-28T00:00:00"/>
    <x v="0"/>
    <x v="1"/>
    <d v="2025-03-01T00:00:00"/>
    <x v="0"/>
    <n v="32"/>
    <s v="CU0476"/>
    <s v="Vinod Joshi"/>
    <s v="Male"/>
    <n v="46"/>
    <x v="15"/>
    <s v="Tamil Nadu"/>
    <x v="5"/>
    <n v="420000"/>
    <x v="0"/>
    <s v="C004"/>
    <x v="1"/>
    <x v="7"/>
    <x v="2"/>
    <x v="1"/>
    <s v="Manual"/>
    <n v="690000"/>
    <n v="2024"/>
    <n v="3"/>
    <s v="D006"/>
    <x v="0"/>
    <x v="15"/>
    <n v="2015"/>
    <n v="3000"/>
    <n v="3.5"/>
    <s v="S017"/>
    <x v="21"/>
    <n v="8"/>
    <x v="0"/>
    <s v="Grey"/>
    <n v="1.7391304347826087E-2"/>
    <n v="12000"/>
    <n v="678000"/>
    <n v="6.78"/>
    <s v="Cash"/>
    <s v="N/A"/>
    <x v="1"/>
    <s v="Yes"/>
    <s v="No Feedback"/>
    <s v="No Feedback"/>
    <s v="No Feedback"/>
    <s v="No Feedback"/>
    <x v="3"/>
  </r>
  <r>
    <s v="ORD00343"/>
    <d v="2025-01-28T00:00:00"/>
    <x v="0"/>
    <x v="1"/>
    <d v="2025-03-04T00:00:00"/>
    <x v="0"/>
    <n v="35"/>
    <s v="CU0393"/>
    <s v="Nisha Jain"/>
    <s v="Female"/>
    <n v="32"/>
    <x v="2"/>
    <s v="Delhi"/>
    <x v="8"/>
    <n v="1320000"/>
    <x v="0"/>
    <s v="C015"/>
    <x v="2"/>
    <x v="2"/>
    <x v="0"/>
    <x v="1"/>
    <s v="Manual"/>
    <n v="650000"/>
    <n v="2021"/>
    <n v="3"/>
    <s v="D001"/>
    <x v="0"/>
    <x v="2"/>
    <n v="2013"/>
    <n v="4500"/>
    <n v="3.7"/>
    <s v="S004"/>
    <x v="20"/>
    <n v="8"/>
    <x v="1"/>
    <s v="Brown"/>
    <n v="0"/>
    <n v="0"/>
    <n v="650000"/>
    <n v="6.5"/>
    <s v="Cash"/>
    <s v="N/A"/>
    <x v="5"/>
    <s v="No"/>
    <s v="No Feedback"/>
    <s v="No Feedback"/>
    <s v="No Feedback"/>
    <s v="No Feedback"/>
    <x v="3"/>
  </r>
  <r>
    <s v="ORD00344"/>
    <d v="2025-01-29T00:00:00"/>
    <x v="0"/>
    <x v="1"/>
    <d v="2025-02-25T00:00:00"/>
    <x v="0"/>
    <n v="27"/>
    <s v="CU0419"/>
    <s v="Tanvi Gupta"/>
    <s v="Female"/>
    <n v="32"/>
    <x v="15"/>
    <s v="Tamil Nadu"/>
    <x v="2"/>
    <n v="2590000"/>
    <x v="0"/>
    <s v="C035"/>
    <x v="10"/>
    <x v="29"/>
    <x v="0"/>
    <x v="1"/>
    <s v="Automatic"/>
    <n v="1600000"/>
    <n v="2019"/>
    <n v="4"/>
    <s v="D016"/>
    <x v="3"/>
    <x v="18"/>
    <n v="2007"/>
    <n v="4500"/>
    <n v="4.7"/>
    <s v="S048"/>
    <x v="27"/>
    <n v="5"/>
    <x v="0"/>
    <s v="Silver"/>
    <n v="2.75E-2"/>
    <n v="44000"/>
    <n v="1556000"/>
    <n v="15.56"/>
    <s v="Loan/Finance"/>
    <s v="ICICI Bank"/>
    <x v="4"/>
    <s v="Yes"/>
    <s v="No Feedback"/>
    <s v="No Feedback"/>
    <s v="No Feedback"/>
    <s v="No Feedback"/>
    <x v="3"/>
  </r>
  <r>
    <s v="ORD00345"/>
    <d v="2025-01-30T00:00:00"/>
    <x v="0"/>
    <x v="1"/>
    <d v="2025-02-20T00:00:00"/>
    <x v="0"/>
    <n v="21"/>
    <s v="CU0166"/>
    <s v="Pradeep Gupta"/>
    <s v="Male"/>
    <n v="51"/>
    <x v="23"/>
    <s v="Bihar"/>
    <x v="1"/>
    <n v="1220000"/>
    <x v="0"/>
    <s v="C011"/>
    <x v="3"/>
    <x v="14"/>
    <x v="0"/>
    <x v="0"/>
    <s v="Automatic"/>
    <n v="1250000"/>
    <n v="2024"/>
    <n v="4"/>
    <s v="D022"/>
    <x v="2"/>
    <x v="22"/>
    <n v="2007"/>
    <n v="8000"/>
    <n v="3.9"/>
    <s v="S066"/>
    <x v="55"/>
    <n v="7"/>
    <x v="0"/>
    <s v="White"/>
    <n v="0.02"/>
    <n v="25000"/>
    <n v="1225000"/>
    <n v="12.25"/>
    <s v="Cash"/>
    <s v="N/A"/>
    <x v="6"/>
    <s v="Yes"/>
    <s v="FB0183"/>
    <n v="4"/>
    <n v="8"/>
    <s v="Online Survey"/>
    <x v="1"/>
  </r>
  <r>
    <s v="ORD00346"/>
    <d v="2025-01-31T00:00:00"/>
    <x v="0"/>
    <x v="1"/>
    <d v="2025-02-24T00:00:00"/>
    <x v="0"/>
    <n v="24"/>
    <s v="CU0592"/>
    <s v="Aman Agarwal"/>
    <s v="Male"/>
    <n v="43"/>
    <x v="14"/>
    <s v="Rajasthan"/>
    <x v="2"/>
    <n v="2620000"/>
    <x v="0"/>
    <s v="C011"/>
    <x v="3"/>
    <x v="14"/>
    <x v="0"/>
    <x v="0"/>
    <s v="Automatic"/>
    <n v="1250000"/>
    <n v="2024"/>
    <n v="4"/>
    <s v="D006"/>
    <x v="0"/>
    <x v="15"/>
    <n v="2015"/>
    <n v="3000"/>
    <n v="3.5"/>
    <s v="S017"/>
    <x v="21"/>
    <n v="8"/>
    <x v="0"/>
    <s v="Blue"/>
    <n v="4.1599999999999998E-2"/>
    <n v="52000"/>
    <n v="1198000"/>
    <n v="11.98"/>
    <s v="Exchange + Loan"/>
    <s v="Bajaj Finserv"/>
    <x v="0"/>
    <s v="Yes"/>
    <s v="FB0184"/>
    <n v="4"/>
    <n v="8"/>
    <s v="Email"/>
    <x v="1"/>
  </r>
  <r>
    <s v="ORD00347"/>
    <d v="2025-02-04T00:00:00"/>
    <x v="1"/>
    <x v="1"/>
    <m/>
    <x v="1"/>
    <s v=""/>
    <s v="CU0474"/>
    <s v="Sachin Nair"/>
    <s v="Male"/>
    <n v="32"/>
    <x v="24"/>
    <s v="Maharashtra"/>
    <x v="1"/>
    <n v="600000"/>
    <x v="0"/>
    <s v="C020"/>
    <x v="0"/>
    <x v="28"/>
    <x v="0"/>
    <x v="0"/>
    <s v="Manual"/>
    <n v="1250000"/>
    <n v="2020"/>
    <n v="2"/>
    <s v="D011"/>
    <x v="1"/>
    <x v="3"/>
    <n v="2019"/>
    <n v="12000"/>
    <n v="4.5999999999999996"/>
    <s v="S034"/>
    <x v="3"/>
    <n v="5"/>
    <x v="0"/>
    <s v="Blue"/>
    <n v="3.7600000000000001E-2"/>
    <n v="47000"/>
    <n v="1203000"/>
    <n v="12.03"/>
    <s v="Cash"/>
    <s v="N/A"/>
    <x v="6"/>
    <s v="No"/>
    <s v="No Feedback"/>
    <s v="No Feedback"/>
    <s v="No Feedback"/>
    <s v="No Feedback"/>
    <x v="3"/>
  </r>
  <r>
    <s v="ORD00348"/>
    <d v="2025-02-05T00:00:00"/>
    <x v="1"/>
    <x v="1"/>
    <d v="2025-03-08T00:00:00"/>
    <x v="0"/>
    <n v="31"/>
    <s v="CU0428"/>
    <s v="Arjun Shah"/>
    <s v="Male"/>
    <n v="56"/>
    <x v="8"/>
    <s v="Madhya Pradesh"/>
    <x v="6"/>
    <n v="1620000"/>
    <x v="0"/>
    <s v="C035"/>
    <x v="10"/>
    <x v="29"/>
    <x v="0"/>
    <x v="1"/>
    <s v="Automatic"/>
    <n v="1600000"/>
    <n v="2019"/>
    <n v="4"/>
    <s v="D018"/>
    <x v="3"/>
    <x v="7"/>
    <n v="2019"/>
    <n v="4500"/>
    <n v="3.8"/>
    <s v="S053"/>
    <x v="7"/>
    <n v="7"/>
    <x v="0"/>
    <s v="Silver"/>
    <n v="3.8124999999999999E-2"/>
    <n v="61000"/>
    <n v="1539000"/>
    <n v="15.39"/>
    <s v="Cash"/>
    <s v="N/A"/>
    <x v="1"/>
    <s v="Yes"/>
    <s v="FB0185"/>
    <n v="5"/>
    <n v="8"/>
    <s v="Online Survey"/>
    <x v="1"/>
  </r>
  <r>
    <s v="ORD00349"/>
    <d v="2025-02-07T00:00:00"/>
    <x v="1"/>
    <x v="1"/>
    <d v="2025-03-10T00:00:00"/>
    <x v="0"/>
    <n v="31"/>
    <s v="CU0300"/>
    <s v="Ayesha Rao"/>
    <s v="Female"/>
    <n v="41"/>
    <x v="8"/>
    <s v="Madhya Pradesh"/>
    <x v="7"/>
    <n v="650000"/>
    <x v="0"/>
    <s v="C028"/>
    <x v="4"/>
    <x v="6"/>
    <x v="2"/>
    <x v="1"/>
    <s v="Automatic"/>
    <n v="1250000"/>
    <n v="2023"/>
    <n v="4"/>
    <s v="D024"/>
    <x v="4"/>
    <x v="10"/>
    <n v="2013"/>
    <n v="12000"/>
    <n v="3.9"/>
    <s v="S072"/>
    <x v="30"/>
    <n v="4"/>
    <x v="0"/>
    <s v="Black"/>
    <n v="1.9199999999999998E-2"/>
    <n v="24000"/>
    <n v="1226000"/>
    <n v="12.26"/>
    <s v="Cash"/>
    <s v="N/A"/>
    <x v="6"/>
    <s v="Yes"/>
    <s v="FB0186"/>
    <n v="1"/>
    <n v="2"/>
    <s v="Online Survey"/>
    <x v="5"/>
  </r>
  <r>
    <s v="ORD00350"/>
    <d v="2025-02-08T00:00:00"/>
    <x v="1"/>
    <x v="1"/>
    <d v="2025-03-13T00:00:00"/>
    <x v="0"/>
    <n v="33"/>
    <s v="CU0150"/>
    <s v="Sandeep Yadav"/>
    <s v="Male"/>
    <n v="21"/>
    <x v="22"/>
    <s v="Gujarat"/>
    <x v="3"/>
    <n v="820000"/>
    <x v="0"/>
    <s v="C029"/>
    <x v="4"/>
    <x v="18"/>
    <x v="2"/>
    <x v="1"/>
    <s v="Manual"/>
    <n v="800000"/>
    <n v="2024"/>
    <n v="3"/>
    <s v="D012"/>
    <x v="1"/>
    <x v="20"/>
    <n v="2011"/>
    <n v="12000"/>
    <n v="3.8"/>
    <s v="S038"/>
    <x v="34"/>
    <n v="8"/>
    <x v="0"/>
    <s v="White"/>
    <n v="0"/>
    <n v="0"/>
    <n v="800000"/>
    <n v="8"/>
    <s v="Loan/Finance"/>
    <s v="SBI"/>
    <x v="6"/>
    <s v="No"/>
    <s v="No Feedback"/>
    <s v="No Feedback"/>
    <s v="No Feedback"/>
    <s v="No Feedback"/>
    <x v="3"/>
  </r>
  <r>
    <s v="ORD00351"/>
    <d v="2025-02-08T00:00:00"/>
    <x v="1"/>
    <x v="1"/>
    <d v="2025-03-11T00:00:00"/>
    <x v="0"/>
    <n v="31"/>
    <s v="CU0658"/>
    <s v="Sneha Malhotra"/>
    <s v="Female"/>
    <n v="41"/>
    <x v="17"/>
    <s v="Karnataka"/>
    <x v="2"/>
    <n v="1460000"/>
    <x v="0"/>
    <s v="C020"/>
    <x v="0"/>
    <x v="28"/>
    <x v="0"/>
    <x v="0"/>
    <s v="Manual"/>
    <n v="1250000"/>
    <n v="2020"/>
    <n v="2"/>
    <s v="D015"/>
    <x v="3"/>
    <x v="11"/>
    <n v="2006"/>
    <n v="4500"/>
    <n v="4.5999999999999996"/>
    <s v="S045"/>
    <x v="41"/>
    <n v="7"/>
    <x v="0"/>
    <s v="Grey"/>
    <n v="4.24E-2"/>
    <n v="53000"/>
    <n v="1197000"/>
    <n v="11.97"/>
    <s v="Loan/Finance"/>
    <s v="Mahindra Finance"/>
    <x v="5"/>
    <s v="No"/>
    <s v="FB0187"/>
    <n v="3"/>
    <n v="6"/>
    <s v="Email"/>
    <x v="6"/>
  </r>
  <r>
    <s v="ORD00352"/>
    <d v="2025-02-08T00:00:00"/>
    <x v="1"/>
    <x v="1"/>
    <d v="2025-03-01T00:00:00"/>
    <x v="0"/>
    <n v="21"/>
    <s v="CU0609"/>
    <s v="Nitin Das"/>
    <s v="Male"/>
    <n v="37"/>
    <x v="13"/>
    <s v="Assam"/>
    <x v="1"/>
    <n v="1390000"/>
    <x v="0"/>
    <s v="C002"/>
    <x v="1"/>
    <x v="3"/>
    <x v="1"/>
    <x v="1"/>
    <s v="Manual"/>
    <n v="650000"/>
    <n v="2024"/>
    <n v="3"/>
    <s v="D023"/>
    <x v="2"/>
    <x v="14"/>
    <n v="2005"/>
    <n v="12000"/>
    <n v="4.4000000000000004"/>
    <s v="S069"/>
    <x v="28"/>
    <n v="6"/>
    <x v="0"/>
    <s v="Black"/>
    <n v="0"/>
    <n v="0"/>
    <n v="650000"/>
    <n v="6.5"/>
    <s v="Cash"/>
    <s v="N/A"/>
    <x v="1"/>
    <s v="Yes"/>
    <s v="No Feedback"/>
    <s v="No Feedback"/>
    <s v="No Feedback"/>
    <s v="No Feedback"/>
    <x v="3"/>
  </r>
  <r>
    <s v="ORD00353"/>
    <d v="2025-02-08T00:00:00"/>
    <x v="1"/>
    <x v="1"/>
    <d v="2025-03-01T00:00:00"/>
    <x v="0"/>
    <n v="21"/>
    <s v="CU0582"/>
    <s v="Faisal Sharma"/>
    <s v="Male"/>
    <n v="47"/>
    <x v="16"/>
    <s v="Uttar Pradesh"/>
    <x v="2"/>
    <n v="2460000"/>
    <x v="0"/>
    <s v="C016"/>
    <x v="2"/>
    <x v="16"/>
    <x v="0"/>
    <x v="0"/>
    <s v="Manual"/>
    <n v="950000"/>
    <n v="2023"/>
    <n v="3"/>
    <s v="D008"/>
    <x v="0"/>
    <x v="12"/>
    <n v="2007"/>
    <n v="10000"/>
    <n v="3.8"/>
    <s v="S024"/>
    <x v="35"/>
    <n v="4"/>
    <x v="0"/>
    <s v="Red"/>
    <n v="0"/>
    <n v="0"/>
    <n v="950000"/>
    <n v="9.5"/>
    <s v="Cash"/>
    <s v="N/A"/>
    <x v="2"/>
    <s v="No"/>
    <s v="FB0188"/>
    <n v="5"/>
    <n v="10"/>
    <s v="Phone"/>
    <x v="1"/>
  </r>
  <r>
    <s v="ORD00354"/>
    <d v="2025-02-12T00:00:00"/>
    <x v="1"/>
    <x v="1"/>
    <d v="2025-03-12T00:00:00"/>
    <x v="0"/>
    <n v="28"/>
    <s v="CU0234"/>
    <s v="Anjali Bansal"/>
    <s v="Female"/>
    <n v="28"/>
    <x v="6"/>
    <s v="Odisha"/>
    <x v="6"/>
    <n v="1180000"/>
    <x v="0"/>
    <s v="C001"/>
    <x v="1"/>
    <x v="25"/>
    <x v="1"/>
    <x v="1"/>
    <s v="Manual"/>
    <n v="425000"/>
    <n v="2022"/>
    <n v="3"/>
    <s v="D021"/>
    <x v="2"/>
    <x v="6"/>
    <n v="2008"/>
    <n v="4500"/>
    <n v="4.3"/>
    <s v="S062"/>
    <x v="6"/>
    <n v="5"/>
    <x v="0"/>
    <s v="Silver"/>
    <n v="2.3529411764705882E-2"/>
    <n v="10000"/>
    <n v="415000"/>
    <n v="4.1500000000000004"/>
    <s v="Loan/Finance"/>
    <s v="Mahindra Finance"/>
    <x v="0"/>
    <s v="No"/>
    <s v="No Feedback"/>
    <s v="No Feedback"/>
    <s v="No Feedback"/>
    <s v="No Feedback"/>
    <x v="3"/>
  </r>
  <r>
    <s v="ORD00355"/>
    <d v="2025-02-13T00:00:00"/>
    <x v="1"/>
    <x v="1"/>
    <d v="2025-03-18T00:00:00"/>
    <x v="0"/>
    <n v="33"/>
    <s v="CU0660"/>
    <s v="Swati Pillai"/>
    <s v="Female"/>
    <n v="62"/>
    <x v="1"/>
    <s v="Punjab"/>
    <x v="6"/>
    <n v="1860000"/>
    <x v="0"/>
    <s v="C004"/>
    <x v="1"/>
    <x v="7"/>
    <x v="2"/>
    <x v="1"/>
    <s v="Manual"/>
    <n v="690000"/>
    <n v="2024"/>
    <n v="3"/>
    <s v="D011"/>
    <x v="1"/>
    <x v="3"/>
    <n v="2019"/>
    <n v="12000"/>
    <n v="4.5999999999999996"/>
    <s v="S035"/>
    <x v="22"/>
    <n v="4"/>
    <x v="0"/>
    <s v="White"/>
    <n v="1.8840579710144929E-2"/>
    <n v="13000"/>
    <n v="677000"/>
    <n v="6.77"/>
    <s v="Exchange + Loan"/>
    <s v="Mahindra Finance"/>
    <x v="3"/>
    <s v="Yes"/>
    <s v="No Feedback"/>
    <s v="No Feedback"/>
    <s v="No Feedback"/>
    <s v="No Feedback"/>
    <x v="3"/>
  </r>
  <r>
    <s v="ORD00356"/>
    <d v="2025-02-13T00:00:00"/>
    <x v="1"/>
    <x v="1"/>
    <d v="2025-02-23T00:00:00"/>
    <x v="0"/>
    <n v="10"/>
    <s v="CU0685"/>
    <s v="Ritu Agarwal"/>
    <s v="Female"/>
    <n v="42"/>
    <x v="12"/>
    <s v="Uttar Pradesh"/>
    <x v="1"/>
    <n v="1530000"/>
    <x v="0"/>
    <s v="C034"/>
    <x v="5"/>
    <x v="10"/>
    <x v="2"/>
    <x v="1"/>
    <s v="Automatic"/>
    <n v="1350000"/>
    <n v="2022"/>
    <n v="3"/>
    <s v="D008"/>
    <x v="0"/>
    <x v="12"/>
    <n v="2007"/>
    <n v="10000"/>
    <n v="3.8"/>
    <s v="S023"/>
    <x v="14"/>
    <n v="8"/>
    <x v="0"/>
    <s v="Grey"/>
    <n v="0"/>
    <n v="0"/>
    <n v="1350000"/>
    <n v="13.5"/>
    <s v="Cash"/>
    <s v="N/A"/>
    <x v="2"/>
    <s v="No"/>
    <s v="No Feedback"/>
    <s v="No Feedback"/>
    <s v="No Feedback"/>
    <s v="No Feedback"/>
    <x v="3"/>
  </r>
  <r>
    <s v="ORD00357"/>
    <d v="2025-02-15T00:00:00"/>
    <x v="1"/>
    <x v="1"/>
    <d v="2025-03-11T00:00:00"/>
    <x v="0"/>
    <n v="24"/>
    <s v="CU0471"/>
    <s v="Kamal Yadav"/>
    <s v="Male"/>
    <n v="47"/>
    <x v="16"/>
    <s v="Uttar Pradesh"/>
    <x v="0"/>
    <n v="870000"/>
    <x v="0"/>
    <s v="C015"/>
    <x v="2"/>
    <x v="2"/>
    <x v="0"/>
    <x v="1"/>
    <s v="Manual"/>
    <n v="650000"/>
    <n v="2021"/>
    <n v="3"/>
    <s v="D007"/>
    <x v="0"/>
    <x v="16"/>
    <n v="2013"/>
    <n v="3000"/>
    <n v="4.4000000000000004"/>
    <s v="S020"/>
    <x v="24"/>
    <n v="4"/>
    <x v="0"/>
    <s v="Silver"/>
    <n v="3.3846153846153845E-2"/>
    <n v="22000"/>
    <n v="628000"/>
    <n v="6.28"/>
    <s v="Loan/Finance"/>
    <s v="Axis Bank"/>
    <x v="2"/>
    <s v="No"/>
    <s v="No Feedback"/>
    <s v="No Feedback"/>
    <s v="No Feedback"/>
    <s v="No Feedback"/>
    <x v="3"/>
  </r>
  <r>
    <s v="ORD00358"/>
    <d v="2025-02-16T00:00:00"/>
    <x v="1"/>
    <x v="1"/>
    <d v="2025-03-02T00:00:00"/>
    <x v="0"/>
    <n v="14"/>
    <s v="CU0548"/>
    <s v="Yash Shah"/>
    <s v="Male"/>
    <n v="44"/>
    <x v="12"/>
    <s v="Uttar Pradesh"/>
    <x v="8"/>
    <n v="1110000"/>
    <x v="0"/>
    <s v="C029"/>
    <x v="4"/>
    <x v="18"/>
    <x v="2"/>
    <x v="1"/>
    <s v="Manual"/>
    <n v="800000"/>
    <n v="2024"/>
    <n v="3"/>
    <s v="D007"/>
    <x v="0"/>
    <x v="16"/>
    <n v="2013"/>
    <n v="3000"/>
    <n v="4.4000000000000004"/>
    <s v="S020"/>
    <x v="24"/>
    <n v="4"/>
    <x v="0"/>
    <s v="Grey"/>
    <n v="1.8749999999999999E-2"/>
    <n v="15000"/>
    <n v="785000"/>
    <n v="7.85"/>
    <s v="Cash"/>
    <s v="N/A"/>
    <x v="1"/>
    <s v="Yes"/>
    <s v="FB0189"/>
    <n v="4"/>
    <n v="7"/>
    <s v="Phone"/>
    <x v="1"/>
  </r>
  <r>
    <s v="ORD00359"/>
    <d v="2025-02-19T00:00:00"/>
    <x v="1"/>
    <x v="1"/>
    <d v="2025-02-26T00:00:00"/>
    <x v="0"/>
    <n v="7"/>
    <s v="CU0234"/>
    <s v="Anjali Bansal"/>
    <s v="Female"/>
    <n v="28"/>
    <x v="6"/>
    <s v="Odisha"/>
    <x v="6"/>
    <n v="1180000"/>
    <x v="0"/>
    <s v="C020"/>
    <x v="0"/>
    <x v="28"/>
    <x v="0"/>
    <x v="0"/>
    <s v="Manual"/>
    <n v="1250000"/>
    <n v="2020"/>
    <n v="2"/>
    <s v="D021"/>
    <x v="2"/>
    <x v="6"/>
    <n v="2008"/>
    <n v="4500"/>
    <n v="4.3"/>
    <s v="S064"/>
    <x v="40"/>
    <n v="8"/>
    <x v="0"/>
    <s v="Blue"/>
    <n v="8.8000000000000005E-3"/>
    <n v="11000"/>
    <n v="1239000"/>
    <n v="12.39"/>
    <s v="Loan/Finance"/>
    <s v="Mahindra Finance"/>
    <x v="0"/>
    <s v="No"/>
    <s v="FB0190"/>
    <n v="5"/>
    <n v="10"/>
    <s v="Email"/>
    <x v="1"/>
  </r>
  <r>
    <s v="ORD00360"/>
    <d v="2025-02-19T00:00:00"/>
    <x v="1"/>
    <x v="1"/>
    <d v="2025-02-26T00:00:00"/>
    <x v="0"/>
    <n v="7"/>
    <s v="CU0311"/>
    <s v="Dinesh Jain"/>
    <s v="Male"/>
    <n v="52"/>
    <x v="11"/>
    <s v="Karnataka"/>
    <x v="2"/>
    <n v="3050000"/>
    <x v="0"/>
    <s v="C002"/>
    <x v="1"/>
    <x v="3"/>
    <x v="1"/>
    <x v="1"/>
    <s v="Manual"/>
    <n v="650000"/>
    <n v="2024"/>
    <n v="3"/>
    <s v="D015"/>
    <x v="3"/>
    <x v="11"/>
    <n v="2006"/>
    <n v="4500"/>
    <n v="4.5999999999999996"/>
    <s v="S046"/>
    <x v="12"/>
    <n v="4"/>
    <x v="0"/>
    <s v="White"/>
    <n v="0"/>
    <n v="0"/>
    <n v="650000"/>
    <n v="6.5"/>
    <s v="Loan/Finance"/>
    <s v="ICICI Bank"/>
    <x v="6"/>
    <s v="No"/>
    <s v="No Feedback"/>
    <s v="No Feedback"/>
    <s v="No Feedback"/>
    <s v="No Feedback"/>
    <x v="3"/>
  </r>
  <r>
    <s v="ORD00361"/>
    <d v="2025-02-20T00:00:00"/>
    <x v="1"/>
    <x v="1"/>
    <d v="2025-03-02T00:00:00"/>
    <x v="0"/>
    <n v="10"/>
    <s v="CU0086"/>
    <s v="Karan Das"/>
    <s v="Male"/>
    <n v="39"/>
    <x v="21"/>
    <s v="Kerala"/>
    <x v="8"/>
    <n v="1530000"/>
    <x v="0"/>
    <s v="C012"/>
    <x v="3"/>
    <x v="9"/>
    <x v="2"/>
    <x v="1"/>
    <s v="Automatic"/>
    <n v="1100000"/>
    <n v="2023"/>
    <n v="2"/>
    <s v="D019"/>
    <x v="3"/>
    <x v="23"/>
    <n v="2013"/>
    <n v="12000"/>
    <n v="4.2"/>
    <s v="S059"/>
    <x v="65"/>
    <n v="6"/>
    <x v="0"/>
    <s v="Grey"/>
    <n v="9.0909090909090905E-3"/>
    <n v="10000"/>
    <n v="1090000"/>
    <n v="10.9"/>
    <s v="Cash"/>
    <s v="N/A"/>
    <x v="3"/>
    <s v="No"/>
    <s v="FB0191"/>
    <n v="5"/>
    <n v="10"/>
    <s v="Dealer Visit"/>
    <x v="1"/>
  </r>
  <r>
    <s v="ORD00362"/>
    <d v="2025-02-21T00:00:00"/>
    <x v="1"/>
    <x v="1"/>
    <d v="2025-03-07T00:00:00"/>
    <x v="0"/>
    <n v="14"/>
    <s v="CU0200"/>
    <s v="Kamal Iyer"/>
    <s v="Male"/>
    <n v="25"/>
    <x v="4"/>
    <s v="Haryana"/>
    <x v="0"/>
    <n v="1280000"/>
    <x v="0"/>
    <s v="C015"/>
    <x v="2"/>
    <x v="2"/>
    <x v="0"/>
    <x v="1"/>
    <s v="Manual"/>
    <n v="650000"/>
    <n v="2021"/>
    <n v="3"/>
    <s v="D003"/>
    <x v="0"/>
    <x v="4"/>
    <n v="2012"/>
    <n v="10000"/>
    <n v="4.2"/>
    <s v="S009"/>
    <x v="57"/>
    <n v="8"/>
    <x v="0"/>
    <s v="Black"/>
    <n v="9.2307692307692316E-3"/>
    <n v="6000"/>
    <n v="644000"/>
    <n v="6.44"/>
    <s v="Cash"/>
    <s v="N/A"/>
    <x v="3"/>
    <s v="No"/>
    <s v="No Feedback"/>
    <s v="No Feedback"/>
    <s v="No Feedback"/>
    <s v="No Feedback"/>
    <x v="3"/>
  </r>
  <r>
    <s v="ORD00363"/>
    <d v="2025-02-22T00:00:00"/>
    <x v="1"/>
    <x v="1"/>
    <d v="2025-03-25T00:00:00"/>
    <x v="0"/>
    <n v="31"/>
    <s v="CU0291"/>
    <s v="Suresh Bansal"/>
    <s v="Male"/>
    <n v="28"/>
    <x v="13"/>
    <s v="Assam"/>
    <x v="9"/>
    <n v="2330000"/>
    <x v="0"/>
    <s v="C035"/>
    <x v="10"/>
    <x v="29"/>
    <x v="0"/>
    <x v="1"/>
    <s v="Automatic"/>
    <n v="1600000"/>
    <n v="2019"/>
    <n v="4"/>
    <s v="D023"/>
    <x v="2"/>
    <x v="14"/>
    <n v="2005"/>
    <n v="12000"/>
    <n v="4.4000000000000004"/>
    <s v="S070"/>
    <x v="18"/>
    <n v="4"/>
    <x v="0"/>
    <s v="White"/>
    <n v="9.3749999999999997E-3"/>
    <n v="15000"/>
    <n v="1585000"/>
    <n v="15.85"/>
    <s v="Cash"/>
    <s v="N/A"/>
    <x v="4"/>
    <s v="Yes"/>
    <s v="FB0192"/>
    <n v="5"/>
    <n v="10"/>
    <s v="Email"/>
    <x v="1"/>
  </r>
  <r>
    <s v="ORD00364"/>
    <d v="2025-02-23T00:00:00"/>
    <x v="1"/>
    <x v="1"/>
    <d v="2025-03-17T00:00:00"/>
    <x v="0"/>
    <n v="22"/>
    <s v="CU0500"/>
    <s v="Divya Mishra"/>
    <s v="Female"/>
    <n v="32"/>
    <x v="2"/>
    <s v="Delhi"/>
    <x v="2"/>
    <n v="3400000"/>
    <x v="0"/>
    <s v="C001"/>
    <x v="1"/>
    <x v="25"/>
    <x v="1"/>
    <x v="1"/>
    <s v="Manual"/>
    <n v="425000"/>
    <n v="2022"/>
    <n v="3"/>
    <s v="D017"/>
    <x v="3"/>
    <x v="19"/>
    <n v="2015"/>
    <n v="4500"/>
    <n v="4.3"/>
    <s v="S052"/>
    <x v="69"/>
    <n v="7"/>
    <x v="0"/>
    <s v="White"/>
    <n v="1.6470588235294119E-2"/>
    <n v="7000"/>
    <n v="418000"/>
    <n v="4.18"/>
    <s v="Loan/Finance"/>
    <s v="Tata Capital"/>
    <x v="4"/>
    <s v="No"/>
    <s v="FB0193"/>
    <n v="3"/>
    <n v="6"/>
    <s v="Online Survey"/>
    <x v="7"/>
  </r>
  <r>
    <s v="ORD00365"/>
    <d v="2025-02-24T00:00:00"/>
    <x v="1"/>
    <x v="1"/>
    <d v="2025-03-31T00:00:00"/>
    <x v="0"/>
    <n v="35"/>
    <s v="CU0351"/>
    <s v="Tarun Saini"/>
    <s v="Male"/>
    <n v="52"/>
    <x v="20"/>
    <s v="Maharashtra"/>
    <x v="0"/>
    <n v="910000"/>
    <x v="0"/>
    <s v="C016"/>
    <x v="2"/>
    <x v="16"/>
    <x v="0"/>
    <x v="0"/>
    <s v="Manual"/>
    <n v="950000"/>
    <n v="2023"/>
    <n v="3"/>
    <s v="D009"/>
    <x v="1"/>
    <x v="17"/>
    <n v="2011"/>
    <n v="12000"/>
    <n v="3.5"/>
    <s v="S027"/>
    <x v="32"/>
    <n v="4"/>
    <x v="0"/>
    <s v="Black"/>
    <n v="4.1052631578947368E-2"/>
    <n v="39000"/>
    <n v="911000"/>
    <n v="9.11"/>
    <s v="Cash"/>
    <s v="N/A"/>
    <x v="4"/>
    <s v="No"/>
    <s v="No Feedback"/>
    <s v="No Feedback"/>
    <s v="No Feedback"/>
    <s v="No Feedback"/>
    <x v="3"/>
  </r>
  <r>
    <s v="ORD00366"/>
    <d v="2025-02-25T00:00:00"/>
    <x v="1"/>
    <x v="1"/>
    <d v="2025-03-25T00:00:00"/>
    <x v="0"/>
    <n v="28"/>
    <s v="CU0484"/>
    <s v="Harsh Shah"/>
    <s v="Male"/>
    <n v="46"/>
    <x v="7"/>
    <s v="Telangana"/>
    <x v="6"/>
    <n v="920000"/>
    <x v="0"/>
    <s v="C003"/>
    <x v="1"/>
    <x v="5"/>
    <x v="1"/>
    <x v="1"/>
    <s v="Automatic"/>
    <n v="760000"/>
    <n v="2022"/>
    <n v="2"/>
    <s v="D018"/>
    <x v="3"/>
    <x v="7"/>
    <n v="2019"/>
    <n v="4500"/>
    <n v="3.8"/>
    <s v="S055"/>
    <x v="71"/>
    <n v="8"/>
    <x v="1"/>
    <s v="Red"/>
    <n v="3.2894736842105261E-2"/>
    <n v="25000"/>
    <n v="735000"/>
    <n v="7.35"/>
    <s v="Cash"/>
    <s v="N/A"/>
    <x v="4"/>
    <s v="Yes"/>
    <s v="FB0194"/>
    <n v="5"/>
    <n v="9"/>
    <s v="Email"/>
    <x v="1"/>
  </r>
  <r>
    <s v="ORD00367"/>
    <d v="2025-02-26T00:00:00"/>
    <x v="1"/>
    <x v="1"/>
    <d v="2025-03-31T00:00:00"/>
    <x v="0"/>
    <n v="33"/>
    <s v="CU0625"/>
    <s v="Aman Shah"/>
    <s v="Male"/>
    <n v="42"/>
    <x v="1"/>
    <s v="Punjab"/>
    <x v="2"/>
    <n v="2040000"/>
    <x v="0"/>
    <s v="C018"/>
    <x v="2"/>
    <x v="20"/>
    <x v="0"/>
    <x v="3"/>
    <s v="Automatic"/>
    <n v="1450000"/>
    <n v="2023"/>
    <n v="3"/>
    <s v="D005"/>
    <x v="0"/>
    <x v="1"/>
    <n v="2010"/>
    <n v="12000"/>
    <n v="4"/>
    <s v="S015"/>
    <x v="10"/>
    <n v="8"/>
    <x v="0"/>
    <s v="Blue"/>
    <n v="4.7586206896551721E-2"/>
    <n v="69000"/>
    <n v="1381000"/>
    <n v="13.81"/>
    <s v="Cash"/>
    <s v="N/A"/>
    <x v="4"/>
    <s v="No"/>
    <s v="No Feedback"/>
    <s v="No Feedback"/>
    <s v="No Feedback"/>
    <s v="No Feedback"/>
    <x v="3"/>
  </r>
  <r>
    <s v="ORD00368"/>
    <d v="2025-02-26T00:00:00"/>
    <x v="1"/>
    <x v="1"/>
    <d v="2025-03-27T00:00:00"/>
    <x v="0"/>
    <n v="29"/>
    <s v="CU0380"/>
    <s v="Vivek Shah"/>
    <s v="Male"/>
    <n v="39"/>
    <x v="3"/>
    <s v="Maharashtra"/>
    <x v="1"/>
    <n v="1170000"/>
    <x v="0"/>
    <s v="C003"/>
    <x v="1"/>
    <x v="5"/>
    <x v="1"/>
    <x v="1"/>
    <s v="Automatic"/>
    <n v="760000"/>
    <n v="2022"/>
    <n v="2"/>
    <s v="D010"/>
    <x v="1"/>
    <x v="9"/>
    <n v="2014"/>
    <n v="3000"/>
    <n v="4.5999999999999996"/>
    <s v="S032"/>
    <x v="17"/>
    <n v="6"/>
    <x v="0"/>
    <s v="White"/>
    <n v="1.7105263157894738E-2"/>
    <n v="13000"/>
    <n v="747000"/>
    <n v="7.47"/>
    <s v="Cash"/>
    <s v="N/A"/>
    <x v="3"/>
    <s v="Yes"/>
    <s v="FB0195"/>
    <n v="4"/>
    <n v="6"/>
    <s v="Dealer Visit"/>
    <x v="1"/>
  </r>
  <r>
    <s v="ORD00369"/>
    <d v="2025-02-26T00:00:00"/>
    <x v="1"/>
    <x v="1"/>
    <d v="2025-03-17T00:00:00"/>
    <x v="0"/>
    <n v="19"/>
    <s v="CU0419"/>
    <s v="Tanvi Gupta"/>
    <s v="Female"/>
    <n v="32"/>
    <x v="15"/>
    <s v="Tamil Nadu"/>
    <x v="2"/>
    <n v="2590000"/>
    <x v="0"/>
    <s v="C008"/>
    <x v="3"/>
    <x v="12"/>
    <x v="1"/>
    <x v="1"/>
    <s v="Manual"/>
    <n v="600000"/>
    <n v="2023"/>
    <n v="3"/>
    <s v="D017"/>
    <x v="3"/>
    <x v="19"/>
    <n v="2015"/>
    <n v="4500"/>
    <n v="4.3"/>
    <s v="S052"/>
    <x v="69"/>
    <n v="7"/>
    <x v="0"/>
    <s v="Black"/>
    <n v="0"/>
    <n v="0"/>
    <n v="600000"/>
    <n v="6"/>
    <s v="Cash"/>
    <s v="N/A"/>
    <x v="2"/>
    <s v="Yes"/>
    <s v="FB0196"/>
    <n v="4"/>
    <n v="7"/>
    <s v="Online Survey"/>
    <x v="1"/>
  </r>
  <r>
    <s v="ORD00370"/>
    <d v="2025-02-28T00:00:00"/>
    <x v="1"/>
    <x v="1"/>
    <d v="2025-03-13T00:00:00"/>
    <x v="0"/>
    <n v="13"/>
    <s v="CU0330"/>
    <s v="Ramesh Jain"/>
    <s v="Male"/>
    <n v="50"/>
    <x v="6"/>
    <s v="Odisha"/>
    <x v="2"/>
    <n v="1740000"/>
    <x v="0"/>
    <s v="C011"/>
    <x v="3"/>
    <x v="14"/>
    <x v="0"/>
    <x v="0"/>
    <s v="Automatic"/>
    <n v="1250000"/>
    <n v="2024"/>
    <n v="4"/>
    <s v="D021"/>
    <x v="2"/>
    <x v="6"/>
    <n v="2008"/>
    <n v="4500"/>
    <n v="4.3"/>
    <s v="S062"/>
    <x v="6"/>
    <n v="5"/>
    <x v="0"/>
    <s v="Black"/>
    <n v="2.7199999999999998E-2"/>
    <n v="34000"/>
    <n v="1216000"/>
    <n v="12.16"/>
    <s v="Loan/Finance"/>
    <s v="HDFC Bank"/>
    <x v="3"/>
    <s v="No"/>
    <s v="No Feedback"/>
    <s v="No Feedback"/>
    <s v="No Feedback"/>
    <s v="No Feedback"/>
    <x v="3"/>
  </r>
  <r>
    <s v="ORD00371"/>
    <d v="2025-03-02T00:00:00"/>
    <x v="2"/>
    <x v="1"/>
    <d v="2025-03-29T00:00:00"/>
    <x v="0"/>
    <n v="27"/>
    <s v="CU0608"/>
    <s v="Ritu Mishra"/>
    <s v="Female"/>
    <n v="37"/>
    <x v="18"/>
    <s v="Gujarat"/>
    <x v="1"/>
    <n v="1120000"/>
    <x v="0"/>
    <s v="C012"/>
    <x v="3"/>
    <x v="9"/>
    <x v="2"/>
    <x v="1"/>
    <s v="Automatic"/>
    <n v="1100000"/>
    <n v="2023"/>
    <n v="2"/>
    <s v="D002"/>
    <x v="0"/>
    <x v="5"/>
    <n v="2007"/>
    <n v="10000"/>
    <n v="4"/>
    <s v="S008"/>
    <x v="5"/>
    <n v="5"/>
    <x v="0"/>
    <s v="White"/>
    <n v="0.04"/>
    <n v="44000"/>
    <n v="1056000"/>
    <n v="10.56"/>
    <s v="Exchange + Loan"/>
    <s v="SBI"/>
    <x v="6"/>
    <s v="No"/>
    <s v="FB0197"/>
    <n v="4"/>
    <n v="9"/>
    <s v="Dealer Visit"/>
    <x v="1"/>
  </r>
  <r>
    <s v="ORD00372"/>
    <d v="2025-03-02T00:00:00"/>
    <x v="2"/>
    <x v="1"/>
    <m/>
    <x v="1"/>
    <s v=""/>
    <s v="CU0351"/>
    <s v="Tarun Saini"/>
    <s v="Male"/>
    <n v="52"/>
    <x v="20"/>
    <s v="Maharashtra"/>
    <x v="0"/>
    <n v="910000"/>
    <x v="0"/>
    <s v="C006"/>
    <x v="1"/>
    <x v="11"/>
    <x v="3"/>
    <x v="2"/>
    <s v="Manual"/>
    <n v="900000"/>
    <n v="2022"/>
    <n v="3"/>
    <s v="D010"/>
    <x v="1"/>
    <x v="9"/>
    <n v="2014"/>
    <n v="3000"/>
    <n v="4.5999999999999996"/>
    <s v="S030"/>
    <x v="11"/>
    <n v="5"/>
    <x v="0"/>
    <s v="Grey"/>
    <n v="1.6666666666666666E-2"/>
    <n v="15000"/>
    <n v="885000"/>
    <n v="8.85"/>
    <s v="Loan/Finance"/>
    <s v="ICICI Bank"/>
    <x v="4"/>
    <s v="No"/>
    <s v="No Feedback"/>
    <s v="No Feedback"/>
    <s v="No Feedback"/>
    <s v="No Feedback"/>
    <x v="3"/>
  </r>
  <r>
    <s v="ORD00373"/>
    <d v="2025-03-03T00:00:00"/>
    <x v="2"/>
    <x v="1"/>
    <d v="2025-03-22T00:00:00"/>
    <x v="0"/>
    <n v="19"/>
    <s v="CU0156"/>
    <s v="Sneha Verma"/>
    <s v="Female"/>
    <n v="55"/>
    <x v="18"/>
    <s v="Gujarat"/>
    <x v="6"/>
    <n v="1010000"/>
    <x v="0"/>
    <s v="C031"/>
    <x v="6"/>
    <x v="23"/>
    <x v="0"/>
    <x v="0"/>
    <s v="Manual"/>
    <n v="950000"/>
    <n v="2024"/>
    <n v="4"/>
    <s v="D012"/>
    <x v="1"/>
    <x v="20"/>
    <n v="2011"/>
    <n v="12000"/>
    <n v="3.8"/>
    <s v="S038"/>
    <x v="34"/>
    <n v="8"/>
    <x v="0"/>
    <s v="Silver"/>
    <n v="0"/>
    <n v="0"/>
    <n v="950000"/>
    <n v="9.5"/>
    <s v="Loan/Finance"/>
    <s v="Bajaj Finserv"/>
    <x v="4"/>
    <s v="No"/>
    <s v="No Feedback"/>
    <s v="No Feedback"/>
    <s v="No Feedback"/>
    <s v="No Feedback"/>
    <x v="3"/>
  </r>
  <r>
    <s v="ORD00374"/>
    <d v="2025-03-04T00:00:00"/>
    <x v="2"/>
    <x v="1"/>
    <d v="2025-03-18T00:00:00"/>
    <x v="0"/>
    <n v="14"/>
    <s v="CU0707"/>
    <s v="Aman Agarwal"/>
    <s v="Male"/>
    <n v="48"/>
    <x v="2"/>
    <s v="Delhi"/>
    <x v="0"/>
    <n v="1080000"/>
    <x v="0"/>
    <s v="C001"/>
    <x v="1"/>
    <x v="25"/>
    <x v="1"/>
    <x v="1"/>
    <s v="Manual"/>
    <n v="425000"/>
    <n v="2022"/>
    <n v="3"/>
    <s v="D001"/>
    <x v="0"/>
    <x v="2"/>
    <n v="2013"/>
    <n v="4500"/>
    <n v="3.7"/>
    <s v="S003"/>
    <x v="13"/>
    <n v="5"/>
    <x v="0"/>
    <s v="Black"/>
    <n v="4.4705882352941179E-2"/>
    <n v="19000"/>
    <n v="406000"/>
    <n v="4.0599999999999996"/>
    <s v="Exchange + Loan"/>
    <s v="Mahindra Finance"/>
    <x v="0"/>
    <s v="No"/>
    <s v="No Feedback"/>
    <s v="No Feedback"/>
    <s v="No Feedback"/>
    <s v="No Feedback"/>
    <x v="3"/>
  </r>
  <r>
    <s v="ORD00375"/>
    <d v="2025-03-06T00:00:00"/>
    <x v="2"/>
    <x v="1"/>
    <d v="2025-04-04T00:00:00"/>
    <x v="0"/>
    <n v="29"/>
    <s v="CU0371"/>
    <s v="Anjali Saini"/>
    <s v="Female"/>
    <n v="52"/>
    <x v="11"/>
    <s v="Karnataka"/>
    <x v="8"/>
    <n v="1140000"/>
    <x v="0"/>
    <s v="C008"/>
    <x v="3"/>
    <x v="12"/>
    <x v="1"/>
    <x v="1"/>
    <s v="Manual"/>
    <n v="600000"/>
    <n v="2023"/>
    <n v="3"/>
    <s v="D015"/>
    <x v="3"/>
    <x v="11"/>
    <n v="2006"/>
    <n v="4500"/>
    <n v="4.5999999999999996"/>
    <s v="S046"/>
    <x v="12"/>
    <n v="4"/>
    <x v="0"/>
    <s v="Black"/>
    <n v="2.8333333333333332E-2"/>
    <n v="17000"/>
    <n v="583000"/>
    <n v="5.83"/>
    <s v="Loan/Finance"/>
    <s v="SBI"/>
    <x v="4"/>
    <s v="No"/>
    <s v="No Feedback"/>
    <s v="No Feedback"/>
    <s v="No Feedback"/>
    <s v="No Feedback"/>
    <x v="3"/>
  </r>
  <r>
    <s v="ORD00376"/>
    <d v="2025-03-06T00:00:00"/>
    <x v="2"/>
    <x v="1"/>
    <d v="2025-03-29T00:00:00"/>
    <x v="0"/>
    <n v="23"/>
    <s v="CU0050"/>
    <s v="Nisha Malhotra"/>
    <s v="Female"/>
    <n v="26"/>
    <x v="4"/>
    <s v="Haryana"/>
    <x v="6"/>
    <n v="740000"/>
    <x v="0"/>
    <s v="C029"/>
    <x v="4"/>
    <x v="18"/>
    <x v="2"/>
    <x v="1"/>
    <s v="Manual"/>
    <n v="800000"/>
    <n v="2024"/>
    <n v="3"/>
    <s v="D003"/>
    <x v="0"/>
    <x v="4"/>
    <n v="2012"/>
    <n v="10000"/>
    <n v="4.2"/>
    <s v="S009"/>
    <x v="57"/>
    <n v="8"/>
    <x v="0"/>
    <s v="Red"/>
    <n v="2.6249999999999999E-2"/>
    <n v="21000"/>
    <n v="779000"/>
    <n v="7.79"/>
    <s v="Loan/Finance"/>
    <s v="Bajaj Finserv"/>
    <x v="3"/>
    <s v="No"/>
    <s v="FB0198"/>
    <n v="2"/>
    <n v="5"/>
    <s v="Online Survey"/>
    <x v="6"/>
  </r>
  <r>
    <s v="ORD00377"/>
    <d v="2025-03-06T00:00:00"/>
    <x v="2"/>
    <x v="1"/>
    <d v="2025-04-10T00:00:00"/>
    <x v="0"/>
    <n v="35"/>
    <s v="CU0589"/>
    <s v="Gaurav Iyer"/>
    <s v="Male"/>
    <n v="26"/>
    <x v="15"/>
    <s v="Tamil Nadu"/>
    <x v="8"/>
    <n v="2230000"/>
    <x v="0"/>
    <s v="C008"/>
    <x v="3"/>
    <x v="12"/>
    <x v="1"/>
    <x v="1"/>
    <s v="Manual"/>
    <n v="600000"/>
    <n v="2023"/>
    <n v="3"/>
    <s v="D016"/>
    <x v="3"/>
    <x v="18"/>
    <n v="2007"/>
    <n v="4500"/>
    <n v="4.7"/>
    <s v="S050"/>
    <x v="59"/>
    <n v="5"/>
    <x v="0"/>
    <s v="Red"/>
    <n v="0"/>
    <n v="0"/>
    <n v="600000"/>
    <n v="6"/>
    <s v="Loan/Finance"/>
    <s v="Bajaj Finserv"/>
    <x v="6"/>
    <s v="No"/>
    <s v="No Feedback"/>
    <s v="No Feedback"/>
    <s v="No Feedback"/>
    <s v="No Feedback"/>
    <x v="3"/>
  </r>
  <r>
    <s v="ORD00378"/>
    <d v="2025-03-06T00:00:00"/>
    <x v="2"/>
    <x v="1"/>
    <d v="2025-03-18T00:00:00"/>
    <x v="0"/>
    <n v="12"/>
    <s v="CU0480"/>
    <s v="Karan Bansal"/>
    <s v="Male"/>
    <n v="36"/>
    <x v="7"/>
    <s v="Telangana"/>
    <x v="2"/>
    <n v="1670000"/>
    <x v="0"/>
    <s v="C016"/>
    <x v="2"/>
    <x v="16"/>
    <x v="0"/>
    <x v="0"/>
    <s v="Manual"/>
    <n v="950000"/>
    <n v="2023"/>
    <n v="3"/>
    <s v="D025"/>
    <x v="4"/>
    <x v="8"/>
    <n v="2019"/>
    <n v="3000"/>
    <n v="4.7"/>
    <s v="S074"/>
    <x v="8"/>
    <n v="8"/>
    <x v="0"/>
    <s v="Grey"/>
    <n v="4.6315789473684213E-2"/>
    <n v="44000"/>
    <n v="906000"/>
    <n v="9.06"/>
    <s v="Loan/Finance"/>
    <s v="Axis Bank"/>
    <x v="6"/>
    <s v="Yes"/>
    <s v="No Feedback"/>
    <s v="No Feedback"/>
    <s v="No Feedback"/>
    <s v="No Feedback"/>
    <x v="3"/>
  </r>
  <r>
    <s v="ORD00379"/>
    <d v="2025-03-07T00:00:00"/>
    <x v="2"/>
    <x v="1"/>
    <d v="2025-03-11T00:00:00"/>
    <x v="0"/>
    <n v="4"/>
    <s v="CU0664"/>
    <s v="Vivek Pillai"/>
    <s v="Male"/>
    <n v="21"/>
    <x v="22"/>
    <s v="Gujarat"/>
    <x v="0"/>
    <n v="1220000"/>
    <x v="0"/>
    <s v="C015"/>
    <x v="2"/>
    <x v="2"/>
    <x v="0"/>
    <x v="1"/>
    <s v="Manual"/>
    <n v="650000"/>
    <n v="2021"/>
    <n v="3"/>
    <s v="D013"/>
    <x v="1"/>
    <x v="21"/>
    <n v="2010"/>
    <n v="10000"/>
    <n v="4.4000000000000004"/>
    <s v="S039"/>
    <x v="38"/>
    <n v="4"/>
    <x v="0"/>
    <s v="White"/>
    <n v="1.8461538461538463E-2"/>
    <n v="12000"/>
    <n v="638000"/>
    <n v="6.38"/>
    <s v="Loan/Finance"/>
    <s v="Bajaj Finserv"/>
    <x v="2"/>
    <s v="No"/>
    <s v="FB0199"/>
    <n v="1"/>
    <n v="2"/>
    <s v="Dealer Visit"/>
    <x v="6"/>
  </r>
  <r>
    <s v="ORD00380"/>
    <d v="2025-03-08T00:00:00"/>
    <x v="2"/>
    <x v="1"/>
    <d v="2025-03-20T00:00:00"/>
    <x v="0"/>
    <n v="12"/>
    <s v="CU0155"/>
    <s v="Gaurav Rao"/>
    <s v="Male"/>
    <n v="40"/>
    <x v="21"/>
    <s v="Kerala"/>
    <x v="7"/>
    <n v="360000"/>
    <x v="0"/>
    <s v="C004"/>
    <x v="1"/>
    <x v="7"/>
    <x v="2"/>
    <x v="1"/>
    <s v="Manual"/>
    <n v="690000"/>
    <n v="2024"/>
    <n v="3"/>
    <s v="D019"/>
    <x v="3"/>
    <x v="23"/>
    <n v="2013"/>
    <n v="12000"/>
    <n v="4.2"/>
    <s v="S059"/>
    <x v="65"/>
    <n v="6"/>
    <x v="0"/>
    <s v="White"/>
    <n v="3.7681159420289857E-2"/>
    <n v="26000"/>
    <n v="664000"/>
    <n v="6.64"/>
    <s v="Cash"/>
    <s v="N/A"/>
    <x v="0"/>
    <s v="Yes"/>
    <s v="No Feedback"/>
    <s v="No Feedback"/>
    <s v="No Feedback"/>
    <s v="No Feedback"/>
    <x v="3"/>
  </r>
  <r>
    <s v="ORD00381"/>
    <d v="2025-03-10T00:00:00"/>
    <x v="2"/>
    <x v="1"/>
    <d v="2025-03-27T00:00:00"/>
    <x v="0"/>
    <n v="17"/>
    <s v="CU0316"/>
    <s v="Harsh Patel"/>
    <s v="Male"/>
    <n v="27"/>
    <x v="21"/>
    <s v="Kerala"/>
    <x v="2"/>
    <n v="2850000"/>
    <x v="0"/>
    <s v="C004"/>
    <x v="1"/>
    <x v="7"/>
    <x v="2"/>
    <x v="1"/>
    <s v="Manual"/>
    <n v="690000"/>
    <n v="2024"/>
    <n v="3"/>
    <s v="D019"/>
    <x v="3"/>
    <x v="23"/>
    <n v="2013"/>
    <n v="12000"/>
    <n v="4.2"/>
    <s v="S057"/>
    <x v="70"/>
    <n v="7"/>
    <x v="0"/>
    <s v="Grey"/>
    <n v="2.6086956521739129E-2"/>
    <n v="18000"/>
    <n v="672000"/>
    <n v="6.72"/>
    <s v="Loan/Finance"/>
    <s v="ICICI Bank"/>
    <x v="0"/>
    <s v="No"/>
    <s v="FB0200"/>
    <n v="5"/>
    <n v="10"/>
    <s v="Email"/>
    <x v="1"/>
  </r>
  <r>
    <s v="ORD00382"/>
    <d v="2025-03-11T00:00:00"/>
    <x v="2"/>
    <x v="1"/>
    <d v="2025-04-07T00:00:00"/>
    <x v="0"/>
    <n v="27"/>
    <s v="CU0168"/>
    <s v="Arjun Bansal"/>
    <s v="Male"/>
    <n v="45"/>
    <x v="12"/>
    <s v="Uttar Pradesh"/>
    <x v="2"/>
    <n v="1190000"/>
    <x v="0"/>
    <s v="C011"/>
    <x v="3"/>
    <x v="14"/>
    <x v="0"/>
    <x v="0"/>
    <s v="Automatic"/>
    <n v="1250000"/>
    <n v="2024"/>
    <n v="4"/>
    <s v="D007"/>
    <x v="0"/>
    <x v="16"/>
    <n v="2013"/>
    <n v="3000"/>
    <n v="4.4000000000000004"/>
    <s v="S021"/>
    <x v="51"/>
    <n v="5"/>
    <x v="0"/>
    <s v="White"/>
    <n v="0"/>
    <n v="0"/>
    <n v="1250000"/>
    <n v="12.5"/>
    <s v="Exchange + Loan"/>
    <s v="HDFC Bank"/>
    <x v="4"/>
    <s v="No"/>
    <s v="No Feedback"/>
    <s v="No Feedback"/>
    <s v="No Feedback"/>
    <s v="No Feedback"/>
    <x v="3"/>
  </r>
  <r>
    <s v="ORD00383"/>
    <d v="2025-03-13T00:00:00"/>
    <x v="2"/>
    <x v="1"/>
    <d v="2025-03-21T00:00:00"/>
    <x v="0"/>
    <n v="8"/>
    <s v="CU0214"/>
    <s v="Jatin Iyer"/>
    <s v="Male"/>
    <n v="42"/>
    <x v="20"/>
    <s v="Maharashtra"/>
    <x v="8"/>
    <n v="2290000"/>
    <x v="0"/>
    <s v="C009"/>
    <x v="3"/>
    <x v="17"/>
    <x v="1"/>
    <x v="1"/>
    <s v="Automatic"/>
    <n v="780000"/>
    <n v="2023"/>
    <n v="2"/>
    <s v="D010"/>
    <x v="1"/>
    <x v="9"/>
    <n v="2014"/>
    <n v="3000"/>
    <n v="4.5999999999999996"/>
    <s v="S031"/>
    <x v="9"/>
    <n v="4"/>
    <x v="0"/>
    <s v="Orange"/>
    <n v="0"/>
    <n v="0"/>
    <n v="780000"/>
    <n v="7.8"/>
    <s v="Cash"/>
    <s v="N/A"/>
    <x v="5"/>
    <s v="No"/>
    <s v="No Feedback"/>
    <s v="No Feedback"/>
    <s v="No Feedback"/>
    <s v="No Feedback"/>
    <x v="3"/>
  </r>
  <r>
    <s v="ORD00384"/>
    <d v="2025-03-13T00:00:00"/>
    <x v="2"/>
    <x v="1"/>
    <d v="2025-03-21T00:00:00"/>
    <x v="0"/>
    <n v="8"/>
    <s v="CU0529"/>
    <s v="Aman Shah"/>
    <s v="Male"/>
    <n v="22"/>
    <x v="6"/>
    <s v="Odisha"/>
    <x v="2"/>
    <n v="1400000"/>
    <x v="1"/>
    <s v="C003"/>
    <x v="1"/>
    <x v="5"/>
    <x v="1"/>
    <x v="1"/>
    <s v="Automatic"/>
    <n v="760000"/>
    <n v="2022"/>
    <n v="2"/>
    <s v="D021"/>
    <x v="2"/>
    <x v="6"/>
    <n v="2008"/>
    <n v="4500"/>
    <n v="4.3"/>
    <s v="S063"/>
    <x v="62"/>
    <n v="7"/>
    <x v="0"/>
    <s v="Red"/>
    <n v="3.6842105263157891E-2"/>
    <n v="28000"/>
    <n v="732000"/>
    <n v="7.32"/>
    <s v="Lease (Corporate)"/>
    <s v="Axis Bank"/>
    <x v="2"/>
    <s v="No"/>
    <s v="No Feedback"/>
    <s v="No Feedback"/>
    <s v="No Feedback"/>
    <s v="No Feedback"/>
    <x v="3"/>
  </r>
  <r>
    <s v="ORD00385"/>
    <d v="2025-03-14T00:00:00"/>
    <x v="2"/>
    <x v="1"/>
    <d v="2025-04-09T00:00:00"/>
    <x v="0"/>
    <n v="26"/>
    <s v="CU0262"/>
    <s v="Dinesh Kapoor"/>
    <s v="Male"/>
    <n v="21"/>
    <x v="5"/>
    <s v="Tamil Nadu"/>
    <x v="6"/>
    <n v="1840000"/>
    <x v="0"/>
    <s v="C014"/>
    <x v="2"/>
    <x v="8"/>
    <x v="1"/>
    <x v="1"/>
    <s v="Manual"/>
    <n v="570000"/>
    <n v="2022"/>
    <n v="3"/>
    <s v="D001"/>
    <x v="0"/>
    <x v="2"/>
    <n v="2013"/>
    <n v="4500"/>
    <n v="3.7"/>
    <s v="S001"/>
    <x v="66"/>
    <n v="4"/>
    <x v="0"/>
    <s v="Orange"/>
    <n v="1.9298245614035089E-2"/>
    <n v="11000"/>
    <n v="559000"/>
    <n v="5.59"/>
    <s v="Exchange + Loan"/>
    <s v="Tata Capital"/>
    <x v="4"/>
    <s v="Yes"/>
    <s v="FB0201"/>
    <n v="5"/>
    <n v="10"/>
    <s v="Dealer Visit"/>
    <x v="1"/>
  </r>
  <r>
    <s v="ORD00386"/>
    <d v="2025-03-15T00:00:00"/>
    <x v="2"/>
    <x v="1"/>
    <d v="2025-04-04T00:00:00"/>
    <x v="0"/>
    <n v="20"/>
    <s v="CU0445"/>
    <s v="Ayesha Nair"/>
    <s v="Female"/>
    <n v="37"/>
    <x v="15"/>
    <s v="Tamil Nadu"/>
    <x v="1"/>
    <n v="850000"/>
    <x v="0"/>
    <s v="C034"/>
    <x v="5"/>
    <x v="10"/>
    <x v="2"/>
    <x v="1"/>
    <s v="Automatic"/>
    <n v="1350000"/>
    <n v="2022"/>
    <n v="3"/>
    <s v="D016"/>
    <x v="3"/>
    <x v="18"/>
    <n v="2007"/>
    <n v="4500"/>
    <n v="4.7"/>
    <s v="S050"/>
    <x v="59"/>
    <n v="5"/>
    <x v="0"/>
    <s v="Grey"/>
    <n v="0"/>
    <n v="0"/>
    <n v="1350000"/>
    <n v="13.5"/>
    <s v="Exchange + Loan"/>
    <s v="Axis Bank"/>
    <x v="2"/>
    <s v="Yes"/>
    <s v="No Feedback"/>
    <s v="No Feedback"/>
    <s v="No Feedback"/>
    <s v="No Feedback"/>
    <x v="3"/>
  </r>
  <r>
    <s v="ORD00387"/>
    <d v="2025-03-16T00:00:00"/>
    <x v="2"/>
    <x v="1"/>
    <d v="2025-04-01T00:00:00"/>
    <x v="0"/>
    <n v="16"/>
    <s v="CU0145"/>
    <s v="Sandeep Patel"/>
    <s v="Male"/>
    <n v="38"/>
    <x v="23"/>
    <s v="Bihar"/>
    <x v="9"/>
    <n v="1870000"/>
    <x v="0"/>
    <s v="C029"/>
    <x v="4"/>
    <x v="18"/>
    <x v="2"/>
    <x v="1"/>
    <s v="Manual"/>
    <n v="800000"/>
    <n v="2024"/>
    <n v="3"/>
    <s v="D022"/>
    <x v="2"/>
    <x v="22"/>
    <n v="2007"/>
    <n v="8000"/>
    <n v="3.9"/>
    <s v="S066"/>
    <x v="55"/>
    <n v="7"/>
    <x v="0"/>
    <s v="Blue"/>
    <n v="2.5000000000000001E-2"/>
    <n v="20000"/>
    <n v="780000"/>
    <n v="7.8"/>
    <s v="Exchange + Loan"/>
    <s v="Tata Capital"/>
    <x v="1"/>
    <s v="No"/>
    <s v="No Feedback"/>
    <s v="No Feedback"/>
    <s v="No Feedback"/>
    <s v="No Feedback"/>
    <x v="3"/>
  </r>
  <r>
    <s v="ORD00388"/>
    <d v="2025-03-17T00:00:00"/>
    <x v="2"/>
    <x v="1"/>
    <d v="2025-03-31T00:00:00"/>
    <x v="0"/>
    <n v="14"/>
    <s v="CU0381"/>
    <s v="Kunal Bansal"/>
    <s v="Male"/>
    <n v="30"/>
    <x v="6"/>
    <s v="Odisha"/>
    <x v="6"/>
    <n v="1970000"/>
    <x v="0"/>
    <s v="C016"/>
    <x v="2"/>
    <x v="16"/>
    <x v="0"/>
    <x v="0"/>
    <s v="Manual"/>
    <n v="950000"/>
    <n v="2023"/>
    <n v="3"/>
    <s v="D021"/>
    <x v="2"/>
    <x v="6"/>
    <n v="2008"/>
    <n v="4500"/>
    <n v="4.3"/>
    <s v="S062"/>
    <x v="6"/>
    <n v="5"/>
    <x v="0"/>
    <s v="Black"/>
    <n v="0"/>
    <n v="0"/>
    <n v="950000"/>
    <n v="9.5"/>
    <s v="Cash"/>
    <s v="N/A"/>
    <x v="6"/>
    <s v="Yes"/>
    <s v="No Feedback"/>
    <s v="No Feedback"/>
    <s v="No Feedback"/>
    <s v="No Feedback"/>
    <x v="3"/>
  </r>
  <r>
    <s v="ORD00389"/>
    <d v="2025-03-17T00:00:00"/>
    <x v="2"/>
    <x v="1"/>
    <d v="2025-04-19T00:00:00"/>
    <x v="0"/>
    <n v="33"/>
    <s v="CU0031"/>
    <s v="Vinod Khanna"/>
    <s v="Male"/>
    <n v="37"/>
    <x v="5"/>
    <s v="Tamil Nadu"/>
    <x v="9"/>
    <n v="3720000"/>
    <x v="0"/>
    <s v="C013"/>
    <x v="3"/>
    <x v="19"/>
    <x v="0"/>
    <x v="0"/>
    <s v="Automatic"/>
    <n v="1700000"/>
    <n v="2024"/>
    <n v="2"/>
    <s v="D017"/>
    <x v="3"/>
    <x v="19"/>
    <n v="2015"/>
    <n v="4500"/>
    <n v="4.3"/>
    <s v="S052"/>
    <x v="69"/>
    <n v="7"/>
    <x v="0"/>
    <s v="White"/>
    <n v="2.5882352941176471E-2"/>
    <n v="44000"/>
    <n v="1656000"/>
    <n v="16.559999999999999"/>
    <s v="Loan/Finance"/>
    <s v="ICICI Bank"/>
    <x v="4"/>
    <s v="Yes"/>
    <s v="No Feedback"/>
    <s v="No Feedback"/>
    <s v="No Feedback"/>
    <s v="No Feedback"/>
    <x v="3"/>
  </r>
  <r>
    <s v="ORD00390"/>
    <d v="2025-03-18T00:00:00"/>
    <x v="2"/>
    <x v="1"/>
    <d v="2025-03-25T00:00:00"/>
    <x v="0"/>
    <n v="7"/>
    <s v="CU0418"/>
    <s v="Akash Malhotra"/>
    <s v="Male"/>
    <n v="30"/>
    <x v="19"/>
    <s v="West Bengal"/>
    <x v="9"/>
    <n v="1660000"/>
    <x v="0"/>
    <s v="C002"/>
    <x v="1"/>
    <x v="3"/>
    <x v="1"/>
    <x v="1"/>
    <s v="Manual"/>
    <n v="650000"/>
    <n v="2024"/>
    <n v="3"/>
    <s v="D020"/>
    <x v="2"/>
    <x v="24"/>
    <n v="2012"/>
    <n v="4500"/>
    <n v="4.0999999999999996"/>
    <s v="S060"/>
    <x v="56"/>
    <n v="5"/>
    <x v="0"/>
    <s v="White"/>
    <n v="0"/>
    <n v="0"/>
    <n v="650000"/>
    <n v="6.5"/>
    <s v="Cash"/>
    <s v="N/A"/>
    <x v="3"/>
    <s v="No"/>
    <s v="No Feedback"/>
    <s v="No Feedback"/>
    <s v="No Feedback"/>
    <s v="No Feedback"/>
    <x v="3"/>
  </r>
  <r>
    <s v="ORD00391"/>
    <d v="2025-03-18T00:00:00"/>
    <x v="2"/>
    <x v="1"/>
    <d v="2025-04-13T00:00:00"/>
    <x v="0"/>
    <n v="26"/>
    <s v="CU0426"/>
    <s v="Ramesh Verma"/>
    <s v="Male"/>
    <n v="46"/>
    <x v="13"/>
    <s v="Assam"/>
    <x v="2"/>
    <n v="1620000"/>
    <x v="0"/>
    <s v="C030"/>
    <x v="6"/>
    <x v="32"/>
    <x v="0"/>
    <x v="1"/>
    <s v="Automatic"/>
    <n v="1350000"/>
    <n v="2023"/>
    <n v="3"/>
    <s v="D023"/>
    <x v="2"/>
    <x v="14"/>
    <n v="2005"/>
    <n v="12000"/>
    <n v="4.4000000000000004"/>
    <s v="S069"/>
    <x v="28"/>
    <n v="6"/>
    <x v="0"/>
    <s v="Orange"/>
    <n v="8.8888888888888889E-3"/>
    <n v="12000"/>
    <n v="1338000"/>
    <n v="13.38"/>
    <s v="Loan/Finance"/>
    <s v="SBI"/>
    <x v="1"/>
    <s v="No"/>
    <s v="FB0202"/>
    <n v="3"/>
    <n v="6"/>
    <s v="Dealer Visit"/>
    <x v="5"/>
  </r>
  <r>
    <s v="ORD00392"/>
    <d v="2025-03-20T00:00:00"/>
    <x v="2"/>
    <x v="1"/>
    <d v="2025-03-29T00:00:00"/>
    <x v="0"/>
    <n v="9"/>
    <s v="CU0099"/>
    <s v="Akash Mehta"/>
    <s v="Male"/>
    <n v="43"/>
    <x v="17"/>
    <s v="Karnataka"/>
    <x v="2"/>
    <n v="3290000"/>
    <x v="1"/>
    <s v="C012"/>
    <x v="3"/>
    <x v="9"/>
    <x v="2"/>
    <x v="1"/>
    <s v="Automatic"/>
    <n v="1100000"/>
    <n v="2023"/>
    <n v="2"/>
    <s v="D014"/>
    <x v="3"/>
    <x v="13"/>
    <n v="2013"/>
    <n v="12000"/>
    <n v="4.4000000000000004"/>
    <s v="S042"/>
    <x v="16"/>
    <n v="5"/>
    <x v="0"/>
    <s v="Grey"/>
    <n v="0"/>
    <n v="0"/>
    <n v="1100000"/>
    <n v="11"/>
    <s v="Lease (Corporate)"/>
    <s v="SBI"/>
    <x v="2"/>
    <s v="No"/>
    <s v="No Feedback"/>
    <s v="No Feedback"/>
    <s v="No Feedback"/>
    <s v="No Feedback"/>
    <x v="3"/>
  </r>
  <r>
    <s v="ORD00393"/>
    <d v="2025-03-21T00:00:00"/>
    <x v="2"/>
    <x v="1"/>
    <d v="2025-04-10T00:00:00"/>
    <x v="0"/>
    <n v="20"/>
    <s v="CU0108"/>
    <s v="Ayesha Gupta"/>
    <s v="Female"/>
    <n v="36"/>
    <x v="10"/>
    <s v="Madhya Pradesh"/>
    <x v="2"/>
    <n v="2850000"/>
    <x v="1"/>
    <s v="C005"/>
    <x v="1"/>
    <x v="1"/>
    <x v="0"/>
    <x v="1"/>
    <s v="Automatic"/>
    <n v="900000"/>
    <n v="2022"/>
    <n v="3"/>
    <s v="D025"/>
    <x v="4"/>
    <x v="8"/>
    <n v="2019"/>
    <n v="3000"/>
    <n v="4.7"/>
    <s v="S076"/>
    <x v="53"/>
    <n v="5"/>
    <x v="0"/>
    <s v="Grey"/>
    <n v="0.04"/>
    <n v="36000"/>
    <n v="864000"/>
    <n v="8.64"/>
    <s v="Lease (Corporate)"/>
    <s v="Bajaj Finserv"/>
    <x v="0"/>
    <s v="No"/>
    <s v="FB0203"/>
    <n v="5"/>
    <n v="10"/>
    <s v="Online Survey"/>
    <x v="1"/>
  </r>
  <r>
    <s v="ORD00394"/>
    <d v="2025-03-22T00:00:00"/>
    <x v="2"/>
    <x v="1"/>
    <m/>
    <x v="1"/>
    <s v=""/>
    <s v="CU0433"/>
    <s v="Arjun Singh"/>
    <s v="Male"/>
    <n v="23"/>
    <x v="1"/>
    <s v="Punjab"/>
    <x v="1"/>
    <n v="850000"/>
    <x v="0"/>
    <s v="C009"/>
    <x v="3"/>
    <x v="17"/>
    <x v="1"/>
    <x v="1"/>
    <s v="Automatic"/>
    <n v="780000"/>
    <n v="2023"/>
    <n v="2"/>
    <s v="D005"/>
    <x v="0"/>
    <x v="1"/>
    <n v="2010"/>
    <n v="12000"/>
    <n v="4"/>
    <s v="S015"/>
    <x v="10"/>
    <n v="8"/>
    <x v="0"/>
    <s v="White"/>
    <n v="3.2051282051282048E-2"/>
    <n v="25000"/>
    <n v="755000"/>
    <n v="7.55"/>
    <s v="Cash"/>
    <s v="N/A"/>
    <x v="1"/>
    <s v="No"/>
    <s v="No Feedback"/>
    <s v="No Feedback"/>
    <s v="No Feedback"/>
    <s v="No Feedback"/>
    <x v="3"/>
  </r>
  <r>
    <s v="ORD00395"/>
    <d v="2025-03-22T00:00:00"/>
    <x v="2"/>
    <x v="1"/>
    <d v="2025-04-19T00:00:00"/>
    <x v="0"/>
    <n v="28"/>
    <s v="CU0035"/>
    <s v="Sneha Kapoor"/>
    <s v="Female"/>
    <n v="35"/>
    <x v="21"/>
    <s v="Kerala"/>
    <x v="6"/>
    <n v="880000"/>
    <x v="0"/>
    <s v="C029"/>
    <x v="4"/>
    <x v="18"/>
    <x v="2"/>
    <x v="1"/>
    <s v="Manual"/>
    <n v="800000"/>
    <n v="2024"/>
    <n v="3"/>
    <s v="D019"/>
    <x v="3"/>
    <x v="23"/>
    <n v="2013"/>
    <n v="12000"/>
    <n v="4.2"/>
    <s v="S058"/>
    <x v="48"/>
    <n v="8"/>
    <x v="1"/>
    <s v="Black"/>
    <n v="0"/>
    <n v="0"/>
    <n v="800000"/>
    <n v="8"/>
    <s v="Exchange + Loan"/>
    <s v="Tata Capital"/>
    <x v="0"/>
    <s v="No"/>
    <s v="No Feedback"/>
    <s v="No Feedback"/>
    <s v="No Feedback"/>
    <s v="No Feedback"/>
    <x v="3"/>
  </r>
  <r>
    <s v="ORD00396"/>
    <d v="2025-03-22T00:00:00"/>
    <x v="2"/>
    <x v="1"/>
    <m/>
    <x v="1"/>
    <s v=""/>
    <s v="CU0637"/>
    <s v="Kunal Singh"/>
    <s v="Male"/>
    <n v="45"/>
    <x v="11"/>
    <s v="Karnataka"/>
    <x v="5"/>
    <n v="480000"/>
    <x v="0"/>
    <s v="C004"/>
    <x v="1"/>
    <x v="7"/>
    <x v="2"/>
    <x v="1"/>
    <s v="Manual"/>
    <n v="690000"/>
    <n v="2024"/>
    <n v="3"/>
    <s v="D015"/>
    <x v="3"/>
    <x v="11"/>
    <n v="2006"/>
    <n v="4500"/>
    <n v="4.5999999999999996"/>
    <s v="S047"/>
    <x v="1"/>
    <n v="8"/>
    <x v="0"/>
    <s v="White"/>
    <n v="4.4927536231884058E-2"/>
    <n v="31000"/>
    <n v="659000"/>
    <n v="6.59"/>
    <s v="Loan/Finance"/>
    <s v="ICICI Bank"/>
    <x v="2"/>
    <s v="No"/>
    <s v="No Feedback"/>
    <s v="No Feedback"/>
    <s v="No Feedback"/>
    <s v="No Feedback"/>
    <x v="3"/>
  </r>
  <r>
    <s v="ORD00397"/>
    <d v="2025-03-22T00:00:00"/>
    <x v="2"/>
    <x v="1"/>
    <d v="2025-03-26T00:00:00"/>
    <x v="0"/>
    <n v="4"/>
    <s v="CU0500"/>
    <s v="Divya Mishra"/>
    <s v="Female"/>
    <n v="32"/>
    <x v="2"/>
    <s v="Delhi"/>
    <x v="2"/>
    <n v="3400000"/>
    <x v="0"/>
    <s v="C024"/>
    <x v="0"/>
    <x v="0"/>
    <x v="0"/>
    <x v="0"/>
    <s v="Manual"/>
    <n v="1000000"/>
    <n v="2019"/>
    <n v="3"/>
    <s v="D001"/>
    <x v="0"/>
    <x v="2"/>
    <n v="2013"/>
    <n v="4500"/>
    <n v="3.7"/>
    <s v="S003"/>
    <x v="13"/>
    <n v="5"/>
    <x v="0"/>
    <s v="Orange"/>
    <n v="4.4999999999999998E-2"/>
    <n v="45000"/>
    <n v="955000"/>
    <n v="9.5500000000000007"/>
    <s v="Loan/Finance"/>
    <s v="Tata Capital"/>
    <x v="0"/>
    <s v="Yes"/>
    <s v="FB0204"/>
    <n v="5"/>
    <n v="9"/>
    <s v="Dealer Visit"/>
    <x v="1"/>
  </r>
  <r>
    <s v="ORD00398"/>
    <d v="2025-03-23T00:00:00"/>
    <x v="2"/>
    <x v="1"/>
    <d v="2025-03-31T00:00:00"/>
    <x v="0"/>
    <n v="8"/>
    <s v="CU0233"/>
    <s v="Imran Saini"/>
    <s v="Male"/>
    <n v="42"/>
    <x v="7"/>
    <s v="Telangana"/>
    <x v="6"/>
    <n v="780000"/>
    <x v="0"/>
    <s v="C037"/>
    <x v="8"/>
    <x v="21"/>
    <x v="0"/>
    <x v="1"/>
    <s v="Manual"/>
    <n v="700000"/>
    <n v="2021"/>
    <n v="4"/>
    <s v="D018"/>
    <x v="3"/>
    <x v="7"/>
    <n v="2019"/>
    <n v="4500"/>
    <n v="3.8"/>
    <s v="S055"/>
    <x v="71"/>
    <n v="8"/>
    <x v="1"/>
    <s v="Orange"/>
    <n v="3.4285714285714287E-2"/>
    <n v="24000"/>
    <n v="676000"/>
    <n v="6.76"/>
    <s v="Loan/Finance"/>
    <s v="ICICI Bank"/>
    <x v="5"/>
    <s v="Yes"/>
    <s v="FB0205"/>
    <n v="4"/>
    <n v="8"/>
    <s v="Email"/>
    <x v="1"/>
  </r>
  <r>
    <s v="ORD00399"/>
    <d v="2025-03-23T00:00:00"/>
    <x v="2"/>
    <x v="1"/>
    <d v="2025-04-07T00:00:00"/>
    <x v="0"/>
    <n v="15"/>
    <s v="CU0408"/>
    <s v="Gaurav Mehta"/>
    <s v="Male"/>
    <n v="21"/>
    <x v="1"/>
    <s v="Punjab"/>
    <x v="7"/>
    <n v="470000"/>
    <x v="0"/>
    <s v="C024"/>
    <x v="0"/>
    <x v="0"/>
    <x v="0"/>
    <x v="0"/>
    <s v="Manual"/>
    <n v="1000000"/>
    <n v="2019"/>
    <n v="3"/>
    <s v="D017"/>
    <x v="3"/>
    <x v="19"/>
    <n v="2015"/>
    <n v="4500"/>
    <n v="4.3"/>
    <s v="S051"/>
    <x v="29"/>
    <n v="4"/>
    <x v="0"/>
    <s v="Grey"/>
    <n v="0"/>
    <n v="0"/>
    <n v="1000000"/>
    <n v="10"/>
    <s v="Cash"/>
    <s v="N/A"/>
    <x v="2"/>
    <s v="No"/>
    <s v="No Feedback"/>
    <s v="No Feedback"/>
    <s v="No Feedback"/>
    <s v="No Feedback"/>
    <x v="3"/>
  </r>
  <r>
    <s v="ORD00400"/>
    <d v="2025-03-24T00:00:00"/>
    <x v="2"/>
    <x v="1"/>
    <d v="2025-04-06T00:00:00"/>
    <x v="0"/>
    <n v="13"/>
    <s v="CU0616"/>
    <s v="Rahul Bansal"/>
    <s v="Male"/>
    <n v="26"/>
    <x v="21"/>
    <s v="Kerala"/>
    <x v="1"/>
    <n v="990000"/>
    <x v="0"/>
    <s v="C024"/>
    <x v="0"/>
    <x v="0"/>
    <x v="0"/>
    <x v="0"/>
    <s v="Manual"/>
    <n v="1000000"/>
    <n v="2019"/>
    <n v="3"/>
    <s v="D019"/>
    <x v="3"/>
    <x v="23"/>
    <n v="2013"/>
    <n v="12000"/>
    <n v="4.2"/>
    <s v="S058"/>
    <x v="48"/>
    <n v="8"/>
    <x v="1"/>
    <s v="White"/>
    <n v="2.5000000000000001E-2"/>
    <n v="25000"/>
    <n v="975000"/>
    <n v="9.75"/>
    <s v="Cash"/>
    <s v="N/A"/>
    <x v="0"/>
    <s v="No"/>
    <s v="FB0206"/>
    <n v="4"/>
    <n v="8"/>
    <s v="Phone"/>
    <x v="1"/>
  </r>
  <r>
    <s v="ORD00401"/>
    <d v="2025-03-25T00:00:00"/>
    <x v="2"/>
    <x v="1"/>
    <d v="2025-04-23T00:00:00"/>
    <x v="0"/>
    <n v="29"/>
    <s v="CU0650"/>
    <s v="Rakesh Singh"/>
    <s v="Male"/>
    <n v="33"/>
    <x v="4"/>
    <s v="Haryana"/>
    <x v="0"/>
    <n v="670000"/>
    <x v="0"/>
    <s v="C030"/>
    <x v="6"/>
    <x v="32"/>
    <x v="0"/>
    <x v="1"/>
    <s v="Automatic"/>
    <n v="1350000"/>
    <n v="2023"/>
    <n v="3"/>
    <s v="D002"/>
    <x v="0"/>
    <x v="5"/>
    <n v="2007"/>
    <n v="10000"/>
    <n v="4"/>
    <s v="S008"/>
    <x v="5"/>
    <n v="5"/>
    <x v="0"/>
    <s v="Blue"/>
    <n v="4.2222222222222223E-2"/>
    <n v="57000"/>
    <n v="1293000"/>
    <n v="12.93"/>
    <s v="Loan/Finance"/>
    <s v="Axis Bank"/>
    <x v="3"/>
    <s v="No"/>
    <s v="FB0207"/>
    <n v="5"/>
    <n v="10"/>
    <s v="Email"/>
    <x v="1"/>
  </r>
  <r>
    <s v="ORD00402"/>
    <d v="2025-03-26T00:00:00"/>
    <x v="2"/>
    <x v="1"/>
    <d v="2025-04-02T00:00:00"/>
    <x v="0"/>
    <n v="7"/>
    <s v="CU0140"/>
    <s v="Ritu Mishra"/>
    <s v="Female"/>
    <n v="34"/>
    <x v="5"/>
    <s v="Tamil Nadu"/>
    <x v="0"/>
    <n v="520000"/>
    <x v="0"/>
    <s v="C020"/>
    <x v="0"/>
    <x v="28"/>
    <x v="0"/>
    <x v="0"/>
    <s v="Manual"/>
    <n v="1250000"/>
    <n v="2020"/>
    <n v="2"/>
    <s v="D016"/>
    <x v="3"/>
    <x v="18"/>
    <n v="2007"/>
    <n v="4500"/>
    <n v="4.7"/>
    <s v="S049"/>
    <x v="37"/>
    <n v="8"/>
    <x v="0"/>
    <s v="White"/>
    <n v="3.6799999999999999E-2"/>
    <n v="46000"/>
    <n v="1204000"/>
    <n v="12.04"/>
    <s v="Loan/Finance"/>
    <s v="SBI"/>
    <x v="3"/>
    <s v="Yes"/>
    <s v="FB0208"/>
    <n v="3"/>
    <n v="4"/>
    <s v="Email"/>
    <x v="7"/>
  </r>
  <r>
    <s v="ORD00403"/>
    <d v="2025-03-27T00:00:00"/>
    <x v="2"/>
    <x v="1"/>
    <d v="2025-04-14T00:00:00"/>
    <x v="0"/>
    <n v="18"/>
    <s v="CU0148"/>
    <s v="Ravi Mishra"/>
    <s v="Male"/>
    <n v="52"/>
    <x v="15"/>
    <s v="Tamil Nadu"/>
    <x v="1"/>
    <n v="830000"/>
    <x v="0"/>
    <s v="C012"/>
    <x v="3"/>
    <x v="9"/>
    <x v="2"/>
    <x v="1"/>
    <s v="Automatic"/>
    <n v="1100000"/>
    <n v="2023"/>
    <n v="2"/>
    <s v="D016"/>
    <x v="3"/>
    <x v="18"/>
    <n v="2007"/>
    <n v="4500"/>
    <n v="4.7"/>
    <s v="S049"/>
    <x v="37"/>
    <n v="8"/>
    <x v="0"/>
    <s v="Red"/>
    <n v="4.1818181818181817E-2"/>
    <n v="46000"/>
    <n v="1054000"/>
    <n v="10.54"/>
    <s v="Exchange + Loan"/>
    <s v="Axis Bank"/>
    <x v="6"/>
    <s v="Yes"/>
    <s v="FB0209"/>
    <n v="5"/>
    <n v="9"/>
    <s v="Email"/>
    <x v="1"/>
  </r>
  <r>
    <s v="ORD00404"/>
    <d v="2025-03-27T00:00:00"/>
    <x v="2"/>
    <x v="1"/>
    <d v="2025-04-06T00:00:00"/>
    <x v="0"/>
    <n v="10"/>
    <s v="CU0283"/>
    <s v="Komal Patel"/>
    <s v="Female"/>
    <n v="55"/>
    <x v="4"/>
    <s v="Haryana"/>
    <x v="0"/>
    <n v="520000"/>
    <x v="0"/>
    <s v="C003"/>
    <x v="1"/>
    <x v="5"/>
    <x v="1"/>
    <x v="1"/>
    <s v="Automatic"/>
    <n v="760000"/>
    <n v="2022"/>
    <n v="2"/>
    <s v="D002"/>
    <x v="0"/>
    <x v="5"/>
    <n v="2007"/>
    <n v="10000"/>
    <n v="4"/>
    <s v="S006"/>
    <x v="58"/>
    <n v="4"/>
    <x v="0"/>
    <s v="Silver"/>
    <n v="1.7105263157894738E-2"/>
    <n v="13000"/>
    <n v="747000"/>
    <n v="7.47"/>
    <s v="Loan/Finance"/>
    <s v="Tata Capital"/>
    <x v="5"/>
    <s v="Yes"/>
    <s v="FB0210"/>
    <n v="4"/>
    <n v="8"/>
    <s v="Online Survey"/>
    <x v="1"/>
  </r>
  <r>
    <s v="ORD00405"/>
    <d v="2025-03-27T00:00:00"/>
    <x v="2"/>
    <x v="1"/>
    <d v="2025-04-03T00:00:00"/>
    <x v="0"/>
    <n v="7"/>
    <s v="CU0644"/>
    <s v="Imran Shah"/>
    <s v="Male"/>
    <n v="37"/>
    <x v="19"/>
    <s v="West Bengal"/>
    <x v="2"/>
    <n v="2940000"/>
    <x v="0"/>
    <s v="C016"/>
    <x v="2"/>
    <x v="16"/>
    <x v="0"/>
    <x v="0"/>
    <s v="Manual"/>
    <n v="950000"/>
    <n v="2023"/>
    <n v="3"/>
    <s v="D020"/>
    <x v="2"/>
    <x v="24"/>
    <n v="2012"/>
    <n v="4500"/>
    <n v="4.0999999999999996"/>
    <s v="S061"/>
    <x v="61"/>
    <n v="4"/>
    <x v="0"/>
    <s v="Blue"/>
    <n v="4.1052631578947368E-2"/>
    <n v="39000"/>
    <n v="911000"/>
    <n v="9.11"/>
    <s v="Cash"/>
    <s v="N/A"/>
    <x v="4"/>
    <s v="No"/>
    <s v="FB0211"/>
    <n v="4"/>
    <n v="9"/>
    <s v="Email"/>
    <x v="1"/>
  </r>
  <r>
    <s v="ORD00406"/>
    <d v="2025-03-28T00:00:00"/>
    <x v="2"/>
    <x v="1"/>
    <d v="2025-04-10T00:00:00"/>
    <x v="0"/>
    <n v="13"/>
    <s v="CU0350"/>
    <s v="Nitin Kapoor"/>
    <s v="Male"/>
    <n v="36"/>
    <x v="8"/>
    <s v="Madhya Pradesh"/>
    <x v="8"/>
    <n v="1450000"/>
    <x v="0"/>
    <s v="C031"/>
    <x v="6"/>
    <x v="23"/>
    <x v="0"/>
    <x v="0"/>
    <s v="Manual"/>
    <n v="950000"/>
    <n v="2024"/>
    <n v="4"/>
    <s v="D002"/>
    <x v="0"/>
    <x v="5"/>
    <n v="2007"/>
    <n v="10000"/>
    <n v="4"/>
    <s v="S008"/>
    <x v="5"/>
    <n v="5"/>
    <x v="0"/>
    <s v="Blue"/>
    <n v="4.8421052631578948E-2"/>
    <n v="46000"/>
    <n v="904000"/>
    <n v="9.0399999999999991"/>
    <s v="Loan/Finance"/>
    <s v="Mahindra Finance"/>
    <x v="1"/>
    <s v="No"/>
    <s v="No Feedback"/>
    <s v="No Feedback"/>
    <s v="No Feedback"/>
    <s v="No Feedback"/>
    <x v="3"/>
  </r>
  <r>
    <s v="ORD00407"/>
    <d v="2025-03-29T00:00:00"/>
    <x v="2"/>
    <x v="1"/>
    <d v="2025-04-28T00:00:00"/>
    <x v="0"/>
    <n v="30"/>
    <s v="CU0299"/>
    <s v="Nitin Bose"/>
    <s v="Male"/>
    <n v="35"/>
    <x v="1"/>
    <s v="Punjab"/>
    <x v="0"/>
    <n v="810000"/>
    <x v="0"/>
    <s v="C005"/>
    <x v="1"/>
    <x v="1"/>
    <x v="0"/>
    <x v="1"/>
    <s v="Automatic"/>
    <n v="900000"/>
    <n v="2022"/>
    <n v="3"/>
    <s v="D005"/>
    <x v="0"/>
    <x v="1"/>
    <n v="2010"/>
    <n v="12000"/>
    <n v="4"/>
    <s v="S014"/>
    <x v="1"/>
    <n v="8"/>
    <x v="0"/>
    <s v="Black"/>
    <n v="4.8888888888888891E-2"/>
    <n v="44000"/>
    <n v="856000"/>
    <n v="8.56"/>
    <s v="Exchange + Loan"/>
    <s v="Tata Capital"/>
    <x v="1"/>
    <s v="Yes"/>
    <s v="No Feedback"/>
    <s v="No Feedback"/>
    <s v="No Feedback"/>
    <s v="No Feedback"/>
    <x v="3"/>
  </r>
  <r>
    <s v="ORD00408"/>
    <d v="2025-03-30T00:00:00"/>
    <x v="2"/>
    <x v="1"/>
    <d v="2025-04-08T00:00:00"/>
    <x v="0"/>
    <n v="9"/>
    <s v="CU0287"/>
    <s v="Rahul Yadav"/>
    <s v="Male"/>
    <n v="29"/>
    <x v="13"/>
    <s v="Assam"/>
    <x v="2"/>
    <n v="3220000"/>
    <x v="0"/>
    <s v="C029"/>
    <x v="4"/>
    <x v="18"/>
    <x v="2"/>
    <x v="1"/>
    <s v="Manual"/>
    <n v="800000"/>
    <n v="2024"/>
    <n v="3"/>
    <s v="D023"/>
    <x v="2"/>
    <x v="14"/>
    <n v="2005"/>
    <n v="12000"/>
    <n v="4.4000000000000004"/>
    <s v="S070"/>
    <x v="18"/>
    <n v="4"/>
    <x v="0"/>
    <s v="Grey"/>
    <n v="1.8749999999999999E-2"/>
    <n v="15000"/>
    <n v="785000"/>
    <n v="7.85"/>
    <s v="Loan/Finance"/>
    <s v="ICICI Bank"/>
    <x v="3"/>
    <s v="Yes"/>
    <s v="FB0212"/>
    <n v="3"/>
    <n v="8"/>
    <s v="Phone"/>
    <x v="2"/>
  </r>
  <r>
    <s v="ORD00409"/>
    <d v="2025-03-30T00:00:00"/>
    <x v="2"/>
    <x v="1"/>
    <d v="2025-04-26T00:00:00"/>
    <x v="0"/>
    <n v="27"/>
    <s v="CU0600"/>
    <s v="Shweta Mishra"/>
    <s v="Female"/>
    <n v="50"/>
    <x v="6"/>
    <s v="Odisha"/>
    <x v="7"/>
    <n v="570000"/>
    <x v="0"/>
    <s v="C011"/>
    <x v="3"/>
    <x v="14"/>
    <x v="0"/>
    <x v="0"/>
    <s v="Automatic"/>
    <n v="1250000"/>
    <n v="2024"/>
    <n v="4"/>
    <s v="D021"/>
    <x v="2"/>
    <x v="6"/>
    <n v="2008"/>
    <n v="4500"/>
    <n v="4.3"/>
    <s v="S062"/>
    <x v="6"/>
    <n v="5"/>
    <x v="0"/>
    <s v="Silver"/>
    <n v="4.8000000000000001E-2"/>
    <n v="60000"/>
    <n v="1190000"/>
    <n v="11.9"/>
    <s v="Exchange + Loan"/>
    <s v="Bajaj Finserv"/>
    <x v="4"/>
    <s v="No"/>
    <s v="FB0213"/>
    <n v="3"/>
    <n v="8"/>
    <s v="Online Survey"/>
    <x v="1"/>
  </r>
  <r>
    <s v="ORD00410"/>
    <d v="2025-03-30T00:00:00"/>
    <x v="2"/>
    <x v="1"/>
    <d v="2025-04-28T00:00:00"/>
    <x v="0"/>
    <n v="29"/>
    <s v="CU0392"/>
    <s v="Faisal Rao"/>
    <s v="Male"/>
    <n v="35"/>
    <x v="12"/>
    <s v="Uttar Pradesh"/>
    <x v="0"/>
    <n v="570000"/>
    <x v="0"/>
    <s v="C002"/>
    <x v="1"/>
    <x v="3"/>
    <x v="1"/>
    <x v="1"/>
    <s v="Manual"/>
    <n v="650000"/>
    <n v="2024"/>
    <n v="3"/>
    <s v="D007"/>
    <x v="0"/>
    <x v="16"/>
    <n v="2013"/>
    <n v="3000"/>
    <n v="4.4000000000000004"/>
    <s v="S020"/>
    <x v="24"/>
    <n v="4"/>
    <x v="0"/>
    <s v="Red"/>
    <n v="0"/>
    <n v="0"/>
    <n v="650000"/>
    <n v="6.5"/>
    <s v="Cash"/>
    <s v="N/A"/>
    <x v="1"/>
    <s v="No"/>
    <s v="No Feedback"/>
    <s v="No Feedback"/>
    <s v="No Feedback"/>
    <s v="No Feedback"/>
    <x v="3"/>
  </r>
  <r>
    <s v="ORD00411"/>
    <d v="2025-03-31T00:00:00"/>
    <x v="2"/>
    <x v="1"/>
    <d v="2025-04-16T00:00:00"/>
    <x v="0"/>
    <n v="16"/>
    <s v="CU0041"/>
    <s v="Sandeep Mishra"/>
    <s v="Male"/>
    <n v="39"/>
    <x v="23"/>
    <s v="Bihar"/>
    <x v="1"/>
    <n v="1080000"/>
    <x v="0"/>
    <s v="C008"/>
    <x v="3"/>
    <x v="12"/>
    <x v="1"/>
    <x v="1"/>
    <s v="Manual"/>
    <n v="600000"/>
    <n v="2023"/>
    <n v="3"/>
    <s v="D022"/>
    <x v="2"/>
    <x v="22"/>
    <n v="2007"/>
    <n v="8000"/>
    <n v="3.9"/>
    <s v="S065"/>
    <x v="39"/>
    <n v="4"/>
    <x v="0"/>
    <s v="Silver"/>
    <n v="0.02"/>
    <n v="12000"/>
    <n v="588000"/>
    <n v="5.88"/>
    <s v="Exchange + Loan"/>
    <s v="Mahindra Finance"/>
    <x v="6"/>
    <s v="No"/>
    <s v="FB0214"/>
    <n v="1"/>
    <n v="2"/>
    <s v="Email"/>
    <x v="6"/>
  </r>
  <r>
    <s v="ORD00412"/>
    <d v="2025-03-31T00:00:00"/>
    <x v="2"/>
    <x v="1"/>
    <d v="2025-04-25T00:00:00"/>
    <x v="0"/>
    <n v="25"/>
    <s v="CU0337"/>
    <s v="Mohit Bose"/>
    <s v="Male"/>
    <n v="47"/>
    <x v="9"/>
    <s v="Haryana"/>
    <x v="3"/>
    <n v="350000"/>
    <x v="0"/>
    <s v="C002"/>
    <x v="1"/>
    <x v="3"/>
    <x v="1"/>
    <x v="1"/>
    <s v="Manual"/>
    <n v="650000"/>
    <n v="2024"/>
    <n v="3"/>
    <s v="D001"/>
    <x v="0"/>
    <x v="2"/>
    <n v="2013"/>
    <n v="4500"/>
    <n v="3.7"/>
    <s v="S004"/>
    <x v="20"/>
    <n v="8"/>
    <x v="1"/>
    <s v="Brown"/>
    <n v="4.9230769230769231E-2"/>
    <n v="32000"/>
    <n v="618000"/>
    <n v="6.18"/>
    <s v="Loan/Finance"/>
    <s v="Tata Capital"/>
    <x v="0"/>
    <s v="No"/>
    <s v="FB0215"/>
    <n v="3"/>
    <n v="7"/>
    <s v="Dealer Visit"/>
    <x v="4"/>
  </r>
  <r>
    <s v="ORD00413"/>
    <d v="2025-04-01T00:00:00"/>
    <x v="3"/>
    <x v="1"/>
    <d v="2025-04-29T00:00:00"/>
    <x v="0"/>
    <n v="28"/>
    <s v="CU0457"/>
    <s v="Vinod Gupta"/>
    <s v="Male"/>
    <n v="57"/>
    <x v="22"/>
    <s v="Gujarat"/>
    <x v="1"/>
    <n v="1210000"/>
    <x v="0"/>
    <s v="C024"/>
    <x v="0"/>
    <x v="0"/>
    <x v="0"/>
    <x v="0"/>
    <s v="Manual"/>
    <n v="1000000"/>
    <n v="2019"/>
    <n v="3"/>
    <s v="D013"/>
    <x v="1"/>
    <x v="21"/>
    <n v="2010"/>
    <n v="10000"/>
    <n v="4.4000000000000004"/>
    <s v="S039"/>
    <x v="38"/>
    <n v="4"/>
    <x v="0"/>
    <s v="Grey"/>
    <n v="0"/>
    <n v="0"/>
    <n v="1000000"/>
    <n v="10"/>
    <s v="Cash"/>
    <s v="N/A"/>
    <x v="4"/>
    <s v="Yes"/>
    <s v="No Feedback"/>
    <s v="No Feedback"/>
    <s v="No Feedback"/>
    <s v="No Feedback"/>
    <x v="3"/>
  </r>
  <r>
    <s v="ORD00414"/>
    <d v="2025-04-02T00:00:00"/>
    <x v="3"/>
    <x v="1"/>
    <d v="2025-05-06T00:00:00"/>
    <x v="0"/>
    <n v="34"/>
    <s v="CU0512"/>
    <s v="Pradeep Mishra"/>
    <s v="Male"/>
    <n v="47"/>
    <x v="1"/>
    <s v="Punjab"/>
    <x v="2"/>
    <n v="3240000"/>
    <x v="1"/>
    <s v="C030"/>
    <x v="6"/>
    <x v="32"/>
    <x v="0"/>
    <x v="1"/>
    <s v="Automatic"/>
    <n v="1350000"/>
    <n v="2023"/>
    <n v="3"/>
    <s v="D005"/>
    <x v="0"/>
    <x v="1"/>
    <n v="2010"/>
    <n v="12000"/>
    <n v="4"/>
    <s v="S015"/>
    <x v="10"/>
    <n v="8"/>
    <x v="0"/>
    <s v="Grey"/>
    <n v="4.296296296296296E-2"/>
    <n v="58000"/>
    <n v="1292000"/>
    <n v="12.92"/>
    <s v="Lease (Corporate)"/>
    <s v="Mahindra Finance"/>
    <x v="4"/>
    <s v="No"/>
    <s v="FB0216"/>
    <n v="5"/>
    <n v="10"/>
    <s v="Phone"/>
    <x v="1"/>
  </r>
  <r>
    <s v="ORD00415"/>
    <d v="2025-04-03T00:00:00"/>
    <x v="3"/>
    <x v="1"/>
    <d v="2025-04-16T00:00:00"/>
    <x v="0"/>
    <n v="13"/>
    <s v="CU0208"/>
    <s v="Ankit Malhotra"/>
    <s v="Male"/>
    <n v="50"/>
    <x v="20"/>
    <s v="Maharashtra"/>
    <x v="3"/>
    <n v="770000"/>
    <x v="0"/>
    <s v="C006"/>
    <x v="1"/>
    <x v="11"/>
    <x v="3"/>
    <x v="2"/>
    <s v="Manual"/>
    <n v="900000"/>
    <n v="2022"/>
    <n v="3"/>
    <s v="D010"/>
    <x v="1"/>
    <x v="9"/>
    <n v="2014"/>
    <n v="3000"/>
    <n v="4.5999999999999996"/>
    <s v="S032"/>
    <x v="17"/>
    <n v="6"/>
    <x v="0"/>
    <s v="Black"/>
    <n v="4.4444444444444446E-2"/>
    <n v="40000"/>
    <n v="860000"/>
    <n v="8.6"/>
    <s v="Loan/Finance"/>
    <s v="Tata Capital"/>
    <x v="6"/>
    <s v="Yes"/>
    <s v="FB0217"/>
    <n v="5"/>
    <n v="10"/>
    <s v="Phone"/>
    <x v="1"/>
  </r>
  <r>
    <s v="ORD00416"/>
    <d v="2025-04-05T00:00:00"/>
    <x v="3"/>
    <x v="1"/>
    <d v="2025-04-20T00:00:00"/>
    <x v="0"/>
    <n v="15"/>
    <s v="CU0596"/>
    <s v="Shweta Saini"/>
    <s v="Female"/>
    <n v="44"/>
    <x v="18"/>
    <s v="Gujarat"/>
    <x v="1"/>
    <n v="1060000"/>
    <x v="0"/>
    <s v="C007"/>
    <x v="1"/>
    <x v="22"/>
    <x v="0"/>
    <x v="4"/>
    <s v="Automatic"/>
    <n v="1150000"/>
    <n v="2022"/>
    <n v="3"/>
    <s v="D013"/>
    <x v="1"/>
    <x v="21"/>
    <n v="2010"/>
    <n v="10000"/>
    <n v="4.4000000000000004"/>
    <s v="S041"/>
    <x v="36"/>
    <n v="5"/>
    <x v="0"/>
    <s v="White"/>
    <n v="2.5217391304347827E-2"/>
    <n v="29000"/>
    <n v="1121000"/>
    <n v="11.21"/>
    <s v="Cash"/>
    <s v="N/A"/>
    <x v="1"/>
    <s v="No"/>
    <s v="FB0218"/>
    <n v="5"/>
    <n v="10"/>
    <s v="Online Survey"/>
    <x v="1"/>
  </r>
  <r>
    <s v="ORD00417"/>
    <d v="2025-04-05T00:00:00"/>
    <x v="3"/>
    <x v="1"/>
    <d v="2025-04-26T00:00:00"/>
    <x v="0"/>
    <n v="21"/>
    <s v="CU0680"/>
    <s v="Ankit Gupta"/>
    <s v="Male"/>
    <n v="26"/>
    <x v="1"/>
    <s v="Punjab"/>
    <x v="4"/>
    <n v="550000"/>
    <x v="0"/>
    <s v="C009"/>
    <x v="3"/>
    <x v="17"/>
    <x v="1"/>
    <x v="1"/>
    <s v="Automatic"/>
    <n v="780000"/>
    <n v="2023"/>
    <n v="2"/>
    <s v="D005"/>
    <x v="0"/>
    <x v="1"/>
    <n v="2010"/>
    <n v="12000"/>
    <n v="4"/>
    <s v="S015"/>
    <x v="10"/>
    <n v="8"/>
    <x v="0"/>
    <s v="Silver"/>
    <n v="1.6666666666666666E-2"/>
    <n v="13000"/>
    <n v="767000"/>
    <n v="7.67"/>
    <s v="Exchange + Loan"/>
    <s v="HDFC Bank"/>
    <x v="6"/>
    <s v="No"/>
    <s v="FB0219"/>
    <n v="2"/>
    <n v="5"/>
    <s v="Phone"/>
    <x v="7"/>
  </r>
  <r>
    <s v="ORD00418"/>
    <d v="2025-04-06T00:00:00"/>
    <x v="3"/>
    <x v="1"/>
    <d v="2025-04-23T00:00:00"/>
    <x v="0"/>
    <n v="17"/>
    <s v="CU0231"/>
    <s v="Sachin Chauhan"/>
    <s v="Male"/>
    <n v="44"/>
    <x v="13"/>
    <s v="Assam"/>
    <x v="1"/>
    <n v="580000"/>
    <x v="0"/>
    <s v="C010"/>
    <x v="3"/>
    <x v="4"/>
    <x v="0"/>
    <x v="1"/>
    <s v="Manual"/>
    <n v="800000"/>
    <n v="2022"/>
    <n v="3"/>
    <s v="D023"/>
    <x v="2"/>
    <x v="14"/>
    <n v="2005"/>
    <n v="12000"/>
    <n v="4.4000000000000004"/>
    <s v="S070"/>
    <x v="18"/>
    <n v="4"/>
    <x v="0"/>
    <s v="Black"/>
    <n v="0"/>
    <n v="0"/>
    <n v="800000"/>
    <n v="8"/>
    <s v="Cash"/>
    <s v="N/A"/>
    <x v="4"/>
    <s v="Yes"/>
    <s v="FB0220"/>
    <n v="3"/>
    <n v="5"/>
    <s v="Dealer Visit"/>
    <x v="5"/>
  </r>
  <r>
    <s v="ORD00419"/>
    <d v="2025-04-07T00:00:00"/>
    <x v="3"/>
    <x v="1"/>
    <d v="2025-04-22T00:00:00"/>
    <x v="0"/>
    <n v="15"/>
    <s v="CU0149"/>
    <s v="Jatin Saini"/>
    <s v="Male"/>
    <n v="33"/>
    <x v="3"/>
    <s v="Maharashtra"/>
    <x v="2"/>
    <n v="2200000"/>
    <x v="0"/>
    <s v="C001"/>
    <x v="1"/>
    <x v="25"/>
    <x v="1"/>
    <x v="1"/>
    <s v="Manual"/>
    <n v="425000"/>
    <n v="2022"/>
    <n v="3"/>
    <s v="D009"/>
    <x v="1"/>
    <x v="17"/>
    <n v="2011"/>
    <n v="12000"/>
    <n v="3.5"/>
    <s v="S029"/>
    <x v="68"/>
    <n v="4"/>
    <x v="0"/>
    <s v="Black"/>
    <n v="4.4705882352941179E-2"/>
    <n v="19000"/>
    <n v="406000"/>
    <n v="4.0599999999999996"/>
    <s v="Cash"/>
    <s v="N/A"/>
    <x v="4"/>
    <s v="No"/>
    <s v="No Feedback"/>
    <s v="No Feedback"/>
    <s v="No Feedback"/>
    <s v="No Feedback"/>
    <x v="3"/>
  </r>
  <r>
    <s v="ORD00420"/>
    <d v="2025-04-09T00:00:00"/>
    <x v="3"/>
    <x v="1"/>
    <d v="2025-05-09T00:00:00"/>
    <x v="0"/>
    <n v="30"/>
    <s v="CU0595"/>
    <s v="Siddharth Mehta"/>
    <s v="Male"/>
    <n v="38"/>
    <x v="13"/>
    <s v="Assam"/>
    <x v="2"/>
    <n v="1160000"/>
    <x v="0"/>
    <s v="C010"/>
    <x v="3"/>
    <x v="4"/>
    <x v="0"/>
    <x v="1"/>
    <s v="Manual"/>
    <n v="800000"/>
    <n v="2022"/>
    <n v="3"/>
    <s v="D023"/>
    <x v="2"/>
    <x v="14"/>
    <n v="2005"/>
    <n v="12000"/>
    <n v="4.4000000000000004"/>
    <s v="S070"/>
    <x v="18"/>
    <n v="4"/>
    <x v="0"/>
    <s v="Black"/>
    <n v="3.875E-2"/>
    <n v="31000"/>
    <n v="769000"/>
    <n v="7.69"/>
    <s v="Loan/Finance"/>
    <s v="Tata Capital"/>
    <x v="0"/>
    <s v="No"/>
    <s v="FB0221"/>
    <n v="4"/>
    <n v="9"/>
    <s v="Dealer Visit"/>
    <x v="1"/>
  </r>
  <r>
    <s v="ORD00421"/>
    <d v="2025-04-09T00:00:00"/>
    <x v="3"/>
    <x v="1"/>
    <d v="2025-04-20T00:00:00"/>
    <x v="0"/>
    <n v="11"/>
    <s v="CU0554"/>
    <s v="Ritu Khanna"/>
    <s v="Female"/>
    <n v="32"/>
    <x v="24"/>
    <s v="Maharashtra"/>
    <x v="4"/>
    <n v="550000"/>
    <x v="0"/>
    <s v="C008"/>
    <x v="3"/>
    <x v="12"/>
    <x v="1"/>
    <x v="1"/>
    <s v="Manual"/>
    <n v="600000"/>
    <n v="2023"/>
    <n v="3"/>
    <s v="D005"/>
    <x v="0"/>
    <x v="1"/>
    <n v="2010"/>
    <n v="12000"/>
    <n v="4"/>
    <s v="S015"/>
    <x v="10"/>
    <n v="8"/>
    <x v="0"/>
    <s v="White"/>
    <n v="4.8333333333333332E-2"/>
    <n v="29000"/>
    <n v="571000"/>
    <n v="5.71"/>
    <s v="Cash"/>
    <s v="N/A"/>
    <x v="4"/>
    <s v="No"/>
    <s v="No Feedback"/>
    <s v="No Feedback"/>
    <s v="No Feedback"/>
    <s v="No Feedback"/>
    <x v="3"/>
  </r>
  <r>
    <s v="ORD00422"/>
    <d v="2025-04-10T00:00:00"/>
    <x v="3"/>
    <x v="1"/>
    <d v="2025-04-27T00:00:00"/>
    <x v="0"/>
    <n v="17"/>
    <s v="CU0488"/>
    <s v="Ravi Jain"/>
    <s v="Male"/>
    <n v="58"/>
    <x v="22"/>
    <s v="Gujarat"/>
    <x v="2"/>
    <n v="2900000"/>
    <x v="0"/>
    <s v="C014"/>
    <x v="2"/>
    <x v="8"/>
    <x v="1"/>
    <x v="1"/>
    <s v="Manual"/>
    <n v="570000"/>
    <n v="2022"/>
    <n v="3"/>
    <s v="D012"/>
    <x v="1"/>
    <x v="20"/>
    <n v="2011"/>
    <n v="12000"/>
    <n v="3.8"/>
    <s v="S038"/>
    <x v="34"/>
    <n v="8"/>
    <x v="0"/>
    <s v="Silver"/>
    <n v="8.771929824561403E-3"/>
    <n v="5000"/>
    <n v="565000"/>
    <n v="5.65"/>
    <s v="Cash"/>
    <s v="N/A"/>
    <x v="5"/>
    <s v="Yes"/>
    <s v="FB0222"/>
    <n v="4"/>
    <n v="8"/>
    <s v="Email"/>
    <x v="1"/>
  </r>
  <r>
    <s v="ORD00423"/>
    <d v="2025-04-10T00:00:00"/>
    <x v="3"/>
    <x v="1"/>
    <d v="2025-05-05T00:00:00"/>
    <x v="0"/>
    <n v="25"/>
    <s v="CU0472"/>
    <s v="Lokesh Kapoor"/>
    <s v="Male"/>
    <n v="53"/>
    <x v="10"/>
    <s v="Madhya Pradesh"/>
    <x v="6"/>
    <n v="1680000"/>
    <x v="0"/>
    <s v="C016"/>
    <x v="2"/>
    <x v="16"/>
    <x v="0"/>
    <x v="0"/>
    <s v="Manual"/>
    <n v="950000"/>
    <n v="2023"/>
    <n v="3"/>
    <s v="D025"/>
    <x v="4"/>
    <x v="8"/>
    <n v="2019"/>
    <n v="3000"/>
    <n v="4.7"/>
    <s v="S074"/>
    <x v="8"/>
    <n v="8"/>
    <x v="0"/>
    <s v="Silver"/>
    <n v="0"/>
    <n v="0"/>
    <n v="950000"/>
    <n v="9.5"/>
    <s v="Exchange + Loan"/>
    <s v="Bajaj Finserv"/>
    <x v="1"/>
    <s v="Yes"/>
    <s v="FB0223"/>
    <n v="5"/>
    <n v="10"/>
    <s v="Email"/>
    <x v="1"/>
  </r>
  <r>
    <s v="ORD00424"/>
    <d v="2025-04-10T00:00:00"/>
    <x v="3"/>
    <x v="1"/>
    <d v="2025-05-10T00:00:00"/>
    <x v="0"/>
    <n v="30"/>
    <s v="CU0066"/>
    <s v="Nitin Khanna"/>
    <s v="Male"/>
    <n v="30"/>
    <x v="11"/>
    <s v="Karnataka"/>
    <x v="0"/>
    <n v="750000"/>
    <x v="0"/>
    <s v="C019"/>
    <x v="2"/>
    <x v="31"/>
    <x v="1"/>
    <x v="3"/>
    <s v="Automatic"/>
    <n v="800000"/>
    <n v="2022"/>
    <n v="2"/>
    <s v="D015"/>
    <x v="3"/>
    <x v="11"/>
    <n v="2006"/>
    <n v="4500"/>
    <n v="4.5999999999999996"/>
    <s v="S047"/>
    <x v="1"/>
    <n v="8"/>
    <x v="0"/>
    <s v="Grey"/>
    <n v="0.01"/>
    <n v="8000"/>
    <n v="792000"/>
    <n v="7.92"/>
    <s v="Loan/Finance"/>
    <s v="Mahindra Finance"/>
    <x v="0"/>
    <s v="No"/>
    <s v="No Feedback"/>
    <s v="No Feedback"/>
    <s v="No Feedback"/>
    <s v="No Feedback"/>
    <x v="3"/>
  </r>
  <r>
    <s v="ORD00425"/>
    <d v="2025-04-11T00:00:00"/>
    <x v="3"/>
    <x v="1"/>
    <d v="2025-04-23T00:00:00"/>
    <x v="0"/>
    <n v="12"/>
    <s v="CU0221"/>
    <s v="Dinesh Bose"/>
    <s v="Male"/>
    <n v="22"/>
    <x v="0"/>
    <s v="Chandigarh"/>
    <x v="0"/>
    <n v="790000"/>
    <x v="0"/>
    <s v="C018"/>
    <x v="2"/>
    <x v="20"/>
    <x v="0"/>
    <x v="3"/>
    <s v="Automatic"/>
    <n v="1450000"/>
    <n v="2023"/>
    <n v="3"/>
    <s v="D004"/>
    <x v="0"/>
    <x v="0"/>
    <n v="2018"/>
    <n v="4500"/>
    <n v="4"/>
    <s v="S013"/>
    <x v="43"/>
    <n v="7"/>
    <x v="0"/>
    <s v="Grey"/>
    <n v="0"/>
    <n v="0"/>
    <n v="1450000"/>
    <n v="14.5"/>
    <s v="Cash"/>
    <s v="N/A"/>
    <x v="1"/>
    <s v="No"/>
    <s v="No Feedback"/>
    <s v="No Feedback"/>
    <s v="No Feedback"/>
    <s v="No Feedback"/>
    <x v="3"/>
  </r>
  <r>
    <s v="ORD00426"/>
    <d v="2025-04-13T00:00:00"/>
    <x v="3"/>
    <x v="1"/>
    <d v="2025-05-12T00:00:00"/>
    <x v="0"/>
    <n v="29"/>
    <s v="CU0323"/>
    <s v="Tarun Verma"/>
    <s v="Male"/>
    <n v="41"/>
    <x v="16"/>
    <s v="Uttar Pradesh"/>
    <x v="0"/>
    <n v="690000"/>
    <x v="0"/>
    <s v="C030"/>
    <x v="6"/>
    <x v="32"/>
    <x v="0"/>
    <x v="1"/>
    <s v="Automatic"/>
    <n v="1350000"/>
    <n v="2023"/>
    <n v="3"/>
    <s v="D002"/>
    <x v="0"/>
    <x v="5"/>
    <n v="2007"/>
    <n v="10000"/>
    <n v="4"/>
    <s v="S007"/>
    <x v="72"/>
    <n v="6"/>
    <x v="1"/>
    <s v="Grey"/>
    <n v="2.4444444444444446E-2"/>
    <n v="33000"/>
    <n v="1317000"/>
    <n v="13.17"/>
    <s v="Loan/Finance"/>
    <s v="Bajaj Finserv"/>
    <x v="1"/>
    <s v="Yes"/>
    <s v="No Feedback"/>
    <s v="No Feedback"/>
    <s v="No Feedback"/>
    <s v="No Feedback"/>
    <x v="3"/>
  </r>
  <r>
    <s v="ORD00427"/>
    <d v="2025-04-13T00:00:00"/>
    <x v="3"/>
    <x v="1"/>
    <d v="2025-04-21T00:00:00"/>
    <x v="0"/>
    <n v="8"/>
    <s v="CU0255"/>
    <s v="Lokesh Bose"/>
    <s v="Male"/>
    <n v="26"/>
    <x v="6"/>
    <s v="Odisha"/>
    <x v="3"/>
    <n v="940000"/>
    <x v="0"/>
    <s v="C037"/>
    <x v="8"/>
    <x v="21"/>
    <x v="0"/>
    <x v="1"/>
    <s v="Manual"/>
    <n v="700000"/>
    <n v="2021"/>
    <n v="4"/>
    <s v="D021"/>
    <x v="2"/>
    <x v="6"/>
    <n v="2008"/>
    <n v="4500"/>
    <n v="4.3"/>
    <s v="S062"/>
    <x v="6"/>
    <n v="5"/>
    <x v="0"/>
    <s v="White"/>
    <n v="0"/>
    <n v="0"/>
    <n v="700000"/>
    <n v="7"/>
    <s v="Exchange + Loan"/>
    <s v="Mahindra Finance"/>
    <x v="3"/>
    <s v="No"/>
    <s v="FB0224"/>
    <n v="4"/>
    <n v="9"/>
    <s v="Online Survey"/>
    <x v="1"/>
  </r>
  <r>
    <s v="ORD00428"/>
    <d v="2025-04-13T00:00:00"/>
    <x v="3"/>
    <x v="1"/>
    <d v="2025-05-08T00:00:00"/>
    <x v="0"/>
    <n v="25"/>
    <s v="CU0718"/>
    <s v="Kamal Chauhan"/>
    <s v="Male"/>
    <n v="42"/>
    <x v="6"/>
    <s v="Odisha"/>
    <x v="4"/>
    <n v="390000"/>
    <x v="0"/>
    <s v="C033"/>
    <x v="7"/>
    <x v="15"/>
    <x v="2"/>
    <x v="1"/>
    <s v="Automatic"/>
    <n v="1300000"/>
    <n v="2022"/>
    <n v="3"/>
    <s v="D021"/>
    <x v="2"/>
    <x v="6"/>
    <n v="2008"/>
    <n v="4500"/>
    <n v="4.3"/>
    <s v="S063"/>
    <x v="62"/>
    <n v="7"/>
    <x v="0"/>
    <s v="White"/>
    <n v="3.6153846153846154E-2"/>
    <n v="47000"/>
    <n v="1253000"/>
    <n v="12.53"/>
    <s v="Loan/Finance"/>
    <s v="SBI"/>
    <x v="3"/>
    <s v="No"/>
    <s v="FB0225"/>
    <n v="3"/>
    <n v="6"/>
    <s v="Online Survey"/>
    <x v="4"/>
  </r>
  <r>
    <s v="ORD00429"/>
    <d v="2025-04-13T00:00:00"/>
    <x v="3"/>
    <x v="1"/>
    <d v="2025-04-22T00:00:00"/>
    <x v="0"/>
    <n v="9"/>
    <s v="CU0512"/>
    <s v="Pradeep Mishra"/>
    <s v="Male"/>
    <n v="47"/>
    <x v="1"/>
    <s v="Punjab"/>
    <x v="2"/>
    <n v="3240000"/>
    <x v="1"/>
    <s v="C002"/>
    <x v="1"/>
    <x v="3"/>
    <x v="1"/>
    <x v="1"/>
    <s v="Manual"/>
    <n v="650000"/>
    <n v="2024"/>
    <n v="3"/>
    <s v="D005"/>
    <x v="0"/>
    <x v="1"/>
    <n v="2010"/>
    <n v="12000"/>
    <n v="4"/>
    <s v="S014"/>
    <x v="1"/>
    <n v="8"/>
    <x v="0"/>
    <s v="Silver"/>
    <n v="9.2307692307692316E-3"/>
    <n v="6000"/>
    <n v="644000"/>
    <n v="6.44"/>
    <s v="Lease (Corporate)"/>
    <s v="ICICI Bank"/>
    <x v="6"/>
    <s v="No"/>
    <s v="No Feedback"/>
    <s v="No Feedback"/>
    <s v="No Feedback"/>
    <s v="No Feedback"/>
    <x v="3"/>
  </r>
  <r>
    <s v="ORD00430"/>
    <d v="2025-04-14T00:00:00"/>
    <x v="3"/>
    <x v="1"/>
    <d v="2025-05-07T00:00:00"/>
    <x v="0"/>
    <n v="23"/>
    <s v="CU0063"/>
    <s v="Nitin Bose"/>
    <s v="Male"/>
    <n v="41"/>
    <x v="13"/>
    <s v="Assam"/>
    <x v="1"/>
    <n v="1250000"/>
    <x v="0"/>
    <s v="C037"/>
    <x v="8"/>
    <x v="21"/>
    <x v="0"/>
    <x v="1"/>
    <s v="Manual"/>
    <n v="700000"/>
    <n v="2021"/>
    <n v="4"/>
    <s v="D023"/>
    <x v="2"/>
    <x v="14"/>
    <n v="2005"/>
    <n v="12000"/>
    <n v="4.4000000000000004"/>
    <s v="S069"/>
    <x v="28"/>
    <n v="6"/>
    <x v="0"/>
    <s v="Black"/>
    <n v="0"/>
    <n v="0"/>
    <n v="700000"/>
    <n v="7"/>
    <s v="Cash"/>
    <s v="N/A"/>
    <x v="6"/>
    <s v="No"/>
    <s v="FB0226"/>
    <n v="4"/>
    <n v="9"/>
    <s v="Dealer Visit"/>
    <x v="1"/>
  </r>
  <r>
    <s v="ORD00431"/>
    <d v="2025-04-16T00:00:00"/>
    <x v="3"/>
    <x v="1"/>
    <d v="2025-05-11T00:00:00"/>
    <x v="0"/>
    <n v="25"/>
    <s v="CU0577"/>
    <s v="Pradeep Reddy"/>
    <s v="Male"/>
    <n v="42"/>
    <x v="3"/>
    <s v="Maharashtra"/>
    <x v="1"/>
    <n v="1490000"/>
    <x v="0"/>
    <s v="C009"/>
    <x v="3"/>
    <x v="17"/>
    <x v="1"/>
    <x v="1"/>
    <s v="Automatic"/>
    <n v="780000"/>
    <n v="2023"/>
    <n v="2"/>
    <s v="D009"/>
    <x v="1"/>
    <x v="17"/>
    <n v="2011"/>
    <n v="12000"/>
    <n v="3.5"/>
    <s v="S027"/>
    <x v="32"/>
    <n v="4"/>
    <x v="0"/>
    <s v="White"/>
    <n v="3.7179487179487179E-2"/>
    <n v="29000"/>
    <n v="751000"/>
    <n v="7.51"/>
    <s v="Cash"/>
    <s v="N/A"/>
    <x v="1"/>
    <s v="Yes"/>
    <s v="FB0227"/>
    <n v="5"/>
    <n v="9"/>
    <s v="Email"/>
    <x v="1"/>
  </r>
  <r>
    <s v="ORD00432"/>
    <d v="2025-04-16T00:00:00"/>
    <x v="3"/>
    <x v="1"/>
    <d v="2025-05-17T00:00:00"/>
    <x v="0"/>
    <n v="31"/>
    <s v="CU0615"/>
    <s v="Sandeep Gupta"/>
    <s v="Male"/>
    <n v="33"/>
    <x v="6"/>
    <s v="Odisha"/>
    <x v="7"/>
    <n v="640000"/>
    <x v="0"/>
    <s v="C009"/>
    <x v="3"/>
    <x v="17"/>
    <x v="1"/>
    <x v="1"/>
    <s v="Automatic"/>
    <n v="780000"/>
    <n v="2023"/>
    <n v="2"/>
    <s v="D021"/>
    <x v="2"/>
    <x v="6"/>
    <n v="2008"/>
    <n v="4500"/>
    <n v="4.3"/>
    <s v="S064"/>
    <x v="40"/>
    <n v="8"/>
    <x v="0"/>
    <s v="White"/>
    <n v="4.8717948717948718E-2"/>
    <n v="38000"/>
    <n v="742000"/>
    <n v="7.42"/>
    <s v="Cash"/>
    <s v="N/A"/>
    <x v="6"/>
    <s v="No"/>
    <s v="No Feedback"/>
    <s v="No Feedback"/>
    <s v="No Feedback"/>
    <s v="No Feedback"/>
    <x v="3"/>
  </r>
  <r>
    <s v="ORD00433"/>
    <d v="2025-04-17T00:00:00"/>
    <x v="3"/>
    <x v="1"/>
    <d v="2025-04-26T00:00:00"/>
    <x v="0"/>
    <n v="9"/>
    <s v="CU0124"/>
    <s v="Gaurav Singh"/>
    <s v="Male"/>
    <n v="35"/>
    <x v="3"/>
    <s v="Maharashtra"/>
    <x v="0"/>
    <n v="1230000"/>
    <x v="0"/>
    <s v="C028"/>
    <x v="4"/>
    <x v="6"/>
    <x v="2"/>
    <x v="1"/>
    <s v="Automatic"/>
    <n v="1250000"/>
    <n v="2023"/>
    <n v="4"/>
    <s v="D010"/>
    <x v="1"/>
    <x v="9"/>
    <n v="2014"/>
    <n v="3000"/>
    <n v="4.5999999999999996"/>
    <s v="S030"/>
    <x v="11"/>
    <n v="5"/>
    <x v="0"/>
    <s v="Silver"/>
    <n v="9.5999999999999992E-3"/>
    <n v="12000"/>
    <n v="1238000"/>
    <n v="12.38"/>
    <s v="Cash"/>
    <s v="N/A"/>
    <x v="5"/>
    <s v="Yes"/>
    <s v="No Feedback"/>
    <s v="No Feedback"/>
    <s v="No Feedback"/>
    <s v="No Feedback"/>
    <x v="3"/>
  </r>
  <r>
    <s v="ORD00434"/>
    <d v="2025-04-18T00:00:00"/>
    <x v="3"/>
    <x v="1"/>
    <d v="2025-05-12T00:00:00"/>
    <x v="0"/>
    <n v="24"/>
    <s v="CU0628"/>
    <s v="Yash Mehta"/>
    <s v="Male"/>
    <n v="35"/>
    <x v="9"/>
    <s v="Haryana"/>
    <x v="1"/>
    <n v="1470000"/>
    <x v="0"/>
    <s v="C032"/>
    <x v="6"/>
    <x v="13"/>
    <x v="3"/>
    <x v="0"/>
    <s v="Manual"/>
    <n v="1200000"/>
    <n v="2022"/>
    <n v="3"/>
    <s v="D022"/>
    <x v="2"/>
    <x v="22"/>
    <n v="2007"/>
    <n v="8000"/>
    <n v="3.9"/>
    <s v="S068"/>
    <x v="60"/>
    <n v="7"/>
    <x v="0"/>
    <s v="White"/>
    <n v="4.4166666666666667E-2"/>
    <n v="53000"/>
    <n v="1147000"/>
    <n v="11.47"/>
    <s v="Loan/Finance"/>
    <s v="Mahindra Finance"/>
    <x v="0"/>
    <s v="Yes"/>
    <s v="No Feedback"/>
    <s v="No Feedback"/>
    <s v="No Feedback"/>
    <s v="No Feedback"/>
    <x v="3"/>
  </r>
  <r>
    <s v="ORD00435"/>
    <d v="2025-04-19T00:00:00"/>
    <x v="3"/>
    <x v="1"/>
    <d v="2025-04-27T00:00:00"/>
    <x v="0"/>
    <n v="8"/>
    <s v="CU0503"/>
    <s v="Jatin Singh"/>
    <s v="Male"/>
    <n v="21"/>
    <x v="21"/>
    <s v="Kerala"/>
    <x v="9"/>
    <n v="3390000"/>
    <x v="0"/>
    <s v="C004"/>
    <x v="1"/>
    <x v="7"/>
    <x v="2"/>
    <x v="1"/>
    <s v="Manual"/>
    <n v="690000"/>
    <n v="2024"/>
    <n v="3"/>
    <s v="D019"/>
    <x v="3"/>
    <x v="23"/>
    <n v="2013"/>
    <n v="12000"/>
    <n v="4.2"/>
    <s v="S056"/>
    <x v="47"/>
    <n v="8"/>
    <x v="0"/>
    <s v="Grey"/>
    <n v="1.8840579710144929E-2"/>
    <n v="13000"/>
    <n v="677000"/>
    <n v="6.77"/>
    <s v="Cash"/>
    <s v="N/A"/>
    <x v="2"/>
    <s v="No"/>
    <s v="FB0228"/>
    <n v="4"/>
    <n v="8"/>
    <s v="Phone"/>
    <x v="1"/>
  </r>
  <r>
    <s v="ORD00436"/>
    <d v="2025-04-19T00:00:00"/>
    <x v="3"/>
    <x v="1"/>
    <d v="2025-05-19T00:00:00"/>
    <x v="0"/>
    <n v="30"/>
    <s v="CU0577"/>
    <s v="Pradeep Reddy"/>
    <s v="Male"/>
    <n v="42"/>
    <x v="3"/>
    <s v="Maharashtra"/>
    <x v="1"/>
    <n v="1490000"/>
    <x v="0"/>
    <s v="C015"/>
    <x v="2"/>
    <x v="2"/>
    <x v="0"/>
    <x v="1"/>
    <s v="Manual"/>
    <n v="650000"/>
    <n v="2021"/>
    <n v="3"/>
    <s v="D010"/>
    <x v="1"/>
    <x v="9"/>
    <n v="2014"/>
    <n v="3000"/>
    <n v="4.5999999999999996"/>
    <s v="S031"/>
    <x v="9"/>
    <n v="4"/>
    <x v="0"/>
    <s v="Black"/>
    <n v="9.2307692307692316E-3"/>
    <n v="6000"/>
    <n v="644000"/>
    <n v="6.44"/>
    <s v="Exchange + Loan"/>
    <s v="Tata Capital"/>
    <x v="3"/>
    <s v="Yes"/>
    <s v="FB0229"/>
    <n v="4"/>
    <n v="10"/>
    <s v="Online Survey"/>
    <x v="1"/>
  </r>
  <r>
    <s v="ORD00437"/>
    <d v="2025-04-20T00:00:00"/>
    <x v="3"/>
    <x v="1"/>
    <d v="2025-04-26T00:00:00"/>
    <x v="0"/>
    <n v="6"/>
    <s v="CU0503"/>
    <s v="Jatin Singh"/>
    <s v="Male"/>
    <n v="21"/>
    <x v="21"/>
    <s v="Kerala"/>
    <x v="9"/>
    <n v="3390000"/>
    <x v="0"/>
    <s v="C001"/>
    <x v="1"/>
    <x v="25"/>
    <x v="1"/>
    <x v="1"/>
    <s v="Manual"/>
    <n v="425000"/>
    <n v="2022"/>
    <n v="3"/>
    <s v="D019"/>
    <x v="3"/>
    <x v="23"/>
    <n v="2013"/>
    <n v="12000"/>
    <n v="4.2"/>
    <s v="S059"/>
    <x v="65"/>
    <n v="6"/>
    <x v="0"/>
    <s v="Silver"/>
    <n v="9.4117647058823521E-3"/>
    <n v="4000"/>
    <n v="421000"/>
    <n v="4.21"/>
    <s v="Loan/Finance"/>
    <s v="Tata Capital"/>
    <x v="6"/>
    <s v="Yes"/>
    <s v="FB0230"/>
    <n v="3"/>
    <n v="7"/>
    <s v="Phone"/>
    <x v="6"/>
  </r>
  <r>
    <s v="ORD00438"/>
    <d v="2025-04-21T00:00:00"/>
    <x v="3"/>
    <x v="1"/>
    <d v="2025-05-13T00:00:00"/>
    <x v="0"/>
    <n v="22"/>
    <s v="CU0092"/>
    <s v="Kamal Kapoor"/>
    <s v="Male"/>
    <n v="51"/>
    <x v="22"/>
    <s v="Gujarat"/>
    <x v="1"/>
    <n v="900000"/>
    <x v="0"/>
    <s v="C007"/>
    <x v="1"/>
    <x v="22"/>
    <x v="0"/>
    <x v="4"/>
    <s v="Automatic"/>
    <n v="1150000"/>
    <n v="2022"/>
    <n v="3"/>
    <s v="D012"/>
    <x v="1"/>
    <x v="20"/>
    <n v="2011"/>
    <n v="12000"/>
    <n v="3.8"/>
    <s v="S038"/>
    <x v="34"/>
    <n v="8"/>
    <x v="0"/>
    <s v="Black"/>
    <n v="9.5652173913043474E-3"/>
    <n v="11000"/>
    <n v="1139000"/>
    <n v="11.39"/>
    <s v="Cash"/>
    <s v="N/A"/>
    <x v="2"/>
    <s v="No"/>
    <s v="No Feedback"/>
    <s v="No Feedback"/>
    <s v="No Feedback"/>
    <s v="No Feedback"/>
    <x v="3"/>
  </r>
  <r>
    <s v="ORD00439"/>
    <d v="2025-04-21T00:00:00"/>
    <x v="3"/>
    <x v="1"/>
    <d v="2025-05-05T00:00:00"/>
    <x v="0"/>
    <n v="14"/>
    <s v="CU0054"/>
    <s v="Vinod Agarwal"/>
    <s v="Male"/>
    <n v="37"/>
    <x v="8"/>
    <s v="Madhya Pradesh"/>
    <x v="9"/>
    <n v="3850000"/>
    <x v="0"/>
    <s v="C028"/>
    <x v="4"/>
    <x v="6"/>
    <x v="2"/>
    <x v="1"/>
    <s v="Automatic"/>
    <n v="1250000"/>
    <n v="2023"/>
    <n v="4"/>
    <s v="D025"/>
    <x v="4"/>
    <x v="8"/>
    <n v="2019"/>
    <n v="3000"/>
    <n v="4.7"/>
    <s v="S075"/>
    <x v="44"/>
    <n v="4"/>
    <x v="0"/>
    <s v="Blue"/>
    <n v="2.64E-2"/>
    <n v="33000"/>
    <n v="1217000"/>
    <n v="12.17"/>
    <s v="Loan/Finance"/>
    <s v="SBI"/>
    <x v="1"/>
    <s v="No"/>
    <s v="No Feedback"/>
    <s v="No Feedback"/>
    <s v="No Feedback"/>
    <s v="No Feedback"/>
    <x v="3"/>
  </r>
  <r>
    <s v="ORD00440"/>
    <d v="2025-04-22T00:00:00"/>
    <x v="3"/>
    <x v="1"/>
    <d v="2025-05-10T00:00:00"/>
    <x v="0"/>
    <n v="18"/>
    <s v="CU0075"/>
    <s v="Yash Saini"/>
    <s v="Male"/>
    <n v="46"/>
    <x v="5"/>
    <s v="Tamil Nadu"/>
    <x v="1"/>
    <n v="1330000"/>
    <x v="0"/>
    <s v="C021"/>
    <x v="0"/>
    <x v="33"/>
    <x v="0"/>
    <x v="0"/>
    <s v="Automatic"/>
    <n v="1500000"/>
    <n v="2022"/>
    <n v="4"/>
    <s v="D016"/>
    <x v="3"/>
    <x v="18"/>
    <n v="2007"/>
    <n v="4500"/>
    <n v="4.7"/>
    <s v="S048"/>
    <x v="27"/>
    <n v="5"/>
    <x v="0"/>
    <s v="Grey"/>
    <n v="1.6666666666666666E-2"/>
    <n v="25000"/>
    <n v="1475000"/>
    <n v="14.75"/>
    <s v="Loan/Finance"/>
    <s v="ICICI Bank"/>
    <x v="4"/>
    <s v="No"/>
    <s v="FB0231"/>
    <n v="2"/>
    <n v="3"/>
    <s v="Dealer Visit"/>
    <x v="2"/>
  </r>
  <r>
    <s v="ORD00441"/>
    <d v="2025-04-24T00:00:00"/>
    <x v="3"/>
    <x v="1"/>
    <d v="2025-05-13T00:00:00"/>
    <x v="0"/>
    <n v="19"/>
    <s v="CU0182"/>
    <s v="Ritu Saini"/>
    <s v="Female"/>
    <n v="33"/>
    <x v="21"/>
    <s v="Kerala"/>
    <x v="9"/>
    <n v="2920000"/>
    <x v="0"/>
    <s v="C037"/>
    <x v="8"/>
    <x v="21"/>
    <x v="0"/>
    <x v="1"/>
    <s v="Manual"/>
    <n v="700000"/>
    <n v="2021"/>
    <n v="4"/>
    <s v="D019"/>
    <x v="3"/>
    <x v="23"/>
    <n v="2013"/>
    <n v="12000"/>
    <n v="4.2"/>
    <s v="S059"/>
    <x v="65"/>
    <n v="6"/>
    <x v="0"/>
    <s v="Blue"/>
    <n v="0"/>
    <n v="0"/>
    <n v="700000"/>
    <n v="7"/>
    <s v="Cash"/>
    <s v="N/A"/>
    <x v="3"/>
    <s v="No"/>
    <s v="FB0232"/>
    <n v="3"/>
    <n v="5"/>
    <s v="Email"/>
    <x v="6"/>
  </r>
  <r>
    <s v="ORD00442"/>
    <d v="2025-04-26T00:00:00"/>
    <x v="3"/>
    <x v="1"/>
    <d v="2025-05-25T00:00:00"/>
    <x v="0"/>
    <n v="29"/>
    <s v="CU0585"/>
    <s v="Sneha Singh"/>
    <s v="Female"/>
    <n v="30"/>
    <x v="1"/>
    <s v="Punjab"/>
    <x v="2"/>
    <n v="2930000"/>
    <x v="0"/>
    <s v="C021"/>
    <x v="0"/>
    <x v="33"/>
    <x v="0"/>
    <x v="0"/>
    <s v="Automatic"/>
    <n v="1500000"/>
    <n v="2022"/>
    <n v="4"/>
    <s v="D010"/>
    <x v="1"/>
    <x v="9"/>
    <n v="2014"/>
    <n v="3000"/>
    <n v="4.5999999999999996"/>
    <s v="S031"/>
    <x v="9"/>
    <n v="4"/>
    <x v="0"/>
    <s v="Red"/>
    <n v="3.7999999999999999E-2"/>
    <n v="57000"/>
    <n v="1443000"/>
    <n v="14.43"/>
    <s v="Loan/Finance"/>
    <s v="Axis Bank"/>
    <x v="3"/>
    <s v="No"/>
    <s v="FB0233"/>
    <n v="5"/>
    <n v="10"/>
    <s v="Phone"/>
    <x v="1"/>
  </r>
  <r>
    <s v="ORD00443"/>
    <d v="2025-04-26T00:00:00"/>
    <x v="3"/>
    <x v="1"/>
    <d v="2025-05-13T00:00:00"/>
    <x v="0"/>
    <n v="17"/>
    <s v="CU0195"/>
    <s v="Karan Singh"/>
    <s v="Male"/>
    <n v="27"/>
    <x v="18"/>
    <s v="Gujarat"/>
    <x v="1"/>
    <n v="550000"/>
    <x v="0"/>
    <s v="C028"/>
    <x v="4"/>
    <x v="6"/>
    <x v="2"/>
    <x v="1"/>
    <s v="Automatic"/>
    <n v="1250000"/>
    <n v="2023"/>
    <n v="4"/>
    <s v="D012"/>
    <x v="1"/>
    <x v="20"/>
    <n v="2011"/>
    <n v="12000"/>
    <n v="3.8"/>
    <s v="S038"/>
    <x v="34"/>
    <n v="8"/>
    <x v="0"/>
    <s v="White"/>
    <n v="3.5200000000000002E-2"/>
    <n v="44000"/>
    <n v="1206000"/>
    <n v="12.06"/>
    <s v="Exchange + Loan"/>
    <s v="SBI"/>
    <x v="6"/>
    <s v="Yes"/>
    <s v="No Feedback"/>
    <s v="No Feedback"/>
    <s v="No Feedback"/>
    <s v="No Feedback"/>
    <x v="3"/>
  </r>
  <r>
    <s v="ORD00444"/>
    <d v="2025-04-29T00:00:00"/>
    <x v="3"/>
    <x v="1"/>
    <d v="2025-05-27T00:00:00"/>
    <x v="0"/>
    <n v="28"/>
    <s v="CU0163"/>
    <s v="Faisal Malhotra"/>
    <s v="Male"/>
    <n v="43"/>
    <x v="19"/>
    <s v="West Bengal"/>
    <x v="2"/>
    <n v="2140000"/>
    <x v="0"/>
    <s v="C032"/>
    <x v="6"/>
    <x v="13"/>
    <x v="3"/>
    <x v="0"/>
    <s v="Manual"/>
    <n v="1200000"/>
    <n v="2022"/>
    <n v="3"/>
    <s v="D020"/>
    <x v="2"/>
    <x v="24"/>
    <n v="2012"/>
    <n v="4500"/>
    <n v="4.0999999999999996"/>
    <s v="S061"/>
    <x v="61"/>
    <n v="4"/>
    <x v="0"/>
    <s v="Black"/>
    <n v="0"/>
    <n v="0"/>
    <n v="1200000"/>
    <n v="12"/>
    <s v="Loan/Finance"/>
    <s v="Mahindra Finance"/>
    <x v="2"/>
    <s v="No"/>
    <s v="No Feedback"/>
    <s v="No Feedback"/>
    <s v="No Feedback"/>
    <s v="No Feedback"/>
    <x v="3"/>
  </r>
  <r>
    <s v="ORD00445"/>
    <d v="2025-04-29T00:00:00"/>
    <x v="3"/>
    <x v="1"/>
    <d v="2025-05-04T00:00:00"/>
    <x v="0"/>
    <n v="5"/>
    <s v="CU0584"/>
    <s v="Varun Patel"/>
    <s v="Male"/>
    <n v="39"/>
    <x v="2"/>
    <s v="Delhi"/>
    <x v="1"/>
    <n v="560000"/>
    <x v="0"/>
    <s v="C005"/>
    <x v="1"/>
    <x v="1"/>
    <x v="0"/>
    <x v="1"/>
    <s v="Automatic"/>
    <n v="900000"/>
    <n v="2022"/>
    <n v="3"/>
    <s v="D001"/>
    <x v="0"/>
    <x v="2"/>
    <n v="2013"/>
    <n v="4500"/>
    <n v="3.7"/>
    <s v="S002"/>
    <x v="2"/>
    <n v="4"/>
    <x v="0"/>
    <s v="Silver"/>
    <n v="0"/>
    <n v="0"/>
    <n v="900000"/>
    <n v="9"/>
    <s v="Exchange + Loan"/>
    <s v="SBI"/>
    <x v="6"/>
    <s v="Yes"/>
    <s v="FB0234"/>
    <n v="5"/>
    <n v="10"/>
    <s v="Email"/>
    <x v="1"/>
  </r>
  <r>
    <s v="ORD00446"/>
    <d v="2025-05-01T00:00:00"/>
    <x v="4"/>
    <x v="1"/>
    <d v="2025-06-01T00:00:00"/>
    <x v="0"/>
    <n v="31"/>
    <s v="CU0235"/>
    <s v="Gaurav Das"/>
    <s v="Male"/>
    <n v="39"/>
    <x v="0"/>
    <s v="Chandigarh"/>
    <x v="6"/>
    <n v="1640000"/>
    <x v="0"/>
    <s v="C002"/>
    <x v="1"/>
    <x v="3"/>
    <x v="1"/>
    <x v="1"/>
    <s v="Manual"/>
    <n v="650000"/>
    <n v="2024"/>
    <n v="3"/>
    <s v="D004"/>
    <x v="0"/>
    <x v="0"/>
    <n v="2018"/>
    <n v="4500"/>
    <n v="4"/>
    <s v="S012"/>
    <x v="0"/>
    <n v="7"/>
    <x v="0"/>
    <s v="Silver"/>
    <n v="0"/>
    <n v="0"/>
    <n v="650000"/>
    <n v="6.5"/>
    <s v="Loan/Finance"/>
    <s v="Axis Bank"/>
    <x v="6"/>
    <s v="No"/>
    <s v="No Feedback"/>
    <s v="No Feedback"/>
    <s v="No Feedback"/>
    <s v="No Feedback"/>
    <x v="3"/>
  </r>
  <r>
    <s v="ORD00447"/>
    <d v="2025-05-02T00:00:00"/>
    <x v="4"/>
    <x v="1"/>
    <d v="2025-05-21T00:00:00"/>
    <x v="0"/>
    <n v="19"/>
    <s v="CU0516"/>
    <s v="Vivek Joshi"/>
    <s v="Male"/>
    <n v="21"/>
    <x v="12"/>
    <s v="Uttar Pradesh"/>
    <x v="6"/>
    <n v="1680000"/>
    <x v="0"/>
    <s v="C024"/>
    <x v="0"/>
    <x v="0"/>
    <x v="0"/>
    <x v="0"/>
    <s v="Manual"/>
    <n v="1000000"/>
    <n v="2019"/>
    <n v="3"/>
    <s v="D007"/>
    <x v="0"/>
    <x v="16"/>
    <n v="2013"/>
    <n v="3000"/>
    <n v="4.4000000000000004"/>
    <s v="S021"/>
    <x v="51"/>
    <n v="5"/>
    <x v="0"/>
    <s v="Blue"/>
    <n v="0"/>
    <n v="0"/>
    <n v="1000000"/>
    <n v="10"/>
    <s v="Cash"/>
    <s v="N/A"/>
    <x v="2"/>
    <s v="No"/>
    <s v="FB0235"/>
    <n v="4"/>
    <n v="9"/>
    <s v="Online Survey"/>
    <x v="1"/>
  </r>
  <r>
    <s v="ORD00448"/>
    <d v="2025-05-03T00:00:00"/>
    <x v="4"/>
    <x v="1"/>
    <d v="2025-05-18T00:00:00"/>
    <x v="0"/>
    <n v="15"/>
    <s v="CU0206"/>
    <s v="Gaurav Bansal"/>
    <s v="Male"/>
    <n v="46"/>
    <x v="7"/>
    <s v="Telangana"/>
    <x v="4"/>
    <n v="840000"/>
    <x v="0"/>
    <s v="C032"/>
    <x v="6"/>
    <x v="13"/>
    <x v="3"/>
    <x v="0"/>
    <s v="Manual"/>
    <n v="1200000"/>
    <n v="2022"/>
    <n v="3"/>
    <s v="D018"/>
    <x v="3"/>
    <x v="7"/>
    <n v="2019"/>
    <n v="4500"/>
    <n v="3.8"/>
    <s v="S053"/>
    <x v="7"/>
    <n v="7"/>
    <x v="0"/>
    <s v="Black"/>
    <n v="9.1666666666666667E-3"/>
    <n v="11000"/>
    <n v="1189000"/>
    <n v="11.89"/>
    <s v="Cash"/>
    <s v="N/A"/>
    <x v="1"/>
    <s v="No"/>
    <s v="No Feedback"/>
    <s v="No Feedback"/>
    <s v="No Feedback"/>
    <s v="No Feedback"/>
    <x v="3"/>
  </r>
  <r>
    <s v="ORD00449"/>
    <d v="2025-05-04T00:00:00"/>
    <x v="4"/>
    <x v="1"/>
    <d v="2025-05-27T00:00:00"/>
    <x v="0"/>
    <n v="23"/>
    <s v="CU0026"/>
    <s v="Tarun Kapoor"/>
    <s v="Male"/>
    <n v="50"/>
    <x v="22"/>
    <s v="Gujarat"/>
    <x v="8"/>
    <n v="1870000"/>
    <x v="0"/>
    <s v="C031"/>
    <x v="6"/>
    <x v="23"/>
    <x v="0"/>
    <x v="0"/>
    <s v="Manual"/>
    <n v="950000"/>
    <n v="2024"/>
    <n v="4"/>
    <s v="D012"/>
    <x v="1"/>
    <x v="20"/>
    <n v="2011"/>
    <n v="12000"/>
    <n v="3.8"/>
    <s v="S038"/>
    <x v="34"/>
    <n v="8"/>
    <x v="0"/>
    <s v="White"/>
    <n v="2.5263157894736842E-2"/>
    <n v="24000"/>
    <n v="926000"/>
    <n v="9.26"/>
    <s v="Cash"/>
    <s v="N/A"/>
    <x v="1"/>
    <s v="Yes"/>
    <s v="No Feedback"/>
    <s v="No Feedback"/>
    <s v="No Feedback"/>
    <s v="No Feedback"/>
    <x v="3"/>
  </r>
  <r>
    <s v="ORD00450"/>
    <d v="2025-05-06T00:00:00"/>
    <x v="4"/>
    <x v="1"/>
    <d v="2025-05-09T00:00:00"/>
    <x v="0"/>
    <n v="3"/>
    <s v="CU0420"/>
    <s v="Akash Patel"/>
    <s v="Male"/>
    <n v="26"/>
    <x v="6"/>
    <s v="Odisha"/>
    <x v="2"/>
    <n v="3160000"/>
    <x v="1"/>
    <s v="C014"/>
    <x v="2"/>
    <x v="8"/>
    <x v="1"/>
    <x v="1"/>
    <s v="Manual"/>
    <n v="570000"/>
    <n v="2022"/>
    <n v="3"/>
    <s v="D021"/>
    <x v="2"/>
    <x v="6"/>
    <n v="2008"/>
    <n v="4500"/>
    <n v="4.3"/>
    <s v="S064"/>
    <x v="40"/>
    <n v="8"/>
    <x v="0"/>
    <s v="Black"/>
    <n v="8.771929824561403E-3"/>
    <n v="5000"/>
    <n v="565000"/>
    <n v="5.65"/>
    <s v="Lease (Corporate)"/>
    <s v="HDFC Bank"/>
    <x v="5"/>
    <s v="Yes"/>
    <s v="FB0236"/>
    <n v="4"/>
    <n v="9"/>
    <s v="Email"/>
    <x v="1"/>
  </r>
  <r>
    <s v="ORD00451"/>
    <d v="2025-05-07T00:00:00"/>
    <x v="4"/>
    <x v="1"/>
    <d v="2025-06-09T00:00:00"/>
    <x v="0"/>
    <n v="33"/>
    <s v="CU0397"/>
    <s v="Swati Verma"/>
    <s v="Female"/>
    <n v="43"/>
    <x v="13"/>
    <s v="Assam"/>
    <x v="2"/>
    <n v="1760000"/>
    <x v="0"/>
    <s v="C024"/>
    <x v="0"/>
    <x v="0"/>
    <x v="0"/>
    <x v="0"/>
    <s v="Manual"/>
    <n v="1000000"/>
    <n v="2019"/>
    <n v="3"/>
    <s v="D023"/>
    <x v="2"/>
    <x v="14"/>
    <n v="2005"/>
    <n v="12000"/>
    <n v="4.4000000000000004"/>
    <s v="S069"/>
    <x v="28"/>
    <n v="6"/>
    <x v="0"/>
    <s v="Blue"/>
    <n v="2.7E-2"/>
    <n v="27000"/>
    <n v="973000"/>
    <n v="9.73"/>
    <s v="Loan/Finance"/>
    <s v="Mahindra Finance"/>
    <x v="1"/>
    <s v="No"/>
    <s v="FB0237"/>
    <n v="2"/>
    <n v="3"/>
    <s v="Email"/>
    <x v="7"/>
  </r>
  <r>
    <s v="ORD00452"/>
    <d v="2025-05-08T00:00:00"/>
    <x v="4"/>
    <x v="1"/>
    <d v="2025-05-20T00:00:00"/>
    <x v="0"/>
    <n v="12"/>
    <s v="CU0290"/>
    <s v="Vivek Saini"/>
    <s v="Male"/>
    <n v="21"/>
    <x v="16"/>
    <s v="Uttar Pradesh"/>
    <x v="2"/>
    <n v="3380000"/>
    <x v="0"/>
    <s v="C020"/>
    <x v="0"/>
    <x v="28"/>
    <x v="0"/>
    <x v="0"/>
    <s v="Manual"/>
    <n v="1250000"/>
    <n v="2020"/>
    <n v="2"/>
    <s v="D007"/>
    <x v="0"/>
    <x v="16"/>
    <n v="2013"/>
    <n v="3000"/>
    <n v="4.4000000000000004"/>
    <s v="S021"/>
    <x v="51"/>
    <n v="5"/>
    <x v="0"/>
    <s v="Black"/>
    <n v="2.5600000000000001E-2"/>
    <n v="32000"/>
    <n v="1218000"/>
    <n v="12.18"/>
    <s v="Exchange + Loan"/>
    <s v="Axis Bank"/>
    <x v="2"/>
    <s v="Yes"/>
    <s v="FB0238"/>
    <n v="5"/>
    <n v="9"/>
    <s v="Phone"/>
    <x v="1"/>
  </r>
  <r>
    <s v="ORD00453"/>
    <d v="2025-05-08T00:00:00"/>
    <x v="4"/>
    <x v="1"/>
    <d v="2025-05-20T00:00:00"/>
    <x v="0"/>
    <n v="12"/>
    <s v="CU0148"/>
    <s v="Ravi Mishra"/>
    <s v="Male"/>
    <n v="52"/>
    <x v="15"/>
    <s v="Tamil Nadu"/>
    <x v="1"/>
    <n v="830000"/>
    <x v="0"/>
    <s v="C006"/>
    <x v="1"/>
    <x v="11"/>
    <x v="3"/>
    <x v="2"/>
    <s v="Manual"/>
    <n v="900000"/>
    <n v="2022"/>
    <n v="3"/>
    <s v="D017"/>
    <x v="3"/>
    <x v="19"/>
    <n v="2015"/>
    <n v="4500"/>
    <n v="4.3"/>
    <s v="S052"/>
    <x v="69"/>
    <n v="7"/>
    <x v="0"/>
    <s v="White"/>
    <n v="0"/>
    <n v="0"/>
    <n v="900000"/>
    <n v="9"/>
    <s v="Loan/Finance"/>
    <s v="Axis Bank"/>
    <x v="3"/>
    <s v="No"/>
    <s v="FB0239"/>
    <n v="3"/>
    <n v="5"/>
    <s v="Phone"/>
    <x v="6"/>
  </r>
  <r>
    <s v="ORD00454"/>
    <d v="2025-05-08T00:00:00"/>
    <x v="4"/>
    <x v="1"/>
    <d v="2025-06-08T00:00:00"/>
    <x v="0"/>
    <n v="31"/>
    <s v="CU0555"/>
    <s v="Aman Patel"/>
    <s v="Male"/>
    <n v="21"/>
    <x v="6"/>
    <s v="Odisha"/>
    <x v="7"/>
    <n v="660000"/>
    <x v="0"/>
    <s v="C029"/>
    <x v="4"/>
    <x v="18"/>
    <x v="2"/>
    <x v="1"/>
    <s v="Manual"/>
    <n v="800000"/>
    <n v="2024"/>
    <n v="3"/>
    <s v="D005"/>
    <x v="0"/>
    <x v="1"/>
    <n v="2010"/>
    <n v="12000"/>
    <n v="4"/>
    <s v="S015"/>
    <x v="10"/>
    <n v="8"/>
    <x v="0"/>
    <s v="Black"/>
    <n v="0"/>
    <n v="0"/>
    <n v="800000"/>
    <n v="8"/>
    <s v="Exchange + Loan"/>
    <s v="Axis Bank"/>
    <x v="3"/>
    <s v="No"/>
    <s v="No Feedback"/>
    <s v="No Feedback"/>
    <s v="No Feedback"/>
    <s v="No Feedback"/>
    <x v="3"/>
  </r>
  <r>
    <s v="ORD00455"/>
    <d v="2025-05-09T00:00:00"/>
    <x v="4"/>
    <x v="1"/>
    <d v="2025-06-04T00:00:00"/>
    <x v="0"/>
    <n v="26"/>
    <s v="CU0373"/>
    <s v="Sneha Shah"/>
    <s v="Female"/>
    <n v="47"/>
    <x v="21"/>
    <s v="Kerala"/>
    <x v="1"/>
    <n v="1310000"/>
    <x v="0"/>
    <s v="C008"/>
    <x v="3"/>
    <x v="12"/>
    <x v="1"/>
    <x v="1"/>
    <s v="Manual"/>
    <n v="600000"/>
    <n v="2023"/>
    <n v="3"/>
    <s v="D019"/>
    <x v="3"/>
    <x v="23"/>
    <n v="2013"/>
    <n v="12000"/>
    <n v="4.2"/>
    <s v="S057"/>
    <x v="70"/>
    <n v="7"/>
    <x v="0"/>
    <s v="Blue"/>
    <n v="0"/>
    <n v="0"/>
    <n v="600000"/>
    <n v="6"/>
    <s v="Cash"/>
    <s v="N/A"/>
    <x v="5"/>
    <s v="No"/>
    <s v="No Feedback"/>
    <s v="No Feedback"/>
    <s v="No Feedback"/>
    <s v="No Feedback"/>
    <x v="3"/>
  </r>
  <r>
    <s v="ORD00456"/>
    <d v="2025-05-10T00:00:00"/>
    <x v="4"/>
    <x v="1"/>
    <d v="2025-06-08T00:00:00"/>
    <x v="0"/>
    <n v="29"/>
    <s v="CU0384"/>
    <s v="Ritu Joshi"/>
    <s v="Female"/>
    <n v="22"/>
    <x v="17"/>
    <s v="Karnataka"/>
    <x v="1"/>
    <n v="1340000"/>
    <x v="0"/>
    <s v="C016"/>
    <x v="2"/>
    <x v="16"/>
    <x v="0"/>
    <x v="0"/>
    <s v="Manual"/>
    <n v="950000"/>
    <n v="2023"/>
    <n v="3"/>
    <s v="D014"/>
    <x v="3"/>
    <x v="13"/>
    <n v="2013"/>
    <n v="12000"/>
    <n v="4.4000000000000004"/>
    <s v="S043"/>
    <x v="23"/>
    <n v="4"/>
    <x v="0"/>
    <s v="White"/>
    <n v="0"/>
    <n v="0"/>
    <n v="950000"/>
    <n v="9.5"/>
    <s v="Exchange + Loan"/>
    <s v="ICICI Bank"/>
    <x v="0"/>
    <s v="No"/>
    <s v="FB0240"/>
    <n v="5"/>
    <n v="10"/>
    <s v="Online Survey"/>
    <x v="1"/>
  </r>
  <r>
    <s v="ORD00457"/>
    <d v="2025-05-11T00:00:00"/>
    <x v="4"/>
    <x v="1"/>
    <d v="2025-05-25T00:00:00"/>
    <x v="0"/>
    <n v="14"/>
    <s v="CU0565"/>
    <s v="Ayesha Gupta"/>
    <s v="Female"/>
    <n v="43"/>
    <x v="20"/>
    <s v="Maharashtra"/>
    <x v="1"/>
    <n v="1270000"/>
    <x v="0"/>
    <s v="C031"/>
    <x v="6"/>
    <x v="23"/>
    <x v="0"/>
    <x v="0"/>
    <s v="Manual"/>
    <n v="950000"/>
    <n v="2024"/>
    <n v="4"/>
    <s v="D011"/>
    <x v="1"/>
    <x v="3"/>
    <n v="2019"/>
    <n v="12000"/>
    <n v="4.5999999999999996"/>
    <s v="S035"/>
    <x v="22"/>
    <n v="4"/>
    <x v="0"/>
    <s v="White"/>
    <n v="0"/>
    <n v="0"/>
    <n v="950000"/>
    <n v="9.5"/>
    <s v="Loan/Finance"/>
    <s v="Mahindra Finance"/>
    <x v="1"/>
    <s v="No"/>
    <s v="No Feedback"/>
    <s v="No Feedback"/>
    <s v="No Feedback"/>
    <s v="No Feedback"/>
    <x v="3"/>
  </r>
  <r>
    <s v="ORD00458"/>
    <d v="2025-05-12T00:00:00"/>
    <x v="4"/>
    <x v="1"/>
    <d v="2025-05-23T00:00:00"/>
    <x v="0"/>
    <n v="11"/>
    <s v="CU0577"/>
    <s v="Pradeep Reddy"/>
    <s v="Male"/>
    <n v="42"/>
    <x v="3"/>
    <s v="Maharashtra"/>
    <x v="1"/>
    <n v="1490000"/>
    <x v="0"/>
    <s v="C024"/>
    <x v="0"/>
    <x v="0"/>
    <x v="0"/>
    <x v="0"/>
    <s v="Manual"/>
    <n v="1000000"/>
    <n v="2019"/>
    <n v="3"/>
    <s v="D011"/>
    <x v="1"/>
    <x v="3"/>
    <n v="2019"/>
    <n v="12000"/>
    <n v="4.5999999999999996"/>
    <s v="S034"/>
    <x v="3"/>
    <n v="5"/>
    <x v="0"/>
    <s v="Grey"/>
    <n v="0"/>
    <n v="0"/>
    <n v="1000000"/>
    <n v="10"/>
    <s v="Exchange + Loan"/>
    <s v="SBI"/>
    <x v="3"/>
    <s v="No"/>
    <s v="No Feedback"/>
    <s v="No Feedback"/>
    <s v="No Feedback"/>
    <s v="No Feedback"/>
    <x v="3"/>
  </r>
  <r>
    <s v="ORD00459"/>
    <d v="2025-05-14T00:00:00"/>
    <x v="4"/>
    <x v="1"/>
    <d v="2025-05-20T00:00:00"/>
    <x v="0"/>
    <n v="6"/>
    <s v="CU0626"/>
    <s v="Sachin Mishra"/>
    <s v="Male"/>
    <n v="53"/>
    <x v="4"/>
    <s v="Haryana"/>
    <x v="8"/>
    <n v="2430000"/>
    <x v="0"/>
    <s v="C034"/>
    <x v="5"/>
    <x v="10"/>
    <x v="2"/>
    <x v="1"/>
    <s v="Automatic"/>
    <n v="1350000"/>
    <n v="2022"/>
    <n v="3"/>
    <s v="D002"/>
    <x v="0"/>
    <x v="5"/>
    <n v="2007"/>
    <n v="10000"/>
    <n v="4"/>
    <s v="S005"/>
    <x v="19"/>
    <n v="4"/>
    <x v="0"/>
    <s v="Black"/>
    <n v="4.0740740740740744E-2"/>
    <n v="55000"/>
    <n v="1295000"/>
    <n v="12.95"/>
    <s v="Loan/Finance"/>
    <s v="HDFC Bank"/>
    <x v="6"/>
    <s v="No"/>
    <s v="No Feedback"/>
    <s v="No Feedback"/>
    <s v="No Feedback"/>
    <s v="No Feedback"/>
    <x v="3"/>
  </r>
  <r>
    <s v="ORD00460"/>
    <d v="2025-05-14T00:00:00"/>
    <x v="4"/>
    <x v="1"/>
    <d v="2025-06-14T00:00:00"/>
    <x v="0"/>
    <n v="31"/>
    <s v="CU0366"/>
    <s v="Arjun Singh"/>
    <s v="Male"/>
    <n v="39"/>
    <x v="19"/>
    <s v="West Bengal"/>
    <x v="3"/>
    <n v="710000"/>
    <x v="0"/>
    <s v="C004"/>
    <x v="1"/>
    <x v="7"/>
    <x v="2"/>
    <x v="1"/>
    <s v="Manual"/>
    <n v="690000"/>
    <n v="2024"/>
    <n v="3"/>
    <s v="D020"/>
    <x v="2"/>
    <x v="24"/>
    <n v="2012"/>
    <n v="4500"/>
    <n v="4.0999999999999996"/>
    <s v="S061"/>
    <x v="61"/>
    <n v="4"/>
    <x v="0"/>
    <s v="Silver"/>
    <n v="4.0579710144927533E-2"/>
    <n v="28000"/>
    <n v="662000"/>
    <n v="6.62"/>
    <s v="Cash"/>
    <s v="N/A"/>
    <x v="1"/>
    <s v="Yes"/>
    <s v="FB0241"/>
    <n v="5"/>
    <n v="10"/>
    <s v="Dealer Visit"/>
    <x v="1"/>
  </r>
  <r>
    <s v="ORD00461"/>
    <d v="2025-05-15T00:00:00"/>
    <x v="4"/>
    <x v="1"/>
    <d v="2025-06-13T00:00:00"/>
    <x v="0"/>
    <n v="29"/>
    <s v="CU0297"/>
    <s v="Siddharth Yadav"/>
    <s v="Male"/>
    <n v="37"/>
    <x v="3"/>
    <s v="Maharashtra"/>
    <x v="1"/>
    <n v="540000"/>
    <x v="0"/>
    <s v="C006"/>
    <x v="1"/>
    <x v="11"/>
    <x v="3"/>
    <x v="2"/>
    <s v="Manual"/>
    <n v="900000"/>
    <n v="2022"/>
    <n v="3"/>
    <s v="D009"/>
    <x v="1"/>
    <x v="17"/>
    <n v="2011"/>
    <n v="12000"/>
    <n v="3.5"/>
    <s v="S027"/>
    <x v="32"/>
    <n v="4"/>
    <x v="0"/>
    <s v="White"/>
    <n v="0"/>
    <n v="0"/>
    <n v="900000"/>
    <n v="9"/>
    <s v="Cash"/>
    <s v="N/A"/>
    <x v="5"/>
    <s v="No"/>
    <s v="FB0242"/>
    <n v="2"/>
    <n v="5"/>
    <s v="Email"/>
    <x v="2"/>
  </r>
  <r>
    <s v="ORD00462"/>
    <d v="2025-05-16T00:00:00"/>
    <x v="4"/>
    <x v="1"/>
    <d v="2025-05-27T00:00:00"/>
    <x v="0"/>
    <n v="11"/>
    <s v="CU0481"/>
    <s v="Ayesha Nair"/>
    <s v="Female"/>
    <n v="39"/>
    <x v="0"/>
    <s v="Chandigarh"/>
    <x v="1"/>
    <n v="1470000"/>
    <x v="0"/>
    <s v="C020"/>
    <x v="0"/>
    <x v="28"/>
    <x v="0"/>
    <x v="0"/>
    <s v="Manual"/>
    <n v="1250000"/>
    <n v="2020"/>
    <n v="2"/>
    <s v="D004"/>
    <x v="0"/>
    <x v="0"/>
    <n v="2018"/>
    <n v="4500"/>
    <n v="4"/>
    <s v="S012"/>
    <x v="0"/>
    <n v="7"/>
    <x v="0"/>
    <s v="Blue"/>
    <n v="3.9199999999999999E-2"/>
    <n v="49000"/>
    <n v="1201000"/>
    <n v="12.01"/>
    <s v="Exchange + Loan"/>
    <s v="HDFC Bank"/>
    <x v="3"/>
    <s v="No"/>
    <s v="No Feedback"/>
    <s v="No Feedback"/>
    <s v="No Feedback"/>
    <s v="No Feedback"/>
    <x v="3"/>
  </r>
  <r>
    <s v="ORD00463"/>
    <d v="2025-05-21T00:00:00"/>
    <x v="4"/>
    <x v="1"/>
    <m/>
    <x v="1"/>
    <s v=""/>
    <s v="CU0489"/>
    <s v="Ramesh Saini"/>
    <s v="Male"/>
    <n v="39"/>
    <x v="19"/>
    <s v="West Bengal"/>
    <x v="8"/>
    <n v="1950000"/>
    <x v="0"/>
    <s v="C004"/>
    <x v="1"/>
    <x v="7"/>
    <x v="2"/>
    <x v="1"/>
    <s v="Manual"/>
    <n v="690000"/>
    <n v="2024"/>
    <n v="3"/>
    <s v="D020"/>
    <x v="2"/>
    <x v="24"/>
    <n v="2012"/>
    <n v="4500"/>
    <n v="4.0999999999999996"/>
    <s v="S061"/>
    <x v="61"/>
    <n v="4"/>
    <x v="0"/>
    <s v="Orange"/>
    <n v="2.753623188405797E-2"/>
    <n v="19000"/>
    <n v="671000"/>
    <n v="6.71"/>
    <s v="Exchange + Loan"/>
    <s v="HDFC Bank"/>
    <x v="5"/>
    <s v="No"/>
    <s v="No Feedback"/>
    <s v="No Feedback"/>
    <s v="No Feedback"/>
    <s v="No Feedback"/>
    <x v="3"/>
  </r>
  <r>
    <s v="ORD00464"/>
    <d v="2025-05-22T00:00:00"/>
    <x v="4"/>
    <x v="1"/>
    <d v="2025-06-03T00:00:00"/>
    <x v="0"/>
    <n v="12"/>
    <s v="CU0353"/>
    <s v="Ayesha Bose"/>
    <s v="Female"/>
    <n v="56"/>
    <x v="1"/>
    <s v="Punjab"/>
    <x v="1"/>
    <n v="1390000"/>
    <x v="0"/>
    <s v="C031"/>
    <x v="6"/>
    <x v="23"/>
    <x v="0"/>
    <x v="0"/>
    <s v="Manual"/>
    <n v="950000"/>
    <n v="2024"/>
    <n v="4"/>
    <s v="D012"/>
    <x v="1"/>
    <x v="20"/>
    <n v="2011"/>
    <n v="12000"/>
    <n v="3.8"/>
    <s v="S036"/>
    <x v="49"/>
    <n v="5"/>
    <x v="0"/>
    <s v="White"/>
    <n v="0"/>
    <n v="0"/>
    <n v="950000"/>
    <n v="9.5"/>
    <s v="Loan/Finance"/>
    <s v="Mahindra Finance"/>
    <x v="4"/>
    <s v="No"/>
    <s v="FB0243"/>
    <n v="5"/>
    <n v="10"/>
    <s v="Email"/>
    <x v="1"/>
  </r>
  <r>
    <s v="ORD00465"/>
    <d v="2025-05-22T00:00:00"/>
    <x v="4"/>
    <x v="1"/>
    <d v="2025-06-20T00:00:00"/>
    <x v="0"/>
    <n v="29"/>
    <s v="CU0202"/>
    <s v="Sandeep Singh"/>
    <s v="Male"/>
    <n v="72"/>
    <x v="10"/>
    <s v="Madhya Pradesh"/>
    <x v="8"/>
    <n v="2460000"/>
    <x v="0"/>
    <s v="C036"/>
    <x v="10"/>
    <x v="35"/>
    <x v="3"/>
    <x v="3"/>
    <s v="Automatic"/>
    <n v="1400000"/>
    <n v="2024"/>
    <n v="3"/>
    <s v="D024"/>
    <x v="4"/>
    <x v="10"/>
    <n v="2013"/>
    <n v="12000"/>
    <n v="3.9"/>
    <s v="S072"/>
    <x v="30"/>
    <n v="4"/>
    <x v="0"/>
    <s v="Brown"/>
    <n v="0.03"/>
    <n v="42000"/>
    <n v="1358000"/>
    <n v="13.58"/>
    <s v="Exchange + Loan"/>
    <s v="HDFC Bank"/>
    <x v="2"/>
    <s v="No"/>
    <s v="FB0244"/>
    <n v="3"/>
    <n v="6"/>
    <s v="Dealer Visit"/>
    <x v="6"/>
  </r>
  <r>
    <s v="ORD00466"/>
    <d v="2025-05-24T00:00:00"/>
    <x v="4"/>
    <x v="1"/>
    <d v="2025-06-15T00:00:00"/>
    <x v="0"/>
    <n v="22"/>
    <s v="CU0197"/>
    <s v="Aman Mehta"/>
    <s v="Male"/>
    <n v="52"/>
    <x v="9"/>
    <s v="Haryana"/>
    <x v="1"/>
    <n v="1180000"/>
    <x v="0"/>
    <s v="C014"/>
    <x v="2"/>
    <x v="8"/>
    <x v="1"/>
    <x v="1"/>
    <s v="Manual"/>
    <n v="570000"/>
    <n v="2022"/>
    <n v="3"/>
    <s v="D001"/>
    <x v="0"/>
    <x v="2"/>
    <n v="2013"/>
    <n v="4500"/>
    <n v="3.7"/>
    <s v="S004"/>
    <x v="20"/>
    <n v="8"/>
    <x v="1"/>
    <s v="White"/>
    <n v="1.0526315789473684E-2"/>
    <n v="6000"/>
    <n v="564000"/>
    <n v="5.64"/>
    <s v="Loan/Finance"/>
    <s v="Mahindra Finance"/>
    <x v="3"/>
    <s v="No"/>
    <s v="No Feedback"/>
    <s v="No Feedback"/>
    <s v="No Feedback"/>
    <s v="No Feedback"/>
    <x v="3"/>
  </r>
  <r>
    <s v="ORD00467"/>
    <d v="2025-05-26T00:00:00"/>
    <x v="4"/>
    <x v="1"/>
    <d v="2025-05-29T00:00:00"/>
    <x v="0"/>
    <n v="3"/>
    <s v="CU0042"/>
    <s v="Arjun Das"/>
    <s v="Male"/>
    <n v="62"/>
    <x v="3"/>
    <s v="Maharashtra"/>
    <x v="8"/>
    <n v="1210000"/>
    <x v="0"/>
    <s v="C006"/>
    <x v="1"/>
    <x v="11"/>
    <x v="3"/>
    <x v="2"/>
    <s v="Manual"/>
    <n v="900000"/>
    <n v="2022"/>
    <n v="3"/>
    <s v="D022"/>
    <x v="2"/>
    <x v="22"/>
    <n v="2007"/>
    <n v="8000"/>
    <n v="3.9"/>
    <s v="S068"/>
    <x v="60"/>
    <n v="7"/>
    <x v="0"/>
    <s v="Grey"/>
    <n v="3.2222222222222222E-2"/>
    <n v="29000"/>
    <n v="871000"/>
    <n v="8.7100000000000009"/>
    <s v="Cash"/>
    <s v="N/A"/>
    <x v="6"/>
    <s v="No"/>
    <s v="No Feedback"/>
    <s v="No Feedback"/>
    <s v="No Feedback"/>
    <s v="No Feedback"/>
    <x v="3"/>
  </r>
  <r>
    <s v="ORD00468"/>
    <d v="2025-05-27T00:00:00"/>
    <x v="4"/>
    <x v="1"/>
    <d v="2025-07-01T00:00:00"/>
    <x v="0"/>
    <n v="35"/>
    <s v="CU0390"/>
    <s v="Pradeep Iyer"/>
    <s v="Male"/>
    <n v="30"/>
    <x v="6"/>
    <s v="Odisha"/>
    <x v="8"/>
    <n v="2110000"/>
    <x v="0"/>
    <s v="C004"/>
    <x v="1"/>
    <x v="7"/>
    <x v="2"/>
    <x v="1"/>
    <s v="Manual"/>
    <n v="690000"/>
    <n v="2024"/>
    <n v="3"/>
    <s v="D021"/>
    <x v="2"/>
    <x v="6"/>
    <n v="2008"/>
    <n v="4500"/>
    <n v="4.3"/>
    <s v="S062"/>
    <x v="6"/>
    <n v="5"/>
    <x v="0"/>
    <s v="Red"/>
    <n v="3.7681159420289857E-2"/>
    <n v="26000"/>
    <n v="664000"/>
    <n v="6.64"/>
    <s v="Exchange + Loan"/>
    <s v="ICICI Bank"/>
    <x v="4"/>
    <s v="No"/>
    <s v="FB0245"/>
    <n v="3"/>
    <n v="6"/>
    <s v="Dealer Visit"/>
    <x v="5"/>
  </r>
  <r>
    <s v="ORD00469"/>
    <d v="2025-05-28T00:00:00"/>
    <x v="4"/>
    <x v="1"/>
    <d v="2025-06-28T00:00:00"/>
    <x v="0"/>
    <n v="31"/>
    <s v="CU0417"/>
    <s v="Swati Sharma"/>
    <s v="Female"/>
    <n v="46"/>
    <x v="5"/>
    <s v="Tamil Nadu"/>
    <x v="1"/>
    <n v="1140000"/>
    <x v="0"/>
    <s v="C021"/>
    <x v="0"/>
    <x v="33"/>
    <x v="0"/>
    <x v="0"/>
    <s v="Automatic"/>
    <n v="1500000"/>
    <n v="2022"/>
    <n v="4"/>
    <s v="D017"/>
    <x v="3"/>
    <x v="19"/>
    <n v="2015"/>
    <n v="4500"/>
    <n v="4.3"/>
    <s v="S052"/>
    <x v="69"/>
    <n v="7"/>
    <x v="0"/>
    <s v="Blue"/>
    <n v="2.5333333333333333E-2"/>
    <n v="38000"/>
    <n v="1462000"/>
    <n v="14.62"/>
    <s v="Loan/Finance"/>
    <s v="ICICI Bank"/>
    <x v="6"/>
    <s v="No"/>
    <s v="FB0246"/>
    <n v="3"/>
    <n v="5"/>
    <s v="Online Survey"/>
    <x v="6"/>
  </r>
  <r>
    <s v="ORD00470"/>
    <d v="2025-05-31T00:00:00"/>
    <x v="4"/>
    <x v="1"/>
    <d v="2025-06-26T00:00:00"/>
    <x v="0"/>
    <n v="26"/>
    <s v="CU0327"/>
    <s v="Imran Rao"/>
    <s v="Male"/>
    <n v="21"/>
    <x v="11"/>
    <s v="Karnataka"/>
    <x v="3"/>
    <n v="740000"/>
    <x v="0"/>
    <s v="C030"/>
    <x v="6"/>
    <x v="32"/>
    <x v="0"/>
    <x v="1"/>
    <s v="Automatic"/>
    <n v="1350000"/>
    <n v="2023"/>
    <n v="3"/>
    <s v="D001"/>
    <x v="0"/>
    <x v="2"/>
    <n v="2013"/>
    <n v="4500"/>
    <n v="3.7"/>
    <s v="S002"/>
    <x v="2"/>
    <n v="4"/>
    <x v="0"/>
    <s v="White"/>
    <n v="4.7407407407407405E-2"/>
    <n v="64000"/>
    <n v="1286000"/>
    <n v="12.86"/>
    <s v="Cash"/>
    <s v="N/A"/>
    <x v="5"/>
    <s v="Yes"/>
    <s v="FB0247"/>
    <n v="3"/>
    <n v="8"/>
    <s v="Email"/>
    <x v="2"/>
  </r>
  <r>
    <s v="ORD00471"/>
    <d v="2025-06-03T00:00:00"/>
    <x v="5"/>
    <x v="1"/>
    <d v="2025-07-05T00:00:00"/>
    <x v="0"/>
    <n v="32"/>
    <s v="CU0090"/>
    <s v="Harsh Malhotra"/>
    <s v="Male"/>
    <n v="50"/>
    <x v="3"/>
    <s v="Maharashtra"/>
    <x v="3"/>
    <n v="750000"/>
    <x v="0"/>
    <s v="C030"/>
    <x v="6"/>
    <x v="32"/>
    <x v="0"/>
    <x v="1"/>
    <s v="Automatic"/>
    <n v="1350000"/>
    <n v="2023"/>
    <n v="3"/>
    <s v="D009"/>
    <x v="1"/>
    <x v="17"/>
    <n v="2011"/>
    <n v="12000"/>
    <n v="3.5"/>
    <s v="S028"/>
    <x v="25"/>
    <n v="7"/>
    <x v="0"/>
    <s v="Grey"/>
    <n v="4.8888888888888891E-2"/>
    <n v="66000"/>
    <n v="1284000"/>
    <n v="12.84"/>
    <s v="Loan/Finance"/>
    <s v="SBI"/>
    <x v="2"/>
    <s v="No"/>
    <s v="FB0248"/>
    <n v="5"/>
    <n v="10"/>
    <s v="Online Survey"/>
    <x v="1"/>
  </r>
  <r>
    <s v="ORD00472"/>
    <d v="2025-06-03T00:00:00"/>
    <x v="5"/>
    <x v="1"/>
    <d v="2025-06-11T00:00:00"/>
    <x v="0"/>
    <n v="8"/>
    <s v="CU0109"/>
    <s v="Sneha Saini"/>
    <s v="Female"/>
    <n v="21"/>
    <x v="23"/>
    <s v="Bihar"/>
    <x v="8"/>
    <n v="2480000"/>
    <x v="0"/>
    <s v="C016"/>
    <x v="2"/>
    <x v="16"/>
    <x v="0"/>
    <x v="0"/>
    <s v="Manual"/>
    <n v="950000"/>
    <n v="2023"/>
    <n v="3"/>
    <s v="D022"/>
    <x v="2"/>
    <x v="22"/>
    <n v="2007"/>
    <n v="8000"/>
    <n v="3.9"/>
    <s v="S066"/>
    <x v="55"/>
    <n v="7"/>
    <x v="0"/>
    <s v="White"/>
    <n v="3.8947368421052633E-2"/>
    <n v="37000"/>
    <n v="913000"/>
    <n v="9.1300000000000008"/>
    <s v="Cash"/>
    <s v="N/A"/>
    <x v="4"/>
    <s v="No"/>
    <s v="No Feedback"/>
    <s v="No Feedback"/>
    <s v="No Feedback"/>
    <s v="No Feedback"/>
    <x v="3"/>
  </r>
  <r>
    <s v="ORD00473"/>
    <d v="2025-06-03T00:00:00"/>
    <x v="5"/>
    <x v="1"/>
    <d v="2025-07-07T00:00:00"/>
    <x v="0"/>
    <n v="34"/>
    <s v="CU0239"/>
    <s v="Suresh Iyer"/>
    <s v="Male"/>
    <n v="44"/>
    <x v="10"/>
    <s v="Madhya Pradesh"/>
    <x v="1"/>
    <n v="1280000"/>
    <x v="0"/>
    <s v="C005"/>
    <x v="1"/>
    <x v="1"/>
    <x v="0"/>
    <x v="1"/>
    <s v="Automatic"/>
    <n v="900000"/>
    <n v="2022"/>
    <n v="3"/>
    <s v="D025"/>
    <x v="4"/>
    <x v="8"/>
    <n v="2019"/>
    <n v="3000"/>
    <n v="4.7"/>
    <s v="S076"/>
    <x v="53"/>
    <n v="5"/>
    <x v="0"/>
    <s v="Silver"/>
    <n v="3.6666666666666667E-2"/>
    <n v="33000"/>
    <n v="867000"/>
    <n v="8.67"/>
    <s v="Exchange + Loan"/>
    <s v="Tata Capital"/>
    <x v="0"/>
    <s v="No"/>
    <s v="FB0249"/>
    <n v="2"/>
    <n v="4"/>
    <s v="Dealer Visit"/>
    <x v="7"/>
  </r>
  <r>
    <s v="ORD00474"/>
    <d v="2025-06-04T00:00:00"/>
    <x v="5"/>
    <x v="1"/>
    <m/>
    <x v="1"/>
    <s v=""/>
    <s v="CU0295"/>
    <s v="Meera Singh"/>
    <s v="Female"/>
    <n v="33"/>
    <x v="22"/>
    <s v="Gujarat"/>
    <x v="2"/>
    <n v="1870000"/>
    <x v="0"/>
    <s v="C023"/>
    <x v="0"/>
    <x v="24"/>
    <x v="0"/>
    <x v="1"/>
    <s v="Manual"/>
    <n v="900000"/>
    <n v="2024"/>
    <n v="3"/>
    <s v="D012"/>
    <x v="1"/>
    <x v="20"/>
    <n v="2011"/>
    <n v="12000"/>
    <n v="3.8"/>
    <s v="S037"/>
    <x v="52"/>
    <n v="6"/>
    <x v="0"/>
    <s v="White"/>
    <n v="0"/>
    <n v="0"/>
    <n v="900000"/>
    <n v="9"/>
    <s v="Loan/Finance"/>
    <s v="SBI"/>
    <x v="5"/>
    <s v="No"/>
    <s v="No Feedback"/>
    <s v="No Feedback"/>
    <s v="No Feedback"/>
    <s v="No Feedback"/>
    <x v="3"/>
  </r>
  <r>
    <s v="ORD00475"/>
    <d v="2025-06-05T00:00:00"/>
    <x v="5"/>
    <x v="1"/>
    <d v="2025-06-26T00:00:00"/>
    <x v="0"/>
    <n v="21"/>
    <s v="CU0590"/>
    <s v="Mahesh Jain"/>
    <s v="Male"/>
    <n v="26"/>
    <x v="10"/>
    <s v="Madhya Pradesh"/>
    <x v="1"/>
    <n v="1070000"/>
    <x v="0"/>
    <s v="C037"/>
    <x v="8"/>
    <x v="21"/>
    <x v="0"/>
    <x v="1"/>
    <s v="Manual"/>
    <n v="700000"/>
    <n v="2021"/>
    <n v="4"/>
    <s v="D024"/>
    <x v="4"/>
    <x v="10"/>
    <n v="2013"/>
    <n v="12000"/>
    <n v="3.9"/>
    <s v="S071"/>
    <x v="11"/>
    <n v="5"/>
    <x v="0"/>
    <s v="Silver"/>
    <n v="0"/>
    <n v="0"/>
    <n v="700000"/>
    <n v="7"/>
    <s v="Cash"/>
    <s v="N/A"/>
    <x v="5"/>
    <s v="No"/>
    <s v="FB0250"/>
    <n v="4"/>
    <n v="6"/>
    <s v="Phone"/>
    <x v="1"/>
  </r>
  <r>
    <s v="ORD00476"/>
    <d v="2025-06-05T00:00:00"/>
    <x v="5"/>
    <x v="1"/>
    <d v="2025-06-12T00:00:00"/>
    <x v="0"/>
    <n v="7"/>
    <s v="CU0293"/>
    <s v="Kunal Sharma"/>
    <s v="Male"/>
    <n v="28"/>
    <x v="5"/>
    <s v="Tamil Nadu"/>
    <x v="8"/>
    <n v="2470000"/>
    <x v="0"/>
    <s v="C005"/>
    <x v="1"/>
    <x v="1"/>
    <x v="0"/>
    <x v="1"/>
    <s v="Automatic"/>
    <n v="900000"/>
    <n v="2022"/>
    <n v="3"/>
    <s v="D017"/>
    <x v="3"/>
    <x v="19"/>
    <n v="2015"/>
    <n v="4500"/>
    <n v="4.3"/>
    <s v="S051"/>
    <x v="29"/>
    <n v="4"/>
    <x v="0"/>
    <s v="White"/>
    <n v="2.4444444444444446E-2"/>
    <n v="22000"/>
    <n v="878000"/>
    <n v="8.7799999999999994"/>
    <s v="Loan/Finance"/>
    <s v="ICICI Bank"/>
    <x v="3"/>
    <s v="No"/>
    <s v="FB0251"/>
    <n v="5"/>
    <n v="9"/>
    <s v="Email"/>
    <x v="1"/>
  </r>
  <r>
    <s v="ORD00477"/>
    <d v="2025-06-06T00:00:00"/>
    <x v="5"/>
    <x v="1"/>
    <d v="2025-07-02T00:00:00"/>
    <x v="0"/>
    <n v="26"/>
    <s v="CU0062"/>
    <s v="Ayesha Kapoor"/>
    <s v="Female"/>
    <n v="25"/>
    <x v="3"/>
    <s v="Maharashtra"/>
    <x v="2"/>
    <n v="3340000"/>
    <x v="1"/>
    <s v="C016"/>
    <x v="2"/>
    <x v="16"/>
    <x v="0"/>
    <x v="0"/>
    <s v="Manual"/>
    <n v="950000"/>
    <n v="2023"/>
    <n v="3"/>
    <s v="D009"/>
    <x v="1"/>
    <x v="17"/>
    <n v="2011"/>
    <n v="12000"/>
    <n v="3.5"/>
    <s v="S029"/>
    <x v="68"/>
    <n v="4"/>
    <x v="0"/>
    <s v="Grey"/>
    <n v="0"/>
    <n v="0"/>
    <n v="950000"/>
    <n v="9.5"/>
    <s v="Lease (Corporate)"/>
    <s v="ICICI Bank"/>
    <x v="5"/>
    <s v="No"/>
    <s v="FB0252"/>
    <n v="4"/>
    <n v="8"/>
    <s v="Online Survey"/>
    <x v="1"/>
  </r>
  <r>
    <s v="ORD00478"/>
    <d v="2025-06-06T00:00:00"/>
    <x v="5"/>
    <x v="1"/>
    <d v="2025-07-10T00:00:00"/>
    <x v="0"/>
    <n v="34"/>
    <s v="CU0068"/>
    <s v="Vinod Malhotra"/>
    <s v="Male"/>
    <n v="48"/>
    <x v="23"/>
    <s v="Bihar"/>
    <x v="3"/>
    <n v="570000"/>
    <x v="0"/>
    <s v="C015"/>
    <x v="2"/>
    <x v="2"/>
    <x v="0"/>
    <x v="1"/>
    <s v="Manual"/>
    <n v="650000"/>
    <n v="2021"/>
    <n v="3"/>
    <s v="D022"/>
    <x v="2"/>
    <x v="22"/>
    <n v="2007"/>
    <n v="8000"/>
    <n v="3.9"/>
    <s v="S068"/>
    <x v="60"/>
    <n v="7"/>
    <x v="0"/>
    <s v="Black"/>
    <n v="9.2307692307692316E-3"/>
    <n v="6000"/>
    <n v="644000"/>
    <n v="6.44"/>
    <s v="Exchange + Loan"/>
    <s v="ICICI Bank"/>
    <x v="1"/>
    <s v="Yes"/>
    <s v="FB0253"/>
    <n v="4"/>
    <n v="9"/>
    <s v="Online Survey"/>
    <x v="1"/>
  </r>
  <r>
    <s v="ORD00479"/>
    <d v="2025-06-07T00:00:00"/>
    <x v="5"/>
    <x v="1"/>
    <d v="2025-07-05T00:00:00"/>
    <x v="0"/>
    <n v="28"/>
    <s v="CU0234"/>
    <s v="Anjali Bansal"/>
    <s v="Female"/>
    <n v="28"/>
    <x v="6"/>
    <s v="Odisha"/>
    <x v="6"/>
    <n v="1180000"/>
    <x v="0"/>
    <s v="C015"/>
    <x v="2"/>
    <x v="2"/>
    <x v="0"/>
    <x v="1"/>
    <s v="Manual"/>
    <n v="650000"/>
    <n v="2021"/>
    <n v="3"/>
    <s v="D021"/>
    <x v="2"/>
    <x v="6"/>
    <n v="2008"/>
    <n v="4500"/>
    <n v="4.3"/>
    <s v="S063"/>
    <x v="62"/>
    <n v="7"/>
    <x v="0"/>
    <s v="Silver"/>
    <n v="0.02"/>
    <n v="13000"/>
    <n v="637000"/>
    <n v="6.37"/>
    <s v="Loan/Finance"/>
    <s v="Tata Capital"/>
    <x v="3"/>
    <s v="No"/>
    <s v="FB0254"/>
    <n v="5"/>
    <n v="10"/>
    <s v="Online Survey"/>
    <x v="1"/>
  </r>
  <r>
    <s v="ORD00480"/>
    <d v="2025-06-08T00:00:00"/>
    <x v="5"/>
    <x v="1"/>
    <m/>
    <x v="1"/>
    <s v=""/>
    <s v="CU0157"/>
    <s v="Nitin Khanna"/>
    <s v="Male"/>
    <n v="22"/>
    <x v="3"/>
    <s v="Maharashtra"/>
    <x v="2"/>
    <n v="3160000"/>
    <x v="1"/>
    <s v="C003"/>
    <x v="1"/>
    <x v="5"/>
    <x v="1"/>
    <x v="1"/>
    <s v="Automatic"/>
    <n v="760000"/>
    <n v="2022"/>
    <n v="2"/>
    <s v="D010"/>
    <x v="1"/>
    <x v="9"/>
    <n v="2014"/>
    <n v="3000"/>
    <n v="4.5999999999999996"/>
    <s v="S030"/>
    <x v="11"/>
    <n v="5"/>
    <x v="0"/>
    <s v="Grey"/>
    <n v="4.0789473684210528E-2"/>
    <n v="31000"/>
    <n v="729000"/>
    <n v="7.29"/>
    <s v="Lease (Corporate)"/>
    <s v="Axis Bank"/>
    <x v="3"/>
    <s v="No"/>
    <s v="No Feedback"/>
    <s v="No Feedback"/>
    <s v="No Feedback"/>
    <s v="No Feedback"/>
    <x v="3"/>
  </r>
  <r>
    <s v="ORD00481"/>
    <d v="2025-06-08T00:00:00"/>
    <x v="5"/>
    <x v="1"/>
    <d v="2025-07-06T00:00:00"/>
    <x v="0"/>
    <n v="28"/>
    <s v="CU0375"/>
    <s v="Divya Das"/>
    <s v="Female"/>
    <n v="47"/>
    <x v="1"/>
    <s v="Punjab"/>
    <x v="7"/>
    <n v="700000"/>
    <x v="0"/>
    <s v="C001"/>
    <x v="1"/>
    <x v="25"/>
    <x v="1"/>
    <x v="1"/>
    <s v="Manual"/>
    <n v="425000"/>
    <n v="2022"/>
    <n v="3"/>
    <s v="D005"/>
    <x v="0"/>
    <x v="1"/>
    <n v="2010"/>
    <n v="12000"/>
    <n v="4"/>
    <s v="S014"/>
    <x v="1"/>
    <n v="8"/>
    <x v="0"/>
    <s v="Silver"/>
    <n v="3.0588235294117649E-2"/>
    <n v="13000"/>
    <n v="412000"/>
    <n v="4.12"/>
    <s v="Cash"/>
    <s v="N/A"/>
    <x v="2"/>
    <s v="No"/>
    <s v="FB0255"/>
    <n v="4"/>
    <n v="9"/>
    <s v="Dealer Visit"/>
    <x v="1"/>
  </r>
  <r>
    <s v="ORD00482"/>
    <d v="2025-06-09T00:00:00"/>
    <x v="5"/>
    <x v="1"/>
    <d v="2025-07-09T00:00:00"/>
    <x v="0"/>
    <n v="30"/>
    <s v="CU0203"/>
    <s v="Sandeep Shah"/>
    <s v="Male"/>
    <n v="44"/>
    <x v="6"/>
    <s v="Odisha"/>
    <x v="0"/>
    <n v="580000"/>
    <x v="0"/>
    <s v="C001"/>
    <x v="1"/>
    <x v="25"/>
    <x v="1"/>
    <x v="1"/>
    <s v="Manual"/>
    <n v="425000"/>
    <n v="2022"/>
    <n v="3"/>
    <s v="D021"/>
    <x v="2"/>
    <x v="6"/>
    <n v="2008"/>
    <n v="4500"/>
    <n v="4.3"/>
    <s v="S064"/>
    <x v="40"/>
    <n v="8"/>
    <x v="0"/>
    <s v="Black"/>
    <n v="9.4117647058823521E-3"/>
    <n v="4000"/>
    <n v="421000"/>
    <n v="4.21"/>
    <s v="Exchange + Loan"/>
    <s v="Bajaj Finserv"/>
    <x v="4"/>
    <s v="Yes"/>
    <s v="FB0256"/>
    <n v="3"/>
    <n v="8"/>
    <s v="Dealer Visit"/>
    <x v="2"/>
  </r>
  <r>
    <s v="ORD00483"/>
    <d v="2025-06-11T00:00:00"/>
    <x v="5"/>
    <x v="1"/>
    <d v="2025-06-29T00:00:00"/>
    <x v="0"/>
    <n v="18"/>
    <s v="CU0500"/>
    <s v="Divya Mishra"/>
    <s v="Female"/>
    <n v="32"/>
    <x v="2"/>
    <s v="Delhi"/>
    <x v="2"/>
    <n v="3400000"/>
    <x v="0"/>
    <s v="C037"/>
    <x v="8"/>
    <x v="21"/>
    <x v="0"/>
    <x v="1"/>
    <s v="Manual"/>
    <n v="700000"/>
    <n v="2021"/>
    <n v="4"/>
    <s v="D001"/>
    <x v="0"/>
    <x v="2"/>
    <n v="2013"/>
    <n v="4500"/>
    <n v="3.7"/>
    <s v="S001"/>
    <x v="66"/>
    <n v="4"/>
    <x v="0"/>
    <s v="Silver"/>
    <n v="0.01"/>
    <n v="7000"/>
    <n v="693000"/>
    <n v="6.93"/>
    <s v="Cash"/>
    <s v="N/A"/>
    <x v="3"/>
    <s v="Yes"/>
    <s v="FB0257"/>
    <n v="5"/>
    <n v="10"/>
    <s v="Email"/>
    <x v="1"/>
  </r>
  <r>
    <s v="ORD00484"/>
    <d v="2025-06-11T00:00:00"/>
    <x v="5"/>
    <x v="1"/>
    <d v="2025-06-21T00:00:00"/>
    <x v="0"/>
    <n v="10"/>
    <s v="CU0427"/>
    <s v="Nitin Chauhan"/>
    <s v="Male"/>
    <n v="37"/>
    <x v="1"/>
    <s v="Punjab"/>
    <x v="4"/>
    <n v="320000"/>
    <x v="0"/>
    <s v="C009"/>
    <x v="3"/>
    <x v="17"/>
    <x v="1"/>
    <x v="1"/>
    <s v="Automatic"/>
    <n v="780000"/>
    <n v="2023"/>
    <n v="2"/>
    <s v="D021"/>
    <x v="2"/>
    <x v="6"/>
    <n v="2008"/>
    <n v="4500"/>
    <n v="4.3"/>
    <s v="S062"/>
    <x v="6"/>
    <n v="5"/>
    <x v="0"/>
    <s v="Silver"/>
    <n v="8.9743589743589737E-3"/>
    <n v="7000"/>
    <n v="773000"/>
    <n v="7.73"/>
    <s v="Cash"/>
    <s v="N/A"/>
    <x v="5"/>
    <s v="No"/>
    <s v="FB0258"/>
    <n v="4"/>
    <n v="7"/>
    <s v="Online Survey"/>
    <x v="1"/>
  </r>
  <r>
    <s v="ORD00485"/>
    <d v="2025-06-12T00:00:00"/>
    <x v="5"/>
    <x v="1"/>
    <d v="2025-07-11T00:00:00"/>
    <x v="0"/>
    <n v="29"/>
    <s v="CU0350"/>
    <s v="Nitin Kapoor"/>
    <s v="Male"/>
    <n v="36"/>
    <x v="8"/>
    <s v="Madhya Pradesh"/>
    <x v="8"/>
    <n v="1450000"/>
    <x v="0"/>
    <s v="C022"/>
    <x v="0"/>
    <x v="34"/>
    <x v="0"/>
    <x v="0"/>
    <s v="Automatic"/>
    <n v="1700000"/>
    <n v="2021"/>
    <n v="2"/>
    <s v="D024"/>
    <x v="4"/>
    <x v="10"/>
    <n v="2013"/>
    <n v="12000"/>
    <n v="3.9"/>
    <s v="S072"/>
    <x v="30"/>
    <n v="4"/>
    <x v="0"/>
    <s v="White"/>
    <n v="0.03"/>
    <n v="51000"/>
    <n v="1649000"/>
    <n v="16.489999999999998"/>
    <s v="Loan/Finance"/>
    <s v="HDFC Bank"/>
    <x v="2"/>
    <s v="No"/>
    <s v="No Feedback"/>
    <s v="No Feedback"/>
    <s v="No Feedback"/>
    <s v="No Feedback"/>
    <x v="3"/>
  </r>
  <r>
    <s v="ORD00486"/>
    <d v="2025-06-14T00:00:00"/>
    <x v="5"/>
    <x v="1"/>
    <d v="2025-06-29T00:00:00"/>
    <x v="0"/>
    <n v="15"/>
    <s v="CU0240"/>
    <s v="Ankit Rao"/>
    <s v="Male"/>
    <n v="28"/>
    <x v="10"/>
    <s v="Madhya Pradesh"/>
    <x v="1"/>
    <n v="1140000"/>
    <x v="0"/>
    <s v="C032"/>
    <x v="6"/>
    <x v="13"/>
    <x v="3"/>
    <x v="0"/>
    <s v="Manual"/>
    <n v="1200000"/>
    <n v="2022"/>
    <n v="3"/>
    <s v="D021"/>
    <x v="2"/>
    <x v="6"/>
    <n v="2008"/>
    <n v="4500"/>
    <n v="4.3"/>
    <s v="S063"/>
    <x v="62"/>
    <n v="7"/>
    <x v="0"/>
    <s v="Blue"/>
    <n v="4.2500000000000003E-2"/>
    <n v="51000"/>
    <n v="1149000"/>
    <n v="11.49"/>
    <s v="Loan/Finance"/>
    <s v="Bajaj Finserv"/>
    <x v="2"/>
    <s v="No"/>
    <s v="FB0259"/>
    <n v="2"/>
    <n v="4"/>
    <s v="Phone"/>
    <x v="6"/>
  </r>
  <r>
    <s v="ORD00487"/>
    <d v="2025-06-14T00:00:00"/>
    <x v="5"/>
    <x v="1"/>
    <d v="2025-06-23T00:00:00"/>
    <x v="0"/>
    <n v="9"/>
    <s v="CU0587"/>
    <s v="Lokesh Shah"/>
    <s v="Male"/>
    <n v="34"/>
    <x v="5"/>
    <s v="Tamil Nadu"/>
    <x v="2"/>
    <n v="1160000"/>
    <x v="1"/>
    <s v="C037"/>
    <x v="8"/>
    <x v="21"/>
    <x v="0"/>
    <x v="1"/>
    <s v="Manual"/>
    <n v="700000"/>
    <n v="2021"/>
    <n v="4"/>
    <s v="D016"/>
    <x v="3"/>
    <x v="18"/>
    <n v="2007"/>
    <n v="4500"/>
    <n v="4.7"/>
    <s v="S048"/>
    <x v="27"/>
    <n v="5"/>
    <x v="0"/>
    <s v="Black"/>
    <n v="1.8571428571428572E-2"/>
    <n v="13000"/>
    <n v="687000"/>
    <n v="6.87"/>
    <s v="Lease (Corporate)"/>
    <s v="ICICI Bank"/>
    <x v="0"/>
    <s v="No"/>
    <s v="No Feedback"/>
    <s v="No Feedback"/>
    <s v="No Feedback"/>
    <s v="No Feedback"/>
    <x v="3"/>
  </r>
  <r>
    <s v="ORD00488"/>
    <d v="2025-06-14T00:00:00"/>
    <x v="5"/>
    <x v="1"/>
    <d v="2025-07-04T00:00:00"/>
    <x v="0"/>
    <n v="20"/>
    <s v="CU0330"/>
    <s v="Ramesh Jain"/>
    <s v="Male"/>
    <n v="50"/>
    <x v="6"/>
    <s v="Odisha"/>
    <x v="2"/>
    <n v="1740000"/>
    <x v="0"/>
    <s v="C002"/>
    <x v="1"/>
    <x v="3"/>
    <x v="1"/>
    <x v="1"/>
    <s v="Manual"/>
    <n v="650000"/>
    <n v="2024"/>
    <n v="3"/>
    <s v="D021"/>
    <x v="2"/>
    <x v="6"/>
    <n v="2008"/>
    <n v="4500"/>
    <n v="4.3"/>
    <s v="S062"/>
    <x v="6"/>
    <n v="5"/>
    <x v="0"/>
    <s v="Grey"/>
    <n v="1.6923076923076923E-2"/>
    <n v="11000"/>
    <n v="639000"/>
    <n v="6.39"/>
    <s v="Cash"/>
    <s v="N/A"/>
    <x v="2"/>
    <s v="Yes"/>
    <s v="FB0260"/>
    <n v="5"/>
    <n v="10"/>
    <s v="Dealer Visit"/>
    <x v="1"/>
  </r>
  <r>
    <s v="ORD00489"/>
    <d v="2025-06-17T00:00:00"/>
    <x v="5"/>
    <x v="1"/>
    <d v="2025-07-07T00:00:00"/>
    <x v="0"/>
    <n v="20"/>
    <s v="CU0486"/>
    <s v="Karan Bose"/>
    <s v="Male"/>
    <n v="26"/>
    <x v="13"/>
    <s v="Assam"/>
    <x v="2"/>
    <n v="1770000"/>
    <x v="0"/>
    <s v="C005"/>
    <x v="1"/>
    <x v="1"/>
    <x v="0"/>
    <x v="1"/>
    <s v="Automatic"/>
    <n v="900000"/>
    <n v="2022"/>
    <n v="3"/>
    <s v="D023"/>
    <x v="2"/>
    <x v="14"/>
    <n v="2005"/>
    <n v="12000"/>
    <n v="4.4000000000000004"/>
    <s v="S070"/>
    <x v="18"/>
    <n v="4"/>
    <x v="0"/>
    <s v="Orange"/>
    <n v="4.6666666666666669E-2"/>
    <n v="42000"/>
    <n v="858000"/>
    <n v="8.58"/>
    <s v="Cash"/>
    <s v="N/A"/>
    <x v="3"/>
    <s v="No"/>
    <s v="No Feedback"/>
    <s v="No Feedback"/>
    <s v="No Feedback"/>
    <s v="No Feedback"/>
    <x v="3"/>
  </r>
  <r>
    <s v="ORD00490"/>
    <d v="2025-06-18T00:00:00"/>
    <x v="5"/>
    <x v="1"/>
    <d v="2025-07-23T00:00:00"/>
    <x v="0"/>
    <n v="35"/>
    <s v="CU0620"/>
    <s v="Akash Agarwal"/>
    <s v="Male"/>
    <n v="53"/>
    <x v="4"/>
    <s v="Haryana"/>
    <x v="6"/>
    <n v="890000"/>
    <x v="0"/>
    <s v="C031"/>
    <x v="6"/>
    <x v="23"/>
    <x v="0"/>
    <x v="0"/>
    <s v="Manual"/>
    <n v="950000"/>
    <n v="2024"/>
    <n v="4"/>
    <s v="D002"/>
    <x v="0"/>
    <x v="5"/>
    <n v="2007"/>
    <n v="10000"/>
    <n v="4"/>
    <s v="S005"/>
    <x v="19"/>
    <n v="4"/>
    <x v="0"/>
    <s v="Black"/>
    <n v="9.4736842105263164E-3"/>
    <n v="9000"/>
    <n v="941000"/>
    <n v="9.41"/>
    <s v="Cash"/>
    <s v="N/A"/>
    <x v="4"/>
    <s v="No"/>
    <s v="No Feedback"/>
    <s v="No Feedback"/>
    <s v="No Feedback"/>
    <s v="No Feedback"/>
    <x v="3"/>
  </r>
  <r>
    <s v="ORD00491"/>
    <d v="2025-06-19T00:00:00"/>
    <x v="5"/>
    <x v="1"/>
    <d v="2025-07-18T00:00:00"/>
    <x v="0"/>
    <n v="29"/>
    <s v="CU0434"/>
    <s v="Sandeep Yadav"/>
    <s v="Male"/>
    <n v="40"/>
    <x v="19"/>
    <s v="West Bengal"/>
    <x v="8"/>
    <n v="1460000"/>
    <x v="0"/>
    <s v="C020"/>
    <x v="0"/>
    <x v="28"/>
    <x v="0"/>
    <x v="0"/>
    <s v="Manual"/>
    <n v="1250000"/>
    <n v="2020"/>
    <n v="2"/>
    <s v="D010"/>
    <x v="1"/>
    <x v="9"/>
    <n v="2014"/>
    <n v="3000"/>
    <n v="4.5999999999999996"/>
    <s v="S032"/>
    <x v="17"/>
    <n v="6"/>
    <x v="0"/>
    <s v="White"/>
    <n v="0"/>
    <n v="0"/>
    <n v="1250000"/>
    <n v="12.5"/>
    <s v="Loan/Finance"/>
    <s v="HDFC Bank"/>
    <x v="3"/>
    <s v="Yes"/>
    <s v="No Feedback"/>
    <s v="No Feedback"/>
    <s v="No Feedback"/>
    <s v="No Feedback"/>
    <x v="3"/>
  </r>
  <r>
    <s v="ORD00492"/>
    <d v="2025-06-19T00:00:00"/>
    <x v="5"/>
    <x v="1"/>
    <d v="2025-07-21T00:00:00"/>
    <x v="0"/>
    <n v="32"/>
    <s v="CU0458"/>
    <s v="Divya Malhotra"/>
    <s v="Female"/>
    <n v="21"/>
    <x v="24"/>
    <s v="Maharashtra"/>
    <x v="8"/>
    <n v="1850000"/>
    <x v="0"/>
    <s v="C016"/>
    <x v="2"/>
    <x v="16"/>
    <x v="0"/>
    <x v="0"/>
    <s v="Manual"/>
    <n v="950000"/>
    <n v="2023"/>
    <n v="3"/>
    <s v="D011"/>
    <x v="1"/>
    <x v="3"/>
    <n v="2019"/>
    <n v="12000"/>
    <n v="4.5999999999999996"/>
    <s v="S035"/>
    <x v="22"/>
    <n v="4"/>
    <x v="0"/>
    <s v="Black"/>
    <n v="4.3157894736842103E-2"/>
    <n v="41000"/>
    <n v="909000"/>
    <n v="9.09"/>
    <s v="Loan/Finance"/>
    <s v="Axis Bank"/>
    <x v="5"/>
    <s v="Yes"/>
    <s v="FB0261"/>
    <n v="1"/>
    <n v="2"/>
    <s v="Phone"/>
    <x v="7"/>
  </r>
  <r>
    <s v="ORD00493"/>
    <d v="2025-06-19T00:00:00"/>
    <x v="5"/>
    <x v="1"/>
    <d v="2025-07-19T00:00:00"/>
    <x v="0"/>
    <n v="30"/>
    <s v="CU0331"/>
    <s v="Imran Rao"/>
    <s v="Male"/>
    <n v="43"/>
    <x v="24"/>
    <s v="Maharashtra"/>
    <x v="9"/>
    <n v="3870000"/>
    <x v="0"/>
    <s v="C036"/>
    <x v="10"/>
    <x v="35"/>
    <x v="3"/>
    <x v="3"/>
    <s v="Automatic"/>
    <n v="1400000"/>
    <n v="2024"/>
    <n v="3"/>
    <s v="D010"/>
    <x v="1"/>
    <x v="9"/>
    <n v="2014"/>
    <n v="3000"/>
    <n v="4.5999999999999996"/>
    <s v="S033"/>
    <x v="45"/>
    <n v="5"/>
    <x v="0"/>
    <s v="Grey"/>
    <n v="8.5714285714285719E-3"/>
    <n v="12000"/>
    <n v="1388000"/>
    <n v="13.88"/>
    <s v="Exchange + Loan"/>
    <s v="Bajaj Finserv"/>
    <x v="3"/>
    <s v="Yes"/>
    <s v="FB0262"/>
    <n v="3"/>
    <n v="6"/>
    <s v="Phone"/>
    <x v="5"/>
  </r>
  <r>
    <s v="ORD00494"/>
    <d v="2025-06-20T00:00:00"/>
    <x v="5"/>
    <x v="1"/>
    <d v="2025-07-01T00:00:00"/>
    <x v="0"/>
    <n v="11"/>
    <s v="CU0335"/>
    <s v="Aman Patel"/>
    <s v="Male"/>
    <n v="36"/>
    <x v="8"/>
    <s v="Madhya Pradesh"/>
    <x v="6"/>
    <n v="1010000"/>
    <x v="0"/>
    <s v="C016"/>
    <x v="2"/>
    <x v="16"/>
    <x v="0"/>
    <x v="0"/>
    <s v="Manual"/>
    <n v="950000"/>
    <n v="2023"/>
    <n v="3"/>
    <s v="D025"/>
    <x v="4"/>
    <x v="8"/>
    <n v="2019"/>
    <n v="3000"/>
    <n v="4.7"/>
    <s v="S076"/>
    <x v="53"/>
    <n v="5"/>
    <x v="0"/>
    <s v="Silver"/>
    <n v="2.8421052631578948E-2"/>
    <n v="27000"/>
    <n v="923000"/>
    <n v="9.23"/>
    <s v="Loan/Finance"/>
    <s v="Bajaj Finserv"/>
    <x v="6"/>
    <s v="Yes"/>
    <s v="FB0263"/>
    <n v="5"/>
    <n v="10"/>
    <s v="Dealer Visit"/>
    <x v="1"/>
  </r>
  <r>
    <s v="ORD00495"/>
    <d v="2025-06-20T00:00:00"/>
    <x v="5"/>
    <x v="1"/>
    <d v="2025-07-14T00:00:00"/>
    <x v="0"/>
    <n v="24"/>
    <s v="CU0156"/>
    <s v="Sneha Verma"/>
    <s v="Female"/>
    <n v="55"/>
    <x v="18"/>
    <s v="Gujarat"/>
    <x v="6"/>
    <n v="1010000"/>
    <x v="0"/>
    <s v="C003"/>
    <x v="1"/>
    <x v="5"/>
    <x v="1"/>
    <x v="1"/>
    <s v="Automatic"/>
    <n v="760000"/>
    <n v="2022"/>
    <n v="2"/>
    <s v="D012"/>
    <x v="1"/>
    <x v="20"/>
    <n v="2011"/>
    <n v="12000"/>
    <n v="3.8"/>
    <s v="S036"/>
    <x v="49"/>
    <n v="5"/>
    <x v="0"/>
    <s v="Grey"/>
    <n v="4.3421052631578951E-2"/>
    <n v="33000"/>
    <n v="727000"/>
    <n v="7.27"/>
    <s v="Loan/Finance"/>
    <s v="ICICI Bank"/>
    <x v="3"/>
    <s v="No"/>
    <s v="No Feedback"/>
    <s v="No Feedback"/>
    <s v="No Feedback"/>
    <s v="No Feedback"/>
    <x v="3"/>
  </r>
  <r>
    <s v="ORD00496"/>
    <d v="2025-06-22T00:00:00"/>
    <x v="5"/>
    <x v="1"/>
    <d v="2025-07-05T00:00:00"/>
    <x v="0"/>
    <n v="13"/>
    <s v="CU0559"/>
    <s v="Divya Chauhan"/>
    <s v="Female"/>
    <n v="29"/>
    <x v="4"/>
    <s v="Haryana"/>
    <x v="2"/>
    <n v="3300000"/>
    <x v="1"/>
    <s v="C002"/>
    <x v="1"/>
    <x v="3"/>
    <x v="1"/>
    <x v="1"/>
    <s v="Manual"/>
    <n v="650000"/>
    <n v="2024"/>
    <n v="3"/>
    <s v="D003"/>
    <x v="0"/>
    <x v="4"/>
    <n v="2012"/>
    <n v="10000"/>
    <n v="4.2"/>
    <s v="S011"/>
    <x v="4"/>
    <n v="7"/>
    <x v="0"/>
    <s v="White"/>
    <n v="0"/>
    <n v="0"/>
    <n v="650000"/>
    <n v="6.5"/>
    <s v="Lease (Corporate)"/>
    <s v="Tata Capital"/>
    <x v="4"/>
    <s v="No"/>
    <s v="No Feedback"/>
    <s v="No Feedback"/>
    <s v="No Feedback"/>
    <s v="No Feedback"/>
    <x v="3"/>
  </r>
  <r>
    <s v="ORD00497"/>
    <d v="2025-06-22T00:00:00"/>
    <x v="5"/>
    <x v="1"/>
    <d v="2025-06-27T00:00:00"/>
    <x v="0"/>
    <n v="5"/>
    <s v="CU0233"/>
    <s v="Imran Saini"/>
    <s v="Male"/>
    <n v="42"/>
    <x v="7"/>
    <s v="Telangana"/>
    <x v="6"/>
    <n v="780000"/>
    <x v="0"/>
    <s v="C005"/>
    <x v="1"/>
    <x v="1"/>
    <x v="0"/>
    <x v="1"/>
    <s v="Automatic"/>
    <n v="900000"/>
    <n v="2022"/>
    <n v="3"/>
    <s v="D018"/>
    <x v="3"/>
    <x v="7"/>
    <n v="2019"/>
    <n v="4500"/>
    <n v="3.8"/>
    <s v="S053"/>
    <x v="7"/>
    <n v="7"/>
    <x v="0"/>
    <s v="White"/>
    <n v="3.888888888888889E-2"/>
    <n v="35000"/>
    <n v="865000"/>
    <n v="8.65"/>
    <s v="Cash"/>
    <s v="N/A"/>
    <x v="0"/>
    <s v="Yes"/>
    <s v="FB0264"/>
    <n v="5"/>
    <n v="10"/>
    <s v="Phone"/>
    <x v="1"/>
  </r>
  <r>
    <s v="ORD00498"/>
    <d v="2025-06-23T00:00:00"/>
    <x v="5"/>
    <x v="1"/>
    <d v="2025-07-22T00:00:00"/>
    <x v="0"/>
    <n v="29"/>
    <s v="CU0141"/>
    <s v="Komal Kapoor"/>
    <s v="Female"/>
    <n v="51"/>
    <x v="17"/>
    <s v="Karnataka"/>
    <x v="1"/>
    <n v="1630000"/>
    <x v="0"/>
    <s v="C013"/>
    <x v="3"/>
    <x v="19"/>
    <x v="0"/>
    <x v="0"/>
    <s v="Automatic"/>
    <n v="1700000"/>
    <n v="2024"/>
    <n v="2"/>
    <s v="D015"/>
    <x v="3"/>
    <x v="11"/>
    <n v="2006"/>
    <n v="4500"/>
    <n v="4.5999999999999996"/>
    <s v="S045"/>
    <x v="41"/>
    <n v="7"/>
    <x v="0"/>
    <s v="Silver"/>
    <n v="2.8823529411764706E-2"/>
    <n v="49000"/>
    <n v="1651000"/>
    <n v="16.510000000000002"/>
    <s v="Exchange + Loan"/>
    <s v="HDFC Bank"/>
    <x v="6"/>
    <s v="Yes"/>
    <s v="No Feedback"/>
    <s v="No Feedback"/>
    <s v="No Feedback"/>
    <s v="No Feedback"/>
    <x v="3"/>
  </r>
  <r>
    <s v="ORD00499"/>
    <d v="2025-06-24T00:00:00"/>
    <x v="5"/>
    <x v="1"/>
    <d v="2025-07-29T00:00:00"/>
    <x v="0"/>
    <n v="35"/>
    <s v="CU0604"/>
    <s v="Yash Mishra"/>
    <s v="Male"/>
    <n v="52"/>
    <x v="6"/>
    <s v="Odisha"/>
    <x v="1"/>
    <n v="1660000"/>
    <x v="0"/>
    <s v="C002"/>
    <x v="1"/>
    <x v="3"/>
    <x v="1"/>
    <x v="1"/>
    <s v="Manual"/>
    <n v="650000"/>
    <n v="2024"/>
    <n v="3"/>
    <s v="D021"/>
    <x v="2"/>
    <x v="6"/>
    <n v="2008"/>
    <n v="4500"/>
    <n v="4.3"/>
    <s v="S062"/>
    <x v="6"/>
    <n v="5"/>
    <x v="0"/>
    <s v="Blue"/>
    <n v="9.2307692307692316E-3"/>
    <n v="6000"/>
    <n v="644000"/>
    <n v="6.44"/>
    <s v="Cash"/>
    <s v="N/A"/>
    <x v="0"/>
    <s v="No"/>
    <s v="FB0265"/>
    <n v="5"/>
    <n v="10"/>
    <s v="Online Survey"/>
    <x v="1"/>
  </r>
  <r>
    <s v="ORD00500"/>
    <d v="2025-06-26T00:00:00"/>
    <x v="5"/>
    <x v="1"/>
    <d v="2025-07-15T00:00:00"/>
    <x v="0"/>
    <n v="19"/>
    <s v="CU0218"/>
    <s v="Ravi Iyer"/>
    <s v="Male"/>
    <n v="28"/>
    <x v="5"/>
    <s v="Tamil Nadu"/>
    <x v="9"/>
    <n v="2920000"/>
    <x v="0"/>
    <s v="C004"/>
    <x v="1"/>
    <x v="7"/>
    <x v="2"/>
    <x v="1"/>
    <s v="Manual"/>
    <n v="690000"/>
    <n v="2024"/>
    <n v="3"/>
    <s v="D017"/>
    <x v="3"/>
    <x v="19"/>
    <n v="2015"/>
    <n v="4500"/>
    <n v="4.3"/>
    <s v="S052"/>
    <x v="69"/>
    <n v="7"/>
    <x v="0"/>
    <s v="Black"/>
    <n v="2.6086956521739129E-2"/>
    <n v="18000"/>
    <n v="672000"/>
    <n v="6.72"/>
    <s v="Exchange + Loan"/>
    <s v="SBI"/>
    <x v="2"/>
    <s v="No"/>
    <s v="No Feedback"/>
    <s v="No Feedback"/>
    <s v="No Feedback"/>
    <s v="No Feedback"/>
    <x v="3"/>
  </r>
  <r>
    <s v="ORD00501"/>
    <d v="2025-06-27T00:00:00"/>
    <x v="5"/>
    <x v="1"/>
    <d v="2025-07-13T00:00:00"/>
    <x v="0"/>
    <n v="16"/>
    <s v="CU0403"/>
    <s v="Nisha Das"/>
    <s v="Female"/>
    <n v="29"/>
    <x v="6"/>
    <s v="Odisha"/>
    <x v="1"/>
    <n v="650000"/>
    <x v="0"/>
    <s v="C003"/>
    <x v="1"/>
    <x v="5"/>
    <x v="1"/>
    <x v="1"/>
    <s v="Automatic"/>
    <n v="760000"/>
    <n v="2022"/>
    <n v="2"/>
    <s v="D021"/>
    <x v="2"/>
    <x v="6"/>
    <n v="2008"/>
    <n v="4500"/>
    <n v="4.3"/>
    <s v="S063"/>
    <x v="62"/>
    <n v="7"/>
    <x v="0"/>
    <s v="White"/>
    <n v="3.0263157894736843E-2"/>
    <n v="23000"/>
    <n v="737000"/>
    <n v="7.37"/>
    <s v="Cash"/>
    <s v="N/A"/>
    <x v="6"/>
    <s v="No"/>
    <s v="No Feedback"/>
    <s v="No Feedback"/>
    <s v="No Feedback"/>
    <s v="No Feedback"/>
    <x v="3"/>
  </r>
  <r>
    <s v="ORD00502"/>
    <d v="2025-06-29T00:00:00"/>
    <x v="5"/>
    <x v="1"/>
    <d v="2025-07-21T00:00:00"/>
    <x v="0"/>
    <n v="22"/>
    <s v="CU0110"/>
    <s v="Tarun Verma"/>
    <s v="Male"/>
    <n v="41"/>
    <x v="12"/>
    <s v="Uttar Pradesh"/>
    <x v="7"/>
    <n v="560000"/>
    <x v="0"/>
    <s v="C023"/>
    <x v="0"/>
    <x v="24"/>
    <x v="0"/>
    <x v="1"/>
    <s v="Manual"/>
    <n v="900000"/>
    <n v="2024"/>
    <n v="3"/>
    <s v="D007"/>
    <x v="0"/>
    <x v="16"/>
    <n v="2013"/>
    <n v="3000"/>
    <n v="4.4000000000000004"/>
    <s v="S021"/>
    <x v="51"/>
    <n v="5"/>
    <x v="0"/>
    <s v="Black"/>
    <n v="4.6666666666666669E-2"/>
    <n v="42000"/>
    <n v="858000"/>
    <n v="8.58"/>
    <s v="Cash"/>
    <s v="N/A"/>
    <x v="6"/>
    <s v="No"/>
    <s v="No Feedback"/>
    <s v="No Feedback"/>
    <s v="No Feedback"/>
    <s v="No Feedback"/>
    <x v="3"/>
  </r>
  <r>
    <s v="ORD00503"/>
    <d v="2025-06-29T00:00:00"/>
    <x v="5"/>
    <x v="1"/>
    <d v="2025-07-23T00:00:00"/>
    <x v="0"/>
    <n v="24"/>
    <s v="CU0642"/>
    <s v="Tanvi Agarwal"/>
    <s v="Female"/>
    <n v="75"/>
    <x v="2"/>
    <s v="Delhi"/>
    <x v="3"/>
    <n v="600000"/>
    <x v="0"/>
    <s v="C005"/>
    <x v="1"/>
    <x v="1"/>
    <x v="0"/>
    <x v="1"/>
    <s v="Automatic"/>
    <n v="900000"/>
    <n v="2022"/>
    <n v="3"/>
    <s v="D009"/>
    <x v="1"/>
    <x v="17"/>
    <n v="2011"/>
    <n v="12000"/>
    <n v="3.5"/>
    <s v="S027"/>
    <x v="32"/>
    <n v="4"/>
    <x v="0"/>
    <s v="White"/>
    <n v="2.4444444444444446E-2"/>
    <n v="22000"/>
    <n v="878000"/>
    <n v="8.7799999999999994"/>
    <s v="Loan/Finance"/>
    <s v="SBI"/>
    <x v="1"/>
    <s v="No"/>
    <s v="FB0266"/>
    <n v="5"/>
    <n v="10"/>
    <s v="Phone"/>
    <x v="1"/>
  </r>
  <r>
    <s v="ORD00504"/>
    <d v="2025-06-29T00:00:00"/>
    <x v="5"/>
    <x v="1"/>
    <m/>
    <x v="1"/>
    <s v=""/>
    <s v="CU0336"/>
    <s v="Kunal Bansal"/>
    <s v="Male"/>
    <n v="57"/>
    <x v="3"/>
    <s v="Maharashtra"/>
    <x v="2"/>
    <n v="3160000"/>
    <x v="0"/>
    <s v="C011"/>
    <x v="3"/>
    <x v="14"/>
    <x v="0"/>
    <x v="0"/>
    <s v="Automatic"/>
    <n v="1250000"/>
    <n v="2024"/>
    <n v="4"/>
    <s v="D009"/>
    <x v="1"/>
    <x v="17"/>
    <n v="2011"/>
    <n v="12000"/>
    <n v="3.5"/>
    <s v="S029"/>
    <x v="68"/>
    <n v="4"/>
    <x v="0"/>
    <s v="Red"/>
    <n v="1.84E-2"/>
    <n v="23000"/>
    <n v="1227000"/>
    <n v="12.27"/>
    <s v="Loan/Finance"/>
    <s v="Tata Capital"/>
    <x v="0"/>
    <s v="No"/>
    <s v="No Feedback"/>
    <s v="No Feedback"/>
    <s v="No Feedback"/>
    <s v="No Feedback"/>
    <x v="3"/>
  </r>
  <r>
    <s v="ORD00505"/>
    <d v="2025-06-30T00:00:00"/>
    <x v="5"/>
    <x v="1"/>
    <d v="2025-07-27T00:00:00"/>
    <x v="0"/>
    <n v="27"/>
    <s v="CU0080"/>
    <s v="Nitin Iyer"/>
    <s v="Male"/>
    <n v="54"/>
    <x v="11"/>
    <s v="Karnataka"/>
    <x v="2"/>
    <n v="2310000"/>
    <x v="0"/>
    <s v="C016"/>
    <x v="2"/>
    <x v="16"/>
    <x v="0"/>
    <x v="0"/>
    <s v="Manual"/>
    <n v="950000"/>
    <n v="2023"/>
    <n v="3"/>
    <s v="D001"/>
    <x v="0"/>
    <x v="2"/>
    <n v="2013"/>
    <n v="4500"/>
    <n v="3.7"/>
    <s v="S001"/>
    <x v="66"/>
    <n v="4"/>
    <x v="0"/>
    <s v="Grey"/>
    <n v="0.04"/>
    <n v="38000"/>
    <n v="912000"/>
    <n v="9.1199999999999992"/>
    <s v="Loan/Finance"/>
    <s v="HDFC Bank"/>
    <x v="0"/>
    <s v="Yes"/>
    <s v="No Feedback"/>
    <s v="No Feedback"/>
    <s v="No Feedback"/>
    <s v="No Feedback"/>
    <x v="3"/>
  </r>
  <r>
    <s v="ORD00506"/>
    <d v="2025-07-03T00:00:00"/>
    <x v="6"/>
    <x v="1"/>
    <d v="2025-07-13T00:00:00"/>
    <x v="0"/>
    <n v="10"/>
    <s v="CU0055"/>
    <s v="Swati Chauhan"/>
    <s v="Female"/>
    <n v="48"/>
    <x v="20"/>
    <s v="Maharashtra"/>
    <x v="2"/>
    <n v="3300000"/>
    <x v="0"/>
    <s v="C009"/>
    <x v="3"/>
    <x v="17"/>
    <x v="1"/>
    <x v="1"/>
    <s v="Automatic"/>
    <n v="780000"/>
    <n v="2023"/>
    <n v="2"/>
    <s v="D010"/>
    <x v="1"/>
    <x v="9"/>
    <n v="2014"/>
    <n v="3000"/>
    <n v="4.5999999999999996"/>
    <s v="S032"/>
    <x v="17"/>
    <n v="6"/>
    <x v="0"/>
    <s v="Black"/>
    <n v="0"/>
    <n v="0"/>
    <n v="780000"/>
    <n v="7.8"/>
    <s v="Loan/Finance"/>
    <s v="ICICI Bank"/>
    <x v="2"/>
    <s v="No"/>
    <s v="FB0267"/>
    <n v="5"/>
    <n v="10"/>
    <s v="Phone"/>
    <x v="1"/>
  </r>
  <r>
    <s v="ORD00507"/>
    <d v="2025-07-03T00:00:00"/>
    <x v="6"/>
    <x v="1"/>
    <d v="2025-08-04T00:00:00"/>
    <x v="0"/>
    <n v="32"/>
    <s v="CU0210"/>
    <s v="Varun Joshi"/>
    <s v="Male"/>
    <n v="34"/>
    <x v="24"/>
    <s v="Maharashtra"/>
    <x v="8"/>
    <n v="2260000"/>
    <x v="0"/>
    <s v="C003"/>
    <x v="1"/>
    <x v="5"/>
    <x v="1"/>
    <x v="1"/>
    <s v="Automatic"/>
    <n v="760000"/>
    <n v="2022"/>
    <n v="2"/>
    <s v="D011"/>
    <x v="1"/>
    <x v="3"/>
    <n v="2019"/>
    <n v="12000"/>
    <n v="4.5999999999999996"/>
    <s v="S034"/>
    <x v="3"/>
    <n v="5"/>
    <x v="0"/>
    <s v="Blue"/>
    <n v="1.7105263157894738E-2"/>
    <n v="13000"/>
    <n v="747000"/>
    <n v="7.47"/>
    <s v="Loan/Finance"/>
    <s v="HDFC Bank"/>
    <x v="5"/>
    <s v="No"/>
    <s v="No Feedback"/>
    <s v="No Feedback"/>
    <s v="No Feedback"/>
    <s v="No Feedback"/>
    <x v="3"/>
  </r>
  <r>
    <s v="ORD00508"/>
    <d v="2025-07-04T00:00:00"/>
    <x v="6"/>
    <x v="1"/>
    <d v="2025-07-31T00:00:00"/>
    <x v="0"/>
    <n v="27"/>
    <s v="CU0571"/>
    <s v="Kunal Patel"/>
    <s v="Male"/>
    <n v="37"/>
    <x v="19"/>
    <s v="West Bengal"/>
    <x v="1"/>
    <n v="1610000"/>
    <x v="0"/>
    <s v="C006"/>
    <x v="1"/>
    <x v="11"/>
    <x v="3"/>
    <x v="2"/>
    <s v="Manual"/>
    <n v="900000"/>
    <n v="2022"/>
    <n v="3"/>
    <s v="D020"/>
    <x v="2"/>
    <x v="24"/>
    <n v="2012"/>
    <n v="4500"/>
    <n v="4.0999999999999996"/>
    <s v="S060"/>
    <x v="56"/>
    <n v="5"/>
    <x v="0"/>
    <s v="White"/>
    <n v="3.7777777777777778E-2"/>
    <n v="34000"/>
    <n v="866000"/>
    <n v="8.66"/>
    <s v="Cash"/>
    <s v="N/A"/>
    <x v="3"/>
    <s v="No"/>
    <s v="FB0268"/>
    <n v="5"/>
    <n v="9"/>
    <s v="Dealer Visit"/>
    <x v="1"/>
  </r>
  <r>
    <s v="ORD00509"/>
    <d v="2025-07-04T00:00:00"/>
    <x v="6"/>
    <x v="1"/>
    <d v="2025-08-06T00:00:00"/>
    <x v="0"/>
    <n v="33"/>
    <s v="CU0477"/>
    <s v="Harsh Verma"/>
    <s v="Male"/>
    <n v="38"/>
    <x v="20"/>
    <s v="Maharashtra"/>
    <x v="2"/>
    <n v="1530000"/>
    <x v="0"/>
    <s v="C010"/>
    <x v="3"/>
    <x v="4"/>
    <x v="0"/>
    <x v="1"/>
    <s v="Manual"/>
    <n v="800000"/>
    <n v="2022"/>
    <n v="3"/>
    <s v="D019"/>
    <x v="3"/>
    <x v="23"/>
    <n v="2013"/>
    <n v="12000"/>
    <n v="4.2"/>
    <s v="S056"/>
    <x v="47"/>
    <n v="8"/>
    <x v="0"/>
    <s v="White"/>
    <n v="3.2500000000000001E-2"/>
    <n v="26000"/>
    <n v="774000"/>
    <n v="7.74"/>
    <s v="Loan/Finance"/>
    <s v="Mahindra Finance"/>
    <x v="2"/>
    <s v="Yes"/>
    <s v="No Feedback"/>
    <s v="No Feedback"/>
    <s v="No Feedback"/>
    <s v="No Feedback"/>
    <x v="3"/>
  </r>
  <r>
    <s v="ORD00510"/>
    <d v="2025-07-04T00:00:00"/>
    <x v="6"/>
    <x v="1"/>
    <d v="2025-08-03T00:00:00"/>
    <x v="0"/>
    <n v="30"/>
    <s v="CU0688"/>
    <s v="Siddharth Das"/>
    <s v="Male"/>
    <n v="31"/>
    <x v="23"/>
    <s v="Bihar"/>
    <x v="3"/>
    <n v="420000"/>
    <x v="0"/>
    <s v="C004"/>
    <x v="1"/>
    <x v="7"/>
    <x v="2"/>
    <x v="1"/>
    <s v="Manual"/>
    <n v="690000"/>
    <n v="2024"/>
    <n v="3"/>
    <s v="D008"/>
    <x v="0"/>
    <x v="12"/>
    <n v="2007"/>
    <n v="10000"/>
    <n v="3.8"/>
    <s v="S025"/>
    <x v="63"/>
    <n v="5"/>
    <x v="0"/>
    <s v="Silver"/>
    <n v="4.0579710144927533E-2"/>
    <n v="28000"/>
    <n v="662000"/>
    <n v="6.62"/>
    <s v="Loan/Finance"/>
    <s v="Tata Capital"/>
    <x v="1"/>
    <s v="No"/>
    <s v="No Feedback"/>
    <s v="No Feedback"/>
    <s v="No Feedback"/>
    <s v="No Feedback"/>
    <x v="3"/>
  </r>
  <r>
    <s v="ORD00511"/>
    <d v="2025-07-05T00:00:00"/>
    <x v="6"/>
    <x v="1"/>
    <d v="2025-07-18T00:00:00"/>
    <x v="0"/>
    <n v="13"/>
    <s v="CU0238"/>
    <s v="Shweta Verma"/>
    <s v="Female"/>
    <n v="51"/>
    <x v="20"/>
    <s v="Maharashtra"/>
    <x v="7"/>
    <n v="420000"/>
    <x v="0"/>
    <s v="C016"/>
    <x v="2"/>
    <x v="16"/>
    <x v="0"/>
    <x v="0"/>
    <s v="Manual"/>
    <n v="950000"/>
    <n v="2023"/>
    <n v="3"/>
    <s v="D010"/>
    <x v="1"/>
    <x v="9"/>
    <n v="2014"/>
    <n v="3000"/>
    <n v="4.5999999999999996"/>
    <s v="S032"/>
    <x v="17"/>
    <n v="6"/>
    <x v="0"/>
    <s v="Black"/>
    <n v="0"/>
    <n v="0"/>
    <n v="950000"/>
    <n v="9.5"/>
    <s v="Exchange + Loan"/>
    <s v="Tata Capital"/>
    <x v="2"/>
    <s v="No"/>
    <s v="No Feedback"/>
    <s v="No Feedback"/>
    <s v="No Feedback"/>
    <s v="No Feedback"/>
    <x v="3"/>
  </r>
  <r>
    <s v="ORD00512"/>
    <d v="2025-07-07T00:00:00"/>
    <x v="6"/>
    <x v="1"/>
    <d v="2025-08-01T00:00:00"/>
    <x v="0"/>
    <n v="25"/>
    <s v="CU0565"/>
    <s v="Ayesha Gupta"/>
    <s v="Female"/>
    <n v="43"/>
    <x v="20"/>
    <s v="Maharashtra"/>
    <x v="1"/>
    <n v="1270000"/>
    <x v="0"/>
    <s v="C014"/>
    <x v="2"/>
    <x v="8"/>
    <x v="1"/>
    <x v="1"/>
    <s v="Manual"/>
    <n v="570000"/>
    <n v="2022"/>
    <n v="3"/>
    <s v="D011"/>
    <x v="1"/>
    <x v="3"/>
    <n v="2019"/>
    <n v="12000"/>
    <n v="4.5999999999999996"/>
    <s v="S035"/>
    <x v="22"/>
    <n v="4"/>
    <x v="0"/>
    <s v="Grey"/>
    <n v="1.7543859649122806E-2"/>
    <n v="10000"/>
    <n v="560000"/>
    <n v="5.6"/>
    <s v="Exchange + Loan"/>
    <s v="ICICI Bank"/>
    <x v="0"/>
    <s v="No"/>
    <s v="FB0269"/>
    <n v="3"/>
    <n v="6"/>
    <s v="Email"/>
    <x v="7"/>
  </r>
  <r>
    <s v="ORD00513"/>
    <d v="2025-07-08T00:00:00"/>
    <x v="6"/>
    <x v="1"/>
    <d v="2025-08-02T00:00:00"/>
    <x v="0"/>
    <n v="25"/>
    <s v="CU0507"/>
    <s v="Ashok Das"/>
    <s v="Male"/>
    <n v="27"/>
    <x v="10"/>
    <s v="Madhya Pradesh"/>
    <x v="1"/>
    <n v="880000"/>
    <x v="0"/>
    <s v="C019"/>
    <x v="2"/>
    <x v="31"/>
    <x v="1"/>
    <x v="3"/>
    <s v="Automatic"/>
    <n v="800000"/>
    <n v="2022"/>
    <n v="2"/>
    <s v="D025"/>
    <x v="4"/>
    <x v="8"/>
    <n v="2019"/>
    <n v="3000"/>
    <n v="4.7"/>
    <s v="S074"/>
    <x v="8"/>
    <n v="8"/>
    <x v="0"/>
    <s v="Grey"/>
    <n v="2.5000000000000001E-2"/>
    <n v="20000"/>
    <n v="780000"/>
    <n v="7.8"/>
    <s v="Cash"/>
    <s v="N/A"/>
    <x v="3"/>
    <s v="No"/>
    <s v="FB0270"/>
    <n v="4"/>
    <n v="9"/>
    <s v="Online Survey"/>
    <x v="1"/>
  </r>
  <r>
    <s v="ORD00514"/>
    <d v="2025-07-09T00:00:00"/>
    <x v="6"/>
    <x v="1"/>
    <d v="2025-07-20T00:00:00"/>
    <x v="0"/>
    <n v="11"/>
    <s v="CU0697"/>
    <s v="Anjali Bose"/>
    <s v="Female"/>
    <n v="44"/>
    <x v="23"/>
    <s v="Bihar"/>
    <x v="8"/>
    <n v="1540000"/>
    <x v="0"/>
    <s v="C004"/>
    <x v="1"/>
    <x v="7"/>
    <x v="2"/>
    <x v="1"/>
    <s v="Manual"/>
    <n v="690000"/>
    <n v="2024"/>
    <n v="3"/>
    <s v="D022"/>
    <x v="2"/>
    <x v="22"/>
    <n v="2007"/>
    <n v="8000"/>
    <n v="3.9"/>
    <s v="S067"/>
    <x v="50"/>
    <n v="8"/>
    <x v="0"/>
    <s v="Brown"/>
    <n v="2.753623188405797E-2"/>
    <n v="19000"/>
    <n v="671000"/>
    <n v="6.71"/>
    <s v="Cash"/>
    <s v="N/A"/>
    <x v="4"/>
    <s v="Yes"/>
    <s v="FB0271"/>
    <n v="5"/>
    <n v="8"/>
    <s v="Email"/>
    <x v="1"/>
  </r>
  <r>
    <s v="ORD00515"/>
    <d v="2025-07-10T00:00:00"/>
    <x v="6"/>
    <x v="1"/>
    <d v="2025-07-23T00:00:00"/>
    <x v="0"/>
    <n v="13"/>
    <s v="CU0710"/>
    <s v="Jatin Agarwal"/>
    <s v="Male"/>
    <n v="21"/>
    <x v="18"/>
    <s v="Gujarat"/>
    <x v="6"/>
    <n v="1690000"/>
    <x v="0"/>
    <s v="C010"/>
    <x v="3"/>
    <x v="4"/>
    <x v="0"/>
    <x v="1"/>
    <s v="Manual"/>
    <n v="800000"/>
    <n v="2022"/>
    <n v="3"/>
    <s v="D012"/>
    <x v="1"/>
    <x v="20"/>
    <n v="2011"/>
    <n v="12000"/>
    <n v="3.8"/>
    <s v="S038"/>
    <x v="34"/>
    <n v="8"/>
    <x v="0"/>
    <s v="Grey"/>
    <n v="2.375E-2"/>
    <n v="19000"/>
    <n v="781000"/>
    <n v="7.81"/>
    <s v="Loan/Finance"/>
    <s v="Bajaj Finserv"/>
    <x v="1"/>
    <s v="No"/>
    <s v="FB0272"/>
    <n v="5"/>
    <n v="8"/>
    <s v="Phone"/>
    <x v="1"/>
  </r>
  <r>
    <s v="ORD00516"/>
    <d v="2025-07-13T00:00:00"/>
    <x v="6"/>
    <x v="1"/>
    <d v="2025-08-11T00:00:00"/>
    <x v="0"/>
    <n v="29"/>
    <s v="CU0343"/>
    <s v="Arjun Rao"/>
    <s v="Male"/>
    <n v="38"/>
    <x v="8"/>
    <s v="Madhya Pradesh"/>
    <x v="0"/>
    <n v="610000"/>
    <x v="0"/>
    <s v="C012"/>
    <x v="3"/>
    <x v="9"/>
    <x v="2"/>
    <x v="1"/>
    <s v="Automatic"/>
    <n v="1100000"/>
    <n v="2023"/>
    <n v="2"/>
    <s v="D025"/>
    <x v="4"/>
    <x v="8"/>
    <n v="2019"/>
    <n v="3000"/>
    <n v="4.7"/>
    <s v="S077"/>
    <x v="46"/>
    <n v="6"/>
    <x v="0"/>
    <s v="Grey"/>
    <n v="2.8181818181818183E-2"/>
    <n v="31000"/>
    <n v="1069000"/>
    <n v="10.69"/>
    <s v="Exchange + Loan"/>
    <s v="SBI"/>
    <x v="6"/>
    <s v="Yes"/>
    <s v="FB0273"/>
    <n v="4"/>
    <n v="8"/>
    <s v="Email"/>
    <x v="1"/>
  </r>
  <r>
    <s v="ORD00517"/>
    <d v="2025-07-14T00:00:00"/>
    <x v="6"/>
    <x v="1"/>
    <d v="2025-07-21T00:00:00"/>
    <x v="0"/>
    <n v="7"/>
    <s v="CU0656"/>
    <s v="Siddharth Shah"/>
    <s v="Male"/>
    <n v="64"/>
    <x v="13"/>
    <s v="Assam"/>
    <x v="4"/>
    <n v="730000"/>
    <x v="0"/>
    <s v="C016"/>
    <x v="2"/>
    <x v="16"/>
    <x v="0"/>
    <x v="0"/>
    <s v="Manual"/>
    <n v="950000"/>
    <n v="2023"/>
    <n v="3"/>
    <s v="D023"/>
    <x v="2"/>
    <x v="14"/>
    <n v="2005"/>
    <n v="12000"/>
    <n v="4.4000000000000004"/>
    <s v="S069"/>
    <x v="28"/>
    <n v="6"/>
    <x v="0"/>
    <s v="Grey"/>
    <n v="4.9473684210526316E-2"/>
    <n v="47000"/>
    <n v="903000"/>
    <n v="9.0299999999999994"/>
    <s v="Loan/Finance"/>
    <s v="Axis Bank"/>
    <x v="2"/>
    <s v="Yes"/>
    <s v="FB0274"/>
    <n v="4"/>
    <n v="8"/>
    <s v="Dealer Visit"/>
    <x v="1"/>
  </r>
  <r>
    <s v="ORD00518"/>
    <d v="2025-07-15T00:00:00"/>
    <x v="6"/>
    <x v="1"/>
    <d v="2025-07-22T00:00:00"/>
    <x v="0"/>
    <n v="7"/>
    <s v="CU0416"/>
    <s v="Sandeep Iyer"/>
    <s v="Male"/>
    <n v="31"/>
    <x v="5"/>
    <s v="Tamil Nadu"/>
    <x v="0"/>
    <n v="1330000"/>
    <x v="0"/>
    <s v="C006"/>
    <x v="1"/>
    <x v="11"/>
    <x v="3"/>
    <x v="2"/>
    <s v="Manual"/>
    <n v="900000"/>
    <n v="2022"/>
    <n v="3"/>
    <s v="D016"/>
    <x v="3"/>
    <x v="18"/>
    <n v="2007"/>
    <n v="4500"/>
    <n v="4.7"/>
    <s v="S048"/>
    <x v="27"/>
    <n v="5"/>
    <x v="0"/>
    <s v="White"/>
    <n v="0"/>
    <n v="0"/>
    <n v="900000"/>
    <n v="9"/>
    <s v="Loan/Finance"/>
    <s v="HDFC Bank"/>
    <x v="3"/>
    <s v="Yes"/>
    <s v="No Feedback"/>
    <s v="No Feedback"/>
    <s v="No Feedback"/>
    <s v="No Feedback"/>
    <x v="3"/>
  </r>
  <r>
    <s v="ORD00519"/>
    <d v="2025-07-16T00:00:00"/>
    <x v="6"/>
    <x v="1"/>
    <d v="2025-08-18T00:00:00"/>
    <x v="0"/>
    <n v="33"/>
    <s v="CU0433"/>
    <s v="Arjun Singh"/>
    <s v="Male"/>
    <n v="23"/>
    <x v="1"/>
    <s v="Punjab"/>
    <x v="1"/>
    <n v="850000"/>
    <x v="0"/>
    <s v="C034"/>
    <x v="5"/>
    <x v="10"/>
    <x v="2"/>
    <x v="1"/>
    <s v="Automatic"/>
    <n v="1350000"/>
    <n v="2022"/>
    <n v="3"/>
    <s v="D005"/>
    <x v="0"/>
    <x v="1"/>
    <n v="2010"/>
    <n v="12000"/>
    <n v="4"/>
    <s v="S015"/>
    <x v="10"/>
    <n v="8"/>
    <x v="0"/>
    <s v="Grey"/>
    <n v="8.8888888888888889E-3"/>
    <n v="12000"/>
    <n v="1338000"/>
    <n v="13.38"/>
    <s v="Cash"/>
    <s v="N/A"/>
    <x v="5"/>
    <s v="Yes"/>
    <s v="No Feedback"/>
    <s v="No Feedback"/>
    <s v="No Feedback"/>
    <s v="No Feedback"/>
    <x v="3"/>
  </r>
  <r>
    <s v="ORD00520"/>
    <d v="2025-07-17T00:00:00"/>
    <x v="6"/>
    <x v="1"/>
    <d v="2025-07-26T00:00:00"/>
    <x v="0"/>
    <n v="9"/>
    <s v="CU0696"/>
    <s v="Anjali Gupta"/>
    <s v="Female"/>
    <n v="40"/>
    <x v="20"/>
    <s v="Maharashtra"/>
    <x v="2"/>
    <n v="1620000"/>
    <x v="0"/>
    <s v="C012"/>
    <x v="3"/>
    <x v="9"/>
    <x v="2"/>
    <x v="1"/>
    <s v="Automatic"/>
    <n v="1100000"/>
    <n v="2023"/>
    <n v="2"/>
    <s v="D010"/>
    <x v="1"/>
    <x v="9"/>
    <n v="2014"/>
    <n v="3000"/>
    <n v="4.5999999999999996"/>
    <s v="S032"/>
    <x v="17"/>
    <n v="6"/>
    <x v="0"/>
    <s v="Black"/>
    <n v="0"/>
    <n v="0"/>
    <n v="1100000"/>
    <n v="11"/>
    <s v="Exchange + Loan"/>
    <s v="Tata Capital"/>
    <x v="5"/>
    <s v="No"/>
    <s v="No Feedback"/>
    <s v="No Feedback"/>
    <s v="No Feedback"/>
    <s v="No Feedback"/>
    <x v="3"/>
  </r>
  <r>
    <s v="ORD00521"/>
    <d v="2025-07-18T00:00:00"/>
    <x v="6"/>
    <x v="1"/>
    <d v="2025-07-26T00:00:00"/>
    <x v="0"/>
    <n v="8"/>
    <s v="CU0360"/>
    <s v="Anjali Chauhan"/>
    <s v="Female"/>
    <n v="23"/>
    <x v="17"/>
    <s v="Karnataka"/>
    <x v="1"/>
    <n v="850000"/>
    <x v="0"/>
    <s v="C035"/>
    <x v="10"/>
    <x v="29"/>
    <x v="0"/>
    <x v="1"/>
    <s v="Automatic"/>
    <n v="1600000"/>
    <n v="2019"/>
    <n v="4"/>
    <s v="D014"/>
    <x v="3"/>
    <x v="13"/>
    <n v="2013"/>
    <n v="12000"/>
    <n v="4.4000000000000004"/>
    <s v="S043"/>
    <x v="23"/>
    <n v="4"/>
    <x v="0"/>
    <s v="White"/>
    <n v="0"/>
    <n v="0"/>
    <n v="1600000"/>
    <n v="16"/>
    <s v="Loan/Finance"/>
    <s v="Axis Bank"/>
    <x v="1"/>
    <s v="No"/>
    <s v="FB0275"/>
    <n v="5"/>
    <n v="9"/>
    <s v="Online Survey"/>
    <x v="1"/>
  </r>
  <r>
    <s v="ORD00522"/>
    <d v="2025-07-21T00:00:00"/>
    <x v="6"/>
    <x v="1"/>
    <d v="2025-08-21T00:00:00"/>
    <x v="0"/>
    <n v="31"/>
    <s v="CU0647"/>
    <s v="Aman Bansal"/>
    <s v="Male"/>
    <n v="21"/>
    <x v="10"/>
    <s v="Madhya Pradesh"/>
    <x v="1"/>
    <n v="1410000"/>
    <x v="0"/>
    <s v="C033"/>
    <x v="7"/>
    <x v="15"/>
    <x v="2"/>
    <x v="1"/>
    <s v="Automatic"/>
    <n v="1300000"/>
    <n v="2022"/>
    <n v="3"/>
    <s v="D025"/>
    <x v="4"/>
    <x v="8"/>
    <n v="2019"/>
    <n v="3000"/>
    <n v="4.7"/>
    <s v="S075"/>
    <x v="44"/>
    <n v="4"/>
    <x v="0"/>
    <s v="White"/>
    <n v="0.03"/>
    <n v="39000"/>
    <n v="1261000"/>
    <n v="12.61"/>
    <s v="Loan/Finance"/>
    <s v="ICICI Bank"/>
    <x v="3"/>
    <s v="Yes"/>
    <s v="FB0276"/>
    <n v="3"/>
    <n v="6"/>
    <s v="Phone"/>
    <x v="2"/>
  </r>
  <r>
    <s v="ORD00523"/>
    <d v="2025-07-21T00:00:00"/>
    <x v="6"/>
    <x v="1"/>
    <d v="2025-08-17T00:00:00"/>
    <x v="0"/>
    <n v="27"/>
    <s v="CU0011"/>
    <s v="Jatin Sharma"/>
    <s v="Male"/>
    <n v="29"/>
    <x v="13"/>
    <s v="Assam"/>
    <x v="3"/>
    <n v="660000"/>
    <x v="0"/>
    <s v="C020"/>
    <x v="0"/>
    <x v="28"/>
    <x v="0"/>
    <x v="0"/>
    <s v="Manual"/>
    <n v="1250000"/>
    <n v="2020"/>
    <n v="2"/>
    <s v="D023"/>
    <x v="2"/>
    <x v="14"/>
    <n v="2005"/>
    <n v="12000"/>
    <n v="4.4000000000000004"/>
    <s v="S070"/>
    <x v="18"/>
    <n v="4"/>
    <x v="0"/>
    <s v="Red"/>
    <n v="0"/>
    <n v="0"/>
    <n v="1250000"/>
    <n v="12.5"/>
    <s v="Exchange + Loan"/>
    <s v="ICICI Bank"/>
    <x v="5"/>
    <s v="No"/>
    <s v="No Feedback"/>
    <s v="No Feedback"/>
    <s v="No Feedback"/>
    <s v="No Feedback"/>
    <x v="3"/>
  </r>
  <r>
    <s v="ORD00524"/>
    <d v="2025-07-22T00:00:00"/>
    <x v="6"/>
    <x v="1"/>
    <d v="2025-08-15T00:00:00"/>
    <x v="0"/>
    <n v="24"/>
    <s v="CU0050"/>
    <s v="Nisha Malhotra"/>
    <s v="Female"/>
    <n v="26"/>
    <x v="4"/>
    <s v="Haryana"/>
    <x v="6"/>
    <n v="740000"/>
    <x v="0"/>
    <s v="C005"/>
    <x v="1"/>
    <x v="1"/>
    <x v="0"/>
    <x v="1"/>
    <s v="Automatic"/>
    <n v="900000"/>
    <n v="2022"/>
    <n v="3"/>
    <s v="D003"/>
    <x v="0"/>
    <x v="4"/>
    <n v="2012"/>
    <n v="10000"/>
    <n v="4.2"/>
    <s v="S009"/>
    <x v="57"/>
    <n v="8"/>
    <x v="0"/>
    <s v="Black"/>
    <n v="1.6666666666666666E-2"/>
    <n v="15000"/>
    <n v="885000"/>
    <n v="8.85"/>
    <s v="Cash"/>
    <s v="N/A"/>
    <x v="1"/>
    <s v="Yes"/>
    <s v="FB0277"/>
    <n v="4"/>
    <n v="7"/>
    <s v="Online Survey"/>
    <x v="1"/>
  </r>
  <r>
    <s v="ORD00525"/>
    <d v="2025-07-22T00:00:00"/>
    <x v="6"/>
    <x v="1"/>
    <d v="2025-07-27T00:00:00"/>
    <x v="0"/>
    <n v="5"/>
    <s v="CU0079"/>
    <s v="Shweta Joshi"/>
    <s v="Female"/>
    <n v="21"/>
    <x v="0"/>
    <s v="Chandigarh"/>
    <x v="1"/>
    <n v="1650000"/>
    <x v="0"/>
    <s v="C004"/>
    <x v="1"/>
    <x v="7"/>
    <x v="2"/>
    <x v="1"/>
    <s v="Manual"/>
    <n v="690000"/>
    <n v="2024"/>
    <n v="3"/>
    <s v="D004"/>
    <x v="0"/>
    <x v="0"/>
    <n v="2018"/>
    <n v="4500"/>
    <n v="4"/>
    <s v="S013"/>
    <x v="43"/>
    <n v="7"/>
    <x v="0"/>
    <s v="Black"/>
    <n v="4.7826086956521741E-2"/>
    <n v="33000"/>
    <n v="657000"/>
    <n v="6.57"/>
    <s v="Cash"/>
    <s v="N/A"/>
    <x v="0"/>
    <s v="No"/>
    <s v="FB0278"/>
    <n v="2"/>
    <n v="4"/>
    <s v="Email"/>
    <x v="5"/>
  </r>
  <r>
    <s v="ORD00526"/>
    <d v="2025-07-23T00:00:00"/>
    <x v="6"/>
    <x v="1"/>
    <d v="2025-07-27T00:00:00"/>
    <x v="0"/>
    <n v="4"/>
    <s v="CU0700"/>
    <s v="Suresh Yadav"/>
    <s v="Male"/>
    <n v="32"/>
    <x v="17"/>
    <s v="Karnataka"/>
    <x v="2"/>
    <n v="1160000"/>
    <x v="0"/>
    <s v="C015"/>
    <x v="2"/>
    <x v="2"/>
    <x v="0"/>
    <x v="1"/>
    <s v="Manual"/>
    <n v="650000"/>
    <n v="2021"/>
    <n v="3"/>
    <s v="D015"/>
    <x v="3"/>
    <x v="11"/>
    <n v="2006"/>
    <n v="4500"/>
    <n v="4.5999999999999996"/>
    <s v="S047"/>
    <x v="1"/>
    <n v="8"/>
    <x v="0"/>
    <s v="Black"/>
    <n v="0"/>
    <n v="0"/>
    <n v="650000"/>
    <n v="6.5"/>
    <s v="Cash"/>
    <s v="N/A"/>
    <x v="2"/>
    <s v="No"/>
    <s v="No Feedback"/>
    <s v="No Feedback"/>
    <s v="No Feedback"/>
    <s v="No Feedback"/>
    <x v="3"/>
  </r>
  <r>
    <s v="ORD00527"/>
    <d v="2025-07-24T00:00:00"/>
    <x v="6"/>
    <x v="1"/>
    <d v="2025-08-23T00:00:00"/>
    <x v="0"/>
    <n v="30"/>
    <s v="CU0441"/>
    <s v="Swati Mehta"/>
    <s v="Female"/>
    <n v="27"/>
    <x v="13"/>
    <s v="Assam"/>
    <x v="2"/>
    <n v="1650000"/>
    <x v="0"/>
    <s v="C001"/>
    <x v="1"/>
    <x v="25"/>
    <x v="1"/>
    <x v="1"/>
    <s v="Manual"/>
    <n v="425000"/>
    <n v="2022"/>
    <n v="3"/>
    <s v="D023"/>
    <x v="2"/>
    <x v="14"/>
    <n v="2005"/>
    <n v="12000"/>
    <n v="4.4000000000000004"/>
    <s v="S069"/>
    <x v="28"/>
    <n v="6"/>
    <x v="0"/>
    <s v="White"/>
    <n v="1.8823529411764704E-2"/>
    <n v="8000"/>
    <n v="417000"/>
    <n v="4.17"/>
    <s v="Loan/Finance"/>
    <s v="Axis Bank"/>
    <x v="6"/>
    <s v="No"/>
    <s v="FB0279"/>
    <n v="4"/>
    <n v="8"/>
    <s v="Phone"/>
    <x v="1"/>
  </r>
  <r>
    <s v="ORD00528"/>
    <d v="2025-07-27T00:00:00"/>
    <x v="6"/>
    <x v="1"/>
    <d v="2025-08-11T00:00:00"/>
    <x v="0"/>
    <n v="15"/>
    <s v="CU0681"/>
    <s v="Pradeep Mishra"/>
    <s v="Male"/>
    <n v="38"/>
    <x v="5"/>
    <s v="Tamil Nadu"/>
    <x v="9"/>
    <n v="1400000"/>
    <x v="0"/>
    <s v="C008"/>
    <x v="3"/>
    <x v="12"/>
    <x v="1"/>
    <x v="1"/>
    <s v="Manual"/>
    <n v="600000"/>
    <n v="2023"/>
    <n v="3"/>
    <s v="D016"/>
    <x v="3"/>
    <x v="18"/>
    <n v="2007"/>
    <n v="4500"/>
    <n v="4.7"/>
    <s v="S048"/>
    <x v="27"/>
    <n v="5"/>
    <x v="0"/>
    <s v="Black"/>
    <n v="0"/>
    <n v="0"/>
    <n v="600000"/>
    <n v="6"/>
    <s v="Loan/Finance"/>
    <s v="Bajaj Finserv"/>
    <x v="5"/>
    <s v="No"/>
    <s v="No Feedback"/>
    <s v="No Feedback"/>
    <s v="No Feedback"/>
    <s v="No Feedback"/>
    <x v="3"/>
  </r>
  <r>
    <s v="ORD00529"/>
    <d v="2025-07-28T00:00:00"/>
    <x v="6"/>
    <x v="1"/>
    <d v="2025-08-19T00:00:00"/>
    <x v="0"/>
    <n v="22"/>
    <s v="CU0571"/>
    <s v="Kunal Patel"/>
    <s v="Male"/>
    <n v="37"/>
    <x v="19"/>
    <s v="West Bengal"/>
    <x v="1"/>
    <n v="1610000"/>
    <x v="0"/>
    <s v="C006"/>
    <x v="1"/>
    <x v="11"/>
    <x v="3"/>
    <x v="2"/>
    <s v="Manual"/>
    <n v="900000"/>
    <n v="2022"/>
    <n v="3"/>
    <s v="D020"/>
    <x v="2"/>
    <x v="24"/>
    <n v="2012"/>
    <n v="4500"/>
    <n v="4.0999999999999996"/>
    <s v="S061"/>
    <x v="61"/>
    <n v="4"/>
    <x v="0"/>
    <s v="White"/>
    <n v="0"/>
    <n v="0"/>
    <n v="900000"/>
    <n v="9"/>
    <s v="Cash"/>
    <s v="N/A"/>
    <x v="1"/>
    <s v="No"/>
    <s v="No Feedback"/>
    <s v="No Feedback"/>
    <s v="No Feedback"/>
    <s v="No Feedback"/>
    <x v="3"/>
  </r>
  <r>
    <s v="ORD00530"/>
    <d v="2025-07-28T00:00:00"/>
    <x v="6"/>
    <x v="1"/>
    <d v="2025-08-08T00:00:00"/>
    <x v="0"/>
    <n v="11"/>
    <s v="CU0012"/>
    <s v="Arjun Agarwal"/>
    <s v="Male"/>
    <n v="36"/>
    <x v="3"/>
    <s v="Maharashtra"/>
    <x v="2"/>
    <n v="2110000"/>
    <x v="1"/>
    <s v="C009"/>
    <x v="3"/>
    <x v="17"/>
    <x v="1"/>
    <x v="1"/>
    <s v="Automatic"/>
    <n v="780000"/>
    <n v="2023"/>
    <n v="2"/>
    <s v="D009"/>
    <x v="1"/>
    <x v="17"/>
    <n v="2011"/>
    <n v="12000"/>
    <n v="3.5"/>
    <s v="S026"/>
    <x v="17"/>
    <n v="6"/>
    <x v="0"/>
    <s v="Black"/>
    <n v="2.8205128205128206E-2"/>
    <n v="22000"/>
    <n v="758000"/>
    <n v="7.58"/>
    <s v="Lease (Corporate)"/>
    <s v="Bajaj Finserv"/>
    <x v="0"/>
    <s v="No"/>
    <s v="No Feedback"/>
    <s v="No Feedback"/>
    <s v="No Feedback"/>
    <s v="No Feedback"/>
    <x v="3"/>
  </r>
  <r>
    <s v="ORD00531"/>
    <d v="2025-07-30T00:00:00"/>
    <x v="6"/>
    <x v="1"/>
    <d v="2025-08-06T00:00:00"/>
    <x v="0"/>
    <n v="7"/>
    <s v="CU0219"/>
    <s v="Ashok Das"/>
    <s v="Male"/>
    <n v="30"/>
    <x v="10"/>
    <s v="Madhya Pradesh"/>
    <x v="1"/>
    <n v="1710000"/>
    <x v="0"/>
    <s v="C004"/>
    <x v="1"/>
    <x v="7"/>
    <x v="2"/>
    <x v="1"/>
    <s v="Manual"/>
    <n v="690000"/>
    <n v="2024"/>
    <n v="3"/>
    <s v="D025"/>
    <x v="4"/>
    <x v="8"/>
    <n v="2019"/>
    <n v="3000"/>
    <n v="4.7"/>
    <s v="S075"/>
    <x v="44"/>
    <n v="4"/>
    <x v="0"/>
    <s v="White"/>
    <n v="0"/>
    <n v="0"/>
    <n v="690000"/>
    <n v="6.9"/>
    <s v="Cash"/>
    <s v="N/A"/>
    <x v="0"/>
    <s v="No"/>
    <s v="FB0280"/>
    <n v="3"/>
    <n v="6"/>
    <s v="Phone"/>
    <x v="6"/>
  </r>
  <r>
    <s v="ORD00532"/>
    <d v="2025-07-30T00:00:00"/>
    <x v="6"/>
    <x v="1"/>
    <d v="2025-08-16T00:00:00"/>
    <x v="0"/>
    <n v="17"/>
    <s v="CU0149"/>
    <s v="Jatin Saini"/>
    <s v="Male"/>
    <n v="33"/>
    <x v="3"/>
    <s v="Maharashtra"/>
    <x v="2"/>
    <n v="2200000"/>
    <x v="0"/>
    <s v="C030"/>
    <x v="6"/>
    <x v="32"/>
    <x v="0"/>
    <x v="1"/>
    <s v="Automatic"/>
    <n v="1350000"/>
    <n v="2023"/>
    <n v="3"/>
    <s v="D011"/>
    <x v="1"/>
    <x v="3"/>
    <n v="2019"/>
    <n v="12000"/>
    <n v="4.5999999999999996"/>
    <s v="S034"/>
    <x v="3"/>
    <n v="5"/>
    <x v="0"/>
    <s v="Red"/>
    <n v="2.5185185185185185E-2"/>
    <n v="34000"/>
    <n v="1316000"/>
    <n v="13.16"/>
    <s v="Exchange + Loan"/>
    <s v="Tata Capital"/>
    <x v="3"/>
    <s v="Yes"/>
    <s v="No Feedback"/>
    <s v="No Feedback"/>
    <s v="No Feedback"/>
    <s v="No Feedback"/>
    <x v="3"/>
  </r>
  <r>
    <s v="ORD00533"/>
    <d v="2025-07-31T00:00:00"/>
    <x v="6"/>
    <x v="1"/>
    <d v="2025-08-17T00:00:00"/>
    <x v="0"/>
    <n v="17"/>
    <s v="CU0443"/>
    <s v="Shweta Malhotra"/>
    <s v="Female"/>
    <n v="21"/>
    <x v="5"/>
    <s v="Tamil Nadu"/>
    <x v="1"/>
    <n v="880000"/>
    <x v="0"/>
    <s v="C002"/>
    <x v="1"/>
    <x v="3"/>
    <x v="1"/>
    <x v="1"/>
    <s v="Manual"/>
    <n v="650000"/>
    <n v="2024"/>
    <n v="3"/>
    <s v="D017"/>
    <x v="3"/>
    <x v="19"/>
    <n v="2015"/>
    <n v="4500"/>
    <n v="4.3"/>
    <s v="S051"/>
    <x v="29"/>
    <n v="4"/>
    <x v="0"/>
    <s v="Grey"/>
    <n v="0"/>
    <n v="0"/>
    <n v="650000"/>
    <n v="6.5"/>
    <s v="Loan/Finance"/>
    <s v="Axis Bank"/>
    <x v="0"/>
    <s v="No"/>
    <s v="FB0281"/>
    <n v="5"/>
    <n v="10"/>
    <s v="Email"/>
    <x v="1"/>
  </r>
  <r>
    <s v="ORD00534"/>
    <d v="2025-08-01T00:00:00"/>
    <x v="7"/>
    <x v="1"/>
    <d v="2025-08-31T00:00:00"/>
    <x v="0"/>
    <n v="30"/>
    <s v="CU0630"/>
    <s v="Vivek Jain"/>
    <s v="Male"/>
    <n v="43"/>
    <x v="14"/>
    <s v="Rajasthan"/>
    <x v="1"/>
    <n v="570000"/>
    <x v="0"/>
    <s v="C034"/>
    <x v="5"/>
    <x v="10"/>
    <x v="2"/>
    <x v="1"/>
    <s v="Automatic"/>
    <n v="1350000"/>
    <n v="2022"/>
    <n v="3"/>
    <s v="D006"/>
    <x v="0"/>
    <x v="15"/>
    <n v="2015"/>
    <n v="3000"/>
    <n v="3.5"/>
    <s v="S017"/>
    <x v="21"/>
    <n v="8"/>
    <x v="0"/>
    <s v="Silver"/>
    <n v="0"/>
    <n v="0"/>
    <n v="1350000"/>
    <n v="13.5"/>
    <s v="Loan/Finance"/>
    <s v="Axis Bank"/>
    <x v="3"/>
    <s v="Yes"/>
    <s v="FB0282"/>
    <n v="5"/>
    <n v="10"/>
    <s v="Email"/>
    <x v="1"/>
  </r>
  <r>
    <s v="ORD00535"/>
    <d v="2025-08-01T00:00:00"/>
    <x v="7"/>
    <x v="1"/>
    <d v="2025-08-25T00:00:00"/>
    <x v="0"/>
    <n v="24"/>
    <s v="CU0576"/>
    <s v="Ankit Bansal"/>
    <s v="Male"/>
    <n v="27"/>
    <x v="13"/>
    <s v="Assam"/>
    <x v="2"/>
    <n v="2220000"/>
    <x v="0"/>
    <s v="C002"/>
    <x v="1"/>
    <x v="3"/>
    <x v="1"/>
    <x v="1"/>
    <s v="Manual"/>
    <n v="650000"/>
    <n v="2024"/>
    <n v="3"/>
    <s v="D005"/>
    <x v="0"/>
    <x v="1"/>
    <n v="2010"/>
    <n v="12000"/>
    <n v="4"/>
    <s v="S014"/>
    <x v="1"/>
    <n v="8"/>
    <x v="0"/>
    <s v="Black"/>
    <n v="9.2307692307692316E-3"/>
    <n v="6000"/>
    <n v="644000"/>
    <n v="6.44"/>
    <s v="Loan/Finance"/>
    <s v="Axis Bank"/>
    <x v="5"/>
    <s v="No"/>
    <s v="No Feedback"/>
    <s v="No Feedback"/>
    <s v="No Feedback"/>
    <s v="No Feedback"/>
    <x v="3"/>
  </r>
  <r>
    <s v="ORD00536"/>
    <d v="2025-08-05T00:00:00"/>
    <x v="7"/>
    <x v="1"/>
    <d v="2025-08-16T00:00:00"/>
    <x v="0"/>
    <n v="11"/>
    <s v="CU0335"/>
    <s v="Aman Patel"/>
    <s v="Male"/>
    <n v="36"/>
    <x v="8"/>
    <s v="Madhya Pradesh"/>
    <x v="6"/>
    <n v="1010000"/>
    <x v="0"/>
    <s v="C032"/>
    <x v="6"/>
    <x v="13"/>
    <x v="3"/>
    <x v="0"/>
    <s v="Manual"/>
    <n v="1200000"/>
    <n v="2022"/>
    <n v="3"/>
    <s v="D016"/>
    <x v="3"/>
    <x v="18"/>
    <n v="2007"/>
    <n v="4500"/>
    <n v="4.7"/>
    <s v="S050"/>
    <x v="59"/>
    <n v="5"/>
    <x v="0"/>
    <s v="Silver"/>
    <n v="1.7500000000000002E-2"/>
    <n v="21000"/>
    <n v="1179000"/>
    <n v="11.79"/>
    <s v="Cash"/>
    <s v="N/A"/>
    <x v="6"/>
    <s v="No"/>
    <s v="FB0283"/>
    <n v="3"/>
    <n v="7"/>
    <s v="Online Survey"/>
    <x v="6"/>
  </r>
  <r>
    <s v="ORD00537"/>
    <d v="2025-08-06T00:00:00"/>
    <x v="7"/>
    <x v="1"/>
    <d v="2025-09-10T00:00:00"/>
    <x v="0"/>
    <n v="35"/>
    <s v="CU0502"/>
    <s v="Rakesh Malhotra"/>
    <s v="Male"/>
    <n v="22"/>
    <x v="1"/>
    <s v="Punjab"/>
    <x v="1"/>
    <n v="970000"/>
    <x v="0"/>
    <s v="C037"/>
    <x v="8"/>
    <x v="21"/>
    <x v="0"/>
    <x v="1"/>
    <s v="Manual"/>
    <n v="700000"/>
    <n v="2021"/>
    <n v="4"/>
    <s v="D005"/>
    <x v="0"/>
    <x v="1"/>
    <n v="2010"/>
    <n v="12000"/>
    <n v="4"/>
    <s v="S015"/>
    <x v="10"/>
    <n v="8"/>
    <x v="0"/>
    <s v="White"/>
    <n v="3.4285714285714287E-2"/>
    <n v="24000"/>
    <n v="676000"/>
    <n v="6.76"/>
    <s v="Loan/Finance"/>
    <s v="Tata Capital"/>
    <x v="2"/>
    <s v="Yes"/>
    <s v="No Feedback"/>
    <s v="No Feedback"/>
    <s v="No Feedback"/>
    <s v="No Feedback"/>
    <x v="3"/>
  </r>
  <r>
    <s v="ORD00538"/>
    <d v="2025-08-06T00:00:00"/>
    <x v="7"/>
    <x v="1"/>
    <d v="2025-08-21T00:00:00"/>
    <x v="0"/>
    <n v="15"/>
    <s v="CU0580"/>
    <s v="Jatin Chauhan"/>
    <s v="Male"/>
    <n v="35"/>
    <x v="13"/>
    <s v="Assam"/>
    <x v="5"/>
    <n v="370000"/>
    <x v="0"/>
    <s v="C003"/>
    <x v="1"/>
    <x v="5"/>
    <x v="1"/>
    <x v="1"/>
    <s v="Automatic"/>
    <n v="760000"/>
    <n v="2022"/>
    <n v="2"/>
    <s v="D007"/>
    <x v="0"/>
    <x v="16"/>
    <n v="2013"/>
    <n v="3000"/>
    <n v="4.4000000000000004"/>
    <s v="S021"/>
    <x v="51"/>
    <n v="5"/>
    <x v="0"/>
    <s v="Grey"/>
    <n v="2.763157894736842E-2"/>
    <n v="21000"/>
    <n v="739000"/>
    <n v="7.39"/>
    <s v="Loan/Finance"/>
    <s v="ICICI Bank"/>
    <x v="4"/>
    <s v="Yes"/>
    <s v="FB0284"/>
    <n v="4"/>
    <n v="7"/>
    <s v="Dealer Visit"/>
    <x v="1"/>
  </r>
  <r>
    <s v="ORD00539"/>
    <d v="2025-08-06T00:00:00"/>
    <x v="7"/>
    <x v="1"/>
    <d v="2025-08-16T00:00:00"/>
    <x v="0"/>
    <n v="10"/>
    <s v="CU0705"/>
    <s v="Lokesh Iyer"/>
    <s v="Male"/>
    <n v="29"/>
    <x v="16"/>
    <s v="Uttar Pradesh"/>
    <x v="4"/>
    <n v="310000"/>
    <x v="0"/>
    <s v="C004"/>
    <x v="1"/>
    <x v="7"/>
    <x v="2"/>
    <x v="1"/>
    <s v="Manual"/>
    <n v="690000"/>
    <n v="2024"/>
    <n v="3"/>
    <s v="D008"/>
    <x v="0"/>
    <x v="12"/>
    <n v="2007"/>
    <n v="10000"/>
    <n v="3.8"/>
    <s v="S024"/>
    <x v="35"/>
    <n v="4"/>
    <x v="0"/>
    <s v="Grey"/>
    <n v="0"/>
    <n v="0"/>
    <n v="690000"/>
    <n v="6.9"/>
    <s v="Cash"/>
    <s v="N/A"/>
    <x v="2"/>
    <s v="No"/>
    <s v="No Feedback"/>
    <s v="No Feedback"/>
    <s v="No Feedback"/>
    <s v="No Feedback"/>
    <x v="3"/>
  </r>
  <r>
    <s v="ORD00540"/>
    <d v="2025-08-10T00:00:00"/>
    <x v="7"/>
    <x v="1"/>
    <d v="2025-08-30T00:00:00"/>
    <x v="0"/>
    <n v="20"/>
    <s v="CU0253"/>
    <s v="Gaurav Iyer"/>
    <s v="Male"/>
    <n v="23"/>
    <x v="7"/>
    <s v="Telangana"/>
    <x v="1"/>
    <n v="1640000"/>
    <x v="0"/>
    <s v="C004"/>
    <x v="1"/>
    <x v="7"/>
    <x v="2"/>
    <x v="1"/>
    <s v="Manual"/>
    <n v="690000"/>
    <n v="2024"/>
    <n v="3"/>
    <s v="D018"/>
    <x v="3"/>
    <x v="7"/>
    <n v="2019"/>
    <n v="4500"/>
    <n v="3.8"/>
    <s v="S053"/>
    <x v="7"/>
    <n v="7"/>
    <x v="0"/>
    <s v="Blue"/>
    <n v="3.9130434782608699E-2"/>
    <n v="27000"/>
    <n v="663000"/>
    <n v="6.63"/>
    <s v="Loan/Finance"/>
    <s v="SBI"/>
    <x v="3"/>
    <s v="No"/>
    <s v="FB0285"/>
    <n v="3"/>
    <n v="4"/>
    <s v="Dealer Visit"/>
    <x v="6"/>
  </r>
  <r>
    <s v="ORD00541"/>
    <d v="2025-08-12T00:00:00"/>
    <x v="7"/>
    <x v="1"/>
    <d v="2025-08-31T00:00:00"/>
    <x v="0"/>
    <n v="19"/>
    <s v="CU0350"/>
    <s v="Nitin Kapoor"/>
    <s v="Male"/>
    <n v="36"/>
    <x v="8"/>
    <s v="Madhya Pradesh"/>
    <x v="8"/>
    <n v="1450000"/>
    <x v="0"/>
    <s v="C003"/>
    <x v="1"/>
    <x v="5"/>
    <x v="1"/>
    <x v="1"/>
    <s v="Automatic"/>
    <n v="760000"/>
    <n v="2022"/>
    <n v="2"/>
    <s v="D025"/>
    <x v="4"/>
    <x v="8"/>
    <n v="2019"/>
    <n v="3000"/>
    <n v="4.7"/>
    <s v="S074"/>
    <x v="8"/>
    <n v="8"/>
    <x v="0"/>
    <s v="Blue"/>
    <n v="1.9736842105263157E-2"/>
    <n v="15000"/>
    <n v="745000"/>
    <n v="7.45"/>
    <s v="Exchange + Loan"/>
    <s v="HDFC Bank"/>
    <x v="3"/>
    <s v="No"/>
    <s v="No Feedback"/>
    <s v="No Feedback"/>
    <s v="No Feedback"/>
    <s v="No Feedback"/>
    <x v="3"/>
  </r>
  <r>
    <s v="ORD00542"/>
    <d v="2025-08-12T00:00:00"/>
    <x v="7"/>
    <x v="1"/>
    <m/>
    <x v="1"/>
    <s v=""/>
    <s v="CU0598"/>
    <s v="Kunal Yadav"/>
    <s v="Male"/>
    <n v="58"/>
    <x v="23"/>
    <s v="Bihar"/>
    <x v="9"/>
    <n v="2680000"/>
    <x v="0"/>
    <s v="C028"/>
    <x v="4"/>
    <x v="6"/>
    <x v="2"/>
    <x v="1"/>
    <s v="Automatic"/>
    <n v="1250000"/>
    <n v="2023"/>
    <n v="4"/>
    <s v="D022"/>
    <x v="2"/>
    <x v="22"/>
    <n v="2007"/>
    <n v="8000"/>
    <n v="3.9"/>
    <s v="S066"/>
    <x v="55"/>
    <n v="7"/>
    <x v="0"/>
    <s v="Silver"/>
    <n v="8.0000000000000002E-3"/>
    <n v="10000"/>
    <n v="1240000"/>
    <n v="12.4"/>
    <s v="Exchange + Loan"/>
    <s v="Mahindra Finance"/>
    <x v="3"/>
    <s v="No"/>
    <s v="No Feedback"/>
    <s v="No Feedback"/>
    <s v="No Feedback"/>
    <s v="No Feedback"/>
    <x v="3"/>
  </r>
  <r>
    <s v="ORD00543"/>
    <d v="2025-08-13T00:00:00"/>
    <x v="7"/>
    <x v="1"/>
    <d v="2025-09-02T00:00:00"/>
    <x v="0"/>
    <n v="20"/>
    <s v="CU0448"/>
    <s v="Imran Yadav"/>
    <s v="Male"/>
    <n v="29"/>
    <x v="16"/>
    <s v="Uttar Pradesh"/>
    <x v="6"/>
    <n v="920000"/>
    <x v="0"/>
    <s v="C009"/>
    <x v="3"/>
    <x v="17"/>
    <x v="1"/>
    <x v="1"/>
    <s v="Automatic"/>
    <n v="780000"/>
    <n v="2023"/>
    <n v="2"/>
    <s v="D007"/>
    <x v="0"/>
    <x v="16"/>
    <n v="2013"/>
    <n v="3000"/>
    <n v="4.4000000000000004"/>
    <s v="S020"/>
    <x v="24"/>
    <n v="4"/>
    <x v="0"/>
    <s v="White"/>
    <n v="8.9743589743589737E-3"/>
    <n v="7000"/>
    <n v="773000"/>
    <n v="7.73"/>
    <s v="Loan/Finance"/>
    <s v="HDFC Bank"/>
    <x v="5"/>
    <s v="No"/>
    <s v="No Feedback"/>
    <s v="No Feedback"/>
    <s v="No Feedback"/>
    <s v="No Feedback"/>
    <x v="3"/>
  </r>
  <r>
    <s v="ORD00544"/>
    <d v="2025-08-14T00:00:00"/>
    <x v="7"/>
    <x v="1"/>
    <d v="2025-08-24T00:00:00"/>
    <x v="0"/>
    <n v="10"/>
    <s v="CU0131"/>
    <s v="Jatin Bose"/>
    <s v="Male"/>
    <n v="43"/>
    <x v="16"/>
    <s v="Uttar Pradesh"/>
    <x v="1"/>
    <n v="630000"/>
    <x v="0"/>
    <s v="C027"/>
    <x v="9"/>
    <x v="27"/>
    <x v="0"/>
    <x v="4"/>
    <s v="Automatic"/>
    <n v="1350000"/>
    <n v="2022"/>
    <n v="5"/>
    <s v="D022"/>
    <x v="2"/>
    <x v="22"/>
    <n v="2007"/>
    <n v="8000"/>
    <n v="3.9"/>
    <s v="S068"/>
    <x v="60"/>
    <n v="7"/>
    <x v="0"/>
    <s v="Black"/>
    <n v="0"/>
    <n v="0"/>
    <n v="1350000"/>
    <n v="13.5"/>
    <s v="Cash"/>
    <s v="N/A"/>
    <x v="5"/>
    <s v="No"/>
    <s v="No Feedback"/>
    <s v="No Feedback"/>
    <s v="No Feedback"/>
    <s v="No Feedback"/>
    <x v="3"/>
  </r>
  <r>
    <s v="ORD00545"/>
    <d v="2025-08-14T00:00:00"/>
    <x v="7"/>
    <x v="1"/>
    <d v="2025-09-01T00:00:00"/>
    <x v="0"/>
    <n v="18"/>
    <s v="CU0284"/>
    <s v="Kamal Bansal"/>
    <s v="Male"/>
    <n v="26"/>
    <x v="18"/>
    <s v="Gujarat"/>
    <x v="2"/>
    <n v="1980000"/>
    <x v="0"/>
    <s v="C006"/>
    <x v="1"/>
    <x v="11"/>
    <x v="3"/>
    <x v="2"/>
    <s v="Manual"/>
    <n v="900000"/>
    <n v="2022"/>
    <n v="3"/>
    <s v="D012"/>
    <x v="1"/>
    <x v="20"/>
    <n v="2011"/>
    <n v="12000"/>
    <n v="3.8"/>
    <s v="S038"/>
    <x v="34"/>
    <n v="8"/>
    <x v="0"/>
    <s v="White"/>
    <n v="2.7777777777777776E-2"/>
    <n v="25000"/>
    <n v="875000"/>
    <n v="8.75"/>
    <s v="Loan/Finance"/>
    <s v="Bajaj Finserv"/>
    <x v="5"/>
    <s v="No"/>
    <s v="FB0286"/>
    <n v="2"/>
    <n v="4"/>
    <s v="Email"/>
    <x v="5"/>
  </r>
  <r>
    <s v="ORD00546"/>
    <d v="2025-08-14T00:00:00"/>
    <x v="7"/>
    <x v="1"/>
    <d v="2025-09-03T00:00:00"/>
    <x v="0"/>
    <n v="20"/>
    <s v="CU0325"/>
    <s v="Komal Agarwal"/>
    <s v="Female"/>
    <n v="34"/>
    <x v="7"/>
    <s v="Telangana"/>
    <x v="7"/>
    <n v="870000"/>
    <x v="0"/>
    <s v="C024"/>
    <x v="0"/>
    <x v="0"/>
    <x v="0"/>
    <x v="0"/>
    <s v="Manual"/>
    <n v="1000000"/>
    <n v="2019"/>
    <n v="3"/>
    <s v="D018"/>
    <x v="3"/>
    <x v="7"/>
    <n v="2019"/>
    <n v="4500"/>
    <n v="3.8"/>
    <s v="S053"/>
    <x v="7"/>
    <n v="7"/>
    <x v="0"/>
    <s v="Red"/>
    <n v="2.8000000000000001E-2"/>
    <n v="28000"/>
    <n v="972000"/>
    <n v="9.7200000000000006"/>
    <s v="Cash"/>
    <s v="N/A"/>
    <x v="6"/>
    <s v="Yes"/>
    <s v="FB0287"/>
    <n v="4"/>
    <n v="9"/>
    <s v="Online Survey"/>
    <x v="1"/>
  </r>
  <r>
    <s v="ORD00547"/>
    <d v="2025-08-15T00:00:00"/>
    <x v="7"/>
    <x v="1"/>
    <d v="2025-08-18T00:00:00"/>
    <x v="0"/>
    <n v="3"/>
    <s v="CU0253"/>
    <s v="Gaurav Iyer"/>
    <s v="Male"/>
    <n v="23"/>
    <x v="7"/>
    <s v="Telangana"/>
    <x v="1"/>
    <n v="1640000"/>
    <x v="0"/>
    <s v="C029"/>
    <x v="4"/>
    <x v="18"/>
    <x v="2"/>
    <x v="1"/>
    <s v="Manual"/>
    <n v="800000"/>
    <n v="2024"/>
    <n v="3"/>
    <s v="D018"/>
    <x v="3"/>
    <x v="7"/>
    <n v="2019"/>
    <n v="4500"/>
    <n v="3.8"/>
    <s v="S055"/>
    <x v="71"/>
    <n v="8"/>
    <x v="1"/>
    <s v="White"/>
    <n v="0"/>
    <n v="0"/>
    <n v="800000"/>
    <n v="8"/>
    <s v="Cash"/>
    <s v="N/A"/>
    <x v="2"/>
    <s v="No"/>
    <s v="No Feedback"/>
    <s v="No Feedback"/>
    <s v="No Feedback"/>
    <s v="No Feedback"/>
    <x v="3"/>
  </r>
  <r>
    <s v="ORD00548"/>
    <d v="2025-08-15T00:00:00"/>
    <x v="7"/>
    <x v="1"/>
    <d v="2025-09-15T00:00:00"/>
    <x v="0"/>
    <n v="31"/>
    <s v="CU0594"/>
    <s v="Mohit Mishra"/>
    <s v="Male"/>
    <n v="46"/>
    <x v="14"/>
    <s v="Rajasthan"/>
    <x v="4"/>
    <n v="700000"/>
    <x v="0"/>
    <s v="C030"/>
    <x v="6"/>
    <x v="32"/>
    <x v="0"/>
    <x v="1"/>
    <s v="Automatic"/>
    <n v="1350000"/>
    <n v="2023"/>
    <n v="3"/>
    <s v="D006"/>
    <x v="0"/>
    <x v="15"/>
    <n v="2015"/>
    <n v="3000"/>
    <n v="3.5"/>
    <s v="S017"/>
    <x v="21"/>
    <n v="8"/>
    <x v="0"/>
    <s v="White"/>
    <n v="0"/>
    <n v="0"/>
    <n v="1350000"/>
    <n v="13.5"/>
    <s v="Loan/Finance"/>
    <s v="Axis Bank"/>
    <x v="3"/>
    <s v="No"/>
    <s v="FB0288"/>
    <n v="3"/>
    <n v="6"/>
    <s v="Phone"/>
    <x v="5"/>
  </r>
  <r>
    <s v="ORD00549"/>
    <d v="2025-08-15T00:00:00"/>
    <x v="7"/>
    <x v="1"/>
    <d v="2025-08-19T00:00:00"/>
    <x v="0"/>
    <n v="4"/>
    <s v="CU0390"/>
    <s v="Pradeep Iyer"/>
    <s v="Male"/>
    <n v="30"/>
    <x v="6"/>
    <s v="Odisha"/>
    <x v="8"/>
    <n v="2110000"/>
    <x v="0"/>
    <s v="C001"/>
    <x v="1"/>
    <x v="25"/>
    <x v="1"/>
    <x v="1"/>
    <s v="Manual"/>
    <n v="425000"/>
    <n v="2022"/>
    <n v="3"/>
    <s v="D021"/>
    <x v="2"/>
    <x v="6"/>
    <n v="2008"/>
    <n v="4500"/>
    <n v="4.3"/>
    <s v="S064"/>
    <x v="40"/>
    <n v="8"/>
    <x v="0"/>
    <s v="Silver"/>
    <n v="1.8823529411764704E-2"/>
    <n v="8000"/>
    <n v="417000"/>
    <n v="4.17"/>
    <s v="Cash"/>
    <s v="N/A"/>
    <x v="5"/>
    <s v="No"/>
    <s v="No Feedback"/>
    <s v="No Feedback"/>
    <s v="No Feedback"/>
    <s v="No Feedback"/>
    <x v="3"/>
  </r>
  <r>
    <s v="ORD00550"/>
    <d v="2025-08-17T00:00:00"/>
    <x v="7"/>
    <x v="1"/>
    <d v="2025-09-11T00:00:00"/>
    <x v="0"/>
    <n v="25"/>
    <s v="CU0453"/>
    <s v="Varun Agarwal"/>
    <s v="Male"/>
    <n v="38"/>
    <x v="23"/>
    <s v="Bihar"/>
    <x v="1"/>
    <n v="820000"/>
    <x v="0"/>
    <s v="C016"/>
    <x v="2"/>
    <x v="16"/>
    <x v="0"/>
    <x v="0"/>
    <s v="Manual"/>
    <n v="950000"/>
    <n v="2023"/>
    <n v="3"/>
    <s v="D022"/>
    <x v="2"/>
    <x v="22"/>
    <n v="2007"/>
    <n v="8000"/>
    <n v="3.9"/>
    <s v="S068"/>
    <x v="60"/>
    <n v="7"/>
    <x v="0"/>
    <s v="Black"/>
    <n v="0"/>
    <n v="0"/>
    <n v="950000"/>
    <n v="9.5"/>
    <s v="Cash"/>
    <s v="N/A"/>
    <x v="0"/>
    <s v="No"/>
    <s v="No Feedback"/>
    <s v="No Feedback"/>
    <s v="No Feedback"/>
    <s v="No Feedback"/>
    <x v="3"/>
  </r>
  <r>
    <s v="ORD00551"/>
    <d v="2025-08-17T00:00:00"/>
    <x v="7"/>
    <x v="1"/>
    <d v="2025-08-24T00:00:00"/>
    <x v="0"/>
    <n v="7"/>
    <s v="CU0298"/>
    <s v="Swati Verma"/>
    <s v="Female"/>
    <n v="28"/>
    <x v="14"/>
    <s v="Rajasthan"/>
    <x v="8"/>
    <n v="2700000"/>
    <x v="0"/>
    <s v="C032"/>
    <x v="6"/>
    <x v="13"/>
    <x v="3"/>
    <x v="0"/>
    <s v="Manual"/>
    <n v="1200000"/>
    <n v="2022"/>
    <n v="3"/>
    <s v="D006"/>
    <x v="0"/>
    <x v="15"/>
    <n v="2015"/>
    <n v="3000"/>
    <n v="3.5"/>
    <s v="S016"/>
    <x v="31"/>
    <n v="8"/>
    <x v="0"/>
    <s v="Black"/>
    <n v="3.9166666666666669E-2"/>
    <n v="47000"/>
    <n v="1153000"/>
    <n v="11.53"/>
    <s v="Cash"/>
    <s v="N/A"/>
    <x v="4"/>
    <s v="Yes"/>
    <s v="FB0289"/>
    <n v="2"/>
    <n v="5"/>
    <s v="Dealer Visit"/>
    <x v="4"/>
  </r>
  <r>
    <s v="ORD00552"/>
    <d v="2025-08-17T00:00:00"/>
    <x v="7"/>
    <x v="1"/>
    <d v="2025-09-11T00:00:00"/>
    <x v="0"/>
    <n v="25"/>
    <s v="CU0399"/>
    <s v="Ashok Jain"/>
    <s v="Male"/>
    <n v="43"/>
    <x v="3"/>
    <s v="Maharashtra"/>
    <x v="8"/>
    <n v="2680000"/>
    <x v="0"/>
    <s v="C015"/>
    <x v="2"/>
    <x v="2"/>
    <x v="0"/>
    <x v="1"/>
    <s v="Manual"/>
    <n v="650000"/>
    <n v="2021"/>
    <n v="3"/>
    <s v="D009"/>
    <x v="1"/>
    <x v="17"/>
    <n v="2011"/>
    <n v="12000"/>
    <n v="3.5"/>
    <s v="S029"/>
    <x v="68"/>
    <n v="4"/>
    <x v="0"/>
    <s v="White"/>
    <n v="1.8461538461538463E-2"/>
    <n v="12000"/>
    <n v="638000"/>
    <n v="6.38"/>
    <s v="Exchange + Loan"/>
    <s v="HDFC Bank"/>
    <x v="2"/>
    <s v="No"/>
    <s v="No Feedback"/>
    <s v="No Feedback"/>
    <s v="No Feedback"/>
    <s v="No Feedback"/>
    <x v="3"/>
  </r>
  <r>
    <s v="ORD00553"/>
    <d v="2025-08-19T00:00:00"/>
    <x v="7"/>
    <x v="1"/>
    <d v="2025-09-01T00:00:00"/>
    <x v="0"/>
    <n v="13"/>
    <s v="CU0491"/>
    <s v="Ankit Verma"/>
    <s v="Male"/>
    <n v="39"/>
    <x v="1"/>
    <s v="Punjab"/>
    <x v="1"/>
    <n v="760000"/>
    <x v="0"/>
    <s v="C004"/>
    <x v="1"/>
    <x v="7"/>
    <x v="2"/>
    <x v="1"/>
    <s v="Manual"/>
    <n v="690000"/>
    <n v="2024"/>
    <n v="3"/>
    <s v="D005"/>
    <x v="0"/>
    <x v="1"/>
    <n v="2010"/>
    <n v="12000"/>
    <n v="4"/>
    <s v="S014"/>
    <x v="1"/>
    <n v="8"/>
    <x v="0"/>
    <s v="White"/>
    <n v="1.7391304347826087E-2"/>
    <n v="12000"/>
    <n v="678000"/>
    <n v="6.78"/>
    <s v="Cash"/>
    <s v="N/A"/>
    <x v="1"/>
    <s v="No"/>
    <s v="FB0290"/>
    <n v="5"/>
    <n v="10"/>
    <s v="Dealer Visit"/>
    <x v="1"/>
  </r>
  <r>
    <s v="ORD00554"/>
    <d v="2025-08-20T00:00:00"/>
    <x v="7"/>
    <x v="1"/>
    <d v="2025-09-03T00:00:00"/>
    <x v="0"/>
    <n v="14"/>
    <s v="CU0052"/>
    <s v="Ritu Rao"/>
    <s v="Female"/>
    <n v="21"/>
    <x v="4"/>
    <s v="Haryana"/>
    <x v="8"/>
    <n v="1810000"/>
    <x v="0"/>
    <s v="C005"/>
    <x v="1"/>
    <x v="1"/>
    <x v="0"/>
    <x v="1"/>
    <s v="Automatic"/>
    <n v="900000"/>
    <n v="2022"/>
    <n v="3"/>
    <s v="D003"/>
    <x v="0"/>
    <x v="4"/>
    <n v="2012"/>
    <n v="10000"/>
    <n v="4.2"/>
    <s v="S010"/>
    <x v="15"/>
    <n v="5"/>
    <x v="0"/>
    <s v="White"/>
    <n v="0"/>
    <n v="0"/>
    <n v="900000"/>
    <n v="9"/>
    <s v="Exchange + Loan"/>
    <s v="ICICI Bank"/>
    <x v="2"/>
    <s v="Yes"/>
    <s v="No Feedback"/>
    <s v="No Feedback"/>
    <s v="No Feedback"/>
    <s v="No Feedback"/>
    <x v="3"/>
  </r>
  <r>
    <s v="ORD00555"/>
    <d v="2025-08-21T00:00:00"/>
    <x v="7"/>
    <x v="1"/>
    <d v="2025-09-23T00:00:00"/>
    <x v="0"/>
    <n v="33"/>
    <s v="CU0534"/>
    <s v="Pradeep Yadav"/>
    <s v="Male"/>
    <n v="30"/>
    <x v="3"/>
    <s v="Maharashtra"/>
    <x v="6"/>
    <n v="1170000"/>
    <x v="0"/>
    <s v="C002"/>
    <x v="1"/>
    <x v="3"/>
    <x v="1"/>
    <x v="1"/>
    <s v="Manual"/>
    <n v="650000"/>
    <n v="2024"/>
    <n v="3"/>
    <s v="D020"/>
    <x v="2"/>
    <x v="24"/>
    <n v="2012"/>
    <n v="4500"/>
    <n v="4.0999999999999996"/>
    <s v="S060"/>
    <x v="56"/>
    <n v="5"/>
    <x v="0"/>
    <s v="Orange"/>
    <n v="2.7692307692307693E-2"/>
    <n v="18000"/>
    <n v="632000"/>
    <n v="6.32"/>
    <s v="Cash"/>
    <s v="N/A"/>
    <x v="0"/>
    <s v="Yes"/>
    <s v="FB0291"/>
    <n v="5"/>
    <n v="10"/>
    <s v="Online Survey"/>
    <x v="1"/>
  </r>
  <r>
    <s v="ORD00556"/>
    <d v="2025-08-21T00:00:00"/>
    <x v="7"/>
    <x v="1"/>
    <d v="2025-09-22T00:00:00"/>
    <x v="0"/>
    <n v="32"/>
    <s v="CU0018"/>
    <s v="Divya Rao"/>
    <s v="Female"/>
    <n v="38"/>
    <x v="21"/>
    <s v="Kerala"/>
    <x v="8"/>
    <n v="2720000"/>
    <x v="0"/>
    <s v="C028"/>
    <x v="4"/>
    <x v="6"/>
    <x v="2"/>
    <x v="1"/>
    <s v="Automatic"/>
    <n v="1250000"/>
    <n v="2023"/>
    <n v="4"/>
    <s v="D019"/>
    <x v="3"/>
    <x v="23"/>
    <n v="2013"/>
    <n v="12000"/>
    <n v="4.2"/>
    <s v="S056"/>
    <x v="47"/>
    <n v="8"/>
    <x v="0"/>
    <s v="Silver"/>
    <n v="4.0800000000000003E-2"/>
    <n v="51000"/>
    <n v="1199000"/>
    <n v="11.99"/>
    <s v="Cash"/>
    <s v="N/A"/>
    <x v="2"/>
    <s v="No"/>
    <s v="No Feedback"/>
    <s v="No Feedback"/>
    <s v="No Feedback"/>
    <s v="No Feedback"/>
    <x v="3"/>
  </r>
  <r>
    <s v="ORD00557"/>
    <d v="2025-08-25T00:00:00"/>
    <x v="7"/>
    <x v="1"/>
    <d v="2025-09-29T00:00:00"/>
    <x v="0"/>
    <n v="35"/>
    <s v="CU0184"/>
    <s v="Tanvi Nair"/>
    <s v="Female"/>
    <n v="44"/>
    <x v="18"/>
    <s v="Gujarat"/>
    <x v="4"/>
    <n v="590000"/>
    <x v="0"/>
    <s v="C003"/>
    <x v="1"/>
    <x v="5"/>
    <x v="1"/>
    <x v="1"/>
    <s v="Automatic"/>
    <n v="760000"/>
    <n v="2022"/>
    <n v="2"/>
    <s v="D008"/>
    <x v="0"/>
    <x v="12"/>
    <n v="2007"/>
    <n v="10000"/>
    <n v="3.8"/>
    <s v="S022"/>
    <x v="42"/>
    <n v="6"/>
    <x v="0"/>
    <s v="Silver"/>
    <n v="9.2105263157894728E-3"/>
    <n v="7000"/>
    <n v="753000"/>
    <n v="7.53"/>
    <s v="Loan/Finance"/>
    <s v="Bajaj Finserv"/>
    <x v="6"/>
    <s v="No"/>
    <s v="FB0292"/>
    <n v="4"/>
    <n v="10"/>
    <s v="Email"/>
    <x v="1"/>
  </r>
  <r>
    <s v="ORD00558"/>
    <d v="2025-08-26T00:00:00"/>
    <x v="7"/>
    <x v="1"/>
    <d v="2025-09-27T00:00:00"/>
    <x v="0"/>
    <n v="32"/>
    <s v="CU0139"/>
    <s v="Divya Mishra"/>
    <s v="Female"/>
    <n v="33"/>
    <x v="23"/>
    <s v="Bihar"/>
    <x v="1"/>
    <n v="980000"/>
    <x v="0"/>
    <s v="C004"/>
    <x v="1"/>
    <x v="7"/>
    <x v="2"/>
    <x v="1"/>
    <s v="Manual"/>
    <n v="690000"/>
    <n v="2024"/>
    <n v="3"/>
    <s v="D022"/>
    <x v="2"/>
    <x v="22"/>
    <n v="2007"/>
    <n v="8000"/>
    <n v="3.9"/>
    <s v="S066"/>
    <x v="55"/>
    <n v="7"/>
    <x v="0"/>
    <s v="White"/>
    <n v="4.6376811594202899E-2"/>
    <n v="32000"/>
    <n v="658000"/>
    <n v="6.58"/>
    <s v="Loan/Finance"/>
    <s v="Bajaj Finserv"/>
    <x v="0"/>
    <s v="No"/>
    <s v="No Feedback"/>
    <s v="No Feedback"/>
    <s v="No Feedback"/>
    <s v="No Feedback"/>
    <x v="3"/>
  </r>
  <r>
    <s v="ORD00559"/>
    <d v="2025-08-27T00:00:00"/>
    <x v="7"/>
    <x v="1"/>
    <d v="2025-09-30T00:00:00"/>
    <x v="0"/>
    <n v="34"/>
    <s v="CU0113"/>
    <s v="Komal Shah"/>
    <s v="Female"/>
    <n v="24"/>
    <x v="15"/>
    <s v="Tamil Nadu"/>
    <x v="1"/>
    <n v="640000"/>
    <x v="0"/>
    <s v="C020"/>
    <x v="0"/>
    <x v="28"/>
    <x v="0"/>
    <x v="0"/>
    <s v="Manual"/>
    <n v="1250000"/>
    <n v="2020"/>
    <n v="2"/>
    <s v="D016"/>
    <x v="3"/>
    <x v="18"/>
    <n v="2007"/>
    <n v="4500"/>
    <n v="4.7"/>
    <s v="S048"/>
    <x v="27"/>
    <n v="5"/>
    <x v="0"/>
    <s v="Grey"/>
    <n v="1.6799999999999999E-2"/>
    <n v="21000"/>
    <n v="1229000"/>
    <n v="12.29"/>
    <s v="Loan/Finance"/>
    <s v="Axis Bank"/>
    <x v="3"/>
    <s v="No"/>
    <s v="FB0293"/>
    <n v="4"/>
    <n v="7"/>
    <s v="Dealer Visit"/>
    <x v="1"/>
  </r>
  <r>
    <s v="ORD00560"/>
    <d v="2025-08-28T00:00:00"/>
    <x v="7"/>
    <x v="1"/>
    <d v="2025-09-25T00:00:00"/>
    <x v="0"/>
    <n v="28"/>
    <s v="CU0555"/>
    <s v="Aman Patel"/>
    <s v="Male"/>
    <n v="21"/>
    <x v="6"/>
    <s v="Odisha"/>
    <x v="7"/>
    <n v="660000"/>
    <x v="0"/>
    <s v="C022"/>
    <x v="0"/>
    <x v="34"/>
    <x v="0"/>
    <x v="0"/>
    <s v="Automatic"/>
    <n v="1700000"/>
    <n v="2021"/>
    <n v="2"/>
    <s v="D015"/>
    <x v="3"/>
    <x v="11"/>
    <n v="2006"/>
    <n v="4500"/>
    <n v="4.5999999999999996"/>
    <s v="S047"/>
    <x v="1"/>
    <n v="8"/>
    <x v="0"/>
    <s v="Grey"/>
    <n v="2.5882352941176471E-2"/>
    <n v="44000"/>
    <n v="1656000"/>
    <n v="16.559999999999999"/>
    <s v="Cash"/>
    <s v="N/A"/>
    <x v="5"/>
    <s v="No"/>
    <s v="No Feedback"/>
    <s v="No Feedback"/>
    <s v="No Feedback"/>
    <s v="No Feedback"/>
    <x v="3"/>
  </r>
  <r>
    <s v="ORD00561"/>
    <d v="2025-08-29T00:00:00"/>
    <x v="7"/>
    <x v="1"/>
    <d v="2025-09-27T00:00:00"/>
    <x v="0"/>
    <n v="29"/>
    <s v="CU0171"/>
    <s v="Dinesh Gupta"/>
    <s v="Male"/>
    <n v="48"/>
    <x v="14"/>
    <s v="Rajasthan"/>
    <x v="1"/>
    <n v="1690000"/>
    <x v="0"/>
    <s v="C013"/>
    <x v="3"/>
    <x v="19"/>
    <x v="0"/>
    <x v="0"/>
    <s v="Automatic"/>
    <n v="1700000"/>
    <n v="2024"/>
    <n v="2"/>
    <s v="D006"/>
    <x v="0"/>
    <x v="15"/>
    <n v="2015"/>
    <n v="3000"/>
    <n v="3.5"/>
    <s v="S017"/>
    <x v="21"/>
    <n v="8"/>
    <x v="0"/>
    <s v="Black"/>
    <n v="0"/>
    <n v="0"/>
    <n v="1700000"/>
    <n v="17"/>
    <s v="Loan/Finance"/>
    <s v="Tata Capital"/>
    <x v="2"/>
    <s v="No"/>
    <s v="No Feedback"/>
    <s v="No Feedback"/>
    <s v="No Feedback"/>
    <s v="No Feedback"/>
    <x v="3"/>
  </r>
  <r>
    <s v="ORD00562"/>
    <d v="2025-08-30T00:00:00"/>
    <x v="7"/>
    <x v="1"/>
    <d v="2025-09-10T00:00:00"/>
    <x v="0"/>
    <n v="11"/>
    <s v="CU0025"/>
    <s v="Suresh Mehta"/>
    <s v="Male"/>
    <n v="52"/>
    <x v="24"/>
    <s v="Maharashtra"/>
    <x v="7"/>
    <n v="920000"/>
    <x v="0"/>
    <s v="C007"/>
    <x v="1"/>
    <x v="22"/>
    <x v="0"/>
    <x v="4"/>
    <s v="Automatic"/>
    <n v="1150000"/>
    <n v="2022"/>
    <n v="3"/>
    <s v="D009"/>
    <x v="1"/>
    <x v="17"/>
    <n v="2011"/>
    <n v="12000"/>
    <n v="3.5"/>
    <s v="S027"/>
    <x v="32"/>
    <n v="4"/>
    <x v="0"/>
    <s v="Grey"/>
    <n v="1.9130434782608695E-2"/>
    <n v="22000"/>
    <n v="1128000"/>
    <n v="11.28"/>
    <s v="Cash"/>
    <s v="N/A"/>
    <x v="2"/>
    <s v="No"/>
    <s v="No Feedback"/>
    <s v="No Feedback"/>
    <s v="No Feedback"/>
    <s v="No Feedback"/>
    <x v="3"/>
  </r>
  <r>
    <s v="ORD00563"/>
    <d v="2025-08-31T00:00:00"/>
    <x v="7"/>
    <x v="1"/>
    <d v="2025-10-02T00:00:00"/>
    <x v="0"/>
    <n v="32"/>
    <s v="CU0251"/>
    <s v="Yash Rao"/>
    <s v="Male"/>
    <n v="44"/>
    <x v="8"/>
    <s v="Madhya Pradesh"/>
    <x v="8"/>
    <n v="2580000"/>
    <x v="0"/>
    <s v="C003"/>
    <x v="1"/>
    <x v="5"/>
    <x v="1"/>
    <x v="1"/>
    <s v="Automatic"/>
    <n v="760000"/>
    <n v="2022"/>
    <n v="2"/>
    <s v="D015"/>
    <x v="3"/>
    <x v="11"/>
    <n v="2006"/>
    <n v="4500"/>
    <n v="4.5999999999999996"/>
    <s v="S046"/>
    <x v="12"/>
    <n v="4"/>
    <x v="0"/>
    <s v="White"/>
    <n v="1.7105263157894738E-2"/>
    <n v="13000"/>
    <n v="747000"/>
    <n v="7.47"/>
    <s v="Exchange + Loan"/>
    <s v="ICICI Bank"/>
    <x v="6"/>
    <s v="Yes"/>
    <s v="FB0294"/>
    <n v="4"/>
    <n v="8"/>
    <s v="Online Survey"/>
    <x v="1"/>
  </r>
  <r>
    <s v="ORD00564"/>
    <d v="2025-09-01T00:00:00"/>
    <x v="8"/>
    <x v="1"/>
    <d v="2025-09-08T00:00:00"/>
    <x v="0"/>
    <n v="7"/>
    <s v="CU0150"/>
    <s v="Sandeep Yadav"/>
    <s v="Male"/>
    <n v="21"/>
    <x v="22"/>
    <s v="Gujarat"/>
    <x v="3"/>
    <n v="820000"/>
    <x v="0"/>
    <s v="C032"/>
    <x v="6"/>
    <x v="13"/>
    <x v="3"/>
    <x v="0"/>
    <s v="Manual"/>
    <n v="1200000"/>
    <n v="2022"/>
    <n v="3"/>
    <s v="D010"/>
    <x v="1"/>
    <x v="9"/>
    <n v="2014"/>
    <n v="3000"/>
    <n v="4.5999999999999996"/>
    <s v="S032"/>
    <x v="17"/>
    <n v="6"/>
    <x v="0"/>
    <s v="Silver"/>
    <n v="0"/>
    <n v="0"/>
    <n v="1200000"/>
    <n v="12"/>
    <s v="Exchange + Loan"/>
    <s v="Mahindra Finance"/>
    <x v="2"/>
    <s v="No"/>
    <s v="FB0295"/>
    <n v="3"/>
    <n v="5"/>
    <s v="Phone"/>
    <x v="5"/>
  </r>
  <r>
    <s v="ORD00565"/>
    <d v="2025-09-02T00:00:00"/>
    <x v="8"/>
    <x v="1"/>
    <d v="2025-09-11T00:00:00"/>
    <x v="0"/>
    <n v="9"/>
    <s v="CU0565"/>
    <s v="Ayesha Gupta"/>
    <s v="Female"/>
    <n v="43"/>
    <x v="20"/>
    <s v="Maharashtra"/>
    <x v="1"/>
    <n v="1270000"/>
    <x v="0"/>
    <s v="C012"/>
    <x v="3"/>
    <x v="9"/>
    <x v="2"/>
    <x v="1"/>
    <s v="Automatic"/>
    <n v="1100000"/>
    <n v="2023"/>
    <n v="2"/>
    <s v="D016"/>
    <x v="3"/>
    <x v="18"/>
    <n v="2007"/>
    <n v="4500"/>
    <n v="4.7"/>
    <s v="S048"/>
    <x v="27"/>
    <n v="5"/>
    <x v="0"/>
    <s v="White"/>
    <n v="9.0909090909090905E-3"/>
    <n v="10000"/>
    <n v="1090000"/>
    <n v="10.9"/>
    <s v="Loan/Finance"/>
    <s v="Bajaj Finserv"/>
    <x v="1"/>
    <s v="No"/>
    <s v="FB0296"/>
    <n v="5"/>
    <n v="10"/>
    <s v="Online Survey"/>
    <x v="1"/>
  </r>
  <r>
    <s v="ORD00566"/>
    <d v="2025-09-03T00:00:00"/>
    <x v="8"/>
    <x v="1"/>
    <d v="2025-09-28T00:00:00"/>
    <x v="0"/>
    <n v="25"/>
    <s v="CU0277"/>
    <s v="Pradeep Das"/>
    <s v="Male"/>
    <n v="26"/>
    <x v="24"/>
    <s v="Maharashtra"/>
    <x v="3"/>
    <n v="430000"/>
    <x v="0"/>
    <s v="C002"/>
    <x v="1"/>
    <x v="3"/>
    <x v="1"/>
    <x v="1"/>
    <s v="Manual"/>
    <n v="650000"/>
    <n v="2024"/>
    <n v="3"/>
    <s v="D011"/>
    <x v="1"/>
    <x v="3"/>
    <n v="2019"/>
    <n v="12000"/>
    <n v="4.5999999999999996"/>
    <s v="S035"/>
    <x v="22"/>
    <n v="4"/>
    <x v="0"/>
    <s v="Grey"/>
    <n v="0"/>
    <n v="0"/>
    <n v="650000"/>
    <n v="6.5"/>
    <s v="Loan/Finance"/>
    <s v="Tata Capital"/>
    <x v="2"/>
    <s v="No"/>
    <s v="FB0297"/>
    <n v="5"/>
    <n v="9"/>
    <s v="Phone"/>
    <x v="1"/>
  </r>
  <r>
    <s v="ORD00567"/>
    <d v="2025-09-05T00:00:00"/>
    <x v="8"/>
    <x v="1"/>
    <d v="2025-10-10T00:00:00"/>
    <x v="0"/>
    <n v="35"/>
    <s v="CU0053"/>
    <s v="Karan Verma"/>
    <s v="Male"/>
    <n v="43"/>
    <x v="3"/>
    <s v="Maharashtra"/>
    <x v="1"/>
    <n v="1170000"/>
    <x v="0"/>
    <s v="C027"/>
    <x v="9"/>
    <x v="27"/>
    <x v="0"/>
    <x v="4"/>
    <s v="Automatic"/>
    <n v="1350000"/>
    <n v="2022"/>
    <n v="5"/>
    <s v="D010"/>
    <x v="1"/>
    <x v="9"/>
    <n v="2014"/>
    <n v="3000"/>
    <n v="4.5999999999999996"/>
    <s v="S033"/>
    <x v="45"/>
    <n v="5"/>
    <x v="0"/>
    <s v="White"/>
    <n v="1.9259259259259261E-2"/>
    <n v="26000"/>
    <n v="1324000"/>
    <n v="13.24"/>
    <s v="Loan/Finance"/>
    <s v="Mahindra Finance"/>
    <x v="0"/>
    <s v="No"/>
    <s v="No Feedback"/>
    <s v="No Feedback"/>
    <s v="No Feedback"/>
    <s v="No Feedback"/>
    <x v="3"/>
  </r>
  <r>
    <s v="ORD00568"/>
    <d v="2025-09-06T00:00:00"/>
    <x v="8"/>
    <x v="1"/>
    <d v="2025-10-03T00:00:00"/>
    <x v="0"/>
    <n v="27"/>
    <s v="CU0339"/>
    <s v="Meera Chauhan"/>
    <s v="Female"/>
    <n v="63"/>
    <x v="21"/>
    <s v="Kerala"/>
    <x v="1"/>
    <n v="1550000"/>
    <x v="0"/>
    <s v="C018"/>
    <x v="2"/>
    <x v="20"/>
    <x v="0"/>
    <x v="3"/>
    <s v="Automatic"/>
    <n v="1450000"/>
    <n v="2023"/>
    <n v="3"/>
    <s v="D019"/>
    <x v="3"/>
    <x v="23"/>
    <n v="2013"/>
    <n v="12000"/>
    <n v="4.2"/>
    <s v="S057"/>
    <x v="70"/>
    <n v="7"/>
    <x v="0"/>
    <s v="White"/>
    <n v="0"/>
    <n v="0"/>
    <n v="1450000"/>
    <n v="14.5"/>
    <s v="Cash"/>
    <s v="N/A"/>
    <x v="0"/>
    <s v="Yes"/>
    <s v="FB0298"/>
    <n v="3"/>
    <n v="6"/>
    <s v="Phone"/>
    <x v="6"/>
  </r>
  <r>
    <s v="ORD00569"/>
    <d v="2025-09-06T00:00:00"/>
    <x v="8"/>
    <x v="1"/>
    <d v="2025-09-25T00:00:00"/>
    <x v="0"/>
    <n v="19"/>
    <s v="CU0046"/>
    <s v="Tarun Mishra"/>
    <s v="Male"/>
    <n v="38"/>
    <x v="20"/>
    <s v="Maharashtra"/>
    <x v="8"/>
    <n v="2310000"/>
    <x v="0"/>
    <s v="C007"/>
    <x v="1"/>
    <x v="22"/>
    <x v="0"/>
    <x v="4"/>
    <s v="Automatic"/>
    <n v="1150000"/>
    <n v="2022"/>
    <n v="3"/>
    <s v="D007"/>
    <x v="0"/>
    <x v="16"/>
    <n v="2013"/>
    <n v="3000"/>
    <n v="4.4000000000000004"/>
    <s v="S021"/>
    <x v="51"/>
    <n v="5"/>
    <x v="0"/>
    <s v="Brown"/>
    <n v="2.5217391304347827E-2"/>
    <n v="29000"/>
    <n v="1121000"/>
    <n v="11.21"/>
    <s v="Cash"/>
    <s v="N/A"/>
    <x v="0"/>
    <s v="Yes"/>
    <s v="No Feedback"/>
    <s v="No Feedback"/>
    <s v="No Feedback"/>
    <s v="No Feedback"/>
    <x v="3"/>
  </r>
  <r>
    <s v="ORD00570"/>
    <d v="2025-09-07T00:00:00"/>
    <x v="8"/>
    <x v="1"/>
    <d v="2025-10-11T00:00:00"/>
    <x v="0"/>
    <n v="34"/>
    <s v="CU0068"/>
    <s v="Vinod Malhotra"/>
    <s v="Male"/>
    <n v="48"/>
    <x v="23"/>
    <s v="Bihar"/>
    <x v="3"/>
    <n v="570000"/>
    <x v="0"/>
    <s v="C004"/>
    <x v="1"/>
    <x v="7"/>
    <x v="2"/>
    <x v="1"/>
    <s v="Manual"/>
    <n v="690000"/>
    <n v="2024"/>
    <n v="3"/>
    <s v="D022"/>
    <x v="2"/>
    <x v="22"/>
    <n v="2007"/>
    <n v="8000"/>
    <n v="3.9"/>
    <s v="S065"/>
    <x v="39"/>
    <n v="4"/>
    <x v="0"/>
    <s v="White"/>
    <n v="0"/>
    <n v="0"/>
    <n v="690000"/>
    <n v="6.9"/>
    <s v="Cash"/>
    <s v="N/A"/>
    <x v="1"/>
    <s v="No"/>
    <s v="FB0299"/>
    <n v="3"/>
    <n v="5"/>
    <s v="Email"/>
    <x v="7"/>
  </r>
  <r>
    <s v="ORD00571"/>
    <d v="2025-09-09T00:00:00"/>
    <x v="8"/>
    <x v="1"/>
    <d v="2025-09-21T00:00:00"/>
    <x v="0"/>
    <n v="12"/>
    <s v="CU0351"/>
    <s v="Tarun Saini"/>
    <s v="Male"/>
    <n v="52"/>
    <x v="20"/>
    <s v="Maharashtra"/>
    <x v="0"/>
    <n v="910000"/>
    <x v="0"/>
    <s v="C016"/>
    <x v="2"/>
    <x v="16"/>
    <x v="0"/>
    <x v="0"/>
    <s v="Manual"/>
    <n v="950000"/>
    <n v="2023"/>
    <n v="3"/>
    <s v="D016"/>
    <x v="3"/>
    <x v="18"/>
    <n v="2007"/>
    <n v="4500"/>
    <n v="4.7"/>
    <s v="S049"/>
    <x v="37"/>
    <n v="8"/>
    <x v="0"/>
    <s v="Grey"/>
    <n v="2.736842105263158E-2"/>
    <n v="26000"/>
    <n v="924000"/>
    <n v="9.24"/>
    <s v="Loan/Finance"/>
    <s v="Mahindra Finance"/>
    <x v="4"/>
    <s v="No"/>
    <s v="No Feedback"/>
    <s v="No Feedback"/>
    <s v="No Feedback"/>
    <s v="No Feedback"/>
    <x v="3"/>
  </r>
  <r>
    <s v="ORD00572"/>
    <d v="2025-09-10T00:00:00"/>
    <x v="8"/>
    <x v="1"/>
    <d v="2025-10-15T00:00:00"/>
    <x v="0"/>
    <n v="35"/>
    <s v="CU0604"/>
    <s v="Yash Mishra"/>
    <s v="Male"/>
    <n v="52"/>
    <x v="6"/>
    <s v="Odisha"/>
    <x v="1"/>
    <n v="1660000"/>
    <x v="0"/>
    <s v="C014"/>
    <x v="2"/>
    <x v="8"/>
    <x v="1"/>
    <x v="1"/>
    <s v="Manual"/>
    <n v="570000"/>
    <n v="2022"/>
    <n v="3"/>
    <s v="D021"/>
    <x v="2"/>
    <x v="6"/>
    <n v="2008"/>
    <n v="4500"/>
    <n v="4.3"/>
    <s v="S062"/>
    <x v="6"/>
    <n v="5"/>
    <x v="0"/>
    <s v="Black"/>
    <n v="4.0350877192982457E-2"/>
    <n v="23000"/>
    <n v="547000"/>
    <n v="5.47"/>
    <s v="Exchange + Loan"/>
    <s v="ICICI Bank"/>
    <x v="1"/>
    <s v="No"/>
    <s v="No Feedback"/>
    <s v="No Feedback"/>
    <s v="No Feedback"/>
    <s v="No Feedback"/>
    <x v="3"/>
  </r>
  <r>
    <s v="ORD00573"/>
    <d v="2025-09-11T00:00:00"/>
    <x v="8"/>
    <x v="1"/>
    <d v="2025-09-28T00:00:00"/>
    <x v="0"/>
    <n v="17"/>
    <s v="CU0053"/>
    <s v="Karan Verma"/>
    <s v="Male"/>
    <n v="43"/>
    <x v="3"/>
    <s v="Maharashtra"/>
    <x v="1"/>
    <n v="1170000"/>
    <x v="0"/>
    <s v="C035"/>
    <x v="10"/>
    <x v="29"/>
    <x v="0"/>
    <x v="1"/>
    <s v="Automatic"/>
    <n v="1600000"/>
    <n v="2019"/>
    <n v="4"/>
    <s v="D010"/>
    <x v="1"/>
    <x v="9"/>
    <n v="2014"/>
    <n v="3000"/>
    <n v="4.5999999999999996"/>
    <s v="S030"/>
    <x v="11"/>
    <n v="5"/>
    <x v="0"/>
    <s v="Blue"/>
    <n v="4.1250000000000002E-2"/>
    <n v="66000"/>
    <n v="1534000"/>
    <n v="15.34"/>
    <s v="Cash"/>
    <s v="N/A"/>
    <x v="0"/>
    <s v="No"/>
    <s v="FB0300"/>
    <n v="5"/>
    <n v="9"/>
    <s v="Email"/>
    <x v="1"/>
  </r>
  <r>
    <s v="ORD00574"/>
    <d v="2025-09-11T00:00:00"/>
    <x v="8"/>
    <x v="1"/>
    <d v="2025-09-19T00:00:00"/>
    <x v="0"/>
    <n v="8"/>
    <s v="CU0157"/>
    <s v="Nitin Khanna"/>
    <s v="Male"/>
    <n v="22"/>
    <x v="3"/>
    <s v="Maharashtra"/>
    <x v="2"/>
    <n v="3160000"/>
    <x v="1"/>
    <s v="C033"/>
    <x v="7"/>
    <x v="15"/>
    <x v="2"/>
    <x v="1"/>
    <s v="Automatic"/>
    <n v="1300000"/>
    <n v="2022"/>
    <n v="3"/>
    <s v="D011"/>
    <x v="1"/>
    <x v="3"/>
    <n v="2019"/>
    <n v="12000"/>
    <n v="4.5999999999999996"/>
    <s v="S035"/>
    <x v="22"/>
    <n v="4"/>
    <x v="0"/>
    <s v="White"/>
    <n v="1.9230769230769232E-2"/>
    <n v="25000"/>
    <n v="1275000"/>
    <n v="12.75"/>
    <s v="Lease (Corporate)"/>
    <s v="Bajaj Finserv"/>
    <x v="5"/>
    <s v="No"/>
    <s v="FB0301"/>
    <n v="4"/>
    <n v="10"/>
    <s v="Email"/>
    <x v="1"/>
  </r>
  <r>
    <s v="ORD00575"/>
    <d v="2025-09-13T00:00:00"/>
    <x v="8"/>
    <x v="1"/>
    <d v="2025-09-17T00:00:00"/>
    <x v="0"/>
    <n v="4"/>
    <s v="CU0679"/>
    <s v="Nisha Mishra"/>
    <s v="Female"/>
    <n v="44"/>
    <x v="13"/>
    <s v="Assam"/>
    <x v="2"/>
    <n v="2370000"/>
    <x v="0"/>
    <s v="C002"/>
    <x v="1"/>
    <x v="3"/>
    <x v="1"/>
    <x v="1"/>
    <s v="Manual"/>
    <n v="650000"/>
    <n v="2024"/>
    <n v="3"/>
    <s v="D023"/>
    <x v="2"/>
    <x v="14"/>
    <n v="2005"/>
    <n v="12000"/>
    <n v="4.4000000000000004"/>
    <s v="S070"/>
    <x v="18"/>
    <n v="4"/>
    <x v="0"/>
    <s v="Black"/>
    <n v="0.02"/>
    <n v="13000"/>
    <n v="637000"/>
    <n v="6.37"/>
    <s v="Cash"/>
    <s v="N/A"/>
    <x v="2"/>
    <s v="Yes"/>
    <s v="No Feedback"/>
    <s v="No Feedback"/>
    <s v="No Feedback"/>
    <s v="No Feedback"/>
    <x v="3"/>
  </r>
  <r>
    <s v="ORD00576"/>
    <d v="2025-09-13T00:00:00"/>
    <x v="8"/>
    <x v="1"/>
    <d v="2025-10-01T00:00:00"/>
    <x v="0"/>
    <n v="18"/>
    <s v="CU0316"/>
    <s v="Harsh Patel"/>
    <s v="Male"/>
    <n v="27"/>
    <x v="21"/>
    <s v="Kerala"/>
    <x v="2"/>
    <n v="2850000"/>
    <x v="0"/>
    <s v="C005"/>
    <x v="1"/>
    <x v="1"/>
    <x v="0"/>
    <x v="1"/>
    <s v="Automatic"/>
    <n v="900000"/>
    <n v="2022"/>
    <n v="3"/>
    <s v="D016"/>
    <x v="3"/>
    <x v="18"/>
    <n v="2007"/>
    <n v="4500"/>
    <n v="4.7"/>
    <s v="S049"/>
    <x v="37"/>
    <n v="8"/>
    <x v="0"/>
    <s v="Silver"/>
    <n v="2.5555555555555557E-2"/>
    <n v="23000"/>
    <n v="877000"/>
    <n v="8.77"/>
    <s v="Exchange + Loan"/>
    <s v="Tata Capital"/>
    <x v="0"/>
    <s v="No"/>
    <s v="FB0302"/>
    <n v="3"/>
    <n v="5"/>
    <s v="Dealer Visit"/>
    <x v="6"/>
  </r>
  <r>
    <s v="ORD00577"/>
    <d v="2025-09-14T00:00:00"/>
    <x v="8"/>
    <x v="1"/>
    <d v="2025-10-18T00:00:00"/>
    <x v="0"/>
    <n v="34"/>
    <s v="CU0164"/>
    <s v="Komal Saini"/>
    <s v="Female"/>
    <n v="65"/>
    <x v="7"/>
    <s v="Telangana"/>
    <x v="6"/>
    <n v="2010000"/>
    <x v="0"/>
    <s v="C015"/>
    <x v="2"/>
    <x v="2"/>
    <x v="0"/>
    <x v="1"/>
    <s v="Manual"/>
    <n v="650000"/>
    <n v="2021"/>
    <n v="3"/>
    <s v="D018"/>
    <x v="3"/>
    <x v="7"/>
    <n v="2019"/>
    <n v="4500"/>
    <n v="3.8"/>
    <s v="S053"/>
    <x v="7"/>
    <n v="7"/>
    <x v="0"/>
    <s v="Blue"/>
    <n v="0"/>
    <n v="0"/>
    <n v="650000"/>
    <n v="6.5"/>
    <s v="Loan/Finance"/>
    <s v="SBI"/>
    <x v="4"/>
    <s v="No"/>
    <s v="No Feedback"/>
    <s v="No Feedback"/>
    <s v="No Feedback"/>
    <s v="No Feedback"/>
    <x v="3"/>
  </r>
  <r>
    <s v="ORD00578"/>
    <d v="2025-09-17T00:00:00"/>
    <x v="8"/>
    <x v="1"/>
    <d v="2025-10-12T00:00:00"/>
    <x v="0"/>
    <n v="25"/>
    <s v="CU0664"/>
    <s v="Vivek Pillai"/>
    <s v="Male"/>
    <n v="21"/>
    <x v="22"/>
    <s v="Gujarat"/>
    <x v="0"/>
    <n v="1220000"/>
    <x v="0"/>
    <s v="C004"/>
    <x v="1"/>
    <x v="7"/>
    <x v="2"/>
    <x v="1"/>
    <s v="Manual"/>
    <n v="690000"/>
    <n v="2024"/>
    <n v="3"/>
    <s v="D013"/>
    <x v="1"/>
    <x v="21"/>
    <n v="2010"/>
    <n v="10000"/>
    <n v="4.4000000000000004"/>
    <s v="S039"/>
    <x v="38"/>
    <n v="4"/>
    <x v="0"/>
    <s v="Grey"/>
    <n v="0"/>
    <n v="0"/>
    <n v="690000"/>
    <n v="6.9"/>
    <s v="Loan/Finance"/>
    <s v="Mahindra Finance"/>
    <x v="6"/>
    <s v="Yes"/>
    <s v="FB0303"/>
    <n v="3"/>
    <n v="6"/>
    <s v="Phone"/>
    <x v="6"/>
  </r>
  <r>
    <s v="ORD00579"/>
    <d v="2025-09-18T00:00:00"/>
    <x v="8"/>
    <x v="1"/>
    <d v="2025-10-03T00:00:00"/>
    <x v="0"/>
    <n v="15"/>
    <s v="CU0170"/>
    <s v="Sandeep Das"/>
    <s v="Male"/>
    <n v="44"/>
    <x v="18"/>
    <s v="Gujarat"/>
    <x v="0"/>
    <n v="1190000"/>
    <x v="0"/>
    <s v="C031"/>
    <x v="6"/>
    <x v="23"/>
    <x v="0"/>
    <x v="0"/>
    <s v="Manual"/>
    <n v="950000"/>
    <n v="2024"/>
    <n v="4"/>
    <s v="D012"/>
    <x v="1"/>
    <x v="20"/>
    <n v="2011"/>
    <n v="12000"/>
    <n v="3.8"/>
    <s v="S038"/>
    <x v="34"/>
    <n v="8"/>
    <x v="0"/>
    <s v="Red"/>
    <n v="0"/>
    <n v="0"/>
    <n v="950000"/>
    <n v="9.5"/>
    <s v="Cash"/>
    <s v="N/A"/>
    <x v="3"/>
    <s v="No"/>
    <s v="FB0304"/>
    <n v="5"/>
    <n v="10"/>
    <s v="Phone"/>
    <x v="1"/>
  </r>
  <r>
    <s v="ORD00580"/>
    <d v="2025-09-21T00:00:00"/>
    <x v="8"/>
    <x v="1"/>
    <d v="2025-10-10T00:00:00"/>
    <x v="0"/>
    <n v="19"/>
    <s v="CU0111"/>
    <s v="Nisha Bose"/>
    <s v="Female"/>
    <n v="53"/>
    <x v="20"/>
    <s v="Maharashtra"/>
    <x v="1"/>
    <n v="1550000"/>
    <x v="0"/>
    <s v="C006"/>
    <x v="1"/>
    <x v="11"/>
    <x v="3"/>
    <x v="2"/>
    <s v="Manual"/>
    <n v="900000"/>
    <n v="2022"/>
    <n v="3"/>
    <s v="D011"/>
    <x v="1"/>
    <x v="3"/>
    <n v="2019"/>
    <n v="12000"/>
    <n v="4.5999999999999996"/>
    <s v="S034"/>
    <x v="3"/>
    <n v="5"/>
    <x v="0"/>
    <s v="White"/>
    <n v="4.6666666666666669E-2"/>
    <n v="42000"/>
    <n v="858000"/>
    <n v="8.58"/>
    <s v="Cash"/>
    <s v="N/A"/>
    <x v="4"/>
    <s v="No"/>
    <s v="FB0305"/>
    <n v="3"/>
    <n v="7"/>
    <s v="Online Survey"/>
    <x v="2"/>
  </r>
  <r>
    <s v="ORD00581"/>
    <d v="2025-09-21T00:00:00"/>
    <x v="8"/>
    <x v="1"/>
    <d v="2025-10-22T00:00:00"/>
    <x v="0"/>
    <n v="31"/>
    <s v="CU0528"/>
    <s v="Kunal Pillai"/>
    <s v="Male"/>
    <n v="43"/>
    <x v="2"/>
    <s v="Delhi"/>
    <x v="0"/>
    <n v="1200000"/>
    <x v="0"/>
    <s v="C003"/>
    <x v="1"/>
    <x v="5"/>
    <x v="1"/>
    <x v="1"/>
    <s v="Automatic"/>
    <n v="760000"/>
    <n v="2022"/>
    <n v="2"/>
    <s v="D001"/>
    <x v="0"/>
    <x v="2"/>
    <n v="2013"/>
    <n v="4500"/>
    <n v="3.7"/>
    <s v="S001"/>
    <x v="66"/>
    <n v="4"/>
    <x v="0"/>
    <s v="Black"/>
    <n v="1.9736842105263157E-2"/>
    <n v="15000"/>
    <n v="745000"/>
    <n v="7.45"/>
    <s v="Cash"/>
    <s v="N/A"/>
    <x v="5"/>
    <s v="No"/>
    <s v="No Feedback"/>
    <s v="No Feedback"/>
    <s v="No Feedback"/>
    <s v="No Feedback"/>
    <x v="3"/>
  </r>
  <r>
    <s v="ORD00582"/>
    <d v="2025-09-23T00:00:00"/>
    <x v="8"/>
    <x v="1"/>
    <d v="2025-10-11T00:00:00"/>
    <x v="0"/>
    <n v="18"/>
    <s v="CU0301"/>
    <s v="Ankit Malhotra"/>
    <s v="Male"/>
    <n v="42"/>
    <x v="20"/>
    <s v="Maharashtra"/>
    <x v="1"/>
    <n v="1050000"/>
    <x v="0"/>
    <s v="C017"/>
    <x v="2"/>
    <x v="26"/>
    <x v="0"/>
    <x v="0"/>
    <s v="Automatic"/>
    <n v="1550000"/>
    <n v="2023"/>
    <n v="2"/>
    <s v="D010"/>
    <x v="1"/>
    <x v="9"/>
    <n v="2014"/>
    <n v="3000"/>
    <n v="4.5999999999999996"/>
    <s v="S031"/>
    <x v="9"/>
    <n v="4"/>
    <x v="0"/>
    <s v="Silver"/>
    <n v="4.9677419354838707E-2"/>
    <n v="77000"/>
    <n v="1473000"/>
    <n v="14.73"/>
    <s v="Loan/Finance"/>
    <s v="Mahindra Finance"/>
    <x v="1"/>
    <s v="Yes"/>
    <s v="No Feedback"/>
    <s v="No Feedback"/>
    <s v="No Feedback"/>
    <s v="No Feedback"/>
    <x v="3"/>
  </r>
  <r>
    <s v="ORD00583"/>
    <d v="2025-09-23T00:00:00"/>
    <x v="8"/>
    <x v="1"/>
    <d v="2025-09-30T00:00:00"/>
    <x v="0"/>
    <n v="7"/>
    <s v="CU0038"/>
    <s v="Priya Mishra"/>
    <s v="Female"/>
    <n v="21"/>
    <x v="4"/>
    <s v="Haryana"/>
    <x v="1"/>
    <n v="1340000"/>
    <x v="0"/>
    <s v="C002"/>
    <x v="1"/>
    <x v="3"/>
    <x v="1"/>
    <x v="1"/>
    <s v="Manual"/>
    <n v="650000"/>
    <n v="2024"/>
    <n v="3"/>
    <s v="D002"/>
    <x v="0"/>
    <x v="5"/>
    <n v="2007"/>
    <n v="10000"/>
    <n v="4"/>
    <s v="S006"/>
    <x v="58"/>
    <n v="4"/>
    <x v="0"/>
    <s v="Black"/>
    <n v="0"/>
    <n v="0"/>
    <n v="650000"/>
    <n v="6.5"/>
    <s v="Cash"/>
    <s v="N/A"/>
    <x v="2"/>
    <s v="No"/>
    <s v="FB0306"/>
    <n v="1"/>
    <n v="3"/>
    <s v="Online Survey"/>
    <x v="4"/>
  </r>
  <r>
    <s v="ORD00584"/>
    <d v="2025-09-24T00:00:00"/>
    <x v="8"/>
    <x v="1"/>
    <d v="2025-10-16T00:00:00"/>
    <x v="0"/>
    <n v="22"/>
    <s v="CU0328"/>
    <s v="Arjun Iyer"/>
    <s v="Male"/>
    <n v="36"/>
    <x v="20"/>
    <s v="Maharashtra"/>
    <x v="8"/>
    <n v="2740000"/>
    <x v="0"/>
    <s v="C015"/>
    <x v="2"/>
    <x v="2"/>
    <x v="0"/>
    <x v="1"/>
    <s v="Manual"/>
    <n v="650000"/>
    <n v="2021"/>
    <n v="3"/>
    <s v="D010"/>
    <x v="1"/>
    <x v="9"/>
    <n v="2014"/>
    <n v="3000"/>
    <n v="4.5999999999999996"/>
    <s v="S033"/>
    <x v="45"/>
    <n v="5"/>
    <x v="0"/>
    <s v="Blue"/>
    <n v="0"/>
    <n v="0"/>
    <n v="650000"/>
    <n v="6.5"/>
    <s v="Cash"/>
    <s v="N/A"/>
    <x v="0"/>
    <s v="No"/>
    <s v="FB0307"/>
    <n v="1"/>
    <n v="0"/>
    <s v="Online Survey"/>
    <x v="2"/>
  </r>
  <r>
    <s v="ORD00585"/>
    <d v="2025-09-24T00:00:00"/>
    <x v="8"/>
    <x v="1"/>
    <d v="2025-10-28T00:00:00"/>
    <x v="0"/>
    <n v="34"/>
    <s v="CU0672"/>
    <s v="Anjali Mishra"/>
    <s v="Female"/>
    <n v="38"/>
    <x v="8"/>
    <s v="Madhya Pradesh"/>
    <x v="0"/>
    <n v="980000"/>
    <x v="0"/>
    <s v="C002"/>
    <x v="1"/>
    <x v="3"/>
    <x v="1"/>
    <x v="1"/>
    <s v="Manual"/>
    <n v="650000"/>
    <n v="2024"/>
    <n v="3"/>
    <s v="D024"/>
    <x v="4"/>
    <x v="10"/>
    <n v="2013"/>
    <n v="12000"/>
    <n v="3.9"/>
    <s v="S072"/>
    <x v="30"/>
    <n v="4"/>
    <x v="0"/>
    <s v="Silver"/>
    <n v="0"/>
    <n v="0"/>
    <n v="650000"/>
    <n v="6.5"/>
    <s v="Loan/Finance"/>
    <s v="Axis Bank"/>
    <x v="3"/>
    <s v="No"/>
    <s v="No Feedback"/>
    <s v="No Feedback"/>
    <s v="No Feedback"/>
    <s v="No Feedback"/>
    <x v="3"/>
  </r>
  <r>
    <s v="ORD00586"/>
    <d v="2025-09-25T00:00:00"/>
    <x v="8"/>
    <x v="1"/>
    <d v="2025-10-08T00:00:00"/>
    <x v="0"/>
    <n v="13"/>
    <s v="CU0332"/>
    <s v="Lokesh Verma"/>
    <s v="Male"/>
    <n v="31"/>
    <x v="19"/>
    <s v="West Bengal"/>
    <x v="0"/>
    <n v="810000"/>
    <x v="0"/>
    <s v="C011"/>
    <x v="3"/>
    <x v="14"/>
    <x v="0"/>
    <x v="0"/>
    <s v="Automatic"/>
    <n v="1250000"/>
    <n v="2024"/>
    <n v="4"/>
    <s v="D020"/>
    <x v="2"/>
    <x v="24"/>
    <n v="2012"/>
    <n v="4500"/>
    <n v="4.0999999999999996"/>
    <s v="S061"/>
    <x v="61"/>
    <n v="4"/>
    <x v="0"/>
    <s v="Orange"/>
    <n v="4.5600000000000002E-2"/>
    <n v="57000"/>
    <n v="1193000"/>
    <n v="11.93"/>
    <s v="Cash"/>
    <s v="N/A"/>
    <x v="3"/>
    <s v="Yes"/>
    <s v="FB0308"/>
    <n v="5"/>
    <n v="10"/>
    <s v="Phone"/>
    <x v="1"/>
  </r>
  <r>
    <s v="ORD00587"/>
    <d v="2025-09-26T00:00:00"/>
    <x v="8"/>
    <x v="1"/>
    <d v="2025-10-10T00:00:00"/>
    <x v="0"/>
    <n v="14"/>
    <s v="CU0499"/>
    <s v="Yash Yadav"/>
    <s v="Male"/>
    <n v="21"/>
    <x v="10"/>
    <s v="Madhya Pradesh"/>
    <x v="0"/>
    <n v="950000"/>
    <x v="0"/>
    <s v="C031"/>
    <x v="6"/>
    <x v="23"/>
    <x v="0"/>
    <x v="0"/>
    <s v="Manual"/>
    <n v="950000"/>
    <n v="2024"/>
    <n v="4"/>
    <s v="D024"/>
    <x v="4"/>
    <x v="10"/>
    <n v="2013"/>
    <n v="12000"/>
    <n v="3.9"/>
    <s v="S071"/>
    <x v="11"/>
    <n v="5"/>
    <x v="0"/>
    <s v="Black"/>
    <n v="0"/>
    <n v="0"/>
    <n v="950000"/>
    <n v="9.5"/>
    <s v="Exchange + Loan"/>
    <s v="ICICI Bank"/>
    <x v="4"/>
    <s v="Yes"/>
    <s v="FB0309"/>
    <n v="3"/>
    <n v="6"/>
    <s v="Dealer Visit"/>
    <x v="4"/>
  </r>
  <r>
    <s v="ORD00588"/>
    <d v="2025-09-26T00:00:00"/>
    <x v="8"/>
    <x v="1"/>
    <d v="2025-10-08T00:00:00"/>
    <x v="0"/>
    <n v="12"/>
    <s v="CU0647"/>
    <s v="Aman Bansal"/>
    <s v="Male"/>
    <n v="21"/>
    <x v="10"/>
    <s v="Madhya Pradesh"/>
    <x v="1"/>
    <n v="1410000"/>
    <x v="0"/>
    <s v="C008"/>
    <x v="3"/>
    <x v="12"/>
    <x v="1"/>
    <x v="1"/>
    <s v="Manual"/>
    <n v="600000"/>
    <n v="2023"/>
    <n v="3"/>
    <s v="D025"/>
    <x v="4"/>
    <x v="8"/>
    <n v="2019"/>
    <n v="3000"/>
    <n v="4.7"/>
    <s v="S076"/>
    <x v="53"/>
    <n v="5"/>
    <x v="0"/>
    <s v="Black"/>
    <n v="0"/>
    <n v="0"/>
    <n v="600000"/>
    <n v="6"/>
    <s v="Cash"/>
    <s v="N/A"/>
    <x v="1"/>
    <s v="No"/>
    <s v="FB0310"/>
    <n v="3"/>
    <n v="6"/>
    <s v="Email"/>
    <x v="7"/>
  </r>
  <r>
    <s v="ORD00589"/>
    <d v="2025-09-27T00:00:00"/>
    <x v="8"/>
    <x v="1"/>
    <m/>
    <x v="1"/>
    <s v=""/>
    <s v="CU0518"/>
    <s v="Sandeep Iyer"/>
    <s v="Male"/>
    <n v="24"/>
    <x v="18"/>
    <s v="Gujarat"/>
    <x v="2"/>
    <n v="2740000"/>
    <x v="0"/>
    <s v="C006"/>
    <x v="1"/>
    <x v="11"/>
    <x v="3"/>
    <x v="2"/>
    <s v="Manual"/>
    <n v="900000"/>
    <n v="2022"/>
    <n v="3"/>
    <s v="D012"/>
    <x v="1"/>
    <x v="20"/>
    <n v="2011"/>
    <n v="12000"/>
    <n v="3.8"/>
    <s v="S037"/>
    <x v="52"/>
    <n v="6"/>
    <x v="0"/>
    <s v="Silver"/>
    <n v="0.05"/>
    <n v="45000"/>
    <n v="855000"/>
    <n v="8.5500000000000007"/>
    <s v="Loan/Finance"/>
    <s v="Axis Bank"/>
    <x v="2"/>
    <s v="No"/>
    <s v="No Feedback"/>
    <s v="No Feedback"/>
    <s v="No Feedback"/>
    <s v="No Feedback"/>
    <x v="3"/>
  </r>
  <r>
    <s v="ORD00590"/>
    <d v="2025-09-27T00:00:00"/>
    <x v="8"/>
    <x v="1"/>
    <d v="2025-10-26T00:00:00"/>
    <x v="0"/>
    <n v="29"/>
    <s v="CU0552"/>
    <s v="Dinesh Jain"/>
    <s v="Male"/>
    <n v="21"/>
    <x v="6"/>
    <s v="Odisha"/>
    <x v="1"/>
    <n v="1290000"/>
    <x v="0"/>
    <s v="C037"/>
    <x v="8"/>
    <x v="21"/>
    <x v="0"/>
    <x v="1"/>
    <s v="Manual"/>
    <n v="700000"/>
    <n v="2021"/>
    <n v="4"/>
    <s v="D021"/>
    <x v="2"/>
    <x v="6"/>
    <n v="2008"/>
    <n v="4500"/>
    <n v="4.3"/>
    <s v="S063"/>
    <x v="62"/>
    <n v="7"/>
    <x v="0"/>
    <s v="Blue"/>
    <n v="0"/>
    <n v="0"/>
    <n v="700000"/>
    <n v="7"/>
    <s v="Loan/Finance"/>
    <s v="Axis Bank"/>
    <x v="5"/>
    <s v="No"/>
    <s v="FB0311"/>
    <n v="4"/>
    <n v="9"/>
    <s v="Phone"/>
    <x v="1"/>
  </r>
  <r>
    <s v="ORD00591"/>
    <d v="2025-09-29T00:00:00"/>
    <x v="8"/>
    <x v="1"/>
    <d v="2025-10-18T00:00:00"/>
    <x v="0"/>
    <n v="19"/>
    <s v="CU0237"/>
    <s v="Akash Khanna"/>
    <s v="Male"/>
    <n v="34"/>
    <x v="13"/>
    <s v="Assam"/>
    <x v="3"/>
    <n v="630000"/>
    <x v="0"/>
    <s v="C033"/>
    <x v="7"/>
    <x v="15"/>
    <x v="2"/>
    <x v="1"/>
    <s v="Automatic"/>
    <n v="1300000"/>
    <n v="2022"/>
    <n v="3"/>
    <s v="D023"/>
    <x v="2"/>
    <x v="14"/>
    <n v="2005"/>
    <n v="12000"/>
    <n v="4.4000000000000004"/>
    <s v="S070"/>
    <x v="18"/>
    <n v="4"/>
    <x v="0"/>
    <s v="Black"/>
    <n v="8.4615384615384613E-3"/>
    <n v="11000"/>
    <n v="1289000"/>
    <n v="12.89"/>
    <s v="Loan/Finance"/>
    <s v="Tata Capital"/>
    <x v="6"/>
    <s v="No"/>
    <s v="No Feedback"/>
    <s v="No Feedback"/>
    <s v="No Feedback"/>
    <s v="No Feedback"/>
    <x v="3"/>
  </r>
  <r>
    <s v="ORD00592"/>
    <d v="2025-09-29T00:00:00"/>
    <x v="8"/>
    <x v="1"/>
    <d v="2025-10-19T00:00:00"/>
    <x v="0"/>
    <n v="20"/>
    <s v="CU0235"/>
    <s v="Gaurav Das"/>
    <s v="Male"/>
    <n v="39"/>
    <x v="0"/>
    <s v="Chandigarh"/>
    <x v="6"/>
    <n v="1640000"/>
    <x v="0"/>
    <s v="C002"/>
    <x v="1"/>
    <x v="3"/>
    <x v="1"/>
    <x v="1"/>
    <s v="Manual"/>
    <n v="650000"/>
    <n v="2024"/>
    <n v="3"/>
    <s v="D015"/>
    <x v="3"/>
    <x v="11"/>
    <n v="2006"/>
    <n v="4500"/>
    <n v="4.5999999999999996"/>
    <s v="S045"/>
    <x v="41"/>
    <n v="7"/>
    <x v="0"/>
    <s v="Silver"/>
    <n v="1.5384615384615385E-2"/>
    <n v="10000"/>
    <n v="640000"/>
    <n v="6.4"/>
    <s v="Loan/Finance"/>
    <s v="HDFC Bank"/>
    <x v="5"/>
    <s v="No"/>
    <s v="No Feedback"/>
    <s v="No Feedback"/>
    <s v="No Feedback"/>
    <s v="No Feedback"/>
    <x v="3"/>
  </r>
  <r>
    <s v="ORD00593"/>
    <d v="2025-10-01T00:00:00"/>
    <x v="9"/>
    <x v="1"/>
    <m/>
    <x v="1"/>
    <s v=""/>
    <s v="CU0017"/>
    <s v="Pradeep Shah"/>
    <s v="Male"/>
    <n v="35"/>
    <x v="19"/>
    <s v="West Bengal"/>
    <x v="1"/>
    <n v="870000"/>
    <x v="0"/>
    <s v="C013"/>
    <x v="3"/>
    <x v="19"/>
    <x v="0"/>
    <x v="0"/>
    <s v="Automatic"/>
    <n v="1700000"/>
    <n v="2024"/>
    <n v="2"/>
    <s v="D025"/>
    <x v="4"/>
    <x v="8"/>
    <n v="2019"/>
    <n v="3000"/>
    <n v="4.7"/>
    <s v="S076"/>
    <x v="53"/>
    <n v="5"/>
    <x v="0"/>
    <s v="White"/>
    <n v="4.5882352941176471E-2"/>
    <n v="78000"/>
    <n v="1622000"/>
    <n v="16.22"/>
    <s v="Loan/Finance"/>
    <s v="Axis Bank"/>
    <x v="1"/>
    <s v="No"/>
    <s v="No Feedback"/>
    <s v="No Feedback"/>
    <s v="No Feedback"/>
    <s v="No Feedback"/>
    <x v="3"/>
  </r>
  <r>
    <s v="ORD00594"/>
    <d v="2025-10-02T00:00:00"/>
    <x v="9"/>
    <x v="1"/>
    <d v="2025-10-17T00:00:00"/>
    <x v="0"/>
    <n v="15"/>
    <s v="CU0566"/>
    <s v="Dinesh Jain"/>
    <s v="Male"/>
    <n v="45"/>
    <x v="24"/>
    <s v="Maharashtra"/>
    <x v="1"/>
    <n v="1640000"/>
    <x v="0"/>
    <s v="C006"/>
    <x v="1"/>
    <x v="11"/>
    <x v="3"/>
    <x v="2"/>
    <s v="Manual"/>
    <n v="900000"/>
    <n v="2022"/>
    <n v="3"/>
    <s v="D009"/>
    <x v="1"/>
    <x v="17"/>
    <n v="2011"/>
    <n v="12000"/>
    <n v="3.5"/>
    <s v="S029"/>
    <x v="68"/>
    <n v="4"/>
    <x v="0"/>
    <s v="White"/>
    <n v="2.8888888888888888E-2"/>
    <n v="26000"/>
    <n v="874000"/>
    <n v="8.74"/>
    <s v="Cash"/>
    <s v="N/A"/>
    <x v="3"/>
    <s v="Yes"/>
    <s v="No Feedback"/>
    <s v="No Feedback"/>
    <s v="No Feedback"/>
    <s v="No Feedback"/>
    <x v="3"/>
  </r>
  <r>
    <s v="ORD00595"/>
    <d v="2025-10-02T00:00:00"/>
    <x v="9"/>
    <x v="1"/>
    <d v="2025-10-21T00:00:00"/>
    <x v="0"/>
    <n v="19"/>
    <s v="CU0337"/>
    <s v="Mohit Bose"/>
    <s v="Male"/>
    <n v="47"/>
    <x v="9"/>
    <s v="Haryana"/>
    <x v="3"/>
    <n v="350000"/>
    <x v="0"/>
    <s v="C013"/>
    <x v="3"/>
    <x v="19"/>
    <x v="0"/>
    <x v="0"/>
    <s v="Automatic"/>
    <n v="1700000"/>
    <n v="2024"/>
    <n v="2"/>
    <s v="D001"/>
    <x v="0"/>
    <x v="2"/>
    <n v="2013"/>
    <n v="4500"/>
    <n v="3.7"/>
    <s v="S001"/>
    <x v="66"/>
    <n v="4"/>
    <x v="0"/>
    <s v="Black"/>
    <n v="0"/>
    <n v="0"/>
    <n v="1700000"/>
    <n v="17"/>
    <s v="Loan/Finance"/>
    <s v="SBI"/>
    <x v="3"/>
    <s v="Yes"/>
    <s v="FB0312"/>
    <n v="4"/>
    <n v="7"/>
    <s v="Dealer Visit"/>
    <x v="1"/>
  </r>
  <r>
    <s v="ORD00596"/>
    <d v="2025-10-02T00:00:00"/>
    <x v="9"/>
    <x v="1"/>
    <m/>
    <x v="1"/>
    <s v=""/>
    <s v="CU0168"/>
    <s v="Arjun Bansal"/>
    <s v="Male"/>
    <n v="45"/>
    <x v="12"/>
    <s v="Uttar Pradesh"/>
    <x v="2"/>
    <n v="1190000"/>
    <x v="0"/>
    <s v="C008"/>
    <x v="3"/>
    <x v="12"/>
    <x v="1"/>
    <x v="1"/>
    <s v="Manual"/>
    <n v="600000"/>
    <n v="2023"/>
    <n v="3"/>
    <s v="D008"/>
    <x v="0"/>
    <x v="12"/>
    <n v="2007"/>
    <n v="10000"/>
    <n v="3.8"/>
    <s v="S024"/>
    <x v="35"/>
    <n v="4"/>
    <x v="0"/>
    <s v="Blue"/>
    <n v="2.8333333333333332E-2"/>
    <n v="17000"/>
    <n v="583000"/>
    <n v="5.83"/>
    <s v="Loan/Finance"/>
    <s v="HDFC Bank"/>
    <x v="4"/>
    <s v="No"/>
    <s v="No Feedback"/>
    <s v="No Feedback"/>
    <s v="No Feedback"/>
    <s v="No Feedback"/>
    <x v="3"/>
  </r>
  <r>
    <s v="ORD00597"/>
    <d v="2025-10-03T00:00:00"/>
    <x v="9"/>
    <x v="1"/>
    <d v="2025-11-04T00:00:00"/>
    <x v="0"/>
    <n v="32"/>
    <s v="CU0004"/>
    <s v="Anjali Mehta"/>
    <s v="Female"/>
    <n v="25"/>
    <x v="17"/>
    <s v="Karnataka"/>
    <x v="1"/>
    <n v="1080000"/>
    <x v="0"/>
    <s v="C035"/>
    <x v="10"/>
    <x v="29"/>
    <x v="0"/>
    <x v="1"/>
    <s v="Automatic"/>
    <n v="1600000"/>
    <n v="2019"/>
    <n v="4"/>
    <s v="D015"/>
    <x v="3"/>
    <x v="11"/>
    <n v="2006"/>
    <n v="4500"/>
    <n v="4.5999999999999996"/>
    <s v="S045"/>
    <x v="41"/>
    <n v="7"/>
    <x v="0"/>
    <s v="Silver"/>
    <n v="0"/>
    <n v="0"/>
    <n v="1600000"/>
    <n v="16"/>
    <s v="Loan/Finance"/>
    <s v="HDFC Bank"/>
    <x v="3"/>
    <s v="No"/>
    <s v="FB0313"/>
    <n v="2"/>
    <n v="4"/>
    <s v="Email"/>
    <x v="2"/>
  </r>
  <r>
    <s v="ORD00598"/>
    <d v="2025-10-05T00:00:00"/>
    <x v="9"/>
    <x v="1"/>
    <d v="2025-10-24T00:00:00"/>
    <x v="0"/>
    <n v="19"/>
    <s v="CU0630"/>
    <s v="Vivek Jain"/>
    <s v="Male"/>
    <n v="43"/>
    <x v="14"/>
    <s v="Rajasthan"/>
    <x v="1"/>
    <n v="570000"/>
    <x v="0"/>
    <s v="C006"/>
    <x v="1"/>
    <x v="11"/>
    <x v="3"/>
    <x v="2"/>
    <s v="Manual"/>
    <n v="900000"/>
    <n v="2022"/>
    <n v="3"/>
    <s v="D006"/>
    <x v="0"/>
    <x v="15"/>
    <n v="2015"/>
    <n v="3000"/>
    <n v="3.5"/>
    <s v="S018"/>
    <x v="54"/>
    <n v="8"/>
    <x v="1"/>
    <s v="Grey"/>
    <n v="0"/>
    <n v="0"/>
    <n v="900000"/>
    <n v="9"/>
    <s v="Cash"/>
    <s v="N/A"/>
    <x v="5"/>
    <s v="Yes"/>
    <s v="FB0314"/>
    <n v="3"/>
    <n v="7"/>
    <s v="Phone"/>
    <x v="7"/>
  </r>
  <r>
    <s v="ORD00599"/>
    <d v="2025-10-06T00:00:00"/>
    <x v="9"/>
    <x v="1"/>
    <d v="2025-11-05T00:00:00"/>
    <x v="0"/>
    <n v="30"/>
    <s v="CU0065"/>
    <s v="Ayesha Saini"/>
    <s v="Female"/>
    <n v="36"/>
    <x v="7"/>
    <s v="Telangana"/>
    <x v="2"/>
    <n v="1610000"/>
    <x v="0"/>
    <s v="C004"/>
    <x v="1"/>
    <x v="7"/>
    <x v="2"/>
    <x v="1"/>
    <s v="Manual"/>
    <n v="690000"/>
    <n v="2024"/>
    <n v="3"/>
    <s v="D018"/>
    <x v="3"/>
    <x v="7"/>
    <n v="2019"/>
    <n v="4500"/>
    <n v="3.8"/>
    <s v="S054"/>
    <x v="22"/>
    <n v="4"/>
    <x v="0"/>
    <s v="White"/>
    <n v="4.6376811594202899E-2"/>
    <n v="32000"/>
    <n v="658000"/>
    <n v="6.58"/>
    <s v="Loan/Finance"/>
    <s v="ICICI Bank"/>
    <x v="5"/>
    <s v="No"/>
    <s v="FB0315"/>
    <n v="4"/>
    <n v="9"/>
    <s v="Online Survey"/>
    <x v="1"/>
  </r>
  <r>
    <s v="ORD00600"/>
    <d v="2025-10-06T00:00:00"/>
    <x v="9"/>
    <x v="1"/>
    <d v="2025-11-02T00:00:00"/>
    <x v="0"/>
    <n v="27"/>
    <s v="CU0218"/>
    <s v="Ravi Iyer"/>
    <s v="Male"/>
    <n v="28"/>
    <x v="5"/>
    <s v="Tamil Nadu"/>
    <x v="9"/>
    <n v="2920000"/>
    <x v="0"/>
    <s v="C004"/>
    <x v="1"/>
    <x v="7"/>
    <x v="2"/>
    <x v="1"/>
    <s v="Manual"/>
    <n v="690000"/>
    <n v="2024"/>
    <n v="3"/>
    <s v="D017"/>
    <x v="3"/>
    <x v="19"/>
    <n v="2015"/>
    <n v="4500"/>
    <n v="4.3"/>
    <s v="S051"/>
    <x v="29"/>
    <n v="4"/>
    <x v="0"/>
    <s v="Black"/>
    <n v="3.3333333333333333E-2"/>
    <n v="23000"/>
    <n v="667000"/>
    <n v="6.67"/>
    <s v="Exchange + Loan"/>
    <s v="Bajaj Finserv"/>
    <x v="2"/>
    <s v="Yes"/>
    <s v="No Feedback"/>
    <s v="No Feedback"/>
    <s v="No Feedback"/>
    <s v="No Feedback"/>
    <x v="3"/>
  </r>
  <r>
    <s v="ORD00601"/>
    <d v="2025-10-07T00:00:00"/>
    <x v="9"/>
    <x v="1"/>
    <d v="2025-10-10T00:00:00"/>
    <x v="0"/>
    <n v="3"/>
    <s v="CU0043"/>
    <s v="Divya Rao"/>
    <s v="Female"/>
    <n v="33"/>
    <x v="11"/>
    <s v="Karnataka"/>
    <x v="0"/>
    <n v="1520000"/>
    <x v="0"/>
    <s v="C002"/>
    <x v="1"/>
    <x v="3"/>
    <x v="1"/>
    <x v="1"/>
    <s v="Manual"/>
    <n v="650000"/>
    <n v="2024"/>
    <n v="3"/>
    <s v="D015"/>
    <x v="3"/>
    <x v="11"/>
    <n v="2006"/>
    <n v="4500"/>
    <n v="4.5999999999999996"/>
    <s v="S045"/>
    <x v="41"/>
    <n v="7"/>
    <x v="0"/>
    <s v="Orange"/>
    <n v="0.04"/>
    <n v="26000"/>
    <n v="624000"/>
    <n v="6.24"/>
    <s v="Loan/Finance"/>
    <s v="Axis Bank"/>
    <x v="4"/>
    <s v="No"/>
    <s v="No Feedback"/>
    <s v="No Feedback"/>
    <s v="No Feedback"/>
    <s v="No Feedback"/>
    <x v="3"/>
  </r>
  <r>
    <s v="ORD00602"/>
    <d v="2025-10-07T00:00:00"/>
    <x v="9"/>
    <x v="1"/>
    <m/>
    <x v="1"/>
    <s v=""/>
    <s v="CU0088"/>
    <s v="Akash Malhotra"/>
    <s v="Male"/>
    <n v="37"/>
    <x v="22"/>
    <s v="Gujarat"/>
    <x v="4"/>
    <n v="500000"/>
    <x v="0"/>
    <s v="C003"/>
    <x v="1"/>
    <x v="5"/>
    <x v="1"/>
    <x v="1"/>
    <s v="Automatic"/>
    <n v="760000"/>
    <n v="2022"/>
    <n v="2"/>
    <s v="D012"/>
    <x v="1"/>
    <x v="20"/>
    <n v="2011"/>
    <n v="12000"/>
    <n v="3.8"/>
    <s v="S038"/>
    <x v="34"/>
    <n v="8"/>
    <x v="0"/>
    <s v="Grey"/>
    <n v="0"/>
    <n v="0"/>
    <n v="760000"/>
    <n v="7.6"/>
    <s v="Cash"/>
    <s v="N/A"/>
    <x v="2"/>
    <s v="No"/>
    <s v="No Feedback"/>
    <s v="No Feedback"/>
    <s v="No Feedback"/>
    <s v="No Feedback"/>
    <x v="3"/>
  </r>
  <r>
    <s v="ORD00603"/>
    <d v="2025-10-08T00:00:00"/>
    <x v="9"/>
    <x v="1"/>
    <d v="2025-10-17T00:00:00"/>
    <x v="0"/>
    <n v="9"/>
    <s v="CU0123"/>
    <s v="Tarun Patel"/>
    <s v="Male"/>
    <n v="38"/>
    <x v="16"/>
    <s v="Uttar Pradesh"/>
    <x v="2"/>
    <n v="1940000"/>
    <x v="0"/>
    <s v="C016"/>
    <x v="2"/>
    <x v="16"/>
    <x v="0"/>
    <x v="0"/>
    <s v="Manual"/>
    <n v="950000"/>
    <n v="2023"/>
    <n v="3"/>
    <s v="D008"/>
    <x v="0"/>
    <x v="12"/>
    <n v="2007"/>
    <n v="10000"/>
    <n v="3.8"/>
    <s v="S023"/>
    <x v="14"/>
    <n v="8"/>
    <x v="0"/>
    <s v="White"/>
    <n v="9.4736842105263164E-3"/>
    <n v="9000"/>
    <n v="941000"/>
    <n v="9.41"/>
    <s v="Exchange + Loan"/>
    <s v="ICICI Bank"/>
    <x v="2"/>
    <s v="No"/>
    <s v="No Feedback"/>
    <s v="No Feedback"/>
    <s v="No Feedback"/>
    <s v="No Feedback"/>
    <x v="3"/>
  </r>
  <r>
    <s v="ORD00604"/>
    <d v="2025-10-09T00:00:00"/>
    <x v="9"/>
    <x v="1"/>
    <d v="2025-11-12T00:00:00"/>
    <x v="0"/>
    <n v="34"/>
    <s v="CU0141"/>
    <s v="Komal Kapoor"/>
    <s v="Female"/>
    <n v="51"/>
    <x v="17"/>
    <s v="Karnataka"/>
    <x v="1"/>
    <n v="1630000"/>
    <x v="0"/>
    <s v="C020"/>
    <x v="0"/>
    <x v="28"/>
    <x v="0"/>
    <x v="0"/>
    <s v="Manual"/>
    <n v="1250000"/>
    <n v="2020"/>
    <n v="2"/>
    <s v="D014"/>
    <x v="3"/>
    <x v="13"/>
    <n v="2013"/>
    <n v="12000"/>
    <n v="4.4000000000000004"/>
    <s v="S043"/>
    <x v="23"/>
    <n v="4"/>
    <x v="0"/>
    <s v="Black"/>
    <n v="9.5999999999999992E-3"/>
    <n v="12000"/>
    <n v="1238000"/>
    <n v="12.38"/>
    <s v="Loan/Finance"/>
    <s v="Bajaj Finserv"/>
    <x v="2"/>
    <s v="No"/>
    <s v="FB0316"/>
    <n v="5"/>
    <n v="9"/>
    <s v="Dealer Visit"/>
    <x v="1"/>
  </r>
  <r>
    <s v="ORD00605"/>
    <d v="2025-10-10T00:00:00"/>
    <x v="9"/>
    <x v="1"/>
    <d v="2025-10-19T00:00:00"/>
    <x v="0"/>
    <n v="9"/>
    <s v="CU0024"/>
    <s v="Akash Khanna"/>
    <s v="Male"/>
    <n v="28"/>
    <x v="11"/>
    <s v="Karnataka"/>
    <x v="8"/>
    <n v="1460000"/>
    <x v="0"/>
    <s v="C001"/>
    <x v="1"/>
    <x v="25"/>
    <x v="1"/>
    <x v="1"/>
    <s v="Manual"/>
    <n v="425000"/>
    <n v="2022"/>
    <n v="3"/>
    <s v="D014"/>
    <x v="3"/>
    <x v="13"/>
    <n v="2013"/>
    <n v="12000"/>
    <n v="4.4000000000000004"/>
    <s v="S044"/>
    <x v="33"/>
    <n v="6"/>
    <x v="0"/>
    <s v="Black"/>
    <n v="0"/>
    <n v="0"/>
    <n v="425000"/>
    <n v="4.25"/>
    <s v="Cash"/>
    <s v="N/A"/>
    <x v="6"/>
    <s v="No"/>
    <s v="No Feedback"/>
    <s v="No Feedback"/>
    <s v="No Feedback"/>
    <s v="No Feedback"/>
    <x v="3"/>
  </r>
  <r>
    <s v="ORD00606"/>
    <d v="2025-10-10T00:00:00"/>
    <x v="9"/>
    <x v="1"/>
    <d v="2025-10-18T00:00:00"/>
    <x v="0"/>
    <n v="8"/>
    <s v="CU0342"/>
    <s v="Tarun Bansal"/>
    <s v="Male"/>
    <n v="32"/>
    <x v="22"/>
    <s v="Gujarat"/>
    <x v="3"/>
    <n v="880000"/>
    <x v="0"/>
    <s v="C007"/>
    <x v="1"/>
    <x v="22"/>
    <x v="0"/>
    <x v="4"/>
    <s v="Automatic"/>
    <n v="1150000"/>
    <n v="2022"/>
    <n v="3"/>
    <s v="D012"/>
    <x v="1"/>
    <x v="20"/>
    <n v="2011"/>
    <n v="12000"/>
    <n v="3.8"/>
    <s v="S038"/>
    <x v="34"/>
    <n v="8"/>
    <x v="0"/>
    <s v="Red"/>
    <n v="4.0869565217391303E-2"/>
    <n v="47000"/>
    <n v="1103000"/>
    <n v="11.03"/>
    <s v="Loan/Finance"/>
    <s v="ICICI Bank"/>
    <x v="5"/>
    <s v="No"/>
    <s v="FB0317"/>
    <n v="5"/>
    <n v="10"/>
    <s v="Email"/>
    <x v="1"/>
  </r>
  <r>
    <s v="ORD00607"/>
    <d v="2025-10-11T00:00:00"/>
    <x v="9"/>
    <x v="1"/>
    <d v="2025-11-09T00:00:00"/>
    <x v="0"/>
    <n v="29"/>
    <s v="CU0708"/>
    <s v="Ritu Khanna"/>
    <s v="Female"/>
    <n v="37"/>
    <x v="15"/>
    <s v="Tamil Nadu"/>
    <x v="2"/>
    <n v="2870000"/>
    <x v="0"/>
    <s v="C015"/>
    <x v="2"/>
    <x v="2"/>
    <x v="0"/>
    <x v="1"/>
    <s v="Manual"/>
    <n v="650000"/>
    <n v="2021"/>
    <n v="3"/>
    <s v="D022"/>
    <x v="2"/>
    <x v="22"/>
    <n v="2007"/>
    <n v="8000"/>
    <n v="3.9"/>
    <s v="S067"/>
    <x v="50"/>
    <n v="8"/>
    <x v="0"/>
    <s v="White"/>
    <n v="0"/>
    <n v="0"/>
    <n v="650000"/>
    <n v="6.5"/>
    <s v="Loan/Finance"/>
    <s v="ICICI Bank"/>
    <x v="2"/>
    <s v="No"/>
    <s v="FB0318"/>
    <n v="5"/>
    <n v="10"/>
    <s v="Online Survey"/>
    <x v="1"/>
  </r>
  <r>
    <s v="ORD00608"/>
    <d v="2025-10-11T00:00:00"/>
    <x v="9"/>
    <x v="1"/>
    <d v="2025-10-30T00:00:00"/>
    <x v="0"/>
    <n v="19"/>
    <s v="CU0054"/>
    <s v="Vinod Agarwal"/>
    <s v="Male"/>
    <n v="37"/>
    <x v="8"/>
    <s v="Madhya Pradesh"/>
    <x v="9"/>
    <n v="3850000"/>
    <x v="0"/>
    <s v="C003"/>
    <x v="1"/>
    <x v="5"/>
    <x v="1"/>
    <x v="1"/>
    <s v="Automatic"/>
    <n v="760000"/>
    <n v="2022"/>
    <n v="2"/>
    <s v="D024"/>
    <x v="4"/>
    <x v="10"/>
    <n v="2013"/>
    <n v="12000"/>
    <n v="3.9"/>
    <s v="S071"/>
    <x v="11"/>
    <n v="5"/>
    <x v="0"/>
    <s v="White"/>
    <n v="1.5789473684210527E-2"/>
    <n v="12000"/>
    <n v="748000"/>
    <n v="7.48"/>
    <s v="Loan/Finance"/>
    <s v="Axis Bank"/>
    <x v="5"/>
    <s v="Yes"/>
    <s v="FB0319"/>
    <n v="2"/>
    <n v="4"/>
    <s v="Dealer Visit"/>
    <x v="2"/>
  </r>
  <r>
    <s v="ORD00609"/>
    <d v="2025-10-11T00:00:00"/>
    <x v="9"/>
    <x v="1"/>
    <d v="2025-11-15T00:00:00"/>
    <x v="0"/>
    <n v="35"/>
    <s v="CU0084"/>
    <s v="Ayesha Khanna"/>
    <s v="Female"/>
    <n v="32"/>
    <x v="1"/>
    <s v="Punjab"/>
    <x v="2"/>
    <n v="2180000"/>
    <x v="0"/>
    <s v="C008"/>
    <x v="3"/>
    <x v="12"/>
    <x v="1"/>
    <x v="1"/>
    <s v="Manual"/>
    <n v="600000"/>
    <n v="2023"/>
    <n v="3"/>
    <s v="D005"/>
    <x v="0"/>
    <x v="1"/>
    <n v="2010"/>
    <n v="12000"/>
    <n v="4"/>
    <s v="S014"/>
    <x v="1"/>
    <n v="8"/>
    <x v="0"/>
    <s v="White"/>
    <n v="1.6666666666666666E-2"/>
    <n v="10000"/>
    <n v="590000"/>
    <n v="5.9"/>
    <s v="Cash"/>
    <s v="N/A"/>
    <x v="3"/>
    <s v="Yes"/>
    <s v="No Feedback"/>
    <s v="No Feedback"/>
    <s v="No Feedback"/>
    <s v="No Feedback"/>
    <x v="3"/>
  </r>
  <r>
    <s v="ORD00610"/>
    <d v="2025-10-11T00:00:00"/>
    <x v="9"/>
    <x v="1"/>
    <d v="2025-11-07T00:00:00"/>
    <x v="0"/>
    <n v="27"/>
    <s v="CU0698"/>
    <s v="Ayesha Saini"/>
    <s v="Female"/>
    <n v="39"/>
    <x v="5"/>
    <s v="Tamil Nadu"/>
    <x v="6"/>
    <n v="1960000"/>
    <x v="0"/>
    <s v="C014"/>
    <x v="2"/>
    <x v="8"/>
    <x v="1"/>
    <x v="1"/>
    <s v="Manual"/>
    <n v="570000"/>
    <n v="2022"/>
    <n v="3"/>
    <s v="D016"/>
    <x v="3"/>
    <x v="18"/>
    <n v="2007"/>
    <n v="4500"/>
    <n v="4.7"/>
    <s v="S049"/>
    <x v="37"/>
    <n v="8"/>
    <x v="0"/>
    <s v="White"/>
    <n v="2.456140350877193E-2"/>
    <n v="14000"/>
    <n v="556000"/>
    <n v="5.56"/>
    <s v="Exchange + Loan"/>
    <s v="SBI"/>
    <x v="5"/>
    <s v="No"/>
    <s v="FB0320"/>
    <n v="3"/>
    <n v="6"/>
    <s v="Online Survey"/>
    <x v="4"/>
  </r>
  <r>
    <s v="ORD00611"/>
    <d v="2025-10-12T00:00:00"/>
    <x v="9"/>
    <x v="1"/>
    <d v="2025-10-22T00:00:00"/>
    <x v="0"/>
    <n v="10"/>
    <s v="CU0353"/>
    <s v="Ayesha Bose"/>
    <s v="Female"/>
    <n v="56"/>
    <x v="1"/>
    <s v="Punjab"/>
    <x v="1"/>
    <n v="1390000"/>
    <x v="0"/>
    <s v="C003"/>
    <x v="1"/>
    <x v="5"/>
    <x v="1"/>
    <x v="1"/>
    <s v="Automatic"/>
    <n v="760000"/>
    <n v="2022"/>
    <n v="2"/>
    <s v="D014"/>
    <x v="3"/>
    <x v="13"/>
    <n v="2013"/>
    <n v="12000"/>
    <n v="4.4000000000000004"/>
    <s v="S044"/>
    <x v="33"/>
    <n v="6"/>
    <x v="0"/>
    <s v="Grey"/>
    <n v="7.8947368421052634E-3"/>
    <n v="6000"/>
    <n v="754000"/>
    <n v="7.54"/>
    <s v="Cash"/>
    <s v="N/A"/>
    <x v="2"/>
    <s v="No"/>
    <s v="FB0321"/>
    <n v="5"/>
    <n v="10"/>
    <s v="Dealer Visit"/>
    <x v="1"/>
  </r>
  <r>
    <s v="ORD00612"/>
    <d v="2025-10-12T00:00:00"/>
    <x v="9"/>
    <x v="1"/>
    <d v="2025-10-22T00:00:00"/>
    <x v="0"/>
    <n v="10"/>
    <s v="CU0620"/>
    <s v="Akash Agarwal"/>
    <s v="Male"/>
    <n v="53"/>
    <x v="4"/>
    <s v="Haryana"/>
    <x v="6"/>
    <n v="890000"/>
    <x v="0"/>
    <s v="C013"/>
    <x v="3"/>
    <x v="19"/>
    <x v="0"/>
    <x v="0"/>
    <s v="Automatic"/>
    <n v="1700000"/>
    <n v="2024"/>
    <n v="2"/>
    <s v="D013"/>
    <x v="1"/>
    <x v="21"/>
    <n v="2010"/>
    <n v="10000"/>
    <n v="4.4000000000000004"/>
    <s v="S041"/>
    <x v="36"/>
    <n v="5"/>
    <x v="0"/>
    <s v="Orange"/>
    <n v="0"/>
    <n v="0"/>
    <n v="1700000"/>
    <n v="17"/>
    <s v="Cash"/>
    <s v="N/A"/>
    <x v="0"/>
    <s v="Yes"/>
    <s v="FB0322"/>
    <n v="5"/>
    <n v="9"/>
    <s v="Phone"/>
    <x v="1"/>
  </r>
  <r>
    <s v="ORD00613"/>
    <d v="2025-10-14T00:00:00"/>
    <x v="9"/>
    <x v="1"/>
    <d v="2025-10-24T00:00:00"/>
    <x v="0"/>
    <n v="10"/>
    <s v="CU0042"/>
    <s v="Arjun Das"/>
    <s v="Male"/>
    <n v="62"/>
    <x v="3"/>
    <s v="Maharashtra"/>
    <x v="8"/>
    <n v="1210000"/>
    <x v="0"/>
    <s v="C005"/>
    <x v="1"/>
    <x v="1"/>
    <x v="0"/>
    <x v="1"/>
    <s v="Automatic"/>
    <n v="900000"/>
    <n v="2022"/>
    <n v="3"/>
    <s v="D009"/>
    <x v="1"/>
    <x v="17"/>
    <n v="2011"/>
    <n v="12000"/>
    <n v="3.5"/>
    <s v="S026"/>
    <x v="17"/>
    <n v="6"/>
    <x v="0"/>
    <s v="Silver"/>
    <n v="3.5555555555555556E-2"/>
    <n v="32000"/>
    <n v="868000"/>
    <n v="8.68"/>
    <s v="Cash"/>
    <s v="N/A"/>
    <x v="1"/>
    <s v="Yes"/>
    <s v="FB0323"/>
    <n v="4"/>
    <n v="6"/>
    <s v="Email"/>
    <x v="1"/>
  </r>
  <r>
    <s v="ORD00614"/>
    <d v="2025-10-14T00:00:00"/>
    <x v="9"/>
    <x v="1"/>
    <d v="2025-10-24T00:00:00"/>
    <x v="0"/>
    <n v="10"/>
    <s v="CU0114"/>
    <s v="Siddharth Jain"/>
    <s v="Male"/>
    <n v="52"/>
    <x v="3"/>
    <s v="Maharashtra"/>
    <x v="0"/>
    <n v="560000"/>
    <x v="0"/>
    <s v="C028"/>
    <x v="4"/>
    <x v="6"/>
    <x v="2"/>
    <x v="1"/>
    <s v="Automatic"/>
    <n v="1250000"/>
    <n v="2023"/>
    <n v="4"/>
    <s v="D009"/>
    <x v="1"/>
    <x v="17"/>
    <n v="2011"/>
    <n v="12000"/>
    <n v="3.5"/>
    <s v="S028"/>
    <x v="25"/>
    <n v="7"/>
    <x v="0"/>
    <s v="Blue"/>
    <n v="0"/>
    <n v="0"/>
    <n v="1250000"/>
    <n v="12.5"/>
    <s v="Cash"/>
    <s v="N/A"/>
    <x v="2"/>
    <s v="No"/>
    <s v="FB0324"/>
    <n v="5"/>
    <n v="10"/>
    <s v="Dealer Visit"/>
    <x v="1"/>
  </r>
  <r>
    <s v="ORD00615"/>
    <d v="2025-10-15T00:00:00"/>
    <x v="9"/>
    <x v="1"/>
    <d v="2025-11-09T00:00:00"/>
    <x v="0"/>
    <n v="25"/>
    <s v="CU0388"/>
    <s v="Ashok Singh"/>
    <s v="Male"/>
    <n v="45"/>
    <x v="22"/>
    <s v="Gujarat"/>
    <x v="1"/>
    <n v="790000"/>
    <x v="0"/>
    <s v="C017"/>
    <x v="2"/>
    <x v="26"/>
    <x v="0"/>
    <x v="0"/>
    <s v="Automatic"/>
    <n v="1550000"/>
    <n v="2023"/>
    <n v="2"/>
    <s v="D013"/>
    <x v="1"/>
    <x v="21"/>
    <n v="2010"/>
    <n v="10000"/>
    <n v="4.4000000000000004"/>
    <s v="S041"/>
    <x v="36"/>
    <n v="5"/>
    <x v="0"/>
    <s v="White"/>
    <n v="0"/>
    <n v="0"/>
    <n v="1550000"/>
    <n v="15.5"/>
    <s v="Cash"/>
    <s v="N/A"/>
    <x v="1"/>
    <s v="No"/>
    <s v="No Feedback"/>
    <s v="No Feedback"/>
    <s v="No Feedback"/>
    <s v="No Feedback"/>
    <x v="3"/>
  </r>
  <r>
    <s v="ORD00616"/>
    <d v="2025-10-15T00:00:00"/>
    <x v="9"/>
    <x v="1"/>
    <d v="2025-10-21T00:00:00"/>
    <x v="0"/>
    <n v="6"/>
    <s v="CU0249"/>
    <s v="Kunal Yadav"/>
    <s v="Male"/>
    <n v="37"/>
    <x v="4"/>
    <s v="Haryana"/>
    <x v="0"/>
    <n v="1400000"/>
    <x v="0"/>
    <s v="C012"/>
    <x v="3"/>
    <x v="9"/>
    <x v="2"/>
    <x v="1"/>
    <s v="Automatic"/>
    <n v="1100000"/>
    <n v="2023"/>
    <n v="2"/>
    <s v="D014"/>
    <x v="3"/>
    <x v="13"/>
    <n v="2013"/>
    <n v="12000"/>
    <n v="4.4000000000000004"/>
    <s v="S042"/>
    <x v="16"/>
    <n v="5"/>
    <x v="0"/>
    <s v="Grey"/>
    <n v="8.1818181818181825E-3"/>
    <n v="9000"/>
    <n v="1091000"/>
    <n v="10.91"/>
    <s v="Exchange + Loan"/>
    <s v="SBI"/>
    <x v="5"/>
    <s v="No"/>
    <s v="FB0325"/>
    <n v="5"/>
    <n v="10"/>
    <s v="Online Survey"/>
    <x v="1"/>
  </r>
  <r>
    <s v="ORD00617"/>
    <d v="2025-10-17T00:00:00"/>
    <x v="9"/>
    <x v="1"/>
    <d v="2025-10-24T00:00:00"/>
    <x v="0"/>
    <n v="7"/>
    <s v="CU0209"/>
    <s v="Varun Joshi"/>
    <s v="Male"/>
    <n v="47"/>
    <x v="2"/>
    <s v="Delhi"/>
    <x v="8"/>
    <n v="2470000"/>
    <x v="0"/>
    <s v="C010"/>
    <x v="3"/>
    <x v="4"/>
    <x v="0"/>
    <x v="1"/>
    <s v="Manual"/>
    <n v="800000"/>
    <n v="2022"/>
    <n v="3"/>
    <s v="D005"/>
    <x v="0"/>
    <x v="1"/>
    <n v="2010"/>
    <n v="12000"/>
    <n v="4"/>
    <s v="S015"/>
    <x v="10"/>
    <n v="8"/>
    <x v="0"/>
    <s v="Silver"/>
    <n v="8.7500000000000008E-3"/>
    <n v="7000"/>
    <n v="793000"/>
    <n v="7.93"/>
    <s v="Loan/Finance"/>
    <s v="Axis Bank"/>
    <x v="2"/>
    <s v="No"/>
    <s v="FB0326"/>
    <n v="4"/>
    <n v="8"/>
    <s v="Dealer Visit"/>
    <x v="1"/>
  </r>
  <r>
    <s v="ORD00618"/>
    <d v="2025-10-18T00:00:00"/>
    <x v="9"/>
    <x v="1"/>
    <d v="2025-10-29T00:00:00"/>
    <x v="0"/>
    <n v="11"/>
    <s v="CU0660"/>
    <s v="Swati Pillai"/>
    <s v="Female"/>
    <n v="62"/>
    <x v="1"/>
    <s v="Punjab"/>
    <x v="6"/>
    <n v="1860000"/>
    <x v="0"/>
    <s v="C005"/>
    <x v="1"/>
    <x v="1"/>
    <x v="0"/>
    <x v="1"/>
    <s v="Automatic"/>
    <n v="900000"/>
    <n v="2022"/>
    <n v="3"/>
    <s v="D005"/>
    <x v="0"/>
    <x v="1"/>
    <n v="2010"/>
    <n v="12000"/>
    <n v="4"/>
    <s v="S015"/>
    <x v="10"/>
    <n v="8"/>
    <x v="0"/>
    <s v="White"/>
    <n v="1.6666666666666666E-2"/>
    <n v="15000"/>
    <n v="885000"/>
    <n v="8.85"/>
    <s v="Exchange + Loan"/>
    <s v="SBI"/>
    <x v="0"/>
    <s v="No"/>
    <s v="FB0327"/>
    <n v="1"/>
    <n v="1"/>
    <s v="Dealer Visit"/>
    <x v="6"/>
  </r>
  <r>
    <s v="ORD00619"/>
    <d v="2025-10-18T00:00:00"/>
    <x v="9"/>
    <x v="1"/>
    <d v="2025-11-06T00:00:00"/>
    <x v="0"/>
    <n v="19"/>
    <s v="CU0498"/>
    <s v="Nisha Khanna"/>
    <s v="Female"/>
    <n v="43"/>
    <x v="22"/>
    <s v="Gujarat"/>
    <x v="0"/>
    <n v="1140000"/>
    <x v="0"/>
    <s v="C009"/>
    <x v="3"/>
    <x v="17"/>
    <x v="1"/>
    <x v="1"/>
    <s v="Automatic"/>
    <n v="780000"/>
    <n v="2023"/>
    <n v="2"/>
    <s v="D018"/>
    <x v="3"/>
    <x v="7"/>
    <n v="2019"/>
    <n v="4500"/>
    <n v="3.8"/>
    <s v="S055"/>
    <x v="71"/>
    <n v="8"/>
    <x v="1"/>
    <s v="Grey"/>
    <n v="3.9743589743589741E-2"/>
    <n v="31000"/>
    <n v="749000"/>
    <n v="7.49"/>
    <s v="Loan/Finance"/>
    <s v="ICICI Bank"/>
    <x v="2"/>
    <s v="No"/>
    <s v="No Feedback"/>
    <s v="No Feedback"/>
    <s v="No Feedback"/>
    <s v="No Feedback"/>
    <x v="3"/>
  </r>
  <r>
    <s v="ORD00620"/>
    <d v="2025-10-19T00:00:00"/>
    <x v="9"/>
    <x v="1"/>
    <d v="2025-11-07T00:00:00"/>
    <x v="0"/>
    <n v="19"/>
    <s v="CU0529"/>
    <s v="Aman Shah"/>
    <s v="Male"/>
    <n v="22"/>
    <x v="6"/>
    <s v="Odisha"/>
    <x v="2"/>
    <n v="1400000"/>
    <x v="1"/>
    <s v="C027"/>
    <x v="9"/>
    <x v="27"/>
    <x v="0"/>
    <x v="4"/>
    <s v="Automatic"/>
    <n v="1350000"/>
    <n v="2022"/>
    <n v="5"/>
    <s v="D021"/>
    <x v="2"/>
    <x v="6"/>
    <n v="2008"/>
    <n v="4500"/>
    <n v="4.3"/>
    <s v="S062"/>
    <x v="6"/>
    <n v="5"/>
    <x v="0"/>
    <s v="Red"/>
    <n v="2.9629629629629631E-2"/>
    <n v="40000"/>
    <n v="1310000"/>
    <n v="13.1"/>
    <s v="Lease (Corporate)"/>
    <s v="SBI"/>
    <x v="4"/>
    <s v="No"/>
    <s v="FB0328"/>
    <n v="5"/>
    <n v="10"/>
    <s v="Phone"/>
    <x v="1"/>
  </r>
  <r>
    <s v="ORD00621"/>
    <d v="2025-10-19T00:00:00"/>
    <x v="9"/>
    <x v="1"/>
    <m/>
    <x v="1"/>
    <s v=""/>
    <s v="CU0570"/>
    <s v="Rakesh Gupta"/>
    <s v="Male"/>
    <n v="22"/>
    <x v="17"/>
    <s v="Karnataka"/>
    <x v="0"/>
    <n v="1150000"/>
    <x v="0"/>
    <s v="C030"/>
    <x v="6"/>
    <x v="32"/>
    <x v="0"/>
    <x v="1"/>
    <s v="Automatic"/>
    <n v="1350000"/>
    <n v="2023"/>
    <n v="3"/>
    <s v="D014"/>
    <x v="3"/>
    <x v="13"/>
    <n v="2013"/>
    <n v="12000"/>
    <n v="4.4000000000000004"/>
    <s v="S044"/>
    <x v="33"/>
    <n v="6"/>
    <x v="0"/>
    <s v="Black"/>
    <n v="0.02"/>
    <n v="27000"/>
    <n v="1323000"/>
    <n v="13.23"/>
    <s v="Loan/Finance"/>
    <s v="SBI"/>
    <x v="1"/>
    <s v="No"/>
    <s v="No Feedback"/>
    <s v="No Feedback"/>
    <s v="No Feedback"/>
    <s v="No Feedback"/>
    <x v="3"/>
  </r>
  <r>
    <s v="ORD00622"/>
    <d v="2025-10-19T00:00:00"/>
    <x v="9"/>
    <x v="1"/>
    <d v="2025-11-07T00:00:00"/>
    <x v="0"/>
    <n v="19"/>
    <s v="CU0568"/>
    <s v="Gaurav Chauhan"/>
    <s v="Male"/>
    <n v="37"/>
    <x v="18"/>
    <s v="Gujarat"/>
    <x v="1"/>
    <n v="1240000"/>
    <x v="0"/>
    <s v="C010"/>
    <x v="3"/>
    <x v="4"/>
    <x v="0"/>
    <x v="1"/>
    <s v="Manual"/>
    <n v="800000"/>
    <n v="2022"/>
    <n v="3"/>
    <s v="D013"/>
    <x v="1"/>
    <x v="21"/>
    <n v="2010"/>
    <n v="10000"/>
    <n v="4.4000000000000004"/>
    <s v="S039"/>
    <x v="38"/>
    <n v="4"/>
    <x v="0"/>
    <s v="Grey"/>
    <n v="0"/>
    <n v="0"/>
    <n v="800000"/>
    <n v="8"/>
    <s v="Loan/Finance"/>
    <s v="Mahindra Finance"/>
    <x v="2"/>
    <s v="No"/>
    <s v="FB0329"/>
    <n v="5"/>
    <n v="9"/>
    <s v="Email"/>
    <x v="1"/>
  </r>
  <r>
    <s v="ORD00623"/>
    <d v="2025-10-20T00:00:00"/>
    <x v="9"/>
    <x v="1"/>
    <d v="2025-11-12T00:00:00"/>
    <x v="0"/>
    <n v="23"/>
    <s v="CU0205"/>
    <s v="Gaurav Malhotra"/>
    <s v="Male"/>
    <n v="50"/>
    <x v="7"/>
    <s v="Telangana"/>
    <x v="0"/>
    <n v="880000"/>
    <x v="0"/>
    <s v="C016"/>
    <x v="2"/>
    <x v="16"/>
    <x v="0"/>
    <x v="0"/>
    <s v="Manual"/>
    <n v="950000"/>
    <n v="2023"/>
    <n v="3"/>
    <s v="D018"/>
    <x v="3"/>
    <x v="7"/>
    <n v="2019"/>
    <n v="4500"/>
    <n v="3.8"/>
    <s v="S053"/>
    <x v="7"/>
    <n v="7"/>
    <x v="0"/>
    <s v="White"/>
    <n v="1.7894736842105262E-2"/>
    <n v="17000"/>
    <n v="933000"/>
    <n v="9.33"/>
    <s v="Cash"/>
    <s v="N/A"/>
    <x v="2"/>
    <s v="No"/>
    <s v="No Feedback"/>
    <s v="No Feedback"/>
    <s v="No Feedback"/>
    <s v="No Feedback"/>
    <x v="3"/>
  </r>
  <r>
    <s v="ORD00624"/>
    <d v="2025-10-20T00:00:00"/>
    <x v="9"/>
    <x v="1"/>
    <d v="2025-10-31T00:00:00"/>
    <x v="0"/>
    <n v="11"/>
    <s v="CU0483"/>
    <s v="Ritu Reddy"/>
    <s v="Female"/>
    <n v="50"/>
    <x v="15"/>
    <s v="Tamil Nadu"/>
    <x v="4"/>
    <n v="850000"/>
    <x v="0"/>
    <s v="C023"/>
    <x v="0"/>
    <x v="24"/>
    <x v="0"/>
    <x v="1"/>
    <s v="Manual"/>
    <n v="900000"/>
    <n v="2024"/>
    <n v="3"/>
    <s v="D017"/>
    <x v="3"/>
    <x v="19"/>
    <n v="2015"/>
    <n v="4500"/>
    <n v="4.3"/>
    <s v="S051"/>
    <x v="29"/>
    <n v="4"/>
    <x v="0"/>
    <s v="White"/>
    <n v="0.02"/>
    <n v="18000"/>
    <n v="882000"/>
    <n v="8.82"/>
    <s v="Loan/Finance"/>
    <s v="Mahindra Finance"/>
    <x v="4"/>
    <s v="Yes"/>
    <s v="FB0330"/>
    <n v="5"/>
    <n v="10"/>
    <s v="Email"/>
    <x v="1"/>
  </r>
  <r>
    <s v="ORD00625"/>
    <d v="2025-10-22T00:00:00"/>
    <x v="9"/>
    <x v="1"/>
    <d v="2025-11-02T00:00:00"/>
    <x v="0"/>
    <n v="11"/>
    <s v="CU0210"/>
    <s v="Varun Joshi"/>
    <s v="Male"/>
    <n v="34"/>
    <x v="24"/>
    <s v="Maharashtra"/>
    <x v="8"/>
    <n v="2260000"/>
    <x v="0"/>
    <s v="C012"/>
    <x v="3"/>
    <x v="9"/>
    <x v="2"/>
    <x v="1"/>
    <s v="Automatic"/>
    <n v="1100000"/>
    <n v="2023"/>
    <n v="2"/>
    <s v="D011"/>
    <x v="1"/>
    <x v="3"/>
    <n v="2019"/>
    <n v="12000"/>
    <n v="4.5999999999999996"/>
    <s v="S034"/>
    <x v="3"/>
    <n v="5"/>
    <x v="0"/>
    <s v="White"/>
    <n v="0"/>
    <n v="0"/>
    <n v="1100000"/>
    <n v="11"/>
    <s v="Cash"/>
    <s v="N/A"/>
    <x v="0"/>
    <s v="Yes"/>
    <s v="FB0331"/>
    <n v="4"/>
    <n v="7"/>
    <s v="Online Survey"/>
    <x v="1"/>
  </r>
  <r>
    <s v="ORD00626"/>
    <d v="2025-10-22T00:00:00"/>
    <x v="9"/>
    <x v="1"/>
    <d v="2025-11-07T00:00:00"/>
    <x v="0"/>
    <n v="16"/>
    <s v="CU0380"/>
    <s v="Vivek Shah"/>
    <s v="Male"/>
    <n v="39"/>
    <x v="3"/>
    <s v="Maharashtra"/>
    <x v="1"/>
    <n v="1170000"/>
    <x v="0"/>
    <s v="C003"/>
    <x v="1"/>
    <x v="5"/>
    <x v="1"/>
    <x v="1"/>
    <s v="Automatic"/>
    <n v="760000"/>
    <n v="2022"/>
    <n v="2"/>
    <s v="D011"/>
    <x v="1"/>
    <x v="3"/>
    <n v="2019"/>
    <n v="12000"/>
    <n v="4.5999999999999996"/>
    <s v="S035"/>
    <x v="22"/>
    <n v="4"/>
    <x v="0"/>
    <s v="White"/>
    <n v="0"/>
    <n v="0"/>
    <n v="760000"/>
    <n v="7.6"/>
    <s v="Cash"/>
    <s v="N/A"/>
    <x v="0"/>
    <s v="No"/>
    <s v="No Feedback"/>
    <s v="No Feedback"/>
    <s v="No Feedback"/>
    <s v="No Feedback"/>
    <x v="3"/>
  </r>
  <r>
    <s v="ORD00627"/>
    <d v="2025-10-24T00:00:00"/>
    <x v="9"/>
    <x v="1"/>
    <d v="2025-10-27T00:00:00"/>
    <x v="0"/>
    <n v="3"/>
    <s v="CU0122"/>
    <s v="Sneha Shah"/>
    <s v="Female"/>
    <n v="31"/>
    <x v="13"/>
    <s v="Assam"/>
    <x v="4"/>
    <n v="640000"/>
    <x v="0"/>
    <s v="C002"/>
    <x v="1"/>
    <x v="3"/>
    <x v="1"/>
    <x v="1"/>
    <s v="Manual"/>
    <n v="650000"/>
    <n v="2024"/>
    <n v="3"/>
    <s v="D023"/>
    <x v="2"/>
    <x v="14"/>
    <n v="2005"/>
    <n v="12000"/>
    <n v="4.4000000000000004"/>
    <s v="S069"/>
    <x v="28"/>
    <n v="6"/>
    <x v="0"/>
    <s v="Blue"/>
    <n v="1.8461538461538463E-2"/>
    <n v="12000"/>
    <n v="638000"/>
    <n v="6.38"/>
    <s v="Cash"/>
    <s v="N/A"/>
    <x v="3"/>
    <s v="Yes"/>
    <s v="FB0332"/>
    <n v="4"/>
    <n v="8"/>
    <s v="Dealer Visit"/>
    <x v="1"/>
  </r>
  <r>
    <s v="ORD00628"/>
    <d v="2025-10-24T00:00:00"/>
    <x v="9"/>
    <x v="1"/>
    <d v="2025-11-06T00:00:00"/>
    <x v="0"/>
    <n v="13"/>
    <s v="CU0422"/>
    <s v="Aman Bose"/>
    <s v="Male"/>
    <n v="34"/>
    <x v="14"/>
    <s v="Rajasthan"/>
    <x v="1"/>
    <n v="1020000"/>
    <x v="0"/>
    <s v="C031"/>
    <x v="6"/>
    <x v="23"/>
    <x v="0"/>
    <x v="0"/>
    <s v="Manual"/>
    <n v="950000"/>
    <n v="2024"/>
    <n v="4"/>
    <s v="D006"/>
    <x v="0"/>
    <x v="15"/>
    <n v="2015"/>
    <n v="3000"/>
    <n v="3.5"/>
    <s v="S018"/>
    <x v="54"/>
    <n v="8"/>
    <x v="1"/>
    <s v="White"/>
    <n v="0"/>
    <n v="0"/>
    <n v="950000"/>
    <n v="9.5"/>
    <s v="Loan/Finance"/>
    <s v="ICICI Bank"/>
    <x v="6"/>
    <s v="No"/>
    <s v="FB0333"/>
    <n v="4"/>
    <n v="8"/>
    <s v="Online Survey"/>
    <x v="1"/>
  </r>
  <r>
    <s v="ORD00629"/>
    <d v="2025-10-24T00:00:00"/>
    <x v="9"/>
    <x v="1"/>
    <d v="2025-11-09T00:00:00"/>
    <x v="0"/>
    <n v="16"/>
    <s v="CU0586"/>
    <s v="Kamal Jain"/>
    <s v="Male"/>
    <n v="29"/>
    <x v="17"/>
    <s v="Karnataka"/>
    <x v="0"/>
    <n v="710000"/>
    <x v="0"/>
    <s v="C001"/>
    <x v="1"/>
    <x v="25"/>
    <x v="1"/>
    <x v="1"/>
    <s v="Manual"/>
    <n v="425000"/>
    <n v="2022"/>
    <n v="3"/>
    <s v="D014"/>
    <x v="3"/>
    <x v="13"/>
    <n v="2013"/>
    <n v="12000"/>
    <n v="4.4000000000000004"/>
    <s v="S042"/>
    <x v="16"/>
    <n v="5"/>
    <x v="0"/>
    <s v="White"/>
    <n v="0"/>
    <n v="0"/>
    <n v="425000"/>
    <n v="4.25"/>
    <s v="Cash"/>
    <s v="N/A"/>
    <x v="2"/>
    <s v="No"/>
    <s v="No Feedback"/>
    <s v="No Feedback"/>
    <s v="No Feedback"/>
    <s v="No Feedback"/>
    <x v="3"/>
  </r>
  <r>
    <s v="ORD00630"/>
    <d v="2025-10-24T00:00:00"/>
    <x v="9"/>
    <x v="1"/>
    <d v="2025-11-15T00:00:00"/>
    <x v="0"/>
    <n v="22"/>
    <s v="CU0063"/>
    <s v="Nitin Bose"/>
    <s v="Male"/>
    <n v="41"/>
    <x v="13"/>
    <s v="Assam"/>
    <x v="1"/>
    <n v="1250000"/>
    <x v="0"/>
    <s v="C018"/>
    <x v="2"/>
    <x v="20"/>
    <x v="0"/>
    <x v="3"/>
    <s v="Automatic"/>
    <n v="1450000"/>
    <n v="2023"/>
    <n v="3"/>
    <s v="D023"/>
    <x v="2"/>
    <x v="14"/>
    <n v="2005"/>
    <n v="12000"/>
    <n v="4.4000000000000004"/>
    <s v="S069"/>
    <x v="28"/>
    <n v="6"/>
    <x v="0"/>
    <s v="Red"/>
    <n v="0"/>
    <n v="0"/>
    <n v="1450000"/>
    <n v="14.5"/>
    <s v="Cash"/>
    <s v="N/A"/>
    <x v="3"/>
    <s v="Yes"/>
    <s v="No Feedback"/>
    <s v="No Feedback"/>
    <s v="No Feedback"/>
    <s v="No Feedback"/>
    <x v="3"/>
  </r>
  <r>
    <s v="ORD00631"/>
    <d v="2025-10-25T00:00:00"/>
    <x v="9"/>
    <x v="1"/>
    <d v="2025-11-23T00:00:00"/>
    <x v="0"/>
    <n v="29"/>
    <s v="CU0705"/>
    <s v="Lokesh Iyer"/>
    <s v="Male"/>
    <n v="29"/>
    <x v="16"/>
    <s v="Uttar Pradesh"/>
    <x v="4"/>
    <n v="310000"/>
    <x v="0"/>
    <s v="C002"/>
    <x v="1"/>
    <x v="3"/>
    <x v="1"/>
    <x v="1"/>
    <s v="Manual"/>
    <n v="650000"/>
    <n v="2024"/>
    <n v="3"/>
    <s v="D016"/>
    <x v="3"/>
    <x v="18"/>
    <n v="2007"/>
    <n v="4500"/>
    <n v="4.7"/>
    <s v="S049"/>
    <x v="37"/>
    <n v="8"/>
    <x v="0"/>
    <s v="White"/>
    <n v="0"/>
    <n v="0"/>
    <n v="650000"/>
    <n v="6.5"/>
    <s v="Loan/Finance"/>
    <s v="Bajaj Finserv"/>
    <x v="4"/>
    <s v="Yes"/>
    <s v="FB0334"/>
    <n v="4"/>
    <n v="8"/>
    <s v="Online Survey"/>
    <x v="1"/>
  </r>
  <r>
    <s v="ORD00632"/>
    <d v="2025-10-25T00:00:00"/>
    <x v="9"/>
    <x v="1"/>
    <d v="2025-11-18T00:00:00"/>
    <x v="0"/>
    <n v="24"/>
    <s v="CU0217"/>
    <s v="Karan Agarwal"/>
    <s v="Male"/>
    <n v="33"/>
    <x v="6"/>
    <s v="Odisha"/>
    <x v="6"/>
    <n v="2230000"/>
    <x v="0"/>
    <s v="C002"/>
    <x v="1"/>
    <x v="3"/>
    <x v="1"/>
    <x v="1"/>
    <s v="Manual"/>
    <n v="650000"/>
    <n v="2024"/>
    <n v="3"/>
    <s v="D021"/>
    <x v="2"/>
    <x v="6"/>
    <n v="2008"/>
    <n v="4500"/>
    <n v="4.3"/>
    <s v="S062"/>
    <x v="6"/>
    <n v="5"/>
    <x v="0"/>
    <s v="Blue"/>
    <n v="3.8461538461538464E-2"/>
    <n v="25000"/>
    <n v="625000"/>
    <n v="6.25"/>
    <s v="Loan/Finance"/>
    <s v="Mahindra Finance"/>
    <x v="0"/>
    <s v="No"/>
    <s v="No Feedback"/>
    <s v="No Feedback"/>
    <s v="No Feedback"/>
    <s v="No Feedback"/>
    <x v="3"/>
  </r>
  <r>
    <s v="ORD00633"/>
    <d v="2025-10-26T00:00:00"/>
    <x v="9"/>
    <x v="1"/>
    <d v="2025-11-11T00:00:00"/>
    <x v="0"/>
    <n v="16"/>
    <s v="CU0546"/>
    <s v="Tanvi Agarwal"/>
    <s v="Female"/>
    <n v="53"/>
    <x v="22"/>
    <s v="Gujarat"/>
    <x v="4"/>
    <n v="320000"/>
    <x v="0"/>
    <s v="C014"/>
    <x v="2"/>
    <x v="8"/>
    <x v="1"/>
    <x v="1"/>
    <s v="Manual"/>
    <n v="570000"/>
    <n v="2022"/>
    <n v="3"/>
    <s v="D013"/>
    <x v="1"/>
    <x v="21"/>
    <n v="2010"/>
    <n v="10000"/>
    <n v="4.4000000000000004"/>
    <s v="S040"/>
    <x v="67"/>
    <n v="6"/>
    <x v="0"/>
    <s v="Blue"/>
    <n v="0"/>
    <n v="0"/>
    <n v="570000"/>
    <n v="5.7"/>
    <s v="Exchange + Loan"/>
    <s v="ICICI Bank"/>
    <x v="4"/>
    <s v="Yes"/>
    <s v="FB0335"/>
    <n v="5"/>
    <n v="10"/>
    <s v="Email"/>
    <x v="1"/>
  </r>
  <r>
    <s v="ORD00634"/>
    <d v="2025-10-26T00:00:00"/>
    <x v="9"/>
    <x v="1"/>
    <d v="2025-11-12T00:00:00"/>
    <x v="0"/>
    <n v="17"/>
    <s v="CU0201"/>
    <s v="Meera Sharma"/>
    <s v="Female"/>
    <n v="32"/>
    <x v="6"/>
    <s v="Odisha"/>
    <x v="2"/>
    <n v="1910000"/>
    <x v="0"/>
    <s v="C010"/>
    <x v="3"/>
    <x v="4"/>
    <x v="0"/>
    <x v="1"/>
    <s v="Manual"/>
    <n v="800000"/>
    <n v="2022"/>
    <n v="3"/>
    <s v="D021"/>
    <x v="2"/>
    <x v="6"/>
    <n v="2008"/>
    <n v="4500"/>
    <n v="4.3"/>
    <s v="S062"/>
    <x v="6"/>
    <n v="5"/>
    <x v="0"/>
    <s v="Grey"/>
    <n v="4.6249999999999999E-2"/>
    <n v="37000"/>
    <n v="763000"/>
    <n v="7.63"/>
    <s v="Cash"/>
    <s v="N/A"/>
    <x v="5"/>
    <s v="Yes"/>
    <s v="FB0336"/>
    <n v="3"/>
    <n v="7"/>
    <s v="Dealer Visit"/>
    <x v="1"/>
  </r>
  <r>
    <s v="ORD00635"/>
    <d v="2025-10-26T00:00:00"/>
    <x v="9"/>
    <x v="1"/>
    <d v="2025-11-13T00:00:00"/>
    <x v="0"/>
    <n v="18"/>
    <s v="CU0574"/>
    <s v="Nisha Das"/>
    <s v="Female"/>
    <n v="37"/>
    <x v="18"/>
    <s v="Gujarat"/>
    <x v="2"/>
    <n v="1640000"/>
    <x v="1"/>
    <s v="C012"/>
    <x v="3"/>
    <x v="9"/>
    <x v="2"/>
    <x v="1"/>
    <s v="Automatic"/>
    <n v="1100000"/>
    <n v="2023"/>
    <n v="2"/>
    <s v="D019"/>
    <x v="3"/>
    <x v="23"/>
    <n v="2013"/>
    <n v="12000"/>
    <n v="4.2"/>
    <s v="S057"/>
    <x v="70"/>
    <n v="7"/>
    <x v="0"/>
    <s v="Blue"/>
    <n v="0"/>
    <n v="0"/>
    <n v="1100000"/>
    <n v="11"/>
    <s v="Lease (Corporate)"/>
    <s v="SBI"/>
    <x v="5"/>
    <s v="No"/>
    <s v="No Feedback"/>
    <s v="No Feedback"/>
    <s v="No Feedback"/>
    <s v="No Feedback"/>
    <x v="3"/>
  </r>
  <r>
    <s v="ORD00636"/>
    <d v="2025-10-26T00:00:00"/>
    <x v="9"/>
    <x v="1"/>
    <d v="2025-11-06T00:00:00"/>
    <x v="0"/>
    <n v="11"/>
    <s v="CU0557"/>
    <s v="Mahesh Malhotra"/>
    <s v="Male"/>
    <n v="46"/>
    <x v="4"/>
    <s v="Haryana"/>
    <x v="1"/>
    <n v="1690000"/>
    <x v="0"/>
    <s v="C031"/>
    <x v="6"/>
    <x v="23"/>
    <x v="0"/>
    <x v="0"/>
    <s v="Manual"/>
    <n v="950000"/>
    <n v="2024"/>
    <n v="4"/>
    <s v="D002"/>
    <x v="0"/>
    <x v="5"/>
    <n v="2007"/>
    <n v="10000"/>
    <n v="4"/>
    <s v="S007"/>
    <x v="72"/>
    <n v="6"/>
    <x v="1"/>
    <s v="Red"/>
    <n v="2.736842105263158E-2"/>
    <n v="26000"/>
    <n v="924000"/>
    <n v="9.24"/>
    <s v="Loan/Finance"/>
    <s v="ICICI Bank"/>
    <x v="6"/>
    <s v="No"/>
    <s v="No Feedback"/>
    <s v="No Feedback"/>
    <s v="No Feedback"/>
    <s v="No Feedback"/>
    <x v="3"/>
  </r>
  <r>
    <s v="ORD00637"/>
    <d v="2025-10-26T00:00:00"/>
    <x v="9"/>
    <x v="1"/>
    <d v="2025-11-03T00:00:00"/>
    <x v="0"/>
    <n v="8"/>
    <s v="CU0503"/>
    <s v="Jatin Singh"/>
    <s v="Male"/>
    <n v="21"/>
    <x v="21"/>
    <s v="Kerala"/>
    <x v="9"/>
    <n v="3390000"/>
    <x v="0"/>
    <s v="C029"/>
    <x v="4"/>
    <x v="18"/>
    <x v="2"/>
    <x v="1"/>
    <s v="Manual"/>
    <n v="800000"/>
    <n v="2024"/>
    <n v="3"/>
    <s v="D019"/>
    <x v="3"/>
    <x v="23"/>
    <n v="2013"/>
    <n v="12000"/>
    <n v="4.2"/>
    <s v="S056"/>
    <x v="47"/>
    <n v="8"/>
    <x v="0"/>
    <s v="Grey"/>
    <n v="2.5000000000000001E-2"/>
    <n v="20000"/>
    <n v="780000"/>
    <n v="7.8"/>
    <s v="Exchange + Loan"/>
    <s v="HDFC Bank"/>
    <x v="2"/>
    <s v="No"/>
    <s v="No Feedback"/>
    <s v="No Feedback"/>
    <s v="No Feedback"/>
    <s v="No Feedback"/>
    <x v="3"/>
  </r>
  <r>
    <s v="ORD00638"/>
    <d v="2025-10-27T00:00:00"/>
    <x v="9"/>
    <x v="1"/>
    <d v="2025-10-31T00:00:00"/>
    <x v="0"/>
    <n v="4"/>
    <s v="CU0169"/>
    <s v="Anjali Bose"/>
    <s v="Female"/>
    <n v="36"/>
    <x v="9"/>
    <s v="Haryana"/>
    <x v="1"/>
    <n v="1290000"/>
    <x v="0"/>
    <s v="C020"/>
    <x v="0"/>
    <x v="28"/>
    <x v="0"/>
    <x v="0"/>
    <s v="Manual"/>
    <n v="1250000"/>
    <n v="2020"/>
    <n v="2"/>
    <s v="D011"/>
    <x v="1"/>
    <x v="3"/>
    <n v="2019"/>
    <n v="12000"/>
    <n v="4.5999999999999996"/>
    <s v="S034"/>
    <x v="3"/>
    <n v="5"/>
    <x v="0"/>
    <s v="Blue"/>
    <n v="0"/>
    <n v="0"/>
    <n v="1250000"/>
    <n v="12.5"/>
    <s v="Loan/Finance"/>
    <s v="Tata Capital"/>
    <x v="1"/>
    <s v="Yes"/>
    <s v="No Feedback"/>
    <s v="No Feedback"/>
    <s v="No Feedback"/>
    <s v="No Feedback"/>
    <x v="3"/>
  </r>
  <r>
    <s v="ORD00639"/>
    <d v="2025-10-27T00:00:00"/>
    <x v="9"/>
    <x v="1"/>
    <d v="2025-11-22T00:00:00"/>
    <x v="0"/>
    <n v="26"/>
    <s v="CU0086"/>
    <s v="Karan Das"/>
    <s v="Male"/>
    <n v="39"/>
    <x v="21"/>
    <s v="Kerala"/>
    <x v="8"/>
    <n v="1530000"/>
    <x v="0"/>
    <s v="C007"/>
    <x v="1"/>
    <x v="22"/>
    <x v="0"/>
    <x v="4"/>
    <s v="Automatic"/>
    <n v="1150000"/>
    <n v="2022"/>
    <n v="3"/>
    <s v="D019"/>
    <x v="3"/>
    <x v="23"/>
    <n v="2013"/>
    <n v="12000"/>
    <n v="4.2"/>
    <s v="S056"/>
    <x v="47"/>
    <n v="8"/>
    <x v="0"/>
    <s v="White"/>
    <n v="3.3913043478260872E-2"/>
    <n v="39000"/>
    <n v="1111000"/>
    <n v="11.11"/>
    <s v="Loan/Finance"/>
    <s v="Axis Bank"/>
    <x v="1"/>
    <s v="No"/>
    <s v="FB0337"/>
    <n v="4"/>
    <n v="9"/>
    <s v="Email"/>
    <x v="1"/>
  </r>
  <r>
    <s v="ORD00640"/>
    <d v="2025-10-28T00:00:00"/>
    <x v="9"/>
    <x v="1"/>
    <d v="2025-11-18T00:00:00"/>
    <x v="0"/>
    <n v="21"/>
    <s v="CU0620"/>
    <s v="Akash Agarwal"/>
    <s v="Male"/>
    <n v="53"/>
    <x v="4"/>
    <s v="Haryana"/>
    <x v="6"/>
    <n v="890000"/>
    <x v="0"/>
    <s v="C001"/>
    <x v="1"/>
    <x v="25"/>
    <x v="1"/>
    <x v="1"/>
    <s v="Manual"/>
    <n v="425000"/>
    <n v="2022"/>
    <n v="3"/>
    <s v="D003"/>
    <x v="0"/>
    <x v="4"/>
    <n v="2012"/>
    <n v="10000"/>
    <n v="4.2"/>
    <s v="S010"/>
    <x v="15"/>
    <n v="5"/>
    <x v="0"/>
    <s v="White"/>
    <n v="1.8823529411764704E-2"/>
    <n v="8000"/>
    <n v="417000"/>
    <n v="4.17"/>
    <s v="Cash"/>
    <s v="N/A"/>
    <x v="6"/>
    <s v="No"/>
    <s v="No Feedback"/>
    <s v="No Feedback"/>
    <s v="No Feedback"/>
    <s v="No Feedback"/>
    <x v="3"/>
  </r>
  <r>
    <s v="ORD00641"/>
    <d v="2025-10-28T00:00:00"/>
    <x v="9"/>
    <x v="1"/>
    <d v="2025-11-18T00:00:00"/>
    <x v="0"/>
    <n v="21"/>
    <s v="CU0152"/>
    <s v="Lokesh Iyer"/>
    <s v="Male"/>
    <n v="22"/>
    <x v="9"/>
    <s v="Haryana"/>
    <x v="8"/>
    <n v="1940000"/>
    <x v="0"/>
    <s v="C016"/>
    <x v="2"/>
    <x v="16"/>
    <x v="0"/>
    <x v="0"/>
    <s v="Manual"/>
    <n v="950000"/>
    <n v="2023"/>
    <n v="3"/>
    <s v="D003"/>
    <x v="0"/>
    <x v="4"/>
    <n v="2012"/>
    <n v="10000"/>
    <n v="4.2"/>
    <s v="S010"/>
    <x v="15"/>
    <n v="5"/>
    <x v="0"/>
    <s v="Silver"/>
    <n v="1.7894736842105262E-2"/>
    <n v="17000"/>
    <n v="933000"/>
    <n v="9.33"/>
    <s v="Loan/Finance"/>
    <s v="SBI"/>
    <x v="4"/>
    <s v="Yes"/>
    <s v="FB0338"/>
    <n v="2"/>
    <n v="6"/>
    <s v="Online Survey"/>
    <x v="2"/>
  </r>
  <r>
    <s v="ORD00642"/>
    <d v="2025-10-28T00:00:00"/>
    <x v="9"/>
    <x v="1"/>
    <d v="2025-11-15T00:00:00"/>
    <x v="0"/>
    <n v="18"/>
    <s v="CU0322"/>
    <s v="Ashok Patel"/>
    <s v="Male"/>
    <n v="39"/>
    <x v="10"/>
    <s v="Madhya Pradesh"/>
    <x v="7"/>
    <n v="960000"/>
    <x v="0"/>
    <s v="C009"/>
    <x v="3"/>
    <x v="17"/>
    <x v="1"/>
    <x v="1"/>
    <s v="Automatic"/>
    <n v="780000"/>
    <n v="2023"/>
    <n v="2"/>
    <s v="D025"/>
    <x v="4"/>
    <x v="8"/>
    <n v="2019"/>
    <n v="3000"/>
    <n v="4.7"/>
    <s v="S077"/>
    <x v="46"/>
    <n v="6"/>
    <x v="0"/>
    <s v="Black"/>
    <n v="0"/>
    <n v="0"/>
    <n v="780000"/>
    <n v="7.8"/>
    <s v="Loan/Finance"/>
    <s v="HDFC Bank"/>
    <x v="1"/>
    <s v="No"/>
    <s v="FB0339"/>
    <n v="5"/>
    <n v="8"/>
    <s v="Email"/>
    <x v="1"/>
  </r>
  <r>
    <s v="ORD00643"/>
    <d v="2025-10-28T00:00:00"/>
    <x v="9"/>
    <x v="1"/>
    <d v="2025-11-17T00:00:00"/>
    <x v="0"/>
    <n v="20"/>
    <s v="CU0091"/>
    <s v="Gaurav Joshi"/>
    <s v="Male"/>
    <n v="24"/>
    <x v="7"/>
    <s v="Telangana"/>
    <x v="6"/>
    <n v="1770000"/>
    <x v="0"/>
    <s v="C008"/>
    <x v="3"/>
    <x v="12"/>
    <x v="1"/>
    <x v="1"/>
    <s v="Manual"/>
    <n v="600000"/>
    <n v="2023"/>
    <n v="3"/>
    <s v="D018"/>
    <x v="3"/>
    <x v="7"/>
    <n v="2019"/>
    <n v="4500"/>
    <n v="3.8"/>
    <s v="S054"/>
    <x v="22"/>
    <n v="4"/>
    <x v="0"/>
    <s v="Silver"/>
    <n v="1.8333333333333333E-2"/>
    <n v="11000"/>
    <n v="589000"/>
    <n v="5.89"/>
    <s v="Cash"/>
    <s v="N/A"/>
    <x v="2"/>
    <s v="No"/>
    <s v="FB0340"/>
    <n v="1"/>
    <n v="3"/>
    <s v="Online Survey"/>
    <x v="1"/>
  </r>
  <r>
    <s v="ORD00644"/>
    <d v="2025-10-29T00:00:00"/>
    <x v="9"/>
    <x v="1"/>
    <d v="2025-11-27T00:00:00"/>
    <x v="0"/>
    <n v="29"/>
    <s v="CU0678"/>
    <s v="Shweta Khanna"/>
    <s v="Female"/>
    <n v="35"/>
    <x v="14"/>
    <s v="Rajasthan"/>
    <x v="1"/>
    <n v="720000"/>
    <x v="0"/>
    <s v="C002"/>
    <x v="1"/>
    <x v="3"/>
    <x v="1"/>
    <x v="1"/>
    <s v="Manual"/>
    <n v="650000"/>
    <n v="2024"/>
    <n v="3"/>
    <s v="D006"/>
    <x v="0"/>
    <x v="15"/>
    <n v="2015"/>
    <n v="3000"/>
    <n v="3.5"/>
    <s v="S019"/>
    <x v="64"/>
    <n v="6"/>
    <x v="1"/>
    <s v="White"/>
    <n v="3.2307692307692308E-2"/>
    <n v="21000"/>
    <n v="629000"/>
    <n v="6.29"/>
    <s v="Loan/Finance"/>
    <s v="Mahindra Finance"/>
    <x v="3"/>
    <s v="No"/>
    <s v="FB0341"/>
    <n v="4"/>
    <n v="8"/>
    <s v="Online Survey"/>
    <x v="1"/>
  </r>
  <r>
    <s v="ORD00645"/>
    <d v="2025-10-29T00:00:00"/>
    <x v="9"/>
    <x v="1"/>
    <d v="2025-11-05T00:00:00"/>
    <x v="0"/>
    <n v="7"/>
    <s v="CU0629"/>
    <s v="Karan Verma"/>
    <s v="Male"/>
    <n v="33"/>
    <x v="6"/>
    <s v="Odisha"/>
    <x v="1"/>
    <n v="1260000"/>
    <x v="0"/>
    <s v="C015"/>
    <x v="2"/>
    <x v="2"/>
    <x v="0"/>
    <x v="1"/>
    <s v="Manual"/>
    <n v="650000"/>
    <n v="2021"/>
    <n v="3"/>
    <s v="D021"/>
    <x v="2"/>
    <x v="6"/>
    <n v="2008"/>
    <n v="4500"/>
    <n v="4.3"/>
    <s v="S064"/>
    <x v="40"/>
    <n v="8"/>
    <x v="0"/>
    <s v="White"/>
    <n v="4.6153846153846156E-2"/>
    <n v="30000"/>
    <n v="620000"/>
    <n v="6.2"/>
    <s v="Cash"/>
    <s v="N/A"/>
    <x v="4"/>
    <s v="Yes"/>
    <s v="No Feedback"/>
    <s v="No Feedback"/>
    <s v="No Feedback"/>
    <s v="No Feedback"/>
    <x v="3"/>
  </r>
  <r>
    <s v="ORD00646"/>
    <d v="2025-10-31T00:00:00"/>
    <x v="9"/>
    <x v="1"/>
    <d v="2025-11-14T00:00:00"/>
    <x v="0"/>
    <n v="14"/>
    <s v="CU0126"/>
    <s v="Sneha Chauhan"/>
    <s v="Female"/>
    <n v="35"/>
    <x v="5"/>
    <s v="Tamil Nadu"/>
    <x v="4"/>
    <n v="300000"/>
    <x v="0"/>
    <s v="C020"/>
    <x v="0"/>
    <x v="28"/>
    <x v="0"/>
    <x v="0"/>
    <s v="Manual"/>
    <n v="1250000"/>
    <n v="2020"/>
    <n v="2"/>
    <s v="D016"/>
    <x v="3"/>
    <x v="18"/>
    <n v="2007"/>
    <n v="4500"/>
    <n v="4.7"/>
    <s v="S050"/>
    <x v="59"/>
    <n v="5"/>
    <x v="0"/>
    <s v="Silver"/>
    <n v="2.8799999999999999E-2"/>
    <n v="36000"/>
    <n v="1214000"/>
    <n v="12.14"/>
    <s v="Loan/Finance"/>
    <s v="Mahindra Finance"/>
    <x v="3"/>
    <s v="No"/>
    <s v="No Feedback"/>
    <s v="No Feedback"/>
    <s v="No Feedback"/>
    <s v="No Feedback"/>
    <x v="3"/>
  </r>
  <r>
    <s v="ORD00647"/>
    <d v="2025-11-02T00:00:00"/>
    <x v="10"/>
    <x v="1"/>
    <d v="2025-11-09T00:00:00"/>
    <x v="0"/>
    <n v="7"/>
    <s v="CU0255"/>
    <s v="Lokesh Bose"/>
    <s v="Male"/>
    <n v="26"/>
    <x v="6"/>
    <s v="Odisha"/>
    <x v="3"/>
    <n v="940000"/>
    <x v="0"/>
    <s v="C014"/>
    <x v="2"/>
    <x v="8"/>
    <x v="1"/>
    <x v="1"/>
    <s v="Manual"/>
    <n v="570000"/>
    <n v="2022"/>
    <n v="3"/>
    <s v="D021"/>
    <x v="2"/>
    <x v="6"/>
    <n v="2008"/>
    <n v="4500"/>
    <n v="4.3"/>
    <s v="S064"/>
    <x v="40"/>
    <n v="8"/>
    <x v="0"/>
    <s v="White"/>
    <n v="3.3333333333333333E-2"/>
    <n v="19000"/>
    <n v="551000"/>
    <n v="5.51"/>
    <s v="Loan/Finance"/>
    <s v="SBI"/>
    <x v="3"/>
    <s v="No"/>
    <s v="FB0342"/>
    <n v="4"/>
    <n v="8"/>
    <s v="Email"/>
    <x v="1"/>
  </r>
  <r>
    <s v="ORD00648"/>
    <d v="2025-11-02T00:00:00"/>
    <x v="10"/>
    <x v="1"/>
    <d v="2025-11-13T00:00:00"/>
    <x v="0"/>
    <n v="11"/>
    <s v="CU0695"/>
    <s v="Ayesha Yadav"/>
    <s v="Female"/>
    <n v="23"/>
    <x v="22"/>
    <s v="Gujarat"/>
    <x v="0"/>
    <n v="980000"/>
    <x v="0"/>
    <s v="C006"/>
    <x v="1"/>
    <x v="11"/>
    <x v="3"/>
    <x v="2"/>
    <s v="Manual"/>
    <n v="900000"/>
    <n v="2022"/>
    <n v="3"/>
    <s v="D013"/>
    <x v="1"/>
    <x v="21"/>
    <n v="2010"/>
    <n v="10000"/>
    <n v="4.4000000000000004"/>
    <s v="S040"/>
    <x v="67"/>
    <n v="6"/>
    <x v="0"/>
    <s v="Black"/>
    <n v="7.7777777777777776E-3"/>
    <n v="7000"/>
    <n v="893000"/>
    <n v="8.93"/>
    <s v="Cash"/>
    <s v="N/A"/>
    <x v="1"/>
    <s v="No"/>
    <s v="FB0343"/>
    <n v="3"/>
    <n v="4"/>
    <s v="Online Survey"/>
    <x v="1"/>
  </r>
  <r>
    <s v="ORD00649"/>
    <d v="2025-11-02T00:00:00"/>
    <x v="10"/>
    <x v="1"/>
    <d v="2025-11-29T00:00:00"/>
    <x v="0"/>
    <n v="27"/>
    <s v="CU0442"/>
    <s v="Priya Bose"/>
    <s v="Female"/>
    <n v="41"/>
    <x v="0"/>
    <s v="Chandigarh"/>
    <x v="1"/>
    <n v="990000"/>
    <x v="0"/>
    <s v="C005"/>
    <x v="1"/>
    <x v="1"/>
    <x v="0"/>
    <x v="1"/>
    <s v="Automatic"/>
    <n v="900000"/>
    <n v="2022"/>
    <n v="3"/>
    <s v="D004"/>
    <x v="0"/>
    <x v="0"/>
    <n v="2018"/>
    <n v="4500"/>
    <n v="4"/>
    <s v="S012"/>
    <x v="0"/>
    <n v="7"/>
    <x v="0"/>
    <s v="White"/>
    <n v="0.02"/>
    <n v="18000"/>
    <n v="882000"/>
    <n v="8.82"/>
    <s v="Exchange + Loan"/>
    <s v="ICICI Bank"/>
    <x v="4"/>
    <s v="No"/>
    <s v="No Feedback"/>
    <s v="No Feedback"/>
    <s v="No Feedback"/>
    <s v="No Feedback"/>
    <x v="3"/>
  </r>
  <r>
    <s v="ORD00650"/>
    <d v="2025-11-05T00:00:00"/>
    <x v="10"/>
    <x v="1"/>
    <d v="2025-11-26T00:00:00"/>
    <x v="0"/>
    <n v="21"/>
    <s v="CU0298"/>
    <s v="Swati Verma"/>
    <s v="Female"/>
    <n v="28"/>
    <x v="14"/>
    <s v="Rajasthan"/>
    <x v="8"/>
    <n v="2700000"/>
    <x v="0"/>
    <s v="C031"/>
    <x v="6"/>
    <x v="23"/>
    <x v="0"/>
    <x v="0"/>
    <s v="Manual"/>
    <n v="950000"/>
    <n v="2024"/>
    <n v="4"/>
    <s v="D006"/>
    <x v="0"/>
    <x v="15"/>
    <n v="2015"/>
    <n v="3000"/>
    <n v="3.5"/>
    <s v="S017"/>
    <x v="21"/>
    <n v="8"/>
    <x v="0"/>
    <s v="White"/>
    <n v="3.7894736842105266E-2"/>
    <n v="36000"/>
    <n v="914000"/>
    <n v="9.14"/>
    <s v="Loan/Finance"/>
    <s v="Bajaj Finserv"/>
    <x v="4"/>
    <s v="No"/>
    <s v="No Feedback"/>
    <s v="No Feedback"/>
    <s v="No Feedback"/>
    <s v="No Feedback"/>
    <x v="3"/>
  </r>
  <r>
    <s v="ORD00651"/>
    <d v="2025-11-06T00:00:00"/>
    <x v="10"/>
    <x v="1"/>
    <d v="2025-12-11T00:00:00"/>
    <x v="0"/>
    <n v="35"/>
    <s v="CU0024"/>
    <s v="Akash Khanna"/>
    <s v="Male"/>
    <n v="28"/>
    <x v="11"/>
    <s v="Karnataka"/>
    <x v="8"/>
    <n v="1460000"/>
    <x v="0"/>
    <s v="C019"/>
    <x v="2"/>
    <x v="31"/>
    <x v="1"/>
    <x v="3"/>
    <s v="Automatic"/>
    <n v="800000"/>
    <n v="2022"/>
    <n v="2"/>
    <s v="D015"/>
    <x v="3"/>
    <x v="11"/>
    <n v="2006"/>
    <n v="4500"/>
    <n v="4.5999999999999996"/>
    <s v="S046"/>
    <x v="12"/>
    <n v="4"/>
    <x v="0"/>
    <s v="Blue"/>
    <n v="4.2500000000000003E-2"/>
    <n v="34000"/>
    <n v="766000"/>
    <n v="7.66"/>
    <s v="Loan/Finance"/>
    <s v="Bajaj Finserv"/>
    <x v="6"/>
    <s v="Yes"/>
    <s v="No Feedback"/>
    <s v="No Feedback"/>
    <s v="No Feedback"/>
    <s v="No Feedback"/>
    <x v="3"/>
  </r>
  <r>
    <s v="ORD00652"/>
    <d v="2025-11-06T00:00:00"/>
    <x v="10"/>
    <x v="1"/>
    <d v="2025-11-12T00:00:00"/>
    <x v="0"/>
    <n v="6"/>
    <s v="CU0112"/>
    <s v="Ramesh Chauhan"/>
    <s v="Male"/>
    <n v="41"/>
    <x v="18"/>
    <s v="Gujarat"/>
    <x v="9"/>
    <n v="3880000"/>
    <x v="0"/>
    <s v="C009"/>
    <x v="3"/>
    <x v="17"/>
    <x v="1"/>
    <x v="1"/>
    <s v="Automatic"/>
    <n v="780000"/>
    <n v="2023"/>
    <n v="2"/>
    <s v="D012"/>
    <x v="1"/>
    <x v="20"/>
    <n v="2011"/>
    <n v="12000"/>
    <n v="3.8"/>
    <s v="S037"/>
    <x v="52"/>
    <n v="6"/>
    <x v="0"/>
    <s v="Grey"/>
    <n v="8.9743589743589737E-3"/>
    <n v="7000"/>
    <n v="773000"/>
    <n v="7.73"/>
    <s v="Cash"/>
    <s v="N/A"/>
    <x v="2"/>
    <s v="Yes"/>
    <s v="No Feedback"/>
    <s v="No Feedback"/>
    <s v="No Feedback"/>
    <s v="No Feedback"/>
    <x v="3"/>
  </r>
  <r>
    <s v="ORD00653"/>
    <d v="2025-11-07T00:00:00"/>
    <x v="10"/>
    <x v="1"/>
    <m/>
    <x v="1"/>
    <s v=""/>
    <s v="CU0297"/>
    <s v="Siddharth Yadav"/>
    <s v="Male"/>
    <n v="37"/>
    <x v="3"/>
    <s v="Maharashtra"/>
    <x v="1"/>
    <n v="540000"/>
    <x v="0"/>
    <s v="C019"/>
    <x v="2"/>
    <x v="31"/>
    <x v="1"/>
    <x v="3"/>
    <s v="Automatic"/>
    <n v="800000"/>
    <n v="2022"/>
    <n v="2"/>
    <s v="D010"/>
    <x v="1"/>
    <x v="9"/>
    <n v="2014"/>
    <n v="3000"/>
    <n v="4.5999999999999996"/>
    <s v="S031"/>
    <x v="9"/>
    <n v="4"/>
    <x v="0"/>
    <s v="Red"/>
    <n v="0"/>
    <n v="0"/>
    <n v="800000"/>
    <n v="8"/>
    <s v="Cash"/>
    <s v="N/A"/>
    <x v="0"/>
    <s v="No"/>
    <s v="No Feedback"/>
    <s v="No Feedback"/>
    <s v="No Feedback"/>
    <s v="No Feedback"/>
    <x v="3"/>
  </r>
  <r>
    <s v="ORD00654"/>
    <d v="2025-11-08T00:00:00"/>
    <x v="10"/>
    <x v="1"/>
    <d v="2025-11-16T00:00:00"/>
    <x v="0"/>
    <n v="8"/>
    <s v="CU0539"/>
    <s v="Sandeep Verma"/>
    <s v="Male"/>
    <n v="42"/>
    <x v="10"/>
    <s v="Madhya Pradesh"/>
    <x v="7"/>
    <n v="950000"/>
    <x v="0"/>
    <s v="C006"/>
    <x v="1"/>
    <x v="11"/>
    <x v="3"/>
    <x v="2"/>
    <s v="Manual"/>
    <n v="900000"/>
    <n v="2022"/>
    <n v="3"/>
    <s v="D024"/>
    <x v="4"/>
    <x v="10"/>
    <n v="2013"/>
    <n v="12000"/>
    <n v="3.9"/>
    <s v="S072"/>
    <x v="30"/>
    <n v="4"/>
    <x v="0"/>
    <s v="White"/>
    <n v="3.3333333333333333E-2"/>
    <n v="30000"/>
    <n v="870000"/>
    <n v="8.6999999999999993"/>
    <s v="Cash"/>
    <s v="N/A"/>
    <x v="5"/>
    <s v="No"/>
    <s v="No Feedback"/>
    <s v="No Feedback"/>
    <s v="No Feedback"/>
    <s v="No Feedback"/>
    <x v="3"/>
  </r>
  <r>
    <s v="ORD00655"/>
    <d v="2025-11-09T00:00:00"/>
    <x v="10"/>
    <x v="1"/>
    <d v="2025-11-24T00:00:00"/>
    <x v="0"/>
    <n v="15"/>
    <s v="CU0539"/>
    <s v="Sandeep Verma"/>
    <s v="Male"/>
    <n v="42"/>
    <x v="10"/>
    <s v="Madhya Pradesh"/>
    <x v="7"/>
    <n v="950000"/>
    <x v="0"/>
    <s v="C011"/>
    <x v="3"/>
    <x v="14"/>
    <x v="0"/>
    <x v="0"/>
    <s v="Automatic"/>
    <n v="1250000"/>
    <n v="2024"/>
    <n v="4"/>
    <s v="D004"/>
    <x v="0"/>
    <x v="0"/>
    <n v="2018"/>
    <n v="4500"/>
    <n v="4"/>
    <s v="S012"/>
    <x v="0"/>
    <n v="7"/>
    <x v="0"/>
    <s v="Silver"/>
    <n v="2.9600000000000001E-2"/>
    <n v="37000"/>
    <n v="1213000"/>
    <n v="12.13"/>
    <s v="Cash"/>
    <s v="N/A"/>
    <x v="0"/>
    <s v="No"/>
    <s v="FB0344"/>
    <n v="4"/>
    <n v="9"/>
    <s v="Dealer Visit"/>
    <x v="1"/>
  </r>
  <r>
    <s v="ORD00656"/>
    <d v="2025-11-11T00:00:00"/>
    <x v="10"/>
    <x v="1"/>
    <d v="2025-12-16T00:00:00"/>
    <x v="0"/>
    <n v="35"/>
    <s v="CU0660"/>
    <s v="Swati Pillai"/>
    <s v="Female"/>
    <n v="62"/>
    <x v="1"/>
    <s v="Punjab"/>
    <x v="6"/>
    <n v="1860000"/>
    <x v="0"/>
    <s v="C007"/>
    <x v="1"/>
    <x v="22"/>
    <x v="0"/>
    <x v="4"/>
    <s v="Automatic"/>
    <n v="1150000"/>
    <n v="2022"/>
    <n v="3"/>
    <s v="D005"/>
    <x v="0"/>
    <x v="1"/>
    <n v="2010"/>
    <n v="12000"/>
    <n v="4"/>
    <s v="S014"/>
    <x v="1"/>
    <n v="8"/>
    <x v="0"/>
    <s v="Silver"/>
    <n v="3.3043478260869563E-2"/>
    <n v="38000"/>
    <n v="1112000"/>
    <n v="11.12"/>
    <s v="Loan/Finance"/>
    <s v="Tata Capital"/>
    <x v="2"/>
    <s v="No"/>
    <s v="FB0345"/>
    <n v="5"/>
    <n v="8"/>
    <s v="Online Survey"/>
    <x v="1"/>
  </r>
  <r>
    <s v="ORD00657"/>
    <d v="2025-11-11T00:00:00"/>
    <x v="10"/>
    <x v="1"/>
    <d v="2025-11-15T00:00:00"/>
    <x v="0"/>
    <n v="4"/>
    <s v="CU0098"/>
    <s v="Ramesh Jain"/>
    <s v="Male"/>
    <n v="41"/>
    <x v="0"/>
    <s v="Chandigarh"/>
    <x v="9"/>
    <n v="2800000"/>
    <x v="0"/>
    <s v="C011"/>
    <x v="3"/>
    <x v="14"/>
    <x v="0"/>
    <x v="0"/>
    <s v="Automatic"/>
    <n v="1250000"/>
    <n v="2024"/>
    <n v="4"/>
    <s v="D004"/>
    <x v="0"/>
    <x v="0"/>
    <n v="2018"/>
    <n v="4500"/>
    <n v="4"/>
    <s v="S012"/>
    <x v="0"/>
    <n v="7"/>
    <x v="0"/>
    <s v="Silver"/>
    <n v="0"/>
    <n v="0"/>
    <n v="1250000"/>
    <n v="12.5"/>
    <s v="Cash"/>
    <s v="N/A"/>
    <x v="2"/>
    <s v="No"/>
    <s v="FB0346"/>
    <n v="3"/>
    <n v="5"/>
    <s v="Dealer Visit"/>
    <x v="2"/>
  </r>
  <r>
    <s v="ORD00658"/>
    <d v="2025-11-12T00:00:00"/>
    <x v="10"/>
    <x v="1"/>
    <d v="2025-12-01T00:00:00"/>
    <x v="0"/>
    <n v="19"/>
    <s v="CU0115"/>
    <s v="Kamal Reddy"/>
    <s v="Male"/>
    <n v="26"/>
    <x v="13"/>
    <s v="Assam"/>
    <x v="9"/>
    <n v="3930000"/>
    <x v="0"/>
    <s v="C015"/>
    <x v="2"/>
    <x v="2"/>
    <x v="0"/>
    <x v="1"/>
    <s v="Manual"/>
    <n v="650000"/>
    <n v="2021"/>
    <n v="3"/>
    <s v="D023"/>
    <x v="2"/>
    <x v="14"/>
    <n v="2005"/>
    <n v="12000"/>
    <n v="4.4000000000000004"/>
    <s v="S069"/>
    <x v="28"/>
    <n v="6"/>
    <x v="0"/>
    <s v="Grey"/>
    <n v="3.5384615384615382E-2"/>
    <n v="23000"/>
    <n v="627000"/>
    <n v="6.27"/>
    <s v="Exchange + Loan"/>
    <s v="Mahindra Finance"/>
    <x v="4"/>
    <s v="No"/>
    <s v="No Feedback"/>
    <s v="No Feedback"/>
    <s v="No Feedback"/>
    <s v="No Feedback"/>
    <x v="3"/>
  </r>
  <r>
    <s v="ORD00659"/>
    <d v="2025-11-12T00:00:00"/>
    <x v="10"/>
    <x v="1"/>
    <d v="2025-11-19T00:00:00"/>
    <x v="0"/>
    <n v="7"/>
    <s v="CU0123"/>
    <s v="Tarun Patel"/>
    <s v="Male"/>
    <n v="38"/>
    <x v="16"/>
    <s v="Uttar Pradesh"/>
    <x v="2"/>
    <n v="1940000"/>
    <x v="0"/>
    <s v="C036"/>
    <x v="10"/>
    <x v="35"/>
    <x v="3"/>
    <x v="3"/>
    <s v="Automatic"/>
    <n v="1400000"/>
    <n v="2024"/>
    <n v="3"/>
    <s v="D001"/>
    <x v="0"/>
    <x v="2"/>
    <n v="2013"/>
    <n v="4500"/>
    <n v="3.7"/>
    <s v="S002"/>
    <x v="2"/>
    <n v="4"/>
    <x v="0"/>
    <s v="Black"/>
    <n v="1.7142857142857144E-2"/>
    <n v="24000"/>
    <n v="1376000"/>
    <n v="13.76"/>
    <s v="Loan/Finance"/>
    <s v="SBI"/>
    <x v="6"/>
    <s v="Yes"/>
    <s v="FB0347"/>
    <n v="4"/>
    <n v="9"/>
    <s v="Online Survey"/>
    <x v="1"/>
  </r>
  <r>
    <s v="ORD00660"/>
    <d v="2025-11-12T00:00:00"/>
    <x v="10"/>
    <x v="1"/>
    <d v="2025-11-16T00:00:00"/>
    <x v="0"/>
    <n v="4"/>
    <s v="CU0539"/>
    <s v="Sandeep Verma"/>
    <s v="Male"/>
    <n v="42"/>
    <x v="10"/>
    <s v="Madhya Pradesh"/>
    <x v="7"/>
    <n v="950000"/>
    <x v="0"/>
    <s v="C016"/>
    <x v="2"/>
    <x v="16"/>
    <x v="0"/>
    <x v="0"/>
    <s v="Manual"/>
    <n v="950000"/>
    <n v="2023"/>
    <n v="3"/>
    <s v="D024"/>
    <x v="4"/>
    <x v="10"/>
    <n v="2013"/>
    <n v="12000"/>
    <n v="3.9"/>
    <s v="S073"/>
    <x v="26"/>
    <n v="4"/>
    <x v="0"/>
    <s v="Silver"/>
    <n v="8.4210526315789472E-3"/>
    <n v="8000"/>
    <n v="942000"/>
    <n v="9.42"/>
    <s v="Exchange + Loan"/>
    <s v="Bajaj Finserv"/>
    <x v="4"/>
    <s v="No"/>
    <s v="No Feedback"/>
    <s v="No Feedback"/>
    <s v="No Feedback"/>
    <s v="No Feedback"/>
    <x v="3"/>
  </r>
  <r>
    <s v="ORD00661"/>
    <d v="2025-11-12T00:00:00"/>
    <x v="10"/>
    <x v="1"/>
    <d v="2025-11-19T00:00:00"/>
    <x v="0"/>
    <n v="7"/>
    <s v="CU0200"/>
    <s v="Kamal Iyer"/>
    <s v="Male"/>
    <n v="25"/>
    <x v="4"/>
    <s v="Haryana"/>
    <x v="0"/>
    <n v="1280000"/>
    <x v="0"/>
    <s v="C004"/>
    <x v="1"/>
    <x v="7"/>
    <x v="2"/>
    <x v="1"/>
    <s v="Manual"/>
    <n v="690000"/>
    <n v="2024"/>
    <n v="3"/>
    <s v="D002"/>
    <x v="0"/>
    <x v="5"/>
    <n v="2007"/>
    <n v="10000"/>
    <n v="4"/>
    <s v="S006"/>
    <x v="58"/>
    <n v="4"/>
    <x v="0"/>
    <s v="White"/>
    <n v="0"/>
    <n v="0"/>
    <n v="690000"/>
    <n v="6.9"/>
    <s v="Loan/Finance"/>
    <s v="ICICI Bank"/>
    <x v="6"/>
    <s v="No"/>
    <s v="FB0348"/>
    <n v="5"/>
    <n v="9"/>
    <s v="Dealer Visit"/>
    <x v="1"/>
  </r>
  <r>
    <s v="ORD00662"/>
    <d v="2025-11-13T00:00:00"/>
    <x v="10"/>
    <x v="1"/>
    <d v="2025-12-11T00:00:00"/>
    <x v="0"/>
    <n v="28"/>
    <s v="CU0302"/>
    <s v="Komal Yadav"/>
    <s v="Female"/>
    <n v="21"/>
    <x v="22"/>
    <s v="Gujarat"/>
    <x v="2"/>
    <n v="1320000"/>
    <x v="0"/>
    <s v="C003"/>
    <x v="1"/>
    <x v="5"/>
    <x v="1"/>
    <x v="1"/>
    <s v="Automatic"/>
    <n v="760000"/>
    <n v="2022"/>
    <n v="2"/>
    <s v="D012"/>
    <x v="1"/>
    <x v="20"/>
    <n v="2011"/>
    <n v="12000"/>
    <n v="3.8"/>
    <s v="S037"/>
    <x v="52"/>
    <n v="6"/>
    <x v="0"/>
    <s v="Black"/>
    <n v="3.1578947368421054E-2"/>
    <n v="24000"/>
    <n v="736000"/>
    <n v="7.36"/>
    <s v="Loan/Finance"/>
    <s v="SBI"/>
    <x v="4"/>
    <s v="No"/>
    <s v="No Feedback"/>
    <s v="No Feedback"/>
    <s v="No Feedback"/>
    <s v="No Feedback"/>
    <x v="3"/>
  </r>
  <r>
    <s v="ORD00663"/>
    <d v="2025-11-13T00:00:00"/>
    <x v="10"/>
    <x v="1"/>
    <d v="2025-11-19T00:00:00"/>
    <x v="0"/>
    <n v="6"/>
    <s v="CU0048"/>
    <s v="Varun Jain"/>
    <s v="Male"/>
    <n v="40"/>
    <x v="22"/>
    <s v="Gujarat"/>
    <x v="2"/>
    <n v="3220000"/>
    <x v="0"/>
    <s v="C014"/>
    <x v="2"/>
    <x v="8"/>
    <x v="1"/>
    <x v="1"/>
    <s v="Manual"/>
    <n v="570000"/>
    <n v="2022"/>
    <n v="3"/>
    <s v="D012"/>
    <x v="1"/>
    <x v="20"/>
    <n v="2011"/>
    <n v="12000"/>
    <n v="3.8"/>
    <s v="S037"/>
    <x v="52"/>
    <n v="6"/>
    <x v="0"/>
    <s v="Silver"/>
    <n v="4.912280701754386E-2"/>
    <n v="28000"/>
    <n v="542000"/>
    <n v="5.42"/>
    <s v="Loan/Finance"/>
    <s v="SBI"/>
    <x v="0"/>
    <s v="No"/>
    <s v="No Feedback"/>
    <s v="No Feedback"/>
    <s v="No Feedback"/>
    <s v="No Feedback"/>
    <x v="3"/>
  </r>
  <r>
    <s v="ORD00664"/>
    <d v="2025-11-14T00:00:00"/>
    <x v="10"/>
    <x v="1"/>
    <d v="2025-11-30T00:00:00"/>
    <x v="0"/>
    <n v="16"/>
    <s v="CU0400"/>
    <s v="Priya Jain"/>
    <s v="Female"/>
    <n v="36"/>
    <x v="7"/>
    <s v="Telangana"/>
    <x v="1"/>
    <n v="590000"/>
    <x v="0"/>
    <s v="C009"/>
    <x v="3"/>
    <x v="17"/>
    <x v="1"/>
    <x v="1"/>
    <s v="Automatic"/>
    <n v="780000"/>
    <n v="2023"/>
    <n v="2"/>
    <s v="D018"/>
    <x v="3"/>
    <x v="7"/>
    <n v="2019"/>
    <n v="4500"/>
    <n v="3.8"/>
    <s v="S054"/>
    <x v="22"/>
    <n v="4"/>
    <x v="0"/>
    <s v="White"/>
    <n v="0"/>
    <n v="0"/>
    <n v="780000"/>
    <n v="7.8"/>
    <s v="Loan/Finance"/>
    <s v="ICICI Bank"/>
    <x v="0"/>
    <s v="Yes"/>
    <s v="No Feedback"/>
    <s v="No Feedback"/>
    <s v="No Feedback"/>
    <s v="No Feedback"/>
    <x v="3"/>
  </r>
  <r>
    <s v="ORD00665"/>
    <d v="2025-11-15T00:00:00"/>
    <x v="10"/>
    <x v="1"/>
    <d v="2025-12-15T00:00:00"/>
    <x v="0"/>
    <n v="30"/>
    <s v="CU0261"/>
    <s v="Vivek Joshi"/>
    <s v="Male"/>
    <n v="37"/>
    <x v="23"/>
    <s v="Bihar"/>
    <x v="1"/>
    <n v="1370000"/>
    <x v="0"/>
    <s v="C032"/>
    <x v="6"/>
    <x v="13"/>
    <x v="3"/>
    <x v="0"/>
    <s v="Manual"/>
    <n v="1200000"/>
    <n v="2022"/>
    <n v="3"/>
    <s v="D022"/>
    <x v="2"/>
    <x v="22"/>
    <n v="2007"/>
    <n v="8000"/>
    <n v="3.9"/>
    <s v="S066"/>
    <x v="55"/>
    <n v="7"/>
    <x v="0"/>
    <s v="Grey"/>
    <n v="1.8333333333333333E-2"/>
    <n v="22000"/>
    <n v="1178000"/>
    <n v="11.78"/>
    <s v="Exchange + Loan"/>
    <s v="Mahindra Finance"/>
    <x v="1"/>
    <s v="Yes"/>
    <s v="No Feedback"/>
    <s v="No Feedback"/>
    <s v="No Feedback"/>
    <s v="No Feedback"/>
    <x v="3"/>
  </r>
  <r>
    <s v="ORD00666"/>
    <d v="2025-11-16T00:00:00"/>
    <x v="10"/>
    <x v="1"/>
    <d v="2025-11-19T00:00:00"/>
    <x v="0"/>
    <n v="3"/>
    <s v="CU0637"/>
    <s v="Kunal Singh"/>
    <s v="Male"/>
    <n v="45"/>
    <x v="11"/>
    <s v="Karnataka"/>
    <x v="5"/>
    <n v="480000"/>
    <x v="0"/>
    <s v="C004"/>
    <x v="1"/>
    <x v="7"/>
    <x v="2"/>
    <x v="1"/>
    <s v="Manual"/>
    <n v="690000"/>
    <n v="2024"/>
    <n v="3"/>
    <s v="D015"/>
    <x v="3"/>
    <x v="11"/>
    <n v="2006"/>
    <n v="4500"/>
    <n v="4.5999999999999996"/>
    <s v="S046"/>
    <x v="12"/>
    <n v="4"/>
    <x v="0"/>
    <s v="Red"/>
    <n v="3.9130434782608699E-2"/>
    <n v="27000"/>
    <n v="663000"/>
    <n v="6.63"/>
    <s v="Loan/Finance"/>
    <s v="SBI"/>
    <x v="3"/>
    <s v="Yes"/>
    <s v="FB0349"/>
    <n v="2"/>
    <n v="4"/>
    <s v="Online Survey"/>
    <x v="2"/>
  </r>
  <r>
    <s v="ORD00667"/>
    <d v="2025-11-16T00:00:00"/>
    <x v="10"/>
    <x v="1"/>
    <d v="2025-11-26T00:00:00"/>
    <x v="0"/>
    <n v="10"/>
    <s v="CU0351"/>
    <s v="Tarun Saini"/>
    <s v="Male"/>
    <n v="52"/>
    <x v="20"/>
    <s v="Maharashtra"/>
    <x v="0"/>
    <n v="910000"/>
    <x v="0"/>
    <s v="C006"/>
    <x v="1"/>
    <x v="11"/>
    <x v="3"/>
    <x v="2"/>
    <s v="Manual"/>
    <n v="900000"/>
    <n v="2022"/>
    <n v="3"/>
    <s v="D011"/>
    <x v="1"/>
    <x v="3"/>
    <n v="2019"/>
    <n v="12000"/>
    <n v="4.5999999999999996"/>
    <s v="S034"/>
    <x v="3"/>
    <n v="5"/>
    <x v="0"/>
    <s v="White"/>
    <n v="1.6666666666666666E-2"/>
    <n v="15000"/>
    <n v="885000"/>
    <n v="8.85"/>
    <s v="Cash"/>
    <s v="N/A"/>
    <x v="1"/>
    <s v="No"/>
    <s v="No Feedback"/>
    <s v="No Feedback"/>
    <s v="No Feedback"/>
    <s v="No Feedback"/>
    <x v="3"/>
  </r>
  <r>
    <s v="ORD00668"/>
    <d v="2025-11-16T00:00:00"/>
    <x v="10"/>
    <x v="1"/>
    <d v="2025-11-30T00:00:00"/>
    <x v="0"/>
    <n v="14"/>
    <s v="CU0463"/>
    <s v="Nitin Gupta"/>
    <s v="Male"/>
    <n v="49"/>
    <x v="4"/>
    <s v="Haryana"/>
    <x v="1"/>
    <n v="1440000"/>
    <x v="0"/>
    <s v="C020"/>
    <x v="0"/>
    <x v="28"/>
    <x v="0"/>
    <x v="0"/>
    <s v="Manual"/>
    <n v="1250000"/>
    <n v="2020"/>
    <n v="2"/>
    <s v="D002"/>
    <x v="0"/>
    <x v="5"/>
    <n v="2007"/>
    <n v="10000"/>
    <n v="4"/>
    <s v="S007"/>
    <x v="72"/>
    <n v="6"/>
    <x v="1"/>
    <s v="Blue"/>
    <n v="2.7199999999999998E-2"/>
    <n v="34000"/>
    <n v="1216000"/>
    <n v="12.16"/>
    <s v="Loan/Finance"/>
    <s v="Tata Capital"/>
    <x v="1"/>
    <s v="No"/>
    <s v="No Feedback"/>
    <s v="No Feedback"/>
    <s v="No Feedback"/>
    <s v="No Feedback"/>
    <x v="3"/>
  </r>
  <r>
    <s v="ORD00669"/>
    <d v="2025-11-17T00:00:00"/>
    <x v="10"/>
    <x v="1"/>
    <d v="2025-12-19T00:00:00"/>
    <x v="0"/>
    <n v="32"/>
    <s v="CU0262"/>
    <s v="Dinesh Kapoor"/>
    <s v="Male"/>
    <n v="21"/>
    <x v="5"/>
    <s v="Tamil Nadu"/>
    <x v="6"/>
    <n v="1840000"/>
    <x v="0"/>
    <s v="C015"/>
    <x v="2"/>
    <x v="2"/>
    <x v="0"/>
    <x v="1"/>
    <s v="Manual"/>
    <n v="650000"/>
    <n v="2021"/>
    <n v="3"/>
    <s v="D017"/>
    <x v="3"/>
    <x v="19"/>
    <n v="2015"/>
    <n v="4500"/>
    <n v="4.3"/>
    <s v="S052"/>
    <x v="69"/>
    <n v="7"/>
    <x v="0"/>
    <s v="White"/>
    <n v="4.7692307692307694E-2"/>
    <n v="31000"/>
    <n v="619000"/>
    <n v="6.19"/>
    <s v="Loan/Finance"/>
    <s v="Tata Capital"/>
    <x v="5"/>
    <s v="No"/>
    <s v="FB0350"/>
    <n v="4"/>
    <n v="10"/>
    <s v="Online Survey"/>
    <x v="1"/>
  </r>
  <r>
    <s v="ORD00670"/>
    <d v="2025-11-18T00:00:00"/>
    <x v="10"/>
    <x v="1"/>
    <d v="2025-12-23T00:00:00"/>
    <x v="0"/>
    <n v="35"/>
    <s v="CU0149"/>
    <s v="Jatin Saini"/>
    <s v="Male"/>
    <n v="33"/>
    <x v="3"/>
    <s v="Maharashtra"/>
    <x v="2"/>
    <n v="2200000"/>
    <x v="0"/>
    <s v="C014"/>
    <x v="2"/>
    <x v="8"/>
    <x v="1"/>
    <x v="1"/>
    <s v="Manual"/>
    <n v="570000"/>
    <n v="2022"/>
    <n v="3"/>
    <s v="D010"/>
    <x v="1"/>
    <x v="9"/>
    <n v="2014"/>
    <n v="3000"/>
    <n v="4.5999999999999996"/>
    <s v="S031"/>
    <x v="9"/>
    <n v="4"/>
    <x v="0"/>
    <s v="Blue"/>
    <n v="0"/>
    <n v="0"/>
    <n v="570000"/>
    <n v="5.7"/>
    <s v="Loan/Finance"/>
    <s v="ICICI Bank"/>
    <x v="5"/>
    <s v="No"/>
    <s v="FB0351"/>
    <n v="4"/>
    <n v="9"/>
    <s v="Online Survey"/>
    <x v="1"/>
  </r>
  <r>
    <s v="ORD00671"/>
    <d v="2025-11-19T00:00:00"/>
    <x v="10"/>
    <x v="1"/>
    <d v="2025-12-01T00:00:00"/>
    <x v="0"/>
    <n v="12"/>
    <s v="CU0200"/>
    <s v="Kamal Iyer"/>
    <s v="Male"/>
    <n v="25"/>
    <x v="4"/>
    <s v="Haryana"/>
    <x v="0"/>
    <n v="1280000"/>
    <x v="0"/>
    <s v="C035"/>
    <x v="10"/>
    <x v="29"/>
    <x v="0"/>
    <x v="1"/>
    <s v="Automatic"/>
    <n v="1600000"/>
    <n v="2019"/>
    <n v="4"/>
    <s v="D004"/>
    <x v="0"/>
    <x v="0"/>
    <n v="2018"/>
    <n v="4500"/>
    <n v="4"/>
    <s v="S012"/>
    <x v="0"/>
    <n v="7"/>
    <x v="0"/>
    <s v="Red"/>
    <n v="4.7500000000000001E-2"/>
    <n v="76000"/>
    <n v="1524000"/>
    <n v="15.24"/>
    <s v="Cash"/>
    <s v="N/A"/>
    <x v="3"/>
    <s v="No"/>
    <s v="No Feedback"/>
    <s v="No Feedback"/>
    <s v="No Feedback"/>
    <s v="No Feedback"/>
    <x v="3"/>
  </r>
  <r>
    <s v="ORD00672"/>
    <d v="2025-11-19T00:00:00"/>
    <x v="10"/>
    <x v="1"/>
    <d v="2025-12-17T00:00:00"/>
    <x v="0"/>
    <n v="28"/>
    <s v="CU0578"/>
    <s v="Vivek Singh"/>
    <s v="Male"/>
    <n v="36"/>
    <x v="12"/>
    <s v="Uttar Pradesh"/>
    <x v="6"/>
    <n v="2100000"/>
    <x v="0"/>
    <s v="C015"/>
    <x v="2"/>
    <x v="2"/>
    <x v="0"/>
    <x v="1"/>
    <s v="Manual"/>
    <n v="650000"/>
    <n v="2021"/>
    <n v="3"/>
    <s v="D014"/>
    <x v="3"/>
    <x v="13"/>
    <n v="2013"/>
    <n v="12000"/>
    <n v="4.4000000000000004"/>
    <s v="S044"/>
    <x v="33"/>
    <n v="6"/>
    <x v="0"/>
    <s v="Grey"/>
    <n v="3.2307692307692308E-2"/>
    <n v="21000"/>
    <n v="629000"/>
    <n v="6.29"/>
    <s v="Cash"/>
    <s v="N/A"/>
    <x v="3"/>
    <s v="No"/>
    <s v="No Feedback"/>
    <s v="No Feedback"/>
    <s v="No Feedback"/>
    <s v="No Feedback"/>
    <x v="3"/>
  </r>
  <r>
    <s v="ORD00673"/>
    <d v="2025-11-20T00:00:00"/>
    <x v="10"/>
    <x v="1"/>
    <d v="2025-12-07T00:00:00"/>
    <x v="0"/>
    <n v="17"/>
    <s v="CU0032"/>
    <s v="Komal Jain"/>
    <s v="Female"/>
    <n v="38"/>
    <x v="15"/>
    <s v="Tamil Nadu"/>
    <x v="0"/>
    <n v="1050000"/>
    <x v="0"/>
    <s v="C016"/>
    <x v="2"/>
    <x v="16"/>
    <x v="0"/>
    <x v="0"/>
    <s v="Manual"/>
    <n v="950000"/>
    <n v="2023"/>
    <n v="3"/>
    <s v="D016"/>
    <x v="3"/>
    <x v="18"/>
    <n v="2007"/>
    <n v="4500"/>
    <n v="4.7"/>
    <s v="S049"/>
    <x v="37"/>
    <n v="8"/>
    <x v="0"/>
    <s v="Black"/>
    <n v="2.9473684210526315E-2"/>
    <n v="28000"/>
    <n v="922000"/>
    <n v="9.2200000000000006"/>
    <s v="Cash"/>
    <s v="N/A"/>
    <x v="1"/>
    <s v="No"/>
    <s v="No Feedback"/>
    <s v="No Feedback"/>
    <s v="No Feedback"/>
    <s v="No Feedback"/>
    <x v="3"/>
  </r>
  <r>
    <s v="ORD00674"/>
    <d v="2025-11-21T00:00:00"/>
    <x v="10"/>
    <x v="1"/>
    <d v="2025-12-12T00:00:00"/>
    <x v="0"/>
    <n v="21"/>
    <s v="CU0371"/>
    <s v="Anjali Saini"/>
    <s v="Female"/>
    <n v="52"/>
    <x v="11"/>
    <s v="Karnataka"/>
    <x v="8"/>
    <n v="1140000"/>
    <x v="0"/>
    <s v="C017"/>
    <x v="2"/>
    <x v="26"/>
    <x v="0"/>
    <x v="0"/>
    <s v="Automatic"/>
    <n v="1550000"/>
    <n v="2023"/>
    <n v="2"/>
    <s v="D017"/>
    <x v="3"/>
    <x v="19"/>
    <n v="2015"/>
    <n v="4500"/>
    <n v="4.3"/>
    <s v="S051"/>
    <x v="29"/>
    <n v="4"/>
    <x v="0"/>
    <s v="Red"/>
    <n v="3.9354838709677417E-2"/>
    <n v="61000"/>
    <n v="1489000"/>
    <n v="14.89"/>
    <s v="Loan/Finance"/>
    <s v="Tata Capital"/>
    <x v="2"/>
    <s v="No"/>
    <s v="No Feedback"/>
    <s v="No Feedback"/>
    <s v="No Feedback"/>
    <s v="No Feedback"/>
    <x v="3"/>
  </r>
  <r>
    <s v="ORD00675"/>
    <d v="2025-11-22T00:00:00"/>
    <x v="10"/>
    <x v="1"/>
    <d v="2025-12-17T00:00:00"/>
    <x v="0"/>
    <n v="25"/>
    <s v="CU0680"/>
    <s v="Ankit Gupta"/>
    <s v="Male"/>
    <n v="26"/>
    <x v="1"/>
    <s v="Punjab"/>
    <x v="4"/>
    <n v="550000"/>
    <x v="0"/>
    <s v="C003"/>
    <x v="1"/>
    <x v="5"/>
    <x v="1"/>
    <x v="1"/>
    <s v="Automatic"/>
    <n v="760000"/>
    <n v="2022"/>
    <n v="2"/>
    <s v="D005"/>
    <x v="0"/>
    <x v="1"/>
    <n v="2010"/>
    <n v="12000"/>
    <n v="4"/>
    <s v="S015"/>
    <x v="10"/>
    <n v="8"/>
    <x v="0"/>
    <s v="Silver"/>
    <n v="0"/>
    <n v="0"/>
    <n v="760000"/>
    <n v="7.6"/>
    <s v="Cash"/>
    <s v="N/A"/>
    <x v="0"/>
    <s v="No"/>
    <s v="FB0352"/>
    <n v="3"/>
    <n v="5"/>
    <s v="Phone"/>
    <x v="4"/>
  </r>
  <r>
    <s v="ORD00676"/>
    <d v="2025-11-22T00:00:00"/>
    <x v="10"/>
    <x v="1"/>
    <d v="2025-12-25T00:00:00"/>
    <x v="0"/>
    <n v="33"/>
    <s v="CU0677"/>
    <s v="Tanvi Malhotra"/>
    <s v="Female"/>
    <n v="27"/>
    <x v="0"/>
    <s v="Chandigarh"/>
    <x v="1"/>
    <n v="700000"/>
    <x v="0"/>
    <s v="C006"/>
    <x v="1"/>
    <x v="11"/>
    <x v="3"/>
    <x v="2"/>
    <s v="Manual"/>
    <n v="900000"/>
    <n v="2022"/>
    <n v="3"/>
    <s v="D004"/>
    <x v="0"/>
    <x v="0"/>
    <n v="2018"/>
    <n v="4500"/>
    <n v="4"/>
    <s v="S013"/>
    <x v="43"/>
    <n v="7"/>
    <x v="0"/>
    <s v="Red"/>
    <n v="8.8888888888888889E-3"/>
    <n v="8000"/>
    <n v="892000"/>
    <n v="8.92"/>
    <s v="Loan/Finance"/>
    <s v="Tata Capital"/>
    <x v="6"/>
    <s v="No"/>
    <s v="No Feedback"/>
    <s v="No Feedback"/>
    <s v="No Feedback"/>
    <s v="No Feedback"/>
    <x v="3"/>
  </r>
  <r>
    <s v="ORD00677"/>
    <d v="2025-11-25T00:00:00"/>
    <x v="10"/>
    <x v="1"/>
    <d v="2025-12-15T00:00:00"/>
    <x v="0"/>
    <n v="20"/>
    <s v="CU0703"/>
    <s v="Divya Khanna"/>
    <s v="Female"/>
    <n v="41"/>
    <x v="9"/>
    <s v="Haryana"/>
    <x v="6"/>
    <n v="1260000"/>
    <x v="0"/>
    <s v="C031"/>
    <x v="6"/>
    <x v="23"/>
    <x v="0"/>
    <x v="0"/>
    <s v="Manual"/>
    <n v="950000"/>
    <n v="2024"/>
    <n v="4"/>
    <s v="D003"/>
    <x v="0"/>
    <x v="4"/>
    <n v="2012"/>
    <n v="10000"/>
    <n v="4.2"/>
    <s v="S011"/>
    <x v="4"/>
    <n v="7"/>
    <x v="0"/>
    <s v="Black"/>
    <n v="9.4736842105263164E-3"/>
    <n v="9000"/>
    <n v="941000"/>
    <n v="9.41"/>
    <s v="Loan/Finance"/>
    <s v="ICICI Bank"/>
    <x v="0"/>
    <s v="Yes"/>
    <s v="FB0353"/>
    <n v="4"/>
    <n v="10"/>
    <s v="Phone"/>
    <x v="1"/>
  </r>
  <r>
    <s v="ORD00678"/>
    <d v="2025-11-25T00:00:00"/>
    <x v="10"/>
    <x v="1"/>
    <d v="2025-12-12T00:00:00"/>
    <x v="0"/>
    <n v="17"/>
    <s v="CU0602"/>
    <s v="Siddharth Khanna"/>
    <s v="Male"/>
    <n v="30"/>
    <x v="7"/>
    <s v="Telangana"/>
    <x v="1"/>
    <n v="550000"/>
    <x v="0"/>
    <s v="C027"/>
    <x v="9"/>
    <x v="27"/>
    <x v="0"/>
    <x v="4"/>
    <s v="Automatic"/>
    <n v="1350000"/>
    <n v="2022"/>
    <n v="5"/>
    <s v="D018"/>
    <x v="3"/>
    <x v="7"/>
    <n v="2019"/>
    <n v="4500"/>
    <n v="3.8"/>
    <s v="S055"/>
    <x v="71"/>
    <n v="8"/>
    <x v="1"/>
    <s v="White"/>
    <n v="0"/>
    <n v="0"/>
    <n v="1350000"/>
    <n v="13.5"/>
    <s v="Cash"/>
    <s v="N/A"/>
    <x v="1"/>
    <s v="No"/>
    <s v="FB0354"/>
    <n v="4"/>
    <n v="8"/>
    <s v="Dealer Visit"/>
    <x v="1"/>
  </r>
  <r>
    <s v="ORD00679"/>
    <d v="2025-11-26T00:00:00"/>
    <x v="10"/>
    <x v="1"/>
    <d v="2025-12-04T00:00:00"/>
    <x v="0"/>
    <n v="8"/>
    <s v="CU0445"/>
    <s v="Ayesha Nair"/>
    <s v="Female"/>
    <n v="37"/>
    <x v="15"/>
    <s v="Tamil Nadu"/>
    <x v="1"/>
    <n v="850000"/>
    <x v="0"/>
    <s v="C015"/>
    <x v="2"/>
    <x v="2"/>
    <x v="0"/>
    <x v="1"/>
    <s v="Manual"/>
    <n v="650000"/>
    <n v="2021"/>
    <n v="3"/>
    <s v="D013"/>
    <x v="1"/>
    <x v="21"/>
    <n v="2010"/>
    <n v="10000"/>
    <n v="4.4000000000000004"/>
    <s v="S039"/>
    <x v="38"/>
    <n v="4"/>
    <x v="0"/>
    <s v="Grey"/>
    <n v="0"/>
    <n v="0"/>
    <n v="650000"/>
    <n v="6.5"/>
    <s v="Exchange + Loan"/>
    <s v="Bajaj Finserv"/>
    <x v="4"/>
    <s v="No"/>
    <s v="No Feedback"/>
    <s v="No Feedback"/>
    <s v="No Feedback"/>
    <s v="No Feedback"/>
    <x v="3"/>
  </r>
  <r>
    <s v="ORD00680"/>
    <d v="2025-11-26T00:00:00"/>
    <x v="10"/>
    <x v="1"/>
    <d v="2025-12-04T00:00:00"/>
    <x v="0"/>
    <n v="8"/>
    <s v="CU0343"/>
    <s v="Arjun Rao"/>
    <s v="Male"/>
    <n v="38"/>
    <x v="8"/>
    <s v="Madhya Pradesh"/>
    <x v="0"/>
    <n v="610000"/>
    <x v="0"/>
    <s v="C028"/>
    <x v="4"/>
    <x v="6"/>
    <x v="2"/>
    <x v="1"/>
    <s v="Automatic"/>
    <n v="1250000"/>
    <n v="2023"/>
    <n v="4"/>
    <s v="D024"/>
    <x v="4"/>
    <x v="10"/>
    <n v="2013"/>
    <n v="12000"/>
    <n v="3.9"/>
    <s v="S071"/>
    <x v="11"/>
    <n v="5"/>
    <x v="0"/>
    <s v="Black"/>
    <n v="0"/>
    <n v="0"/>
    <n v="1250000"/>
    <n v="12.5"/>
    <s v="Loan/Finance"/>
    <s v="Bajaj Finserv"/>
    <x v="5"/>
    <s v="Yes"/>
    <s v="No Feedback"/>
    <s v="No Feedback"/>
    <s v="No Feedback"/>
    <s v="No Feedback"/>
    <x v="3"/>
  </r>
  <r>
    <s v="ORD00681"/>
    <d v="2025-11-28T00:00:00"/>
    <x v="10"/>
    <x v="1"/>
    <d v="2025-12-27T00:00:00"/>
    <x v="0"/>
    <n v="29"/>
    <s v="CU0330"/>
    <s v="Ramesh Jain"/>
    <s v="Male"/>
    <n v="50"/>
    <x v="6"/>
    <s v="Odisha"/>
    <x v="2"/>
    <n v="1740000"/>
    <x v="0"/>
    <s v="C002"/>
    <x v="1"/>
    <x v="3"/>
    <x v="1"/>
    <x v="1"/>
    <s v="Manual"/>
    <n v="650000"/>
    <n v="2024"/>
    <n v="3"/>
    <s v="D021"/>
    <x v="2"/>
    <x v="6"/>
    <n v="2008"/>
    <n v="4500"/>
    <n v="4.3"/>
    <s v="S064"/>
    <x v="40"/>
    <n v="8"/>
    <x v="0"/>
    <s v="Grey"/>
    <n v="2.4615384615384615E-2"/>
    <n v="16000"/>
    <n v="634000"/>
    <n v="6.34"/>
    <s v="Cash"/>
    <s v="N/A"/>
    <x v="6"/>
    <s v="No"/>
    <s v="No Feedback"/>
    <s v="No Feedback"/>
    <s v="No Feedback"/>
    <s v="No Feedback"/>
    <x v="3"/>
  </r>
  <r>
    <s v="ORD00682"/>
    <d v="2025-11-29T00:00:00"/>
    <x v="10"/>
    <x v="1"/>
    <d v="2025-12-30T00:00:00"/>
    <x v="0"/>
    <n v="31"/>
    <s v="CU0378"/>
    <s v="Vinod Pillai"/>
    <s v="Male"/>
    <n v="36"/>
    <x v="8"/>
    <s v="Madhya Pradesh"/>
    <x v="7"/>
    <n v="710000"/>
    <x v="0"/>
    <s v="C005"/>
    <x v="1"/>
    <x v="1"/>
    <x v="0"/>
    <x v="1"/>
    <s v="Automatic"/>
    <n v="900000"/>
    <n v="2022"/>
    <n v="3"/>
    <s v="D024"/>
    <x v="4"/>
    <x v="10"/>
    <n v="2013"/>
    <n v="12000"/>
    <n v="3.9"/>
    <s v="S072"/>
    <x v="30"/>
    <n v="4"/>
    <x v="0"/>
    <s v="Blue"/>
    <n v="1.7777777777777778E-2"/>
    <n v="16000"/>
    <n v="884000"/>
    <n v="8.84"/>
    <s v="Loan/Finance"/>
    <s v="Axis Bank"/>
    <x v="1"/>
    <s v="No"/>
    <s v="FB0355"/>
    <n v="2"/>
    <n v="2"/>
    <s v="Dealer Visit"/>
    <x v="1"/>
  </r>
  <r>
    <s v="ORD00683"/>
    <d v="2025-11-29T00:00:00"/>
    <x v="10"/>
    <x v="1"/>
    <d v="2026-01-01T00:00:00"/>
    <x v="0"/>
    <n v="33"/>
    <s v="CU0422"/>
    <s v="Aman Bose"/>
    <s v="Male"/>
    <n v="34"/>
    <x v="14"/>
    <s v="Rajasthan"/>
    <x v="1"/>
    <n v="1020000"/>
    <x v="0"/>
    <s v="C019"/>
    <x v="2"/>
    <x v="31"/>
    <x v="1"/>
    <x v="3"/>
    <s v="Automatic"/>
    <n v="800000"/>
    <n v="2022"/>
    <n v="2"/>
    <s v="D006"/>
    <x v="0"/>
    <x v="15"/>
    <n v="2015"/>
    <n v="3000"/>
    <n v="3.5"/>
    <s v="S016"/>
    <x v="31"/>
    <n v="8"/>
    <x v="0"/>
    <s v="Blue"/>
    <n v="2.8750000000000001E-2"/>
    <n v="23000"/>
    <n v="777000"/>
    <n v="7.77"/>
    <s v="Exchange + Loan"/>
    <s v="Mahindra Finance"/>
    <x v="6"/>
    <s v="Yes"/>
    <s v="No Feedback"/>
    <s v="No Feedback"/>
    <s v="No Feedback"/>
    <s v="No Feedback"/>
    <x v="3"/>
  </r>
  <r>
    <s v="ORD00684"/>
    <d v="2025-11-30T00:00:00"/>
    <x v="10"/>
    <x v="1"/>
    <d v="2025-12-15T00:00:00"/>
    <x v="0"/>
    <n v="15"/>
    <s v="CU0579"/>
    <s v="Ayesha Patel"/>
    <s v="Female"/>
    <n v="27"/>
    <x v="17"/>
    <s v="Karnataka"/>
    <x v="2"/>
    <n v="1540000"/>
    <x v="0"/>
    <s v="C020"/>
    <x v="0"/>
    <x v="28"/>
    <x v="0"/>
    <x v="0"/>
    <s v="Manual"/>
    <n v="1250000"/>
    <n v="2020"/>
    <n v="2"/>
    <s v="D015"/>
    <x v="3"/>
    <x v="11"/>
    <n v="2006"/>
    <n v="4500"/>
    <n v="4.5999999999999996"/>
    <s v="S045"/>
    <x v="41"/>
    <n v="7"/>
    <x v="0"/>
    <s v="White"/>
    <n v="0.02"/>
    <n v="25000"/>
    <n v="1225000"/>
    <n v="12.25"/>
    <s v="Cash"/>
    <s v="N/A"/>
    <x v="3"/>
    <s v="Yes"/>
    <s v="FB0356"/>
    <n v="4"/>
    <n v="8"/>
    <s v="Email"/>
    <x v="1"/>
  </r>
  <r>
    <s v="ORD00685"/>
    <d v="2025-11-30T00:00:00"/>
    <x v="10"/>
    <x v="1"/>
    <d v="2025-12-28T00:00:00"/>
    <x v="0"/>
    <n v="28"/>
    <s v="CU0092"/>
    <s v="Kamal Kapoor"/>
    <s v="Male"/>
    <n v="51"/>
    <x v="22"/>
    <s v="Gujarat"/>
    <x v="1"/>
    <n v="900000"/>
    <x v="0"/>
    <s v="C034"/>
    <x v="5"/>
    <x v="10"/>
    <x v="2"/>
    <x v="1"/>
    <s v="Automatic"/>
    <n v="1350000"/>
    <n v="2022"/>
    <n v="3"/>
    <s v="D011"/>
    <x v="1"/>
    <x v="3"/>
    <n v="2019"/>
    <n v="12000"/>
    <n v="4.5999999999999996"/>
    <s v="S035"/>
    <x v="22"/>
    <n v="4"/>
    <x v="0"/>
    <s v="White"/>
    <n v="3.9259259259259258E-2"/>
    <n v="53000"/>
    <n v="1297000"/>
    <n v="12.97"/>
    <s v="Cash"/>
    <s v="N/A"/>
    <x v="5"/>
    <s v="Yes"/>
    <s v="FB0357"/>
    <n v="5"/>
    <n v="9"/>
    <s v="Email"/>
    <x v="1"/>
  </r>
  <r>
    <s v="ORD00686"/>
    <d v="2025-12-02T00:00:00"/>
    <x v="11"/>
    <x v="1"/>
    <d v="2025-12-12T00:00:00"/>
    <x v="0"/>
    <n v="10"/>
    <s v="CU0476"/>
    <s v="Vinod Joshi"/>
    <s v="Male"/>
    <n v="46"/>
    <x v="15"/>
    <s v="Tamil Nadu"/>
    <x v="5"/>
    <n v="420000"/>
    <x v="0"/>
    <s v="C001"/>
    <x v="1"/>
    <x v="25"/>
    <x v="1"/>
    <x v="1"/>
    <s v="Manual"/>
    <n v="425000"/>
    <n v="2022"/>
    <n v="3"/>
    <s v="D016"/>
    <x v="3"/>
    <x v="18"/>
    <n v="2007"/>
    <n v="4500"/>
    <n v="4.7"/>
    <s v="S050"/>
    <x v="59"/>
    <n v="5"/>
    <x v="0"/>
    <s v="White"/>
    <n v="0"/>
    <n v="0"/>
    <n v="425000"/>
    <n v="4.25"/>
    <s v="Cash"/>
    <s v="N/A"/>
    <x v="3"/>
    <s v="Yes"/>
    <s v="No Feedback"/>
    <s v="No Feedback"/>
    <s v="No Feedback"/>
    <s v="No Feedback"/>
    <x v="3"/>
  </r>
  <r>
    <s v="ORD00687"/>
    <d v="2025-12-03T00:00:00"/>
    <x v="11"/>
    <x v="1"/>
    <d v="2025-12-19T00:00:00"/>
    <x v="0"/>
    <n v="16"/>
    <s v="CU0526"/>
    <s v="Shweta Chauhan"/>
    <s v="Female"/>
    <n v="28"/>
    <x v="3"/>
    <s v="Maharashtra"/>
    <x v="2"/>
    <n v="3270000"/>
    <x v="0"/>
    <s v="C037"/>
    <x v="8"/>
    <x v="21"/>
    <x v="0"/>
    <x v="1"/>
    <s v="Manual"/>
    <n v="700000"/>
    <n v="2021"/>
    <n v="4"/>
    <s v="D010"/>
    <x v="1"/>
    <x v="9"/>
    <n v="2014"/>
    <n v="3000"/>
    <n v="4.5999999999999996"/>
    <s v="S033"/>
    <x v="45"/>
    <n v="5"/>
    <x v="0"/>
    <s v="Black"/>
    <n v="2.7142857142857142E-2"/>
    <n v="19000"/>
    <n v="681000"/>
    <n v="6.81"/>
    <s v="Loan/Finance"/>
    <s v="Axis Bank"/>
    <x v="1"/>
    <s v="No"/>
    <s v="FB0358"/>
    <n v="4"/>
    <n v="7"/>
    <s v="Email"/>
    <x v="1"/>
  </r>
  <r>
    <s v="ORD00688"/>
    <d v="2025-12-04T00:00:00"/>
    <x v="11"/>
    <x v="1"/>
    <d v="2025-12-25T00:00:00"/>
    <x v="0"/>
    <n v="21"/>
    <s v="CU0304"/>
    <s v="Nisha Singh"/>
    <s v="Female"/>
    <n v="39"/>
    <x v="24"/>
    <s v="Maharashtra"/>
    <x v="2"/>
    <n v="2520000"/>
    <x v="0"/>
    <s v="C007"/>
    <x v="1"/>
    <x v="22"/>
    <x v="0"/>
    <x v="4"/>
    <s v="Automatic"/>
    <n v="1150000"/>
    <n v="2022"/>
    <n v="3"/>
    <s v="D011"/>
    <x v="1"/>
    <x v="3"/>
    <n v="2019"/>
    <n v="12000"/>
    <n v="4.5999999999999996"/>
    <s v="S034"/>
    <x v="3"/>
    <n v="5"/>
    <x v="0"/>
    <s v="Silver"/>
    <n v="4.6086956521739129E-2"/>
    <n v="53000"/>
    <n v="1097000"/>
    <n v="10.97"/>
    <s v="Loan/Finance"/>
    <s v="SBI"/>
    <x v="4"/>
    <s v="Yes"/>
    <s v="FB0359"/>
    <n v="4"/>
    <n v="7"/>
    <s v="Email"/>
    <x v="1"/>
  </r>
  <r>
    <s v="ORD00689"/>
    <d v="2025-12-04T00:00:00"/>
    <x v="11"/>
    <x v="1"/>
    <d v="2025-12-13T00:00:00"/>
    <x v="0"/>
    <n v="9"/>
    <s v="CU0442"/>
    <s v="Priya Bose"/>
    <s v="Female"/>
    <n v="41"/>
    <x v="0"/>
    <s v="Chandigarh"/>
    <x v="1"/>
    <n v="990000"/>
    <x v="0"/>
    <s v="C006"/>
    <x v="1"/>
    <x v="11"/>
    <x v="3"/>
    <x v="2"/>
    <s v="Manual"/>
    <n v="900000"/>
    <n v="2022"/>
    <n v="3"/>
    <s v="D008"/>
    <x v="0"/>
    <x v="12"/>
    <n v="2007"/>
    <n v="10000"/>
    <n v="3.8"/>
    <s v="S025"/>
    <x v="63"/>
    <n v="5"/>
    <x v="0"/>
    <s v="Blue"/>
    <n v="0"/>
    <n v="0"/>
    <n v="900000"/>
    <n v="9"/>
    <s v="Loan/Finance"/>
    <s v="Axis Bank"/>
    <x v="3"/>
    <s v="No"/>
    <s v="No Feedback"/>
    <s v="No Feedback"/>
    <s v="No Feedback"/>
    <s v="No Feedback"/>
    <x v="3"/>
  </r>
  <r>
    <s v="ORD00690"/>
    <d v="2025-12-07T00:00:00"/>
    <x v="11"/>
    <x v="1"/>
    <d v="2025-12-21T00:00:00"/>
    <x v="0"/>
    <n v="14"/>
    <s v="CU0512"/>
    <s v="Pradeep Mishra"/>
    <s v="Male"/>
    <n v="47"/>
    <x v="1"/>
    <s v="Punjab"/>
    <x v="2"/>
    <n v="3240000"/>
    <x v="1"/>
    <s v="C019"/>
    <x v="2"/>
    <x v="31"/>
    <x v="1"/>
    <x v="3"/>
    <s v="Automatic"/>
    <n v="800000"/>
    <n v="2022"/>
    <n v="2"/>
    <s v="D005"/>
    <x v="0"/>
    <x v="1"/>
    <n v="2010"/>
    <n v="12000"/>
    <n v="4"/>
    <s v="S014"/>
    <x v="1"/>
    <n v="8"/>
    <x v="0"/>
    <s v="White"/>
    <n v="0"/>
    <n v="0"/>
    <n v="800000"/>
    <n v="8"/>
    <s v="Lease (Corporate)"/>
    <s v="Axis Bank"/>
    <x v="0"/>
    <s v="No"/>
    <s v="No Feedback"/>
    <s v="No Feedback"/>
    <s v="No Feedback"/>
    <s v="No Feedback"/>
    <x v="3"/>
  </r>
  <r>
    <s v="ORD00691"/>
    <d v="2025-12-07T00:00:00"/>
    <x v="11"/>
    <x v="1"/>
    <d v="2026-01-06T00:00:00"/>
    <x v="0"/>
    <n v="30"/>
    <s v="CU0532"/>
    <s v="Shweta Mishra"/>
    <s v="Female"/>
    <n v="21"/>
    <x v="8"/>
    <s v="Madhya Pradesh"/>
    <x v="2"/>
    <n v="2330000"/>
    <x v="0"/>
    <s v="C033"/>
    <x v="7"/>
    <x v="15"/>
    <x v="2"/>
    <x v="1"/>
    <s v="Automatic"/>
    <n v="1300000"/>
    <n v="2022"/>
    <n v="3"/>
    <s v="D025"/>
    <x v="4"/>
    <x v="8"/>
    <n v="2019"/>
    <n v="3000"/>
    <n v="4.7"/>
    <s v="S077"/>
    <x v="46"/>
    <n v="6"/>
    <x v="0"/>
    <s v="Blue"/>
    <n v="4.7692307692307694E-2"/>
    <n v="62000"/>
    <n v="1238000"/>
    <n v="12.38"/>
    <s v="Cash"/>
    <s v="N/A"/>
    <x v="0"/>
    <s v="No"/>
    <s v="FB0360"/>
    <n v="4"/>
    <n v="7"/>
    <s v="Online Survey"/>
    <x v="1"/>
  </r>
  <r>
    <s v="ORD00692"/>
    <d v="2025-12-10T00:00:00"/>
    <x v="11"/>
    <x v="1"/>
    <d v="2026-01-10T00:00:00"/>
    <x v="0"/>
    <n v="31"/>
    <s v="CU0249"/>
    <s v="Kunal Yadav"/>
    <s v="Male"/>
    <n v="37"/>
    <x v="4"/>
    <s v="Haryana"/>
    <x v="0"/>
    <n v="1400000"/>
    <x v="0"/>
    <s v="C031"/>
    <x v="6"/>
    <x v="23"/>
    <x v="0"/>
    <x v="0"/>
    <s v="Manual"/>
    <n v="950000"/>
    <n v="2024"/>
    <n v="4"/>
    <s v="D002"/>
    <x v="0"/>
    <x v="5"/>
    <n v="2007"/>
    <n v="10000"/>
    <n v="4"/>
    <s v="S007"/>
    <x v="72"/>
    <n v="6"/>
    <x v="1"/>
    <s v="Orange"/>
    <n v="1.5789473684210527E-2"/>
    <n v="15000"/>
    <n v="935000"/>
    <n v="9.35"/>
    <s v="Cash"/>
    <s v="N/A"/>
    <x v="6"/>
    <s v="No"/>
    <s v="FB0361"/>
    <n v="4"/>
    <n v="6"/>
    <s v="Dealer Visit"/>
    <x v="1"/>
  </r>
  <r>
    <s v="ORD00693"/>
    <d v="2025-12-10T00:00:00"/>
    <x v="11"/>
    <x v="1"/>
    <d v="2025-12-16T00:00:00"/>
    <x v="0"/>
    <n v="6"/>
    <s v="CU0720"/>
    <s v="Anjali Khanna"/>
    <s v="Female"/>
    <n v="57"/>
    <x v="19"/>
    <s v="West Bengal"/>
    <x v="1"/>
    <n v="610000"/>
    <x v="0"/>
    <s v="C015"/>
    <x v="2"/>
    <x v="2"/>
    <x v="0"/>
    <x v="1"/>
    <s v="Manual"/>
    <n v="650000"/>
    <n v="2021"/>
    <n v="3"/>
    <s v="D020"/>
    <x v="2"/>
    <x v="24"/>
    <n v="2012"/>
    <n v="4500"/>
    <n v="4.0999999999999996"/>
    <s v="S061"/>
    <x v="61"/>
    <n v="4"/>
    <x v="0"/>
    <s v="Black"/>
    <n v="0.04"/>
    <n v="26000"/>
    <n v="624000"/>
    <n v="6.24"/>
    <s v="Loan/Finance"/>
    <s v="Axis Bank"/>
    <x v="3"/>
    <s v="Yes"/>
    <s v="FB0362"/>
    <n v="5"/>
    <n v="10"/>
    <s v="Dealer Visit"/>
    <x v="1"/>
  </r>
  <r>
    <s v="ORD00694"/>
    <d v="2025-12-10T00:00:00"/>
    <x v="11"/>
    <x v="1"/>
    <d v="2025-12-23T00:00:00"/>
    <x v="0"/>
    <n v="13"/>
    <s v="CU0415"/>
    <s v="Imran Bansal"/>
    <s v="Male"/>
    <n v="25"/>
    <x v="20"/>
    <s v="Maharashtra"/>
    <x v="0"/>
    <n v="870000"/>
    <x v="0"/>
    <s v="C014"/>
    <x v="2"/>
    <x v="8"/>
    <x v="1"/>
    <x v="1"/>
    <s v="Manual"/>
    <n v="570000"/>
    <n v="2022"/>
    <n v="3"/>
    <s v="D009"/>
    <x v="1"/>
    <x v="17"/>
    <n v="2011"/>
    <n v="12000"/>
    <n v="3.5"/>
    <s v="S028"/>
    <x v="25"/>
    <n v="7"/>
    <x v="0"/>
    <s v="White"/>
    <n v="4.0350877192982457E-2"/>
    <n v="23000"/>
    <n v="547000"/>
    <n v="5.47"/>
    <s v="Cash"/>
    <s v="N/A"/>
    <x v="1"/>
    <s v="No"/>
    <s v="No Feedback"/>
    <s v="No Feedback"/>
    <s v="No Feedback"/>
    <s v="No Feedback"/>
    <x v="3"/>
  </r>
  <r>
    <s v="ORD00695"/>
    <d v="2025-12-11T00:00:00"/>
    <x v="11"/>
    <x v="1"/>
    <m/>
    <x v="1"/>
    <s v=""/>
    <s v="CU0336"/>
    <s v="Kunal Bansal"/>
    <s v="Male"/>
    <n v="57"/>
    <x v="3"/>
    <s v="Maharashtra"/>
    <x v="2"/>
    <n v="3160000"/>
    <x v="0"/>
    <s v="C019"/>
    <x v="2"/>
    <x v="31"/>
    <x v="1"/>
    <x v="3"/>
    <s v="Automatic"/>
    <n v="800000"/>
    <n v="2022"/>
    <n v="2"/>
    <s v="D010"/>
    <x v="1"/>
    <x v="9"/>
    <n v="2014"/>
    <n v="3000"/>
    <n v="4.5999999999999996"/>
    <s v="S032"/>
    <x v="17"/>
    <n v="6"/>
    <x v="0"/>
    <s v="Blue"/>
    <n v="0"/>
    <n v="0"/>
    <n v="800000"/>
    <n v="8"/>
    <s v="Cash"/>
    <s v="N/A"/>
    <x v="1"/>
    <s v="No"/>
    <s v="No Feedback"/>
    <s v="No Feedback"/>
    <s v="No Feedback"/>
    <s v="No Feedback"/>
    <x v="3"/>
  </r>
  <r>
    <s v="ORD00696"/>
    <d v="2025-12-11T00:00:00"/>
    <x v="11"/>
    <x v="1"/>
    <d v="2025-12-22T00:00:00"/>
    <x v="0"/>
    <n v="11"/>
    <s v="CU0272"/>
    <s v="Shweta Bansal"/>
    <s v="Female"/>
    <n v="33"/>
    <x v="8"/>
    <s v="Madhya Pradesh"/>
    <x v="0"/>
    <n v="690000"/>
    <x v="0"/>
    <s v="C010"/>
    <x v="3"/>
    <x v="4"/>
    <x v="0"/>
    <x v="1"/>
    <s v="Manual"/>
    <n v="800000"/>
    <n v="2022"/>
    <n v="3"/>
    <s v="D024"/>
    <x v="4"/>
    <x v="10"/>
    <n v="2013"/>
    <n v="12000"/>
    <n v="3.9"/>
    <s v="S073"/>
    <x v="26"/>
    <n v="4"/>
    <x v="0"/>
    <s v="Black"/>
    <n v="3.875E-2"/>
    <n v="31000"/>
    <n v="769000"/>
    <n v="7.69"/>
    <s v="Cash"/>
    <s v="N/A"/>
    <x v="3"/>
    <s v="No"/>
    <s v="FB0363"/>
    <n v="2"/>
    <n v="5"/>
    <s v="Email"/>
    <x v="5"/>
  </r>
  <r>
    <s v="ORD00697"/>
    <d v="2025-12-12T00:00:00"/>
    <x v="11"/>
    <x v="1"/>
    <d v="2025-12-16T00:00:00"/>
    <x v="0"/>
    <n v="4"/>
    <s v="CU0609"/>
    <s v="Nitin Das"/>
    <s v="Male"/>
    <n v="37"/>
    <x v="13"/>
    <s v="Assam"/>
    <x v="1"/>
    <n v="1390000"/>
    <x v="0"/>
    <s v="C035"/>
    <x v="10"/>
    <x v="29"/>
    <x v="0"/>
    <x v="1"/>
    <s v="Automatic"/>
    <n v="1600000"/>
    <n v="2019"/>
    <n v="4"/>
    <s v="D023"/>
    <x v="2"/>
    <x v="14"/>
    <n v="2005"/>
    <n v="12000"/>
    <n v="4.4000000000000004"/>
    <s v="S069"/>
    <x v="28"/>
    <n v="6"/>
    <x v="0"/>
    <s v="Orange"/>
    <n v="1.8749999999999999E-2"/>
    <n v="30000"/>
    <n v="1570000"/>
    <n v="15.7"/>
    <s v="Cash"/>
    <s v="N/A"/>
    <x v="0"/>
    <s v="Yes"/>
    <s v="FB0364"/>
    <n v="4"/>
    <n v="7"/>
    <s v="Online Survey"/>
    <x v="1"/>
  </r>
  <r>
    <s v="ORD00698"/>
    <d v="2025-12-14T00:00:00"/>
    <x v="11"/>
    <x v="1"/>
    <d v="2026-01-02T00:00:00"/>
    <x v="0"/>
    <n v="19"/>
    <s v="CU0339"/>
    <s v="Meera Chauhan"/>
    <s v="Female"/>
    <n v="63"/>
    <x v="21"/>
    <s v="Kerala"/>
    <x v="1"/>
    <n v="1550000"/>
    <x v="0"/>
    <s v="C027"/>
    <x v="9"/>
    <x v="27"/>
    <x v="0"/>
    <x v="4"/>
    <s v="Automatic"/>
    <n v="1350000"/>
    <n v="2022"/>
    <n v="5"/>
    <s v="D023"/>
    <x v="2"/>
    <x v="14"/>
    <n v="2005"/>
    <n v="12000"/>
    <n v="4.4000000000000004"/>
    <s v="S069"/>
    <x v="28"/>
    <n v="6"/>
    <x v="0"/>
    <s v="Silver"/>
    <n v="3.8518518518518521E-2"/>
    <n v="52000"/>
    <n v="1298000"/>
    <n v="12.98"/>
    <s v="Exchange + Loan"/>
    <s v="Mahindra Finance"/>
    <x v="2"/>
    <s v="No"/>
    <s v="FB0365"/>
    <n v="5"/>
    <n v="8"/>
    <s v="Dealer Visit"/>
    <x v="1"/>
  </r>
  <r>
    <s v="ORD00699"/>
    <d v="2025-12-15T00:00:00"/>
    <x v="11"/>
    <x v="1"/>
    <d v="2026-01-16T00:00:00"/>
    <x v="0"/>
    <n v="32"/>
    <s v="CU0134"/>
    <s v="Vivek Joshi"/>
    <s v="Male"/>
    <n v="37"/>
    <x v="18"/>
    <s v="Gujarat"/>
    <x v="7"/>
    <n v="630000"/>
    <x v="0"/>
    <s v="C006"/>
    <x v="1"/>
    <x v="11"/>
    <x v="3"/>
    <x v="2"/>
    <s v="Manual"/>
    <n v="900000"/>
    <n v="2022"/>
    <n v="3"/>
    <s v="D012"/>
    <x v="1"/>
    <x v="20"/>
    <n v="2011"/>
    <n v="12000"/>
    <n v="3.8"/>
    <s v="S038"/>
    <x v="34"/>
    <n v="8"/>
    <x v="0"/>
    <s v="Orange"/>
    <n v="0"/>
    <n v="0"/>
    <n v="900000"/>
    <n v="9"/>
    <s v="Exchange + Loan"/>
    <s v="Mahindra Finance"/>
    <x v="4"/>
    <s v="Yes"/>
    <s v="No Feedback"/>
    <s v="No Feedback"/>
    <s v="No Feedback"/>
    <s v="No Feedback"/>
    <x v="3"/>
  </r>
  <r>
    <s v="ORD00700"/>
    <d v="2025-12-15T00:00:00"/>
    <x v="11"/>
    <x v="1"/>
    <d v="2025-12-29T00:00:00"/>
    <x v="0"/>
    <n v="14"/>
    <s v="CU0712"/>
    <s v="Jatin Chauhan"/>
    <s v="Male"/>
    <n v="26"/>
    <x v="23"/>
    <s v="Bihar"/>
    <x v="2"/>
    <n v="1550000"/>
    <x v="0"/>
    <s v="C017"/>
    <x v="2"/>
    <x v="26"/>
    <x v="0"/>
    <x v="0"/>
    <s v="Automatic"/>
    <n v="1550000"/>
    <n v="2023"/>
    <n v="2"/>
    <s v="D022"/>
    <x v="2"/>
    <x v="22"/>
    <n v="2007"/>
    <n v="8000"/>
    <n v="3.9"/>
    <s v="S066"/>
    <x v="55"/>
    <n v="7"/>
    <x v="0"/>
    <s v="White"/>
    <n v="2.6451612903225806E-2"/>
    <n v="41000"/>
    <n v="1509000"/>
    <n v="15.09"/>
    <s v="Exchange + Loan"/>
    <s v="Axis Bank"/>
    <x v="5"/>
    <s v="No"/>
    <s v="No Feedback"/>
    <s v="No Feedback"/>
    <s v="No Feedback"/>
    <s v="No Feedback"/>
    <x v="3"/>
  </r>
  <r>
    <s v="ORD00701"/>
    <d v="2025-12-16T00:00:00"/>
    <x v="11"/>
    <x v="1"/>
    <d v="2026-01-15T00:00:00"/>
    <x v="0"/>
    <n v="30"/>
    <s v="CU0282"/>
    <s v="Ayesha Singh"/>
    <s v="Female"/>
    <n v="39"/>
    <x v="21"/>
    <s v="Kerala"/>
    <x v="2"/>
    <n v="3230000"/>
    <x v="1"/>
    <s v="C009"/>
    <x v="3"/>
    <x v="17"/>
    <x v="1"/>
    <x v="1"/>
    <s v="Automatic"/>
    <n v="780000"/>
    <n v="2023"/>
    <n v="2"/>
    <s v="D019"/>
    <x v="3"/>
    <x v="23"/>
    <n v="2013"/>
    <n v="12000"/>
    <n v="4.2"/>
    <s v="S059"/>
    <x v="65"/>
    <n v="6"/>
    <x v="0"/>
    <s v="Silver"/>
    <n v="1.7948717948717947E-2"/>
    <n v="14000"/>
    <n v="766000"/>
    <n v="7.66"/>
    <s v="Lease (Corporate)"/>
    <s v="Axis Bank"/>
    <x v="1"/>
    <s v="Yes"/>
    <s v="FB0366"/>
    <n v="4"/>
    <n v="6"/>
    <s v="Email"/>
    <x v="1"/>
  </r>
  <r>
    <s v="ORD00702"/>
    <d v="2025-12-16T00:00:00"/>
    <x v="11"/>
    <x v="1"/>
    <d v="2025-12-19T00:00:00"/>
    <x v="0"/>
    <n v="3"/>
    <s v="CU0133"/>
    <s v="Sneha Saini"/>
    <s v="Female"/>
    <n v="32"/>
    <x v="22"/>
    <s v="Gujarat"/>
    <x v="1"/>
    <n v="680000"/>
    <x v="0"/>
    <s v="C007"/>
    <x v="1"/>
    <x v="22"/>
    <x v="0"/>
    <x v="4"/>
    <s v="Automatic"/>
    <n v="1150000"/>
    <n v="2022"/>
    <n v="3"/>
    <s v="D013"/>
    <x v="1"/>
    <x v="21"/>
    <n v="2010"/>
    <n v="10000"/>
    <n v="4.4000000000000004"/>
    <s v="S041"/>
    <x v="36"/>
    <n v="5"/>
    <x v="0"/>
    <s v="Black"/>
    <n v="0"/>
    <n v="0"/>
    <n v="1150000"/>
    <n v="11.5"/>
    <s v="Cash"/>
    <s v="N/A"/>
    <x v="0"/>
    <s v="No"/>
    <s v="FB0367"/>
    <n v="4"/>
    <n v="9"/>
    <s v="Phone"/>
    <x v="1"/>
  </r>
  <r>
    <s v="ORD00703"/>
    <d v="2025-12-16T00:00:00"/>
    <x v="11"/>
    <x v="1"/>
    <m/>
    <x v="1"/>
    <s v=""/>
    <s v="CU0641"/>
    <s v="Sneha Malhotra"/>
    <s v="Female"/>
    <n v="40"/>
    <x v="3"/>
    <s v="Maharashtra"/>
    <x v="1"/>
    <n v="1320000"/>
    <x v="0"/>
    <s v="C027"/>
    <x v="9"/>
    <x v="27"/>
    <x v="0"/>
    <x v="4"/>
    <s v="Automatic"/>
    <n v="1350000"/>
    <n v="2022"/>
    <n v="5"/>
    <s v="D011"/>
    <x v="1"/>
    <x v="3"/>
    <n v="2019"/>
    <n v="12000"/>
    <n v="4.5999999999999996"/>
    <s v="S035"/>
    <x v="22"/>
    <n v="4"/>
    <x v="0"/>
    <s v="Black"/>
    <n v="0"/>
    <n v="0"/>
    <n v="1350000"/>
    <n v="13.5"/>
    <s v="Loan/Finance"/>
    <s v="Tata Capital"/>
    <x v="5"/>
    <s v="No"/>
    <s v="No Feedback"/>
    <s v="No Feedback"/>
    <s v="No Feedback"/>
    <s v="No Feedback"/>
    <x v="3"/>
  </r>
  <r>
    <s v="ORD00704"/>
    <d v="2025-12-18T00:00:00"/>
    <x v="11"/>
    <x v="1"/>
    <d v="2026-01-11T00:00:00"/>
    <x v="0"/>
    <n v="24"/>
    <s v="CU0340"/>
    <s v="Siddharth Khanna"/>
    <s v="Male"/>
    <n v="21"/>
    <x v="6"/>
    <s v="Odisha"/>
    <x v="1"/>
    <n v="1070000"/>
    <x v="0"/>
    <s v="C020"/>
    <x v="0"/>
    <x v="28"/>
    <x v="0"/>
    <x v="0"/>
    <s v="Manual"/>
    <n v="1250000"/>
    <n v="2020"/>
    <n v="2"/>
    <s v="D021"/>
    <x v="2"/>
    <x v="6"/>
    <n v="2008"/>
    <n v="4500"/>
    <n v="4.3"/>
    <s v="S064"/>
    <x v="40"/>
    <n v="8"/>
    <x v="0"/>
    <s v="Red"/>
    <n v="0"/>
    <n v="0"/>
    <n v="1250000"/>
    <n v="12.5"/>
    <s v="Cash"/>
    <s v="N/A"/>
    <x v="2"/>
    <s v="No"/>
    <s v="No Feedback"/>
    <s v="No Feedback"/>
    <s v="No Feedback"/>
    <s v="No Feedback"/>
    <x v="3"/>
  </r>
  <r>
    <s v="ORD00705"/>
    <d v="2025-12-19T00:00:00"/>
    <x v="11"/>
    <x v="1"/>
    <d v="2026-01-06T00:00:00"/>
    <x v="0"/>
    <n v="18"/>
    <s v="CU0187"/>
    <s v="Vinod Joshi"/>
    <s v="Male"/>
    <n v="40"/>
    <x v="1"/>
    <s v="Punjab"/>
    <x v="2"/>
    <n v="1660000"/>
    <x v="0"/>
    <s v="C034"/>
    <x v="5"/>
    <x v="10"/>
    <x v="2"/>
    <x v="1"/>
    <s v="Automatic"/>
    <n v="1350000"/>
    <n v="2022"/>
    <n v="3"/>
    <s v="D005"/>
    <x v="0"/>
    <x v="1"/>
    <n v="2010"/>
    <n v="12000"/>
    <n v="4"/>
    <s v="S014"/>
    <x v="1"/>
    <n v="8"/>
    <x v="0"/>
    <s v="Grey"/>
    <n v="0"/>
    <n v="0"/>
    <n v="1350000"/>
    <n v="13.5"/>
    <s v="Cash"/>
    <s v="N/A"/>
    <x v="0"/>
    <s v="No"/>
    <s v="No Feedback"/>
    <s v="No Feedback"/>
    <s v="No Feedback"/>
    <s v="No Feedback"/>
    <x v="3"/>
  </r>
  <r>
    <s v="ORD00706"/>
    <d v="2025-12-20T00:00:00"/>
    <x v="11"/>
    <x v="1"/>
    <m/>
    <x v="1"/>
    <s v=""/>
    <s v="CU0546"/>
    <s v="Tanvi Agarwal"/>
    <s v="Female"/>
    <n v="53"/>
    <x v="22"/>
    <s v="Gujarat"/>
    <x v="4"/>
    <n v="320000"/>
    <x v="0"/>
    <s v="C015"/>
    <x v="2"/>
    <x v="2"/>
    <x v="0"/>
    <x v="1"/>
    <s v="Manual"/>
    <n v="650000"/>
    <n v="2021"/>
    <n v="3"/>
    <s v="D013"/>
    <x v="1"/>
    <x v="21"/>
    <n v="2010"/>
    <n v="10000"/>
    <n v="4.4000000000000004"/>
    <s v="S039"/>
    <x v="38"/>
    <n v="4"/>
    <x v="0"/>
    <s v="Blue"/>
    <n v="4.9230769230769231E-2"/>
    <n v="32000"/>
    <n v="618000"/>
    <n v="6.18"/>
    <s v="Cash"/>
    <s v="N/A"/>
    <x v="6"/>
    <s v="No"/>
    <s v="No Feedback"/>
    <s v="No Feedback"/>
    <s v="No Feedback"/>
    <s v="No Feedback"/>
    <x v="3"/>
  </r>
  <r>
    <s v="ORD00707"/>
    <d v="2025-12-20T00:00:00"/>
    <x v="11"/>
    <x v="1"/>
    <d v="2026-01-13T00:00:00"/>
    <x v="0"/>
    <n v="24"/>
    <s v="CU0349"/>
    <s v="Harsh Nair"/>
    <s v="Male"/>
    <n v="37"/>
    <x v="13"/>
    <s v="Assam"/>
    <x v="2"/>
    <n v="1320000"/>
    <x v="0"/>
    <s v="C010"/>
    <x v="3"/>
    <x v="4"/>
    <x v="0"/>
    <x v="1"/>
    <s v="Manual"/>
    <n v="800000"/>
    <n v="2022"/>
    <n v="3"/>
    <s v="D023"/>
    <x v="2"/>
    <x v="14"/>
    <n v="2005"/>
    <n v="12000"/>
    <n v="4.4000000000000004"/>
    <s v="S069"/>
    <x v="28"/>
    <n v="6"/>
    <x v="0"/>
    <s v="Black"/>
    <n v="2.8750000000000001E-2"/>
    <n v="23000"/>
    <n v="777000"/>
    <n v="7.77"/>
    <s v="Exchange + Loan"/>
    <s v="SBI"/>
    <x v="5"/>
    <s v="Yes"/>
    <s v="FB0368"/>
    <n v="1"/>
    <n v="1"/>
    <s v="Email"/>
    <x v="2"/>
  </r>
  <r>
    <s v="ORD00708"/>
    <d v="2025-12-21T00:00:00"/>
    <x v="11"/>
    <x v="1"/>
    <d v="2026-01-25T00:00:00"/>
    <x v="0"/>
    <n v="35"/>
    <s v="CU0414"/>
    <s v="Ramesh Yadav"/>
    <s v="Male"/>
    <n v="50"/>
    <x v="15"/>
    <s v="Tamil Nadu"/>
    <x v="4"/>
    <n v="790000"/>
    <x v="0"/>
    <s v="C034"/>
    <x v="5"/>
    <x v="10"/>
    <x v="2"/>
    <x v="1"/>
    <s v="Automatic"/>
    <n v="1350000"/>
    <n v="2022"/>
    <n v="3"/>
    <s v="D016"/>
    <x v="3"/>
    <x v="18"/>
    <n v="2007"/>
    <n v="4500"/>
    <n v="4.7"/>
    <s v="S049"/>
    <x v="37"/>
    <n v="8"/>
    <x v="0"/>
    <s v="White"/>
    <n v="2.7407407407407408E-2"/>
    <n v="37000"/>
    <n v="1313000"/>
    <n v="13.13"/>
    <s v="Loan/Finance"/>
    <s v="HDFC Bank"/>
    <x v="1"/>
    <s v="No"/>
    <s v="FB0369"/>
    <n v="2"/>
    <n v="3"/>
    <s v="Online Survey"/>
    <x v="4"/>
  </r>
  <r>
    <s v="ORD00709"/>
    <d v="2025-12-21T00:00:00"/>
    <x v="11"/>
    <x v="1"/>
    <d v="2026-01-13T00:00:00"/>
    <x v="0"/>
    <n v="23"/>
    <s v="CU0379"/>
    <s v="Rahul Yadav"/>
    <s v="Male"/>
    <n v="41"/>
    <x v="1"/>
    <s v="Punjab"/>
    <x v="1"/>
    <n v="1460000"/>
    <x v="0"/>
    <s v="C009"/>
    <x v="3"/>
    <x v="17"/>
    <x v="1"/>
    <x v="1"/>
    <s v="Automatic"/>
    <n v="780000"/>
    <n v="2023"/>
    <n v="2"/>
    <s v="D016"/>
    <x v="3"/>
    <x v="18"/>
    <n v="2007"/>
    <n v="4500"/>
    <n v="4.7"/>
    <s v="S050"/>
    <x v="59"/>
    <n v="5"/>
    <x v="0"/>
    <s v="Grey"/>
    <n v="1.0256410256410256E-2"/>
    <n v="8000"/>
    <n v="772000"/>
    <n v="7.72"/>
    <s v="Cash"/>
    <s v="N/A"/>
    <x v="4"/>
    <s v="No"/>
    <s v="No Feedback"/>
    <s v="No Feedback"/>
    <s v="No Feedback"/>
    <s v="No Feedback"/>
    <x v="3"/>
  </r>
  <r>
    <s v="ORD00710"/>
    <d v="2025-12-23T00:00:00"/>
    <x v="11"/>
    <x v="1"/>
    <d v="2025-12-30T00:00:00"/>
    <x v="0"/>
    <n v="7"/>
    <s v="CU0295"/>
    <s v="Meera Singh"/>
    <s v="Female"/>
    <n v="33"/>
    <x v="22"/>
    <s v="Gujarat"/>
    <x v="2"/>
    <n v="1870000"/>
    <x v="0"/>
    <s v="C028"/>
    <x v="4"/>
    <x v="6"/>
    <x v="2"/>
    <x v="1"/>
    <s v="Automatic"/>
    <n v="1250000"/>
    <n v="2023"/>
    <n v="4"/>
    <s v="D012"/>
    <x v="1"/>
    <x v="20"/>
    <n v="2011"/>
    <n v="12000"/>
    <n v="3.8"/>
    <s v="S037"/>
    <x v="52"/>
    <n v="6"/>
    <x v="0"/>
    <s v="Blue"/>
    <n v="3.6799999999999999E-2"/>
    <n v="46000"/>
    <n v="1204000"/>
    <n v="12.04"/>
    <s v="Cash"/>
    <s v="N/A"/>
    <x v="6"/>
    <s v="No"/>
    <s v="FB0370"/>
    <n v="4"/>
    <n v="8"/>
    <s v="Email"/>
    <x v="1"/>
  </r>
  <r>
    <s v="ORD00711"/>
    <d v="2025-12-23T00:00:00"/>
    <x v="11"/>
    <x v="1"/>
    <d v="2026-01-20T00:00:00"/>
    <x v="0"/>
    <n v="28"/>
    <s v="CU0614"/>
    <s v="Divya Rao"/>
    <s v="Female"/>
    <n v="21"/>
    <x v="12"/>
    <s v="Uttar Pradesh"/>
    <x v="1"/>
    <n v="590000"/>
    <x v="0"/>
    <s v="C011"/>
    <x v="3"/>
    <x v="14"/>
    <x v="0"/>
    <x v="0"/>
    <s v="Automatic"/>
    <n v="1250000"/>
    <n v="2024"/>
    <n v="4"/>
    <s v="D008"/>
    <x v="0"/>
    <x v="12"/>
    <n v="2007"/>
    <n v="10000"/>
    <n v="3.8"/>
    <s v="S023"/>
    <x v="14"/>
    <n v="8"/>
    <x v="0"/>
    <s v="Black"/>
    <n v="9.5999999999999992E-3"/>
    <n v="12000"/>
    <n v="1238000"/>
    <n v="12.38"/>
    <s v="Loan/Finance"/>
    <s v="Tata Capital"/>
    <x v="2"/>
    <s v="No"/>
    <s v="FB0371"/>
    <n v="5"/>
    <n v="10"/>
    <s v="Phone"/>
    <x v="1"/>
  </r>
  <r>
    <s v="ORD00712"/>
    <d v="2025-12-24T00:00:00"/>
    <x v="11"/>
    <x v="1"/>
    <d v="2026-01-22T00:00:00"/>
    <x v="0"/>
    <n v="29"/>
    <s v="CU0465"/>
    <s v="Komal Rao"/>
    <s v="Female"/>
    <n v="52"/>
    <x v="1"/>
    <s v="Punjab"/>
    <x v="1"/>
    <n v="1320000"/>
    <x v="0"/>
    <s v="C003"/>
    <x v="1"/>
    <x v="5"/>
    <x v="1"/>
    <x v="1"/>
    <s v="Automatic"/>
    <n v="760000"/>
    <n v="2022"/>
    <n v="2"/>
    <s v="D005"/>
    <x v="0"/>
    <x v="1"/>
    <n v="2010"/>
    <n v="12000"/>
    <n v="4"/>
    <s v="S014"/>
    <x v="1"/>
    <n v="8"/>
    <x v="0"/>
    <s v="Silver"/>
    <n v="0"/>
    <n v="0"/>
    <n v="760000"/>
    <n v="7.6"/>
    <s v="Loan/Finance"/>
    <s v="Bajaj Finserv"/>
    <x v="4"/>
    <s v="No"/>
    <s v="FB0372"/>
    <n v="4"/>
    <n v="8"/>
    <s v="Phone"/>
    <x v="1"/>
  </r>
  <r>
    <s v="ORD00713"/>
    <d v="2025-12-24T00:00:00"/>
    <x v="11"/>
    <x v="1"/>
    <d v="2026-01-02T00:00:00"/>
    <x v="0"/>
    <n v="9"/>
    <s v="CU0100"/>
    <s v="Shweta Verma"/>
    <s v="Female"/>
    <n v="34"/>
    <x v="18"/>
    <s v="Gujarat"/>
    <x v="2"/>
    <n v="1630000"/>
    <x v="0"/>
    <s v="C005"/>
    <x v="1"/>
    <x v="1"/>
    <x v="0"/>
    <x v="1"/>
    <s v="Automatic"/>
    <n v="900000"/>
    <n v="2022"/>
    <n v="3"/>
    <s v="D013"/>
    <x v="1"/>
    <x v="21"/>
    <n v="2010"/>
    <n v="10000"/>
    <n v="4.4000000000000004"/>
    <s v="S039"/>
    <x v="38"/>
    <n v="4"/>
    <x v="0"/>
    <s v="Black"/>
    <n v="0"/>
    <n v="0"/>
    <n v="900000"/>
    <n v="9"/>
    <s v="Loan/Finance"/>
    <s v="Tata Capital"/>
    <x v="4"/>
    <s v="Yes"/>
    <s v="No Feedback"/>
    <s v="No Feedback"/>
    <s v="No Feedback"/>
    <s v="No Feedback"/>
    <x v="3"/>
  </r>
  <r>
    <s v="ORD00714"/>
    <d v="2025-12-25T00:00:00"/>
    <x v="11"/>
    <x v="1"/>
    <d v="2026-01-27T00:00:00"/>
    <x v="0"/>
    <n v="33"/>
    <s v="CU0037"/>
    <s v="Ashok Rao"/>
    <s v="Male"/>
    <n v="50"/>
    <x v="4"/>
    <s v="Haryana"/>
    <x v="7"/>
    <n v="600000"/>
    <x v="0"/>
    <s v="C024"/>
    <x v="0"/>
    <x v="0"/>
    <x v="0"/>
    <x v="0"/>
    <s v="Manual"/>
    <n v="1000000"/>
    <n v="2019"/>
    <n v="3"/>
    <s v="D003"/>
    <x v="0"/>
    <x v="4"/>
    <n v="2012"/>
    <n v="10000"/>
    <n v="4.2"/>
    <s v="S011"/>
    <x v="4"/>
    <n v="7"/>
    <x v="0"/>
    <s v="Silver"/>
    <n v="0.03"/>
    <n v="30000"/>
    <n v="970000"/>
    <n v="9.6999999999999993"/>
    <s v="Loan/Finance"/>
    <s v="Mahindra Finance"/>
    <x v="5"/>
    <s v="No"/>
    <s v="No Feedback"/>
    <s v="No Feedback"/>
    <s v="No Feedback"/>
    <s v="No Feedback"/>
    <x v="3"/>
  </r>
  <r>
    <s v="ORD00715"/>
    <d v="2025-12-25T00:00:00"/>
    <x v="11"/>
    <x v="1"/>
    <d v="2026-01-19T00:00:00"/>
    <x v="0"/>
    <n v="25"/>
    <s v="CU0135"/>
    <s v="Tanvi Khanna"/>
    <s v="Female"/>
    <n v="39"/>
    <x v="12"/>
    <s v="Uttar Pradesh"/>
    <x v="2"/>
    <n v="2250000"/>
    <x v="0"/>
    <s v="C024"/>
    <x v="0"/>
    <x v="0"/>
    <x v="0"/>
    <x v="0"/>
    <s v="Manual"/>
    <n v="1000000"/>
    <n v="2019"/>
    <n v="3"/>
    <s v="D008"/>
    <x v="0"/>
    <x v="12"/>
    <n v="2007"/>
    <n v="10000"/>
    <n v="3.8"/>
    <s v="S023"/>
    <x v="14"/>
    <n v="8"/>
    <x v="0"/>
    <s v="Black"/>
    <n v="0"/>
    <n v="0"/>
    <n v="1000000"/>
    <n v="10"/>
    <s v="Cash"/>
    <s v="N/A"/>
    <x v="0"/>
    <s v="No"/>
    <s v="No Feedback"/>
    <s v="No Feedback"/>
    <s v="No Feedback"/>
    <s v="No Feedback"/>
    <x v="3"/>
  </r>
  <r>
    <s v="ORD00716"/>
    <d v="2025-12-26T00:00:00"/>
    <x v="11"/>
    <x v="1"/>
    <d v="2026-01-26T00:00:00"/>
    <x v="0"/>
    <n v="31"/>
    <s v="CU0571"/>
    <s v="Kunal Patel"/>
    <s v="Male"/>
    <n v="37"/>
    <x v="19"/>
    <s v="West Bengal"/>
    <x v="1"/>
    <n v="1610000"/>
    <x v="0"/>
    <s v="C028"/>
    <x v="4"/>
    <x v="6"/>
    <x v="2"/>
    <x v="1"/>
    <s v="Automatic"/>
    <n v="1250000"/>
    <n v="2023"/>
    <n v="4"/>
    <s v="D020"/>
    <x v="2"/>
    <x v="24"/>
    <n v="2012"/>
    <n v="4500"/>
    <n v="4.0999999999999996"/>
    <s v="S061"/>
    <x v="61"/>
    <n v="4"/>
    <x v="0"/>
    <s v="Silver"/>
    <n v="0"/>
    <n v="0"/>
    <n v="1250000"/>
    <n v="12.5"/>
    <s v="Cash"/>
    <s v="N/A"/>
    <x v="2"/>
    <s v="No"/>
    <s v="No Feedback"/>
    <s v="No Feedback"/>
    <s v="No Feedback"/>
    <s v="No Feedback"/>
    <x v="3"/>
  </r>
  <r>
    <s v="ORD00717"/>
    <d v="2025-12-27T00:00:00"/>
    <x v="11"/>
    <x v="1"/>
    <d v="2026-01-22T00:00:00"/>
    <x v="0"/>
    <n v="26"/>
    <s v="CU0172"/>
    <s v="Komal Pillai"/>
    <s v="Female"/>
    <n v="37"/>
    <x v="8"/>
    <s v="Madhya Pradesh"/>
    <x v="2"/>
    <n v="2320000"/>
    <x v="0"/>
    <s v="C003"/>
    <x v="1"/>
    <x v="5"/>
    <x v="1"/>
    <x v="1"/>
    <s v="Automatic"/>
    <n v="760000"/>
    <n v="2022"/>
    <n v="2"/>
    <s v="D025"/>
    <x v="4"/>
    <x v="8"/>
    <n v="2019"/>
    <n v="3000"/>
    <n v="4.7"/>
    <s v="S076"/>
    <x v="53"/>
    <n v="5"/>
    <x v="0"/>
    <s v="Red"/>
    <n v="2.763157894736842E-2"/>
    <n v="21000"/>
    <n v="739000"/>
    <n v="7.39"/>
    <s v="Cash"/>
    <s v="N/A"/>
    <x v="2"/>
    <s v="No"/>
    <s v="FB0373"/>
    <n v="5"/>
    <n v="10"/>
    <s v="Dealer Visit"/>
    <x v="1"/>
  </r>
  <r>
    <s v="ORD00718"/>
    <d v="2025-12-27T00:00:00"/>
    <x v="11"/>
    <x v="1"/>
    <d v="2025-12-30T00:00:00"/>
    <x v="0"/>
    <n v="3"/>
    <s v="CU0629"/>
    <s v="Karan Verma"/>
    <s v="Male"/>
    <n v="33"/>
    <x v="6"/>
    <s v="Odisha"/>
    <x v="1"/>
    <n v="1260000"/>
    <x v="0"/>
    <s v="C006"/>
    <x v="1"/>
    <x v="11"/>
    <x v="3"/>
    <x v="2"/>
    <s v="Manual"/>
    <n v="900000"/>
    <n v="2022"/>
    <n v="3"/>
    <s v="D021"/>
    <x v="2"/>
    <x v="6"/>
    <n v="2008"/>
    <n v="4500"/>
    <n v="4.3"/>
    <s v="S064"/>
    <x v="40"/>
    <n v="8"/>
    <x v="0"/>
    <s v="Blue"/>
    <n v="0"/>
    <n v="0"/>
    <n v="900000"/>
    <n v="9"/>
    <s v="Exchange + Loan"/>
    <s v="ICICI Bank"/>
    <x v="6"/>
    <s v="Yes"/>
    <s v="No Feedback"/>
    <s v="No Feedback"/>
    <s v="No Feedback"/>
    <s v="No Feedback"/>
    <x v="3"/>
  </r>
  <r>
    <s v="ORD00719"/>
    <d v="2025-12-27T00:00:00"/>
    <x v="11"/>
    <x v="1"/>
    <d v="2026-01-06T00:00:00"/>
    <x v="0"/>
    <n v="10"/>
    <s v="CU0315"/>
    <s v="Ashok Jain"/>
    <s v="Male"/>
    <n v="46"/>
    <x v="24"/>
    <s v="Maharashtra"/>
    <x v="4"/>
    <n v="280000"/>
    <x v="0"/>
    <s v="C004"/>
    <x v="1"/>
    <x v="7"/>
    <x v="2"/>
    <x v="1"/>
    <s v="Manual"/>
    <n v="690000"/>
    <n v="2024"/>
    <n v="3"/>
    <s v="D011"/>
    <x v="1"/>
    <x v="3"/>
    <n v="2019"/>
    <n v="12000"/>
    <n v="4.5999999999999996"/>
    <s v="S034"/>
    <x v="3"/>
    <n v="5"/>
    <x v="0"/>
    <s v="Red"/>
    <n v="0"/>
    <n v="0"/>
    <n v="690000"/>
    <n v="6.9"/>
    <s v="Cash"/>
    <s v="N/A"/>
    <x v="4"/>
    <s v="No"/>
    <s v="FB0374"/>
    <n v="4"/>
    <n v="7"/>
    <s v="Dealer Visit"/>
    <x v="1"/>
  </r>
  <r>
    <s v="ORD00720"/>
    <d v="2025-12-28T00:00:00"/>
    <x v="11"/>
    <x v="1"/>
    <d v="2026-01-06T00:00:00"/>
    <x v="0"/>
    <n v="9"/>
    <s v="CU0071"/>
    <s v="Imran Sharma"/>
    <s v="Male"/>
    <n v="35"/>
    <x v="14"/>
    <s v="Rajasthan"/>
    <x v="4"/>
    <n v="480000"/>
    <x v="0"/>
    <s v="C004"/>
    <x v="1"/>
    <x v="7"/>
    <x v="2"/>
    <x v="1"/>
    <s v="Manual"/>
    <n v="690000"/>
    <n v="2024"/>
    <n v="3"/>
    <s v="D006"/>
    <x v="0"/>
    <x v="15"/>
    <n v="2015"/>
    <n v="3000"/>
    <n v="3.5"/>
    <s v="S016"/>
    <x v="31"/>
    <n v="8"/>
    <x v="0"/>
    <s v="Black"/>
    <n v="2.4637681159420291E-2"/>
    <n v="17000"/>
    <n v="673000"/>
    <n v="6.73"/>
    <s v="Exchange + Loan"/>
    <s v="Bajaj Finserv"/>
    <x v="2"/>
    <s v="No"/>
    <s v="FB0375"/>
    <n v="4"/>
    <n v="7"/>
    <s v="Email"/>
    <x v="1"/>
  </r>
  <r>
    <s v="ORD00721"/>
    <d v="2025-12-29T00:00:00"/>
    <x v="11"/>
    <x v="1"/>
    <d v="2026-01-29T00:00:00"/>
    <x v="0"/>
    <n v="31"/>
    <s v="CU0538"/>
    <s v="Pradeep Rao"/>
    <s v="Male"/>
    <n v="21"/>
    <x v="22"/>
    <s v="Gujarat"/>
    <x v="1"/>
    <n v="1370000"/>
    <x v="0"/>
    <s v="C016"/>
    <x v="2"/>
    <x v="16"/>
    <x v="0"/>
    <x v="0"/>
    <s v="Manual"/>
    <n v="950000"/>
    <n v="2023"/>
    <n v="3"/>
    <s v="D013"/>
    <x v="1"/>
    <x v="21"/>
    <n v="2010"/>
    <n v="10000"/>
    <n v="4.4000000000000004"/>
    <s v="S039"/>
    <x v="38"/>
    <n v="4"/>
    <x v="0"/>
    <s v="Grey"/>
    <n v="0.02"/>
    <n v="19000"/>
    <n v="931000"/>
    <n v="9.31"/>
    <s v="Cash"/>
    <s v="N/A"/>
    <x v="2"/>
    <s v="No"/>
    <s v="No Feedback"/>
    <s v="No Feedback"/>
    <s v="No Feedback"/>
    <s v="No Feedback"/>
    <x v="3"/>
  </r>
  <r>
    <s v="ORD00722"/>
    <d v="2025-12-30T00:00:00"/>
    <x v="11"/>
    <x v="1"/>
    <d v="2026-01-13T00:00:00"/>
    <x v="0"/>
    <n v="14"/>
    <s v="CU0424"/>
    <s v="Vinod Patel"/>
    <s v="Male"/>
    <n v="21"/>
    <x v="19"/>
    <s v="West Bengal"/>
    <x v="1"/>
    <n v="1100000"/>
    <x v="0"/>
    <s v="C003"/>
    <x v="1"/>
    <x v="5"/>
    <x v="1"/>
    <x v="1"/>
    <s v="Automatic"/>
    <n v="760000"/>
    <n v="2022"/>
    <n v="2"/>
    <s v="D020"/>
    <x v="2"/>
    <x v="24"/>
    <n v="2012"/>
    <n v="4500"/>
    <n v="4.0999999999999996"/>
    <s v="S060"/>
    <x v="56"/>
    <n v="5"/>
    <x v="0"/>
    <s v="Grey"/>
    <n v="9.2105263157894728E-3"/>
    <n v="7000"/>
    <n v="753000"/>
    <n v="7.53"/>
    <s v="Loan/Finance"/>
    <s v="Bajaj Finserv"/>
    <x v="4"/>
    <s v="Yes"/>
    <s v="No Feedback"/>
    <s v="No Feedback"/>
    <s v="No Feedback"/>
    <s v="No Feedback"/>
    <x v="3"/>
  </r>
  <r>
    <s v="ORD00723"/>
    <d v="2025-12-30T00:00:00"/>
    <x v="11"/>
    <x v="1"/>
    <d v="2026-01-07T00:00:00"/>
    <x v="0"/>
    <n v="8"/>
    <s v="CU0137"/>
    <s v="Aman Joshi"/>
    <s v="Male"/>
    <n v="43"/>
    <x v="7"/>
    <s v="Telangana"/>
    <x v="1"/>
    <n v="850000"/>
    <x v="0"/>
    <s v="C004"/>
    <x v="1"/>
    <x v="7"/>
    <x v="2"/>
    <x v="1"/>
    <s v="Manual"/>
    <n v="690000"/>
    <n v="2024"/>
    <n v="3"/>
    <s v="D018"/>
    <x v="3"/>
    <x v="7"/>
    <n v="2019"/>
    <n v="4500"/>
    <n v="3.8"/>
    <s v="S055"/>
    <x v="71"/>
    <n v="8"/>
    <x v="1"/>
    <s v="White"/>
    <n v="0"/>
    <n v="0"/>
    <n v="690000"/>
    <n v="6.9"/>
    <s v="Loan/Finance"/>
    <s v="Mahindra Finance"/>
    <x v="1"/>
    <s v="Yes"/>
    <s v="FB0376"/>
    <n v="2"/>
    <n v="5"/>
    <s v="Online Survey"/>
    <x v="2"/>
  </r>
  <r>
    <s v="ORD00724"/>
    <d v="2026-01-03T00:00:00"/>
    <x v="0"/>
    <x v="2"/>
    <d v="2026-01-16T00:00:00"/>
    <x v="0"/>
    <n v="13"/>
    <s v="CU0093"/>
    <s v="Komal Nair"/>
    <s v="Female"/>
    <n v="44"/>
    <x v="16"/>
    <s v="Uttar Pradesh"/>
    <x v="1"/>
    <n v="1460000"/>
    <x v="0"/>
    <s v="C014"/>
    <x v="2"/>
    <x v="8"/>
    <x v="1"/>
    <x v="1"/>
    <s v="Manual"/>
    <n v="570000"/>
    <n v="2022"/>
    <n v="3"/>
    <s v="D008"/>
    <x v="0"/>
    <x v="12"/>
    <n v="2007"/>
    <n v="10000"/>
    <n v="3.8"/>
    <s v="S023"/>
    <x v="14"/>
    <n v="8"/>
    <x v="0"/>
    <s v="Grey"/>
    <n v="0"/>
    <n v="0"/>
    <n v="570000"/>
    <n v="5.7"/>
    <s v="Exchange + Loan"/>
    <s v="ICICI Bank"/>
    <x v="3"/>
    <s v="No"/>
    <s v="FB0377"/>
    <n v="4"/>
    <n v="8"/>
    <s v="Email"/>
    <x v="1"/>
  </r>
  <r>
    <s v="ORD00725"/>
    <d v="2026-01-04T00:00:00"/>
    <x v="0"/>
    <x v="2"/>
    <m/>
    <x v="1"/>
    <s v=""/>
    <s v="CU0090"/>
    <s v="Harsh Malhotra"/>
    <s v="Male"/>
    <n v="50"/>
    <x v="3"/>
    <s v="Maharashtra"/>
    <x v="3"/>
    <n v="750000"/>
    <x v="0"/>
    <s v="C018"/>
    <x v="2"/>
    <x v="20"/>
    <x v="0"/>
    <x v="3"/>
    <s v="Automatic"/>
    <n v="1450000"/>
    <n v="2023"/>
    <n v="3"/>
    <s v="D009"/>
    <x v="1"/>
    <x v="17"/>
    <n v="2011"/>
    <n v="12000"/>
    <n v="3.5"/>
    <s v="S028"/>
    <x v="25"/>
    <n v="7"/>
    <x v="0"/>
    <s v="Silver"/>
    <n v="1.793103448275862E-2"/>
    <n v="26000"/>
    <n v="1424000"/>
    <n v="14.24"/>
    <s v="Loan/Finance"/>
    <s v="Mahindra Finance"/>
    <x v="2"/>
    <s v="No"/>
    <s v="No Feedback"/>
    <s v="No Feedback"/>
    <s v="No Feedback"/>
    <s v="No Feedback"/>
    <x v="3"/>
  </r>
  <r>
    <s v="ORD00726"/>
    <d v="2026-01-04T00:00:00"/>
    <x v="0"/>
    <x v="2"/>
    <d v="2026-02-05T00:00:00"/>
    <x v="0"/>
    <n v="32"/>
    <s v="CU0496"/>
    <s v="Vinod Bansal"/>
    <s v="Male"/>
    <n v="48"/>
    <x v="0"/>
    <s v="Chandigarh"/>
    <x v="6"/>
    <n v="1620000"/>
    <x v="0"/>
    <s v="C003"/>
    <x v="1"/>
    <x v="5"/>
    <x v="1"/>
    <x v="1"/>
    <s v="Automatic"/>
    <n v="760000"/>
    <n v="2022"/>
    <n v="2"/>
    <s v="D004"/>
    <x v="0"/>
    <x v="0"/>
    <n v="2018"/>
    <n v="4500"/>
    <n v="4"/>
    <s v="S013"/>
    <x v="43"/>
    <n v="7"/>
    <x v="0"/>
    <s v="Black"/>
    <n v="0"/>
    <n v="0"/>
    <n v="760000"/>
    <n v="7.6"/>
    <s v="Cash"/>
    <s v="N/A"/>
    <x v="1"/>
    <s v="No"/>
    <s v="FB0378"/>
    <n v="4"/>
    <n v="8"/>
    <s v="Phone"/>
    <x v="1"/>
  </r>
  <r>
    <s v="ORD00727"/>
    <d v="2026-01-04T00:00:00"/>
    <x v="0"/>
    <x v="2"/>
    <d v="2026-01-20T00:00:00"/>
    <x v="0"/>
    <n v="16"/>
    <s v="CU0247"/>
    <s v="Kunal Chauhan"/>
    <s v="Male"/>
    <n v="42"/>
    <x v="6"/>
    <s v="Odisha"/>
    <x v="1"/>
    <n v="630000"/>
    <x v="0"/>
    <s v="C023"/>
    <x v="0"/>
    <x v="24"/>
    <x v="0"/>
    <x v="1"/>
    <s v="Manual"/>
    <n v="900000"/>
    <n v="2024"/>
    <n v="3"/>
    <s v="D021"/>
    <x v="2"/>
    <x v="6"/>
    <n v="2008"/>
    <n v="4500"/>
    <n v="4.3"/>
    <s v="S064"/>
    <x v="40"/>
    <n v="8"/>
    <x v="0"/>
    <s v="White"/>
    <n v="0.02"/>
    <n v="18000"/>
    <n v="882000"/>
    <n v="8.82"/>
    <s v="Exchange + Loan"/>
    <s v="SBI"/>
    <x v="4"/>
    <s v="No"/>
    <s v="No Feedback"/>
    <s v="No Feedback"/>
    <s v="No Feedback"/>
    <s v="No Feedback"/>
    <x v="3"/>
  </r>
  <r>
    <s v="ORD00728"/>
    <d v="2026-01-05T00:00:00"/>
    <x v="0"/>
    <x v="2"/>
    <d v="2026-01-21T00:00:00"/>
    <x v="0"/>
    <n v="16"/>
    <s v="CU0223"/>
    <s v="Mahesh Jain"/>
    <s v="Male"/>
    <n v="45"/>
    <x v="11"/>
    <s v="Karnataka"/>
    <x v="0"/>
    <n v="670000"/>
    <x v="0"/>
    <s v="C033"/>
    <x v="7"/>
    <x v="15"/>
    <x v="2"/>
    <x v="1"/>
    <s v="Automatic"/>
    <n v="1300000"/>
    <n v="2022"/>
    <n v="3"/>
    <s v="D014"/>
    <x v="3"/>
    <x v="13"/>
    <n v="2013"/>
    <n v="12000"/>
    <n v="4.4000000000000004"/>
    <s v="S042"/>
    <x v="16"/>
    <n v="5"/>
    <x v="0"/>
    <s v="Grey"/>
    <n v="8.4615384615384613E-3"/>
    <n v="11000"/>
    <n v="1289000"/>
    <n v="12.89"/>
    <s v="Cash"/>
    <s v="N/A"/>
    <x v="0"/>
    <s v="Yes"/>
    <s v="FB0379"/>
    <n v="4"/>
    <n v="8"/>
    <s v="Dealer Visit"/>
    <x v="1"/>
  </r>
  <r>
    <s v="ORD00729"/>
    <d v="2026-01-06T00:00:00"/>
    <x v="0"/>
    <x v="2"/>
    <d v="2026-01-19T00:00:00"/>
    <x v="0"/>
    <n v="13"/>
    <s v="CU0438"/>
    <s v="Nisha Joshi"/>
    <s v="Female"/>
    <n v="47"/>
    <x v="8"/>
    <s v="Madhya Pradesh"/>
    <x v="6"/>
    <n v="2150000"/>
    <x v="0"/>
    <s v="C027"/>
    <x v="9"/>
    <x v="27"/>
    <x v="0"/>
    <x v="4"/>
    <s v="Automatic"/>
    <n v="1350000"/>
    <n v="2022"/>
    <n v="5"/>
    <s v="D024"/>
    <x v="4"/>
    <x v="10"/>
    <n v="2013"/>
    <n v="12000"/>
    <n v="3.9"/>
    <s v="S073"/>
    <x v="26"/>
    <n v="4"/>
    <x v="0"/>
    <s v="Black"/>
    <n v="8.1481481481481474E-3"/>
    <n v="11000"/>
    <n v="1339000"/>
    <n v="13.39"/>
    <s v="Cash"/>
    <s v="N/A"/>
    <x v="2"/>
    <s v="No"/>
    <s v="No Feedback"/>
    <s v="No Feedback"/>
    <s v="No Feedback"/>
    <s v="No Feedback"/>
    <x v="3"/>
  </r>
  <r>
    <s v="ORD00730"/>
    <d v="2026-01-06T00:00:00"/>
    <x v="0"/>
    <x v="2"/>
    <d v="2026-02-09T00:00:00"/>
    <x v="0"/>
    <n v="34"/>
    <s v="CU0251"/>
    <s v="Yash Rao"/>
    <s v="Male"/>
    <n v="44"/>
    <x v="8"/>
    <s v="Madhya Pradesh"/>
    <x v="8"/>
    <n v="2580000"/>
    <x v="0"/>
    <s v="C027"/>
    <x v="9"/>
    <x v="27"/>
    <x v="0"/>
    <x v="4"/>
    <s v="Automatic"/>
    <n v="1350000"/>
    <n v="2022"/>
    <n v="5"/>
    <s v="D018"/>
    <x v="3"/>
    <x v="7"/>
    <n v="2019"/>
    <n v="4500"/>
    <n v="3.8"/>
    <s v="S053"/>
    <x v="7"/>
    <n v="7"/>
    <x v="0"/>
    <s v="Grey"/>
    <n v="8.8888888888888889E-3"/>
    <n v="12000"/>
    <n v="1338000"/>
    <n v="13.38"/>
    <s v="Loan/Finance"/>
    <s v="ICICI Bank"/>
    <x v="3"/>
    <s v="No"/>
    <s v="FB0380"/>
    <n v="4"/>
    <n v="9"/>
    <s v="Dealer Visit"/>
    <x v="1"/>
  </r>
  <r>
    <s v="ORD00731"/>
    <d v="2026-01-07T00:00:00"/>
    <x v="0"/>
    <x v="2"/>
    <d v="2026-02-10T00:00:00"/>
    <x v="0"/>
    <n v="34"/>
    <s v="CU0505"/>
    <s v="Vivek Saini"/>
    <s v="Male"/>
    <n v="26"/>
    <x v="24"/>
    <s v="Maharashtra"/>
    <x v="0"/>
    <n v="1380000"/>
    <x v="0"/>
    <s v="C005"/>
    <x v="1"/>
    <x v="1"/>
    <x v="0"/>
    <x v="1"/>
    <s v="Automatic"/>
    <n v="900000"/>
    <n v="2022"/>
    <n v="3"/>
    <s v="D010"/>
    <x v="1"/>
    <x v="9"/>
    <n v="2014"/>
    <n v="3000"/>
    <n v="4.5999999999999996"/>
    <s v="S031"/>
    <x v="9"/>
    <n v="4"/>
    <x v="0"/>
    <s v="Silver"/>
    <n v="0"/>
    <n v="0"/>
    <n v="900000"/>
    <n v="9"/>
    <s v="Loan/Finance"/>
    <s v="Tata Capital"/>
    <x v="1"/>
    <s v="Yes"/>
    <s v="FB0381"/>
    <n v="4"/>
    <n v="10"/>
    <s v="Email"/>
    <x v="1"/>
  </r>
  <r>
    <s v="ORD00732"/>
    <d v="2026-01-07T00:00:00"/>
    <x v="0"/>
    <x v="2"/>
    <d v="2026-01-20T00:00:00"/>
    <x v="0"/>
    <n v="13"/>
    <s v="CU0185"/>
    <s v="Dinesh Joshi"/>
    <s v="Male"/>
    <n v="23"/>
    <x v="20"/>
    <s v="Maharashtra"/>
    <x v="2"/>
    <n v="2960000"/>
    <x v="0"/>
    <s v="C032"/>
    <x v="6"/>
    <x v="13"/>
    <x v="3"/>
    <x v="0"/>
    <s v="Manual"/>
    <n v="1200000"/>
    <n v="2022"/>
    <n v="3"/>
    <s v="D011"/>
    <x v="1"/>
    <x v="3"/>
    <n v="2019"/>
    <n v="12000"/>
    <n v="4.5999999999999996"/>
    <s v="S035"/>
    <x v="22"/>
    <n v="4"/>
    <x v="0"/>
    <s v="White"/>
    <n v="0"/>
    <n v="0"/>
    <n v="1200000"/>
    <n v="12"/>
    <s v="Cash"/>
    <s v="N/A"/>
    <x v="0"/>
    <s v="No"/>
    <s v="FB0382"/>
    <n v="5"/>
    <n v="8"/>
    <s v="Phone"/>
    <x v="1"/>
  </r>
  <r>
    <s v="ORD00733"/>
    <d v="2026-01-08T00:00:00"/>
    <x v="0"/>
    <x v="2"/>
    <d v="2026-01-26T00:00:00"/>
    <x v="0"/>
    <n v="18"/>
    <s v="CU0611"/>
    <s v="Mahesh Yadav"/>
    <s v="Male"/>
    <n v="55"/>
    <x v="21"/>
    <s v="Kerala"/>
    <x v="6"/>
    <n v="1470000"/>
    <x v="0"/>
    <s v="C012"/>
    <x v="3"/>
    <x v="9"/>
    <x v="2"/>
    <x v="1"/>
    <s v="Automatic"/>
    <n v="1100000"/>
    <n v="2023"/>
    <n v="2"/>
    <s v="D019"/>
    <x v="3"/>
    <x v="23"/>
    <n v="2013"/>
    <n v="12000"/>
    <n v="4.2"/>
    <s v="S056"/>
    <x v="47"/>
    <n v="8"/>
    <x v="0"/>
    <s v="White"/>
    <n v="0"/>
    <n v="0"/>
    <n v="1100000"/>
    <n v="11"/>
    <s v="Loan/Finance"/>
    <s v="SBI"/>
    <x v="6"/>
    <s v="No"/>
    <s v="FB0383"/>
    <n v="4"/>
    <n v="8"/>
    <s v="Email"/>
    <x v="1"/>
  </r>
  <r>
    <s v="ORD00734"/>
    <d v="2026-01-11T00:00:00"/>
    <x v="0"/>
    <x v="2"/>
    <d v="2026-02-14T00:00:00"/>
    <x v="0"/>
    <n v="34"/>
    <s v="CU0101"/>
    <s v="Nitin Shah"/>
    <s v="Male"/>
    <n v="34"/>
    <x v="6"/>
    <s v="Odisha"/>
    <x v="1"/>
    <n v="1610000"/>
    <x v="0"/>
    <s v="C003"/>
    <x v="1"/>
    <x v="5"/>
    <x v="1"/>
    <x v="1"/>
    <s v="Automatic"/>
    <n v="760000"/>
    <n v="2022"/>
    <n v="2"/>
    <s v="D021"/>
    <x v="2"/>
    <x v="6"/>
    <n v="2008"/>
    <n v="4500"/>
    <n v="4.3"/>
    <s v="S064"/>
    <x v="40"/>
    <n v="8"/>
    <x v="0"/>
    <s v="Silver"/>
    <n v="0"/>
    <n v="0"/>
    <n v="760000"/>
    <n v="7.6"/>
    <s v="Loan/Finance"/>
    <s v="ICICI Bank"/>
    <x v="1"/>
    <s v="No"/>
    <s v="No Feedback"/>
    <s v="No Feedback"/>
    <s v="No Feedback"/>
    <s v="No Feedback"/>
    <x v="3"/>
  </r>
  <r>
    <s v="ORD00735"/>
    <d v="2026-01-11T00:00:00"/>
    <x v="0"/>
    <x v="2"/>
    <d v="2026-01-25T00:00:00"/>
    <x v="0"/>
    <n v="14"/>
    <s v="CU0532"/>
    <s v="Shweta Mishra"/>
    <s v="Female"/>
    <n v="21"/>
    <x v="8"/>
    <s v="Madhya Pradesh"/>
    <x v="2"/>
    <n v="2330000"/>
    <x v="0"/>
    <s v="C013"/>
    <x v="3"/>
    <x v="19"/>
    <x v="0"/>
    <x v="0"/>
    <s v="Automatic"/>
    <n v="1700000"/>
    <n v="2024"/>
    <n v="2"/>
    <s v="D015"/>
    <x v="3"/>
    <x v="11"/>
    <n v="2006"/>
    <n v="4500"/>
    <n v="4.5999999999999996"/>
    <s v="S046"/>
    <x v="12"/>
    <n v="4"/>
    <x v="0"/>
    <s v="White"/>
    <n v="3.3529411764705884E-2"/>
    <n v="57000"/>
    <n v="1643000"/>
    <n v="16.43"/>
    <s v="Loan/Finance"/>
    <s v="Mahindra Finance"/>
    <x v="5"/>
    <s v="No"/>
    <s v="FB0384"/>
    <n v="3"/>
    <n v="7"/>
    <s v="Email"/>
    <x v="7"/>
  </r>
  <r>
    <s v="ORD00736"/>
    <d v="2026-01-11T00:00:00"/>
    <x v="0"/>
    <x v="2"/>
    <d v="2026-01-19T00:00:00"/>
    <x v="0"/>
    <n v="8"/>
    <s v="CU0063"/>
    <s v="Nitin Bose"/>
    <s v="Male"/>
    <n v="41"/>
    <x v="13"/>
    <s v="Assam"/>
    <x v="1"/>
    <n v="1250000"/>
    <x v="0"/>
    <s v="C027"/>
    <x v="9"/>
    <x v="27"/>
    <x v="0"/>
    <x v="4"/>
    <s v="Automatic"/>
    <n v="1350000"/>
    <n v="2022"/>
    <n v="5"/>
    <s v="D025"/>
    <x v="4"/>
    <x v="8"/>
    <n v="2019"/>
    <n v="3000"/>
    <n v="4.7"/>
    <s v="S074"/>
    <x v="8"/>
    <n v="8"/>
    <x v="0"/>
    <s v="Red"/>
    <n v="0"/>
    <n v="0"/>
    <n v="1350000"/>
    <n v="13.5"/>
    <s v="Loan/Finance"/>
    <s v="SBI"/>
    <x v="4"/>
    <s v="No"/>
    <s v="FB0385"/>
    <n v="5"/>
    <n v="8"/>
    <s v="Email"/>
    <x v="1"/>
  </r>
  <r>
    <s v="ORD00737"/>
    <d v="2026-01-12T00:00:00"/>
    <x v="0"/>
    <x v="2"/>
    <d v="2026-01-25T00:00:00"/>
    <x v="0"/>
    <n v="13"/>
    <s v="CU0329"/>
    <s v="Sandeep Malhotra"/>
    <s v="Male"/>
    <n v="37"/>
    <x v="17"/>
    <s v="Karnataka"/>
    <x v="8"/>
    <n v="2510000"/>
    <x v="0"/>
    <s v="C003"/>
    <x v="1"/>
    <x v="5"/>
    <x v="1"/>
    <x v="1"/>
    <s v="Automatic"/>
    <n v="760000"/>
    <n v="2022"/>
    <n v="2"/>
    <s v="D014"/>
    <x v="3"/>
    <x v="13"/>
    <n v="2013"/>
    <n v="12000"/>
    <n v="4.4000000000000004"/>
    <s v="S042"/>
    <x v="16"/>
    <n v="5"/>
    <x v="0"/>
    <s v="Red"/>
    <n v="4.736842105263158E-2"/>
    <n v="36000"/>
    <n v="724000"/>
    <n v="7.24"/>
    <s v="Loan/Finance"/>
    <s v="HDFC Bank"/>
    <x v="1"/>
    <s v="No"/>
    <s v="FB0386"/>
    <n v="4"/>
    <n v="9"/>
    <s v="Online Survey"/>
    <x v="1"/>
  </r>
  <r>
    <s v="ORD00738"/>
    <d v="2026-01-13T00:00:00"/>
    <x v="0"/>
    <x v="2"/>
    <d v="2026-01-28T00:00:00"/>
    <x v="0"/>
    <n v="15"/>
    <s v="CU0357"/>
    <s v="Ashok Das"/>
    <s v="Male"/>
    <n v="46"/>
    <x v="20"/>
    <s v="Maharashtra"/>
    <x v="2"/>
    <n v="2070000"/>
    <x v="0"/>
    <s v="C018"/>
    <x v="2"/>
    <x v="20"/>
    <x v="0"/>
    <x v="3"/>
    <s v="Automatic"/>
    <n v="1450000"/>
    <n v="2023"/>
    <n v="3"/>
    <s v="D009"/>
    <x v="1"/>
    <x v="17"/>
    <n v="2011"/>
    <n v="12000"/>
    <n v="3.5"/>
    <s v="S029"/>
    <x v="68"/>
    <n v="4"/>
    <x v="0"/>
    <s v="Blue"/>
    <n v="8.9655172413793099E-3"/>
    <n v="13000"/>
    <n v="1437000"/>
    <n v="14.37"/>
    <s v="Cash"/>
    <s v="N/A"/>
    <x v="5"/>
    <s v="No"/>
    <s v="FB0387"/>
    <n v="5"/>
    <n v="10"/>
    <s v="Dealer Visit"/>
    <x v="1"/>
  </r>
  <r>
    <s v="ORD00739"/>
    <d v="2026-01-14T00:00:00"/>
    <x v="0"/>
    <x v="2"/>
    <d v="2026-01-26T00:00:00"/>
    <x v="0"/>
    <n v="12"/>
    <s v="CU0482"/>
    <s v="Lokesh Sharma"/>
    <s v="Male"/>
    <n v="49"/>
    <x v="9"/>
    <s v="Haryana"/>
    <x v="2"/>
    <n v="2700000"/>
    <x v="0"/>
    <s v="C002"/>
    <x v="1"/>
    <x v="3"/>
    <x v="1"/>
    <x v="1"/>
    <s v="Manual"/>
    <n v="650000"/>
    <n v="2024"/>
    <n v="3"/>
    <s v="D003"/>
    <x v="0"/>
    <x v="4"/>
    <n v="2012"/>
    <n v="10000"/>
    <n v="4.2"/>
    <s v="S009"/>
    <x v="57"/>
    <n v="8"/>
    <x v="0"/>
    <s v="Grey"/>
    <n v="2.923076923076923E-2"/>
    <n v="19000"/>
    <n v="631000"/>
    <n v="6.31"/>
    <s v="Cash"/>
    <s v="N/A"/>
    <x v="6"/>
    <s v="Yes"/>
    <s v="FB0388"/>
    <n v="4"/>
    <n v="9"/>
    <s v="Online Survey"/>
    <x v="1"/>
  </r>
  <r>
    <s v="ORD00740"/>
    <d v="2026-01-14T00:00:00"/>
    <x v="0"/>
    <x v="2"/>
    <d v="2026-01-22T00:00:00"/>
    <x v="0"/>
    <n v="8"/>
    <s v="CU0162"/>
    <s v="Rakesh Joshi"/>
    <s v="Male"/>
    <n v="30"/>
    <x v="14"/>
    <s v="Rajasthan"/>
    <x v="0"/>
    <n v="1000000"/>
    <x v="0"/>
    <s v="C003"/>
    <x v="1"/>
    <x v="5"/>
    <x v="1"/>
    <x v="1"/>
    <s v="Automatic"/>
    <n v="760000"/>
    <n v="2022"/>
    <n v="2"/>
    <s v="D006"/>
    <x v="0"/>
    <x v="15"/>
    <n v="2015"/>
    <n v="3000"/>
    <n v="3.5"/>
    <s v="S019"/>
    <x v="64"/>
    <n v="6"/>
    <x v="1"/>
    <s v="White"/>
    <n v="1.8421052631578946E-2"/>
    <n v="14000"/>
    <n v="746000"/>
    <n v="7.46"/>
    <s v="Cash"/>
    <s v="N/A"/>
    <x v="3"/>
    <s v="No"/>
    <s v="FB0389"/>
    <n v="5"/>
    <n v="9"/>
    <s v="Dealer Visit"/>
    <x v="1"/>
  </r>
  <r>
    <s v="ORD00741"/>
    <d v="2026-01-18T00:00:00"/>
    <x v="0"/>
    <x v="2"/>
    <d v="2026-02-18T00:00:00"/>
    <x v="0"/>
    <n v="31"/>
    <s v="CU0108"/>
    <s v="Ayesha Gupta"/>
    <s v="Female"/>
    <n v="36"/>
    <x v="10"/>
    <s v="Madhya Pradesh"/>
    <x v="2"/>
    <n v="2850000"/>
    <x v="1"/>
    <s v="C003"/>
    <x v="1"/>
    <x v="5"/>
    <x v="1"/>
    <x v="1"/>
    <s v="Automatic"/>
    <n v="760000"/>
    <n v="2022"/>
    <n v="2"/>
    <s v="D024"/>
    <x v="4"/>
    <x v="10"/>
    <n v="2013"/>
    <n v="12000"/>
    <n v="3.9"/>
    <s v="S073"/>
    <x v="26"/>
    <n v="4"/>
    <x v="0"/>
    <s v="Blue"/>
    <n v="3.2894736842105261E-2"/>
    <n v="25000"/>
    <n v="735000"/>
    <n v="7.35"/>
    <s v="Lease (Corporate)"/>
    <s v="Mahindra Finance"/>
    <x v="0"/>
    <s v="No"/>
    <s v="No Feedback"/>
    <s v="No Feedback"/>
    <s v="No Feedback"/>
    <s v="No Feedback"/>
    <x v="3"/>
  </r>
  <r>
    <s v="ORD00742"/>
    <d v="2026-01-19T00:00:00"/>
    <x v="0"/>
    <x v="2"/>
    <d v="2026-02-10T00:00:00"/>
    <x v="0"/>
    <n v="22"/>
    <s v="CU0220"/>
    <s v="Gaurav Gupta"/>
    <s v="Male"/>
    <n v="22"/>
    <x v="8"/>
    <s v="Madhya Pradesh"/>
    <x v="1"/>
    <n v="900000"/>
    <x v="0"/>
    <s v="C002"/>
    <x v="1"/>
    <x v="3"/>
    <x v="1"/>
    <x v="1"/>
    <s v="Manual"/>
    <n v="650000"/>
    <n v="2024"/>
    <n v="3"/>
    <s v="D025"/>
    <x v="4"/>
    <x v="8"/>
    <n v="2019"/>
    <n v="3000"/>
    <n v="4.7"/>
    <s v="S077"/>
    <x v="46"/>
    <n v="6"/>
    <x v="0"/>
    <s v="Red"/>
    <n v="7.6923076923076927E-3"/>
    <n v="5000"/>
    <n v="645000"/>
    <n v="6.45"/>
    <s v="Loan/Finance"/>
    <s v="Mahindra Finance"/>
    <x v="6"/>
    <s v="Yes"/>
    <s v="FB0390"/>
    <n v="1"/>
    <n v="2"/>
    <s v="Online Survey"/>
    <x v="5"/>
  </r>
  <r>
    <s v="ORD00743"/>
    <d v="2026-01-21T00:00:00"/>
    <x v="0"/>
    <x v="2"/>
    <d v="2026-02-14T00:00:00"/>
    <x v="0"/>
    <n v="24"/>
    <s v="CU0289"/>
    <s v="Komal Kapoor"/>
    <s v="Female"/>
    <n v="42"/>
    <x v="22"/>
    <s v="Gujarat"/>
    <x v="3"/>
    <n v="370000"/>
    <x v="0"/>
    <s v="C003"/>
    <x v="1"/>
    <x v="5"/>
    <x v="1"/>
    <x v="1"/>
    <s v="Automatic"/>
    <n v="760000"/>
    <n v="2022"/>
    <n v="2"/>
    <s v="D012"/>
    <x v="1"/>
    <x v="20"/>
    <n v="2011"/>
    <n v="12000"/>
    <n v="3.8"/>
    <s v="S038"/>
    <x v="34"/>
    <n v="8"/>
    <x v="0"/>
    <s v="Red"/>
    <n v="3.5526315789473684E-2"/>
    <n v="27000"/>
    <n v="733000"/>
    <n v="7.33"/>
    <s v="Cash"/>
    <s v="N/A"/>
    <x v="5"/>
    <s v="No"/>
    <s v="No Feedback"/>
    <s v="No Feedback"/>
    <s v="No Feedback"/>
    <s v="No Feedback"/>
    <x v="3"/>
  </r>
  <r>
    <s v="ORD00744"/>
    <d v="2026-01-24T00:00:00"/>
    <x v="0"/>
    <x v="2"/>
    <d v="2026-02-19T00:00:00"/>
    <x v="0"/>
    <n v="26"/>
    <s v="CU0335"/>
    <s v="Aman Patel"/>
    <s v="Male"/>
    <n v="36"/>
    <x v="8"/>
    <s v="Madhya Pradesh"/>
    <x v="6"/>
    <n v="1010000"/>
    <x v="0"/>
    <s v="C037"/>
    <x v="8"/>
    <x v="21"/>
    <x v="0"/>
    <x v="1"/>
    <s v="Manual"/>
    <n v="700000"/>
    <n v="2021"/>
    <n v="4"/>
    <s v="D025"/>
    <x v="4"/>
    <x v="8"/>
    <n v="2019"/>
    <n v="3000"/>
    <n v="4.7"/>
    <s v="S077"/>
    <x v="46"/>
    <n v="6"/>
    <x v="0"/>
    <s v="Brown"/>
    <n v="0"/>
    <n v="0"/>
    <n v="700000"/>
    <n v="7"/>
    <s v="Cash"/>
    <s v="N/A"/>
    <x v="2"/>
    <s v="No"/>
    <s v="FB0391"/>
    <n v="5"/>
    <n v="10"/>
    <s v="Online Survey"/>
    <x v="1"/>
  </r>
  <r>
    <s v="ORD00745"/>
    <d v="2026-01-25T00:00:00"/>
    <x v="0"/>
    <x v="2"/>
    <d v="2026-02-28T00:00:00"/>
    <x v="0"/>
    <n v="34"/>
    <s v="CU0390"/>
    <s v="Pradeep Iyer"/>
    <s v="Male"/>
    <n v="30"/>
    <x v="6"/>
    <s v="Odisha"/>
    <x v="8"/>
    <n v="2110000"/>
    <x v="0"/>
    <s v="C029"/>
    <x v="4"/>
    <x v="18"/>
    <x v="2"/>
    <x v="1"/>
    <s v="Manual"/>
    <n v="800000"/>
    <n v="2024"/>
    <n v="3"/>
    <s v="D021"/>
    <x v="2"/>
    <x v="6"/>
    <n v="2008"/>
    <n v="4500"/>
    <n v="4.3"/>
    <s v="S062"/>
    <x v="6"/>
    <n v="5"/>
    <x v="0"/>
    <s v="Red"/>
    <n v="3.7499999999999999E-2"/>
    <n v="30000"/>
    <n v="770000"/>
    <n v="7.7"/>
    <s v="Cash"/>
    <s v="N/A"/>
    <x v="4"/>
    <s v="Yes"/>
    <s v="No Feedback"/>
    <s v="No Feedback"/>
    <s v="No Feedback"/>
    <s v="No Feedback"/>
    <x v="3"/>
  </r>
  <r>
    <s v="ORD00746"/>
    <d v="2026-01-25T00:00:00"/>
    <x v="0"/>
    <x v="2"/>
    <d v="2026-02-20T00:00:00"/>
    <x v="0"/>
    <n v="26"/>
    <s v="CU0235"/>
    <s v="Gaurav Das"/>
    <s v="Male"/>
    <n v="39"/>
    <x v="0"/>
    <s v="Chandigarh"/>
    <x v="6"/>
    <n v="1640000"/>
    <x v="0"/>
    <s v="C037"/>
    <x v="8"/>
    <x v="21"/>
    <x v="0"/>
    <x v="1"/>
    <s v="Manual"/>
    <n v="700000"/>
    <n v="2021"/>
    <n v="4"/>
    <s v="D004"/>
    <x v="0"/>
    <x v="0"/>
    <n v="2018"/>
    <n v="4500"/>
    <n v="4"/>
    <s v="S012"/>
    <x v="0"/>
    <n v="7"/>
    <x v="0"/>
    <s v="Black"/>
    <n v="0.02"/>
    <n v="14000"/>
    <n v="686000"/>
    <n v="6.86"/>
    <s v="Cash"/>
    <s v="N/A"/>
    <x v="4"/>
    <s v="Yes"/>
    <s v="FB0392"/>
    <n v="4"/>
    <n v="8"/>
    <s v="Online Survey"/>
    <x v="1"/>
  </r>
  <r>
    <s v="ORD00747"/>
    <d v="2026-01-26T00:00:00"/>
    <x v="0"/>
    <x v="2"/>
    <m/>
    <x v="1"/>
    <s v=""/>
    <s v="CU0218"/>
    <s v="Ravi Iyer"/>
    <s v="Male"/>
    <n v="28"/>
    <x v="5"/>
    <s v="Tamil Nadu"/>
    <x v="9"/>
    <n v="2920000"/>
    <x v="0"/>
    <s v="C029"/>
    <x v="4"/>
    <x v="18"/>
    <x v="2"/>
    <x v="1"/>
    <s v="Manual"/>
    <n v="800000"/>
    <n v="2024"/>
    <n v="3"/>
    <s v="D016"/>
    <x v="3"/>
    <x v="18"/>
    <n v="2007"/>
    <n v="4500"/>
    <n v="4.7"/>
    <s v="S050"/>
    <x v="59"/>
    <n v="5"/>
    <x v="0"/>
    <s v="Blue"/>
    <n v="4.1250000000000002E-2"/>
    <n v="33000"/>
    <n v="767000"/>
    <n v="7.67"/>
    <s v="Cash"/>
    <s v="N/A"/>
    <x v="3"/>
    <s v="No"/>
    <s v="No Feedback"/>
    <s v="No Feedback"/>
    <s v="No Feedback"/>
    <s v="No Feedback"/>
    <x v="3"/>
  </r>
  <r>
    <s v="ORD00748"/>
    <d v="2026-01-26T00:00:00"/>
    <x v="0"/>
    <x v="2"/>
    <d v="2026-02-03T00:00:00"/>
    <x v="0"/>
    <n v="8"/>
    <s v="CU0127"/>
    <s v="Akash Khanna"/>
    <s v="Male"/>
    <n v="42"/>
    <x v="13"/>
    <s v="Assam"/>
    <x v="2"/>
    <n v="1740000"/>
    <x v="1"/>
    <s v="C008"/>
    <x v="3"/>
    <x v="12"/>
    <x v="1"/>
    <x v="1"/>
    <s v="Manual"/>
    <n v="600000"/>
    <n v="2023"/>
    <n v="3"/>
    <s v="D023"/>
    <x v="2"/>
    <x v="14"/>
    <n v="2005"/>
    <n v="12000"/>
    <n v="4.4000000000000004"/>
    <s v="S070"/>
    <x v="18"/>
    <n v="4"/>
    <x v="0"/>
    <s v="Black"/>
    <n v="8.3333333333333332E-3"/>
    <n v="5000"/>
    <n v="595000"/>
    <n v="5.95"/>
    <s v="Lease (Corporate)"/>
    <s v="Bajaj Finserv"/>
    <x v="4"/>
    <s v="No"/>
    <s v="FB0393"/>
    <n v="5"/>
    <n v="10"/>
    <s v="Online Survey"/>
    <x v="1"/>
  </r>
  <r>
    <s v="ORD00749"/>
    <d v="2026-01-27T00:00:00"/>
    <x v="0"/>
    <x v="2"/>
    <d v="2026-02-09T00:00:00"/>
    <x v="0"/>
    <n v="13"/>
    <s v="CU0023"/>
    <s v="Sneha Agarwal"/>
    <s v="Female"/>
    <n v="29"/>
    <x v="11"/>
    <s v="Karnataka"/>
    <x v="1"/>
    <n v="950000"/>
    <x v="0"/>
    <s v="C010"/>
    <x v="3"/>
    <x v="4"/>
    <x v="0"/>
    <x v="1"/>
    <s v="Manual"/>
    <n v="800000"/>
    <n v="2022"/>
    <n v="3"/>
    <s v="D015"/>
    <x v="3"/>
    <x v="11"/>
    <n v="2006"/>
    <n v="4500"/>
    <n v="4.5999999999999996"/>
    <s v="S047"/>
    <x v="1"/>
    <n v="8"/>
    <x v="0"/>
    <s v="Red"/>
    <n v="0.04"/>
    <n v="32000"/>
    <n v="768000"/>
    <n v="7.68"/>
    <s v="Loan/Finance"/>
    <s v="ICICI Bank"/>
    <x v="1"/>
    <s v="No"/>
    <s v="No Feedback"/>
    <s v="No Feedback"/>
    <s v="No Feedback"/>
    <s v="No Feedback"/>
    <x v="3"/>
  </r>
  <r>
    <s v="ORD00750"/>
    <d v="2026-01-30T00:00:00"/>
    <x v="0"/>
    <x v="2"/>
    <d v="2026-02-27T00:00:00"/>
    <x v="0"/>
    <n v="28"/>
    <s v="CU0658"/>
    <s v="Sneha Malhotra"/>
    <s v="Female"/>
    <n v="41"/>
    <x v="17"/>
    <s v="Karnataka"/>
    <x v="2"/>
    <n v="1460000"/>
    <x v="0"/>
    <s v="C001"/>
    <x v="1"/>
    <x v="25"/>
    <x v="1"/>
    <x v="1"/>
    <s v="Manual"/>
    <n v="425000"/>
    <n v="2022"/>
    <n v="3"/>
    <s v="D015"/>
    <x v="3"/>
    <x v="11"/>
    <n v="2006"/>
    <n v="4500"/>
    <n v="4.5999999999999996"/>
    <s v="S045"/>
    <x v="41"/>
    <n v="7"/>
    <x v="0"/>
    <s v="Orange"/>
    <n v="0"/>
    <n v="0"/>
    <n v="425000"/>
    <n v="4.25"/>
    <s v="Loan/Finance"/>
    <s v="Bajaj Finserv"/>
    <x v="5"/>
    <s v="No"/>
    <s v="No Feedback"/>
    <s v="No Feedback"/>
    <s v="No Feedback"/>
    <s v="No Feedback"/>
    <x v="3"/>
  </r>
  <r>
    <s v="ORD00751"/>
    <d v="2026-01-31T00:00:00"/>
    <x v="0"/>
    <x v="2"/>
    <d v="2026-02-14T00:00:00"/>
    <x v="0"/>
    <n v="14"/>
    <s v="CU0463"/>
    <s v="Nitin Gupta"/>
    <s v="Male"/>
    <n v="49"/>
    <x v="4"/>
    <s v="Haryana"/>
    <x v="1"/>
    <n v="1440000"/>
    <x v="0"/>
    <s v="C009"/>
    <x v="3"/>
    <x v="17"/>
    <x v="1"/>
    <x v="1"/>
    <s v="Automatic"/>
    <n v="780000"/>
    <n v="2023"/>
    <n v="2"/>
    <s v="D010"/>
    <x v="1"/>
    <x v="9"/>
    <n v="2014"/>
    <n v="3000"/>
    <n v="4.5999999999999996"/>
    <s v="S030"/>
    <x v="11"/>
    <n v="5"/>
    <x v="0"/>
    <s v="Orange"/>
    <n v="8.9743589743589737E-3"/>
    <n v="7000"/>
    <n v="773000"/>
    <n v="7.73"/>
    <s v="Loan/Finance"/>
    <s v="ICICI Bank"/>
    <x v="2"/>
    <s v="No"/>
    <s v="No Feedback"/>
    <s v="No Feedback"/>
    <s v="No Feedback"/>
    <s v="No Feedback"/>
    <x v="3"/>
  </r>
  <r>
    <s v="ORD00752"/>
    <d v="2026-01-31T00:00:00"/>
    <x v="0"/>
    <x v="2"/>
    <d v="2026-02-10T00:00:00"/>
    <x v="0"/>
    <n v="10"/>
    <s v="CU0109"/>
    <s v="Sneha Saini"/>
    <s v="Female"/>
    <n v="21"/>
    <x v="23"/>
    <s v="Bihar"/>
    <x v="8"/>
    <n v="2480000"/>
    <x v="0"/>
    <s v="C003"/>
    <x v="1"/>
    <x v="5"/>
    <x v="1"/>
    <x v="1"/>
    <s v="Automatic"/>
    <n v="760000"/>
    <n v="2022"/>
    <n v="2"/>
    <s v="D022"/>
    <x v="2"/>
    <x v="22"/>
    <n v="2007"/>
    <n v="8000"/>
    <n v="3.9"/>
    <s v="S068"/>
    <x v="60"/>
    <n v="7"/>
    <x v="0"/>
    <s v="Red"/>
    <n v="0"/>
    <n v="0"/>
    <n v="760000"/>
    <n v="7.6"/>
    <s v="Cash"/>
    <s v="N/A"/>
    <x v="5"/>
    <s v="Yes"/>
    <s v="FB0394"/>
    <n v="3"/>
    <n v="6"/>
    <s v="Dealer Visit"/>
    <x v="6"/>
  </r>
  <r>
    <s v="ORD00753"/>
    <d v="2026-02-01T00:00:00"/>
    <x v="1"/>
    <x v="2"/>
    <d v="2026-02-09T00:00:00"/>
    <x v="0"/>
    <n v="8"/>
    <s v="CU0040"/>
    <s v="Divya Malhotra"/>
    <s v="Female"/>
    <n v="21"/>
    <x v="22"/>
    <s v="Gujarat"/>
    <x v="2"/>
    <n v="1650000"/>
    <x v="0"/>
    <s v="C004"/>
    <x v="1"/>
    <x v="7"/>
    <x v="2"/>
    <x v="1"/>
    <s v="Manual"/>
    <n v="690000"/>
    <n v="2024"/>
    <n v="3"/>
    <s v="D013"/>
    <x v="1"/>
    <x v="21"/>
    <n v="2010"/>
    <n v="10000"/>
    <n v="4.4000000000000004"/>
    <s v="S041"/>
    <x v="36"/>
    <n v="5"/>
    <x v="0"/>
    <s v="Silver"/>
    <n v="0"/>
    <n v="0"/>
    <n v="690000"/>
    <n v="6.9"/>
    <s v="Exchange + Loan"/>
    <s v="ICICI Bank"/>
    <x v="3"/>
    <s v="No"/>
    <s v="No Feedback"/>
    <s v="No Feedback"/>
    <s v="No Feedback"/>
    <s v="No Feedback"/>
    <x v="3"/>
  </r>
  <r>
    <s v="ORD00754"/>
    <d v="2026-02-05T00:00:00"/>
    <x v="1"/>
    <x v="2"/>
    <d v="2026-02-14T00:00:00"/>
    <x v="0"/>
    <n v="9"/>
    <s v="CU0044"/>
    <s v="Dinesh Agarwal"/>
    <s v="Male"/>
    <n v="26"/>
    <x v="3"/>
    <s v="Maharashtra"/>
    <x v="5"/>
    <n v="340000"/>
    <x v="0"/>
    <s v="C009"/>
    <x v="3"/>
    <x v="17"/>
    <x v="1"/>
    <x v="1"/>
    <s v="Automatic"/>
    <n v="780000"/>
    <n v="2023"/>
    <n v="2"/>
    <s v="D011"/>
    <x v="1"/>
    <x v="3"/>
    <n v="2019"/>
    <n v="12000"/>
    <n v="4.5999999999999996"/>
    <s v="S035"/>
    <x v="22"/>
    <n v="4"/>
    <x v="0"/>
    <s v="Brown"/>
    <n v="1.6666666666666666E-2"/>
    <n v="13000"/>
    <n v="767000"/>
    <n v="7.67"/>
    <s v="Cash"/>
    <s v="N/A"/>
    <x v="1"/>
    <s v="Yes"/>
    <s v="No Feedback"/>
    <s v="No Feedback"/>
    <s v="No Feedback"/>
    <s v="No Feedback"/>
    <x v="3"/>
  </r>
  <r>
    <s v="ORD00755"/>
    <d v="2026-02-06T00:00:00"/>
    <x v="1"/>
    <x v="2"/>
    <d v="2026-02-14T00:00:00"/>
    <x v="0"/>
    <n v="8"/>
    <s v="CU0475"/>
    <s v="Nitin Joshi"/>
    <s v="Male"/>
    <n v="46"/>
    <x v="20"/>
    <s v="Maharashtra"/>
    <x v="1"/>
    <n v="650000"/>
    <x v="0"/>
    <s v="C002"/>
    <x v="1"/>
    <x v="3"/>
    <x v="1"/>
    <x v="1"/>
    <s v="Manual"/>
    <n v="650000"/>
    <n v="2024"/>
    <n v="3"/>
    <s v="D010"/>
    <x v="1"/>
    <x v="9"/>
    <n v="2014"/>
    <n v="3000"/>
    <n v="4.5999999999999996"/>
    <s v="S033"/>
    <x v="45"/>
    <n v="5"/>
    <x v="0"/>
    <s v="Orange"/>
    <n v="0"/>
    <n v="0"/>
    <n v="650000"/>
    <n v="6.5"/>
    <s v="Exchange + Loan"/>
    <s v="Mahindra Finance"/>
    <x v="4"/>
    <s v="No"/>
    <s v="FB0395"/>
    <n v="5"/>
    <n v="10"/>
    <s v="Email"/>
    <x v="1"/>
  </r>
  <r>
    <s v="ORD00756"/>
    <d v="2026-02-07T00:00:00"/>
    <x v="1"/>
    <x v="2"/>
    <d v="2026-02-22T00:00:00"/>
    <x v="0"/>
    <n v="15"/>
    <s v="CU0370"/>
    <s v="Tarun Nair"/>
    <s v="Male"/>
    <n v="41"/>
    <x v="0"/>
    <s v="Chandigarh"/>
    <x v="4"/>
    <n v="500000"/>
    <x v="0"/>
    <s v="C037"/>
    <x v="8"/>
    <x v="21"/>
    <x v="0"/>
    <x v="1"/>
    <s v="Manual"/>
    <n v="700000"/>
    <n v="2021"/>
    <n v="4"/>
    <s v="D016"/>
    <x v="3"/>
    <x v="18"/>
    <n v="2007"/>
    <n v="4500"/>
    <n v="4.7"/>
    <s v="S049"/>
    <x v="37"/>
    <n v="8"/>
    <x v="0"/>
    <s v="White"/>
    <n v="0"/>
    <n v="0"/>
    <n v="700000"/>
    <n v="7"/>
    <s v="Cash"/>
    <s v="N/A"/>
    <x v="5"/>
    <s v="No"/>
    <s v="No Feedback"/>
    <s v="No Feedback"/>
    <s v="No Feedback"/>
    <s v="No Feedback"/>
    <x v="3"/>
  </r>
  <r>
    <s v="ORD00757"/>
    <d v="2026-02-07T00:00:00"/>
    <x v="1"/>
    <x v="2"/>
    <d v="2026-02-11T00:00:00"/>
    <x v="0"/>
    <n v="4"/>
    <s v="CU0187"/>
    <s v="Vinod Joshi"/>
    <s v="Male"/>
    <n v="40"/>
    <x v="1"/>
    <s v="Punjab"/>
    <x v="2"/>
    <n v="1660000"/>
    <x v="0"/>
    <s v="C008"/>
    <x v="3"/>
    <x v="12"/>
    <x v="1"/>
    <x v="1"/>
    <s v="Manual"/>
    <n v="600000"/>
    <n v="2023"/>
    <n v="3"/>
    <s v="D022"/>
    <x v="2"/>
    <x v="22"/>
    <n v="2007"/>
    <n v="8000"/>
    <n v="3.9"/>
    <s v="S067"/>
    <x v="50"/>
    <n v="8"/>
    <x v="0"/>
    <s v="White"/>
    <n v="1.8333333333333333E-2"/>
    <n v="11000"/>
    <n v="589000"/>
    <n v="5.89"/>
    <s v="Exchange + Loan"/>
    <s v="Bajaj Finserv"/>
    <x v="5"/>
    <s v="Yes"/>
    <s v="FB0396"/>
    <n v="4"/>
    <n v="7"/>
    <s v="Phone"/>
    <x v="1"/>
  </r>
  <r>
    <s v="ORD00758"/>
    <d v="2026-02-08T00:00:00"/>
    <x v="1"/>
    <x v="2"/>
    <d v="2026-03-08T00:00:00"/>
    <x v="0"/>
    <n v="28"/>
    <s v="CU0342"/>
    <s v="Tarun Bansal"/>
    <s v="Male"/>
    <n v="32"/>
    <x v="22"/>
    <s v="Gujarat"/>
    <x v="3"/>
    <n v="880000"/>
    <x v="0"/>
    <s v="C004"/>
    <x v="1"/>
    <x v="7"/>
    <x v="2"/>
    <x v="1"/>
    <s v="Manual"/>
    <n v="690000"/>
    <n v="2024"/>
    <n v="3"/>
    <s v="D012"/>
    <x v="1"/>
    <x v="20"/>
    <n v="2011"/>
    <n v="12000"/>
    <n v="3.8"/>
    <s v="S038"/>
    <x v="34"/>
    <n v="8"/>
    <x v="0"/>
    <s v="Black"/>
    <n v="1.5942028985507246E-2"/>
    <n v="11000"/>
    <n v="679000"/>
    <n v="6.79"/>
    <s v="Exchange + Loan"/>
    <s v="ICICI Bank"/>
    <x v="0"/>
    <s v="Yes"/>
    <s v="No Feedback"/>
    <s v="No Feedback"/>
    <s v="No Feedback"/>
    <s v="No Feedback"/>
    <x v="3"/>
  </r>
  <r>
    <s v="ORD00759"/>
    <d v="2026-02-08T00:00:00"/>
    <x v="1"/>
    <x v="2"/>
    <m/>
    <x v="1"/>
    <s v=""/>
    <s v="CU0362"/>
    <s v="Lokesh Bose"/>
    <s v="Male"/>
    <n v="21"/>
    <x v="22"/>
    <s v="Gujarat"/>
    <x v="8"/>
    <n v="2150000"/>
    <x v="0"/>
    <s v="C015"/>
    <x v="2"/>
    <x v="2"/>
    <x v="0"/>
    <x v="1"/>
    <s v="Manual"/>
    <n v="650000"/>
    <n v="2021"/>
    <n v="3"/>
    <s v="D012"/>
    <x v="1"/>
    <x v="20"/>
    <n v="2011"/>
    <n v="12000"/>
    <n v="3.8"/>
    <s v="S038"/>
    <x v="34"/>
    <n v="8"/>
    <x v="0"/>
    <s v="Black"/>
    <n v="4.4615384615384612E-2"/>
    <n v="29000"/>
    <n v="621000"/>
    <n v="6.21"/>
    <s v="Loan/Finance"/>
    <s v="HDFC Bank"/>
    <x v="3"/>
    <s v="No"/>
    <s v="No Feedback"/>
    <s v="No Feedback"/>
    <s v="No Feedback"/>
    <s v="No Feedback"/>
    <x v="3"/>
  </r>
  <r>
    <s v="ORD00760"/>
    <d v="2026-02-09T00:00:00"/>
    <x v="1"/>
    <x v="2"/>
    <d v="2026-03-13T00:00:00"/>
    <x v="0"/>
    <n v="32"/>
    <s v="CU0103"/>
    <s v="Nisha Bansal"/>
    <s v="Female"/>
    <n v="32"/>
    <x v="19"/>
    <s v="West Bengal"/>
    <x v="1"/>
    <n v="890000"/>
    <x v="0"/>
    <s v="C007"/>
    <x v="1"/>
    <x v="22"/>
    <x v="0"/>
    <x v="4"/>
    <s v="Automatic"/>
    <n v="1150000"/>
    <n v="2022"/>
    <n v="3"/>
    <s v="D020"/>
    <x v="2"/>
    <x v="24"/>
    <n v="2012"/>
    <n v="4500"/>
    <n v="4.0999999999999996"/>
    <s v="S060"/>
    <x v="56"/>
    <n v="5"/>
    <x v="0"/>
    <s v="White"/>
    <n v="4.0869565217391303E-2"/>
    <n v="47000"/>
    <n v="1103000"/>
    <n v="11.03"/>
    <s v="Exchange + Loan"/>
    <s v="Bajaj Finserv"/>
    <x v="2"/>
    <s v="Yes"/>
    <s v="No Feedback"/>
    <s v="No Feedback"/>
    <s v="No Feedback"/>
    <s v="No Feedback"/>
    <x v="3"/>
  </r>
  <r>
    <s v="ORD00761"/>
    <d v="2026-02-09T00:00:00"/>
    <x v="1"/>
    <x v="2"/>
    <d v="2026-03-01T00:00:00"/>
    <x v="0"/>
    <n v="20"/>
    <s v="CU0021"/>
    <s v="Karan Chauhan"/>
    <s v="Male"/>
    <n v="34"/>
    <x v="8"/>
    <s v="Madhya Pradesh"/>
    <x v="1"/>
    <n v="1670000"/>
    <x v="0"/>
    <s v="C023"/>
    <x v="0"/>
    <x v="24"/>
    <x v="0"/>
    <x v="1"/>
    <s v="Manual"/>
    <n v="900000"/>
    <n v="2024"/>
    <n v="3"/>
    <s v="D024"/>
    <x v="4"/>
    <x v="10"/>
    <n v="2013"/>
    <n v="12000"/>
    <n v="3.9"/>
    <s v="S073"/>
    <x v="26"/>
    <n v="4"/>
    <x v="0"/>
    <s v="Silver"/>
    <n v="4.8888888888888891E-2"/>
    <n v="44000"/>
    <n v="856000"/>
    <n v="8.56"/>
    <s v="Loan/Finance"/>
    <s v="Tata Capital"/>
    <x v="2"/>
    <s v="Yes"/>
    <s v="FB0397"/>
    <n v="4"/>
    <n v="9"/>
    <s v="Online Survey"/>
    <x v="1"/>
  </r>
  <r>
    <s v="ORD00762"/>
    <d v="2026-02-09T00:00:00"/>
    <x v="1"/>
    <x v="2"/>
    <d v="2026-03-03T00:00:00"/>
    <x v="0"/>
    <n v="22"/>
    <s v="CU0684"/>
    <s v="Ravi Verma"/>
    <s v="Male"/>
    <n v="21"/>
    <x v="4"/>
    <s v="Haryana"/>
    <x v="0"/>
    <n v="490000"/>
    <x v="0"/>
    <s v="C037"/>
    <x v="8"/>
    <x v="21"/>
    <x v="0"/>
    <x v="1"/>
    <s v="Manual"/>
    <n v="700000"/>
    <n v="2021"/>
    <n v="4"/>
    <s v="D002"/>
    <x v="0"/>
    <x v="5"/>
    <n v="2007"/>
    <n v="10000"/>
    <n v="4"/>
    <s v="S005"/>
    <x v="19"/>
    <n v="4"/>
    <x v="0"/>
    <s v="Grey"/>
    <n v="8.5714285714285719E-3"/>
    <n v="6000"/>
    <n v="694000"/>
    <n v="6.94"/>
    <s v="Cash"/>
    <s v="N/A"/>
    <x v="5"/>
    <s v="No"/>
    <s v="FB0398"/>
    <n v="5"/>
    <n v="10"/>
    <s v="Phone"/>
    <x v="1"/>
  </r>
  <r>
    <s v="ORD00763"/>
    <d v="2026-02-10T00:00:00"/>
    <x v="1"/>
    <x v="2"/>
    <d v="2026-03-13T00:00:00"/>
    <x v="0"/>
    <n v="31"/>
    <s v="CU0405"/>
    <s v="Meera Bose"/>
    <s v="Female"/>
    <n v="30"/>
    <x v="17"/>
    <s v="Karnataka"/>
    <x v="8"/>
    <n v="1200000"/>
    <x v="0"/>
    <s v="C024"/>
    <x v="0"/>
    <x v="0"/>
    <x v="0"/>
    <x v="0"/>
    <s v="Manual"/>
    <n v="1000000"/>
    <n v="2019"/>
    <n v="3"/>
    <s v="D015"/>
    <x v="3"/>
    <x v="11"/>
    <n v="2006"/>
    <n v="4500"/>
    <n v="4.5999999999999996"/>
    <s v="S047"/>
    <x v="1"/>
    <n v="8"/>
    <x v="0"/>
    <s v="Grey"/>
    <n v="0"/>
    <n v="0"/>
    <n v="1000000"/>
    <n v="10"/>
    <s v="Cash"/>
    <s v="N/A"/>
    <x v="4"/>
    <s v="No"/>
    <s v="No Feedback"/>
    <s v="No Feedback"/>
    <s v="No Feedback"/>
    <s v="No Feedback"/>
    <x v="3"/>
  </r>
  <r>
    <s v="ORD00764"/>
    <d v="2026-02-11T00:00:00"/>
    <x v="1"/>
    <x v="2"/>
    <d v="2026-03-04T00:00:00"/>
    <x v="0"/>
    <n v="21"/>
    <s v="CU0392"/>
    <s v="Faisal Rao"/>
    <s v="Male"/>
    <n v="35"/>
    <x v="12"/>
    <s v="Uttar Pradesh"/>
    <x v="0"/>
    <n v="570000"/>
    <x v="0"/>
    <s v="C015"/>
    <x v="2"/>
    <x v="2"/>
    <x v="0"/>
    <x v="1"/>
    <s v="Manual"/>
    <n v="650000"/>
    <n v="2021"/>
    <n v="3"/>
    <s v="D007"/>
    <x v="0"/>
    <x v="16"/>
    <n v="2013"/>
    <n v="3000"/>
    <n v="4.4000000000000004"/>
    <s v="S021"/>
    <x v="51"/>
    <n v="5"/>
    <x v="0"/>
    <s v="Orange"/>
    <n v="0.02"/>
    <n v="13000"/>
    <n v="637000"/>
    <n v="6.37"/>
    <s v="Cash"/>
    <s v="N/A"/>
    <x v="3"/>
    <s v="No"/>
    <s v="No Feedback"/>
    <s v="No Feedback"/>
    <s v="No Feedback"/>
    <s v="No Feedback"/>
    <x v="3"/>
  </r>
  <r>
    <s v="ORD00765"/>
    <d v="2026-02-12T00:00:00"/>
    <x v="1"/>
    <x v="2"/>
    <d v="2026-03-05T00:00:00"/>
    <x v="0"/>
    <n v="21"/>
    <s v="CU0585"/>
    <s v="Sneha Singh"/>
    <s v="Female"/>
    <n v="30"/>
    <x v="1"/>
    <s v="Punjab"/>
    <x v="2"/>
    <n v="2930000"/>
    <x v="0"/>
    <s v="C006"/>
    <x v="1"/>
    <x v="11"/>
    <x v="3"/>
    <x v="2"/>
    <s v="Manual"/>
    <n v="900000"/>
    <n v="2022"/>
    <n v="3"/>
    <s v="D005"/>
    <x v="0"/>
    <x v="1"/>
    <n v="2010"/>
    <n v="12000"/>
    <n v="4"/>
    <s v="S015"/>
    <x v="10"/>
    <n v="8"/>
    <x v="0"/>
    <s v="Silver"/>
    <n v="1.6666666666666666E-2"/>
    <n v="15000"/>
    <n v="885000"/>
    <n v="8.85"/>
    <s v="Cash"/>
    <s v="N/A"/>
    <x v="6"/>
    <s v="No"/>
    <s v="No Feedback"/>
    <s v="No Feedback"/>
    <s v="No Feedback"/>
    <s v="No Feedback"/>
    <x v="3"/>
  </r>
  <r>
    <s v="ORD00766"/>
    <d v="2026-02-12T00:00:00"/>
    <x v="1"/>
    <x v="2"/>
    <d v="2026-03-16T00:00:00"/>
    <x v="0"/>
    <n v="32"/>
    <s v="CU0457"/>
    <s v="Vinod Gupta"/>
    <s v="Male"/>
    <n v="57"/>
    <x v="22"/>
    <s v="Gujarat"/>
    <x v="1"/>
    <n v="1210000"/>
    <x v="0"/>
    <s v="C028"/>
    <x v="4"/>
    <x v="6"/>
    <x v="2"/>
    <x v="1"/>
    <s v="Automatic"/>
    <n v="1250000"/>
    <n v="2023"/>
    <n v="4"/>
    <s v="D013"/>
    <x v="1"/>
    <x v="21"/>
    <n v="2010"/>
    <n v="10000"/>
    <n v="4.4000000000000004"/>
    <s v="S039"/>
    <x v="38"/>
    <n v="4"/>
    <x v="0"/>
    <s v="White"/>
    <n v="1.9199999999999998E-2"/>
    <n v="24000"/>
    <n v="1226000"/>
    <n v="12.26"/>
    <s v="Cash"/>
    <s v="N/A"/>
    <x v="3"/>
    <s v="No"/>
    <s v="No Feedback"/>
    <s v="No Feedback"/>
    <s v="No Feedback"/>
    <s v="No Feedback"/>
    <x v="3"/>
  </r>
  <r>
    <s v="ORD00767"/>
    <d v="2026-02-13T00:00:00"/>
    <x v="1"/>
    <x v="2"/>
    <d v="2026-02-21T00:00:00"/>
    <x v="0"/>
    <n v="8"/>
    <s v="CU0176"/>
    <s v="Suresh Iyer"/>
    <s v="Male"/>
    <n v="21"/>
    <x v="3"/>
    <s v="Maharashtra"/>
    <x v="7"/>
    <n v="1030000"/>
    <x v="0"/>
    <s v="C003"/>
    <x v="1"/>
    <x v="5"/>
    <x v="1"/>
    <x v="1"/>
    <s v="Automatic"/>
    <n v="760000"/>
    <n v="2022"/>
    <n v="2"/>
    <s v="D009"/>
    <x v="1"/>
    <x v="17"/>
    <n v="2011"/>
    <n v="12000"/>
    <n v="3.5"/>
    <s v="S026"/>
    <x v="17"/>
    <n v="6"/>
    <x v="0"/>
    <s v="White"/>
    <n v="3.8157894736842106E-2"/>
    <n v="29000"/>
    <n v="731000"/>
    <n v="7.31"/>
    <s v="Loan/Finance"/>
    <s v="HDFC Bank"/>
    <x v="1"/>
    <s v="No"/>
    <s v="FB0399"/>
    <n v="4"/>
    <n v="8"/>
    <s v="Online Survey"/>
    <x v="1"/>
  </r>
  <r>
    <s v="ORD00768"/>
    <d v="2026-02-15T00:00:00"/>
    <x v="1"/>
    <x v="2"/>
    <d v="2026-03-22T00:00:00"/>
    <x v="0"/>
    <n v="35"/>
    <s v="CU0630"/>
    <s v="Vivek Jain"/>
    <s v="Male"/>
    <n v="43"/>
    <x v="14"/>
    <s v="Rajasthan"/>
    <x v="1"/>
    <n v="570000"/>
    <x v="0"/>
    <s v="C015"/>
    <x v="2"/>
    <x v="2"/>
    <x v="0"/>
    <x v="1"/>
    <s v="Manual"/>
    <n v="650000"/>
    <n v="2021"/>
    <n v="3"/>
    <s v="D006"/>
    <x v="0"/>
    <x v="15"/>
    <n v="2015"/>
    <n v="3000"/>
    <n v="3.5"/>
    <s v="S017"/>
    <x v="21"/>
    <n v="8"/>
    <x v="0"/>
    <s v="Grey"/>
    <n v="0"/>
    <n v="0"/>
    <n v="650000"/>
    <n v="6.5"/>
    <s v="Exchange + Loan"/>
    <s v="HDFC Bank"/>
    <x v="2"/>
    <s v="No"/>
    <s v="No Feedback"/>
    <s v="No Feedback"/>
    <s v="No Feedback"/>
    <s v="No Feedback"/>
    <x v="3"/>
  </r>
  <r>
    <s v="ORD00769"/>
    <d v="2026-02-15T00:00:00"/>
    <x v="1"/>
    <x v="2"/>
    <d v="2026-02-25T00:00:00"/>
    <x v="0"/>
    <n v="10"/>
    <s v="CU0521"/>
    <s v="Ayesha Mehta"/>
    <s v="Female"/>
    <n v="53"/>
    <x v="18"/>
    <s v="Gujarat"/>
    <x v="1"/>
    <n v="1190000"/>
    <x v="0"/>
    <s v="C001"/>
    <x v="1"/>
    <x v="25"/>
    <x v="1"/>
    <x v="1"/>
    <s v="Manual"/>
    <n v="425000"/>
    <n v="2022"/>
    <n v="3"/>
    <s v="D012"/>
    <x v="1"/>
    <x v="20"/>
    <n v="2011"/>
    <n v="12000"/>
    <n v="3.8"/>
    <s v="S038"/>
    <x v="34"/>
    <n v="8"/>
    <x v="0"/>
    <s v="Black"/>
    <n v="1.8823529411764704E-2"/>
    <n v="8000"/>
    <n v="417000"/>
    <n v="4.17"/>
    <s v="Loan/Finance"/>
    <s v="Bajaj Finserv"/>
    <x v="2"/>
    <s v="No"/>
    <s v="FB0400"/>
    <n v="4"/>
    <n v="6"/>
    <s v="Phone"/>
    <x v="1"/>
  </r>
  <r>
    <s v="ORD00770"/>
    <d v="2026-02-19T00:00:00"/>
    <x v="1"/>
    <x v="2"/>
    <d v="2026-02-23T00:00:00"/>
    <x v="0"/>
    <n v="4"/>
    <s v="CU0526"/>
    <s v="Shweta Chauhan"/>
    <s v="Female"/>
    <n v="28"/>
    <x v="3"/>
    <s v="Maharashtra"/>
    <x v="2"/>
    <n v="3270000"/>
    <x v="0"/>
    <s v="C023"/>
    <x v="0"/>
    <x v="24"/>
    <x v="0"/>
    <x v="1"/>
    <s v="Manual"/>
    <n v="900000"/>
    <n v="2024"/>
    <n v="3"/>
    <s v="D010"/>
    <x v="1"/>
    <x v="9"/>
    <n v="2014"/>
    <n v="3000"/>
    <n v="4.5999999999999996"/>
    <s v="S032"/>
    <x v="17"/>
    <n v="6"/>
    <x v="0"/>
    <s v="White"/>
    <n v="0.02"/>
    <n v="18000"/>
    <n v="882000"/>
    <n v="8.82"/>
    <s v="Cash"/>
    <s v="N/A"/>
    <x v="6"/>
    <s v="No"/>
    <s v="FB0401"/>
    <n v="5"/>
    <n v="10"/>
    <s v="Phone"/>
    <x v="1"/>
  </r>
  <r>
    <s v="ORD00771"/>
    <d v="2026-02-19T00:00:00"/>
    <x v="1"/>
    <x v="2"/>
    <d v="2026-02-27T00:00:00"/>
    <x v="0"/>
    <n v="8"/>
    <s v="CU0486"/>
    <s v="Karan Bose"/>
    <s v="Male"/>
    <n v="26"/>
    <x v="13"/>
    <s v="Assam"/>
    <x v="2"/>
    <n v="1770000"/>
    <x v="0"/>
    <s v="C007"/>
    <x v="1"/>
    <x v="22"/>
    <x v="0"/>
    <x v="4"/>
    <s v="Automatic"/>
    <n v="1150000"/>
    <n v="2022"/>
    <n v="3"/>
    <s v="D023"/>
    <x v="2"/>
    <x v="14"/>
    <n v="2005"/>
    <n v="12000"/>
    <n v="4.4000000000000004"/>
    <s v="S069"/>
    <x v="28"/>
    <n v="6"/>
    <x v="0"/>
    <s v="Blue"/>
    <n v="1.8260869565217393E-2"/>
    <n v="21000"/>
    <n v="1129000"/>
    <n v="11.29"/>
    <s v="Loan/Finance"/>
    <s v="Bajaj Finserv"/>
    <x v="5"/>
    <s v="No"/>
    <s v="FB0402"/>
    <n v="5"/>
    <n v="10"/>
    <s v="Dealer Visit"/>
    <x v="1"/>
  </r>
  <r>
    <s v="ORD00772"/>
    <d v="2026-02-20T00:00:00"/>
    <x v="1"/>
    <x v="2"/>
    <d v="2026-03-20T00:00:00"/>
    <x v="0"/>
    <n v="28"/>
    <s v="CU0691"/>
    <s v="Vinod Joshi"/>
    <s v="Male"/>
    <n v="39"/>
    <x v="11"/>
    <s v="Karnataka"/>
    <x v="6"/>
    <n v="1460000"/>
    <x v="0"/>
    <s v="C028"/>
    <x v="4"/>
    <x v="6"/>
    <x v="2"/>
    <x v="1"/>
    <s v="Automatic"/>
    <n v="1250000"/>
    <n v="2023"/>
    <n v="4"/>
    <s v="D014"/>
    <x v="3"/>
    <x v="13"/>
    <n v="2013"/>
    <n v="12000"/>
    <n v="4.4000000000000004"/>
    <s v="S044"/>
    <x v="33"/>
    <n v="6"/>
    <x v="0"/>
    <s v="Silver"/>
    <n v="3.5200000000000002E-2"/>
    <n v="44000"/>
    <n v="1206000"/>
    <n v="12.06"/>
    <s v="Cash"/>
    <s v="N/A"/>
    <x v="1"/>
    <s v="No"/>
    <s v="No Feedback"/>
    <s v="No Feedback"/>
    <s v="No Feedback"/>
    <s v="No Feedback"/>
    <x v="3"/>
  </r>
  <r>
    <s v="ORD00773"/>
    <d v="2026-02-22T00:00:00"/>
    <x v="1"/>
    <x v="2"/>
    <d v="2026-03-04T00:00:00"/>
    <x v="0"/>
    <n v="10"/>
    <s v="CU0681"/>
    <s v="Pradeep Mishra"/>
    <s v="Male"/>
    <n v="38"/>
    <x v="5"/>
    <s v="Tamil Nadu"/>
    <x v="9"/>
    <n v="1400000"/>
    <x v="0"/>
    <s v="C016"/>
    <x v="2"/>
    <x v="16"/>
    <x v="0"/>
    <x v="0"/>
    <s v="Manual"/>
    <n v="950000"/>
    <n v="2023"/>
    <n v="3"/>
    <s v="D017"/>
    <x v="3"/>
    <x v="19"/>
    <n v="2015"/>
    <n v="4500"/>
    <n v="4.3"/>
    <s v="S051"/>
    <x v="29"/>
    <n v="4"/>
    <x v="0"/>
    <s v="Black"/>
    <n v="3.2631578947368421E-2"/>
    <n v="31000"/>
    <n v="919000"/>
    <n v="9.19"/>
    <s v="Loan/Finance"/>
    <s v="Tata Capital"/>
    <x v="6"/>
    <s v="No"/>
    <s v="No Feedback"/>
    <s v="No Feedback"/>
    <s v="No Feedback"/>
    <s v="No Feedback"/>
    <x v="3"/>
  </r>
  <r>
    <s v="ORD00774"/>
    <d v="2026-02-23T00:00:00"/>
    <x v="1"/>
    <x v="2"/>
    <d v="2026-03-27T00:00:00"/>
    <x v="0"/>
    <n v="32"/>
    <s v="CU0566"/>
    <s v="Dinesh Jain"/>
    <s v="Male"/>
    <n v="45"/>
    <x v="24"/>
    <s v="Maharashtra"/>
    <x v="1"/>
    <n v="1640000"/>
    <x v="0"/>
    <s v="C016"/>
    <x v="2"/>
    <x v="16"/>
    <x v="0"/>
    <x v="0"/>
    <s v="Manual"/>
    <n v="950000"/>
    <n v="2023"/>
    <n v="3"/>
    <s v="D010"/>
    <x v="1"/>
    <x v="9"/>
    <n v="2014"/>
    <n v="3000"/>
    <n v="4.5999999999999996"/>
    <s v="S031"/>
    <x v="9"/>
    <n v="4"/>
    <x v="0"/>
    <s v="Silver"/>
    <n v="9.4736842105263164E-3"/>
    <n v="9000"/>
    <n v="941000"/>
    <n v="9.41"/>
    <s v="Loan/Finance"/>
    <s v="HDFC Bank"/>
    <x v="4"/>
    <s v="No"/>
    <s v="FB0403"/>
    <n v="3"/>
    <n v="7"/>
    <s v="Email"/>
    <x v="4"/>
  </r>
  <r>
    <s v="ORD00775"/>
    <d v="2026-02-23T00:00:00"/>
    <x v="1"/>
    <x v="2"/>
    <d v="2026-03-22T00:00:00"/>
    <x v="0"/>
    <n v="27"/>
    <s v="CU0687"/>
    <s v="Divya Reddy"/>
    <s v="Female"/>
    <n v="21"/>
    <x v="10"/>
    <s v="Madhya Pradesh"/>
    <x v="1"/>
    <n v="790000"/>
    <x v="0"/>
    <s v="C016"/>
    <x v="2"/>
    <x v="16"/>
    <x v="0"/>
    <x v="0"/>
    <s v="Manual"/>
    <n v="950000"/>
    <n v="2023"/>
    <n v="3"/>
    <s v="D024"/>
    <x v="4"/>
    <x v="10"/>
    <n v="2013"/>
    <n v="12000"/>
    <n v="3.9"/>
    <s v="S073"/>
    <x v="26"/>
    <n v="4"/>
    <x v="0"/>
    <s v="Silver"/>
    <n v="1.8947368421052633E-2"/>
    <n v="18000"/>
    <n v="932000"/>
    <n v="9.32"/>
    <s v="Loan/Finance"/>
    <s v="Tata Capital"/>
    <x v="1"/>
    <s v="No"/>
    <s v="FB0404"/>
    <n v="3"/>
    <n v="8"/>
    <s v="Email"/>
    <x v="6"/>
  </r>
  <r>
    <s v="ORD00776"/>
    <d v="2026-02-24T00:00:00"/>
    <x v="1"/>
    <x v="2"/>
    <d v="2026-03-05T00:00:00"/>
    <x v="0"/>
    <n v="9"/>
    <s v="CU0627"/>
    <s v="Lokesh Nair"/>
    <s v="Male"/>
    <n v="68"/>
    <x v="0"/>
    <s v="Chandigarh"/>
    <x v="8"/>
    <n v="2580000"/>
    <x v="0"/>
    <s v="C011"/>
    <x v="3"/>
    <x v="14"/>
    <x v="0"/>
    <x v="0"/>
    <s v="Automatic"/>
    <n v="1250000"/>
    <n v="2024"/>
    <n v="4"/>
    <s v="D004"/>
    <x v="0"/>
    <x v="0"/>
    <n v="2018"/>
    <n v="4500"/>
    <n v="4"/>
    <s v="S012"/>
    <x v="0"/>
    <n v="7"/>
    <x v="0"/>
    <s v="Black"/>
    <n v="0"/>
    <n v="0"/>
    <n v="1250000"/>
    <n v="12.5"/>
    <s v="Cash"/>
    <s v="N/A"/>
    <x v="0"/>
    <s v="No"/>
    <s v="No Feedback"/>
    <s v="No Feedback"/>
    <s v="No Feedback"/>
    <s v="No Feedback"/>
    <x v="3"/>
  </r>
  <r>
    <s v="ORD00777"/>
    <d v="2026-02-25T00:00:00"/>
    <x v="1"/>
    <x v="2"/>
    <m/>
    <x v="1"/>
    <s v=""/>
    <s v="CU0594"/>
    <s v="Mohit Mishra"/>
    <s v="Male"/>
    <n v="46"/>
    <x v="14"/>
    <s v="Rajasthan"/>
    <x v="4"/>
    <n v="700000"/>
    <x v="0"/>
    <s v="C023"/>
    <x v="0"/>
    <x v="24"/>
    <x v="0"/>
    <x v="1"/>
    <s v="Manual"/>
    <n v="900000"/>
    <n v="2024"/>
    <n v="3"/>
    <s v="D006"/>
    <x v="0"/>
    <x v="15"/>
    <n v="2015"/>
    <n v="3000"/>
    <n v="3.5"/>
    <s v="S018"/>
    <x v="54"/>
    <n v="8"/>
    <x v="1"/>
    <s v="Orange"/>
    <n v="2.7777777777777776E-2"/>
    <n v="25000"/>
    <n v="875000"/>
    <n v="8.75"/>
    <s v="Loan/Finance"/>
    <s v="Bajaj Finserv"/>
    <x v="4"/>
    <s v="No"/>
    <s v="No Feedback"/>
    <s v="No Feedback"/>
    <s v="No Feedback"/>
    <s v="No Feedback"/>
    <x v="3"/>
  </r>
  <r>
    <s v="ORD00778"/>
    <d v="2026-02-26T00:00:00"/>
    <x v="1"/>
    <x v="2"/>
    <m/>
    <x v="1"/>
    <s v=""/>
    <s v="CU0228"/>
    <s v="Harsh Kapoor"/>
    <s v="Male"/>
    <n v="29"/>
    <x v="18"/>
    <s v="Gujarat"/>
    <x v="0"/>
    <n v="620000"/>
    <x v="0"/>
    <s v="C006"/>
    <x v="1"/>
    <x v="11"/>
    <x v="3"/>
    <x v="2"/>
    <s v="Manual"/>
    <n v="900000"/>
    <n v="2022"/>
    <n v="3"/>
    <s v="D012"/>
    <x v="1"/>
    <x v="20"/>
    <n v="2011"/>
    <n v="12000"/>
    <n v="3.8"/>
    <s v="S038"/>
    <x v="34"/>
    <n v="8"/>
    <x v="0"/>
    <s v="Black"/>
    <n v="0"/>
    <n v="0"/>
    <n v="900000"/>
    <n v="9"/>
    <s v="Cash"/>
    <s v="N/A"/>
    <x v="0"/>
    <s v="No"/>
    <s v="No Feedback"/>
    <s v="No Feedback"/>
    <s v="No Feedback"/>
    <s v="No Feedback"/>
    <x v="3"/>
  </r>
  <r>
    <s v="ORD00779"/>
    <d v="2026-02-27T00:00:00"/>
    <x v="1"/>
    <x v="2"/>
    <d v="2026-03-09T00:00:00"/>
    <x v="0"/>
    <n v="10"/>
    <s v="CU0540"/>
    <s v="Vivek Chauhan"/>
    <s v="Male"/>
    <n v="46"/>
    <x v="3"/>
    <s v="Maharashtra"/>
    <x v="0"/>
    <n v="1280000"/>
    <x v="0"/>
    <s v="C011"/>
    <x v="3"/>
    <x v="14"/>
    <x v="0"/>
    <x v="0"/>
    <s v="Automatic"/>
    <n v="1250000"/>
    <n v="2024"/>
    <n v="4"/>
    <s v="D010"/>
    <x v="1"/>
    <x v="9"/>
    <n v="2014"/>
    <n v="3000"/>
    <n v="4.5999999999999996"/>
    <s v="S030"/>
    <x v="11"/>
    <n v="5"/>
    <x v="0"/>
    <s v="Silver"/>
    <n v="2.8799999999999999E-2"/>
    <n v="36000"/>
    <n v="1214000"/>
    <n v="12.14"/>
    <s v="Loan/Finance"/>
    <s v="ICICI Bank"/>
    <x v="4"/>
    <s v="No"/>
    <s v="FB0405"/>
    <n v="2"/>
    <n v="3"/>
    <s v="Email"/>
    <x v="1"/>
  </r>
  <r>
    <s v="ORD00780"/>
    <d v="2026-02-28T00:00:00"/>
    <x v="1"/>
    <x v="2"/>
    <d v="2026-03-29T00:00:00"/>
    <x v="0"/>
    <n v="29"/>
    <s v="CU0255"/>
    <s v="Lokesh Bose"/>
    <s v="Male"/>
    <n v="26"/>
    <x v="6"/>
    <s v="Odisha"/>
    <x v="3"/>
    <n v="940000"/>
    <x v="0"/>
    <s v="C008"/>
    <x v="3"/>
    <x v="12"/>
    <x v="1"/>
    <x v="1"/>
    <s v="Manual"/>
    <n v="600000"/>
    <n v="2023"/>
    <n v="3"/>
    <s v="D021"/>
    <x v="2"/>
    <x v="6"/>
    <n v="2008"/>
    <n v="4500"/>
    <n v="4.3"/>
    <s v="S062"/>
    <x v="6"/>
    <n v="5"/>
    <x v="0"/>
    <s v="Blue"/>
    <n v="3.5000000000000003E-2"/>
    <n v="21000"/>
    <n v="579000"/>
    <n v="5.79"/>
    <s v="Cash"/>
    <s v="N/A"/>
    <x v="2"/>
    <s v="Yes"/>
    <s v="No Feedback"/>
    <s v="No Feedback"/>
    <s v="No Feedback"/>
    <s v="No Feedback"/>
    <x v="3"/>
  </r>
  <r>
    <s v="ORD00781"/>
    <d v="2026-03-01T00:00:00"/>
    <x v="2"/>
    <x v="2"/>
    <d v="2026-03-21T00:00:00"/>
    <x v="0"/>
    <n v="20"/>
    <s v="CU0255"/>
    <s v="Lokesh Bose"/>
    <s v="Male"/>
    <n v="26"/>
    <x v="6"/>
    <s v="Odisha"/>
    <x v="3"/>
    <n v="940000"/>
    <x v="0"/>
    <s v="C002"/>
    <x v="1"/>
    <x v="3"/>
    <x v="1"/>
    <x v="1"/>
    <s v="Manual"/>
    <n v="650000"/>
    <n v="2024"/>
    <n v="3"/>
    <s v="D021"/>
    <x v="2"/>
    <x v="6"/>
    <n v="2008"/>
    <n v="4500"/>
    <n v="4.3"/>
    <s v="S063"/>
    <x v="62"/>
    <n v="7"/>
    <x v="0"/>
    <s v="Grey"/>
    <n v="9.2307692307692316E-3"/>
    <n v="6000"/>
    <n v="644000"/>
    <n v="6.44"/>
    <s v="Loan/Finance"/>
    <s v="SBI"/>
    <x v="3"/>
    <s v="Yes"/>
    <s v="FB0406"/>
    <n v="4"/>
    <n v="8"/>
    <s v="Email"/>
    <x v="1"/>
  </r>
  <r>
    <s v="ORD00782"/>
    <d v="2026-03-02T00:00:00"/>
    <x v="2"/>
    <x v="2"/>
    <d v="2026-03-31T00:00:00"/>
    <x v="0"/>
    <n v="29"/>
    <s v="CU0269"/>
    <s v="Rakesh Sharma"/>
    <s v="Male"/>
    <n v="42"/>
    <x v="22"/>
    <s v="Gujarat"/>
    <x v="0"/>
    <n v="1130000"/>
    <x v="0"/>
    <s v="C003"/>
    <x v="1"/>
    <x v="5"/>
    <x v="1"/>
    <x v="1"/>
    <s v="Automatic"/>
    <n v="760000"/>
    <n v="2022"/>
    <n v="2"/>
    <s v="D013"/>
    <x v="1"/>
    <x v="21"/>
    <n v="2010"/>
    <n v="10000"/>
    <n v="4.4000000000000004"/>
    <s v="S041"/>
    <x v="36"/>
    <n v="5"/>
    <x v="0"/>
    <s v="Black"/>
    <n v="0"/>
    <n v="0"/>
    <n v="760000"/>
    <n v="7.6"/>
    <s v="Loan/Finance"/>
    <s v="ICICI Bank"/>
    <x v="6"/>
    <s v="No"/>
    <s v="No Feedback"/>
    <s v="No Feedback"/>
    <s v="No Feedback"/>
    <s v="No Feedback"/>
    <x v="3"/>
  </r>
  <r>
    <s v="ORD00783"/>
    <d v="2026-03-05T00:00:00"/>
    <x v="2"/>
    <x v="2"/>
    <d v="2026-03-10T00:00:00"/>
    <x v="0"/>
    <n v="5"/>
    <s v="CU0496"/>
    <s v="Vinod Bansal"/>
    <s v="Male"/>
    <n v="48"/>
    <x v="0"/>
    <s v="Chandigarh"/>
    <x v="6"/>
    <n v="1620000"/>
    <x v="0"/>
    <s v="C032"/>
    <x v="6"/>
    <x v="13"/>
    <x v="3"/>
    <x v="0"/>
    <s v="Manual"/>
    <n v="1200000"/>
    <n v="2022"/>
    <n v="3"/>
    <s v="D003"/>
    <x v="0"/>
    <x v="4"/>
    <n v="2012"/>
    <n v="10000"/>
    <n v="4.2"/>
    <s v="S011"/>
    <x v="4"/>
    <n v="7"/>
    <x v="0"/>
    <s v="Silver"/>
    <n v="0"/>
    <n v="0"/>
    <n v="1200000"/>
    <n v="12"/>
    <s v="Cash"/>
    <s v="N/A"/>
    <x v="1"/>
    <s v="Yes"/>
    <s v="No Feedback"/>
    <s v="No Feedback"/>
    <s v="No Feedback"/>
    <s v="No Feedback"/>
    <x v="3"/>
  </r>
  <r>
    <s v="ORD00784"/>
    <d v="2026-03-05T00:00:00"/>
    <x v="2"/>
    <x v="2"/>
    <d v="2026-03-14T00:00:00"/>
    <x v="0"/>
    <n v="9"/>
    <s v="CU0411"/>
    <s v="Gaurav Yadav"/>
    <s v="Male"/>
    <n v="21"/>
    <x v="22"/>
    <s v="Gujarat"/>
    <x v="6"/>
    <n v="1980000"/>
    <x v="0"/>
    <s v="C011"/>
    <x v="3"/>
    <x v="14"/>
    <x v="0"/>
    <x v="0"/>
    <s v="Automatic"/>
    <n v="1250000"/>
    <n v="2024"/>
    <n v="4"/>
    <s v="D012"/>
    <x v="1"/>
    <x v="20"/>
    <n v="2011"/>
    <n v="12000"/>
    <n v="3.8"/>
    <s v="S037"/>
    <x v="52"/>
    <n v="6"/>
    <x v="0"/>
    <s v="Red"/>
    <n v="0"/>
    <n v="0"/>
    <n v="1250000"/>
    <n v="12.5"/>
    <s v="Exchange + Loan"/>
    <s v="Bajaj Finserv"/>
    <x v="4"/>
    <s v="No"/>
    <s v="No Feedback"/>
    <s v="No Feedback"/>
    <s v="No Feedback"/>
    <s v="No Feedback"/>
    <x v="3"/>
  </r>
  <r>
    <s v="ORD00785"/>
    <d v="2026-03-08T00:00:00"/>
    <x v="2"/>
    <x v="2"/>
    <d v="2026-03-26T00:00:00"/>
    <x v="0"/>
    <n v="18"/>
    <s v="CU0638"/>
    <s v="Kamal Bansal"/>
    <s v="Male"/>
    <n v="28"/>
    <x v="16"/>
    <s v="Uttar Pradesh"/>
    <x v="1"/>
    <n v="1050000"/>
    <x v="0"/>
    <s v="C004"/>
    <x v="1"/>
    <x v="7"/>
    <x v="2"/>
    <x v="1"/>
    <s v="Manual"/>
    <n v="690000"/>
    <n v="2024"/>
    <n v="3"/>
    <s v="D008"/>
    <x v="0"/>
    <x v="12"/>
    <n v="2007"/>
    <n v="10000"/>
    <n v="3.8"/>
    <s v="S024"/>
    <x v="35"/>
    <n v="4"/>
    <x v="0"/>
    <s v="Grey"/>
    <n v="2.6086956521739129E-2"/>
    <n v="18000"/>
    <n v="672000"/>
    <n v="6.72"/>
    <s v="Cash"/>
    <s v="N/A"/>
    <x v="5"/>
    <s v="No"/>
    <s v="FB0407"/>
    <n v="2"/>
    <n v="4"/>
    <s v="Phone"/>
    <x v="5"/>
  </r>
  <r>
    <s v="ORD00786"/>
    <d v="2026-03-08T00:00:00"/>
    <x v="2"/>
    <x v="2"/>
    <d v="2026-03-27T00:00:00"/>
    <x v="0"/>
    <n v="19"/>
    <s v="CU0714"/>
    <s v="Nisha Mishra"/>
    <s v="Female"/>
    <n v="21"/>
    <x v="10"/>
    <s v="Madhya Pradesh"/>
    <x v="4"/>
    <n v="820000"/>
    <x v="0"/>
    <s v="C016"/>
    <x v="2"/>
    <x v="16"/>
    <x v="0"/>
    <x v="0"/>
    <s v="Manual"/>
    <n v="950000"/>
    <n v="2023"/>
    <n v="3"/>
    <s v="D025"/>
    <x v="4"/>
    <x v="8"/>
    <n v="2019"/>
    <n v="3000"/>
    <n v="4.7"/>
    <s v="S076"/>
    <x v="53"/>
    <n v="5"/>
    <x v="0"/>
    <s v="Brown"/>
    <n v="3.8947368421052633E-2"/>
    <n v="37000"/>
    <n v="913000"/>
    <n v="9.1300000000000008"/>
    <s v="Loan/Finance"/>
    <s v="ICICI Bank"/>
    <x v="4"/>
    <s v="No"/>
    <s v="No Feedback"/>
    <s v="No Feedback"/>
    <s v="No Feedback"/>
    <s v="No Feedback"/>
    <x v="3"/>
  </r>
  <r>
    <s v="ORD00787"/>
    <d v="2026-03-09T00:00:00"/>
    <x v="2"/>
    <x v="2"/>
    <d v="2026-04-05T00:00:00"/>
    <x v="0"/>
    <n v="27"/>
    <s v="CU0051"/>
    <s v="Ravi Agarwal"/>
    <s v="Male"/>
    <n v="49"/>
    <x v="18"/>
    <s v="Gujarat"/>
    <x v="1"/>
    <n v="810000"/>
    <x v="0"/>
    <s v="C003"/>
    <x v="1"/>
    <x v="5"/>
    <x v="1"/>
    <x v="1"/>
    <s v="Automatic"/>
    <n v="760000"/>
    <n v="2022"/>
    <n v="2"/>
    <s v="D012"/>
    <x v="1"/>
    <x v="20"/>
    <n v="2011"/>
    <n v="12000"/>
    <n v="3.8"/>
    <s v="S036"/>
    <x v="49"/>
    <n v="5"/>
    <x v="0"/>
    <s v="Blue"/>
    <n v="4.736842105263158E-2"/>
    <n v="36000"/>
    <n v="724000"/>
    <n v="7.24"/>
    <s v="Exchange + Loan"/>
    <s v="ICICI Bank"/>
    <x v="6"/>
    <s v="No"/>
    <s v="No Feedback"/>
    <s v="No Feedback"/>
    <s v="No Feedback"/>
    <s v="No Feedback"/>
    <x v="3"/>
  </r>
  <r>
    <s v="ORD00788"/>
    <d v="2026-03-10T00:00:00"/>
    <x v="2"/>
    <x v="2"/>
    <d v="2026-03-26T00:00:00"/>
    <x v="0"/>
    <n v="16"/>
    <s v="CU0117"/>
    <s v="Pradeep Verma"/>
    <s v="Male"/>
    <n v="55"/>
    <x v="1"/>
    <s v="Punjab"/>
    <x v="0"/>
    <n v="880000"/>
    <x v="0"/>
    <s v="C002"/>
    <x v="1"/>
    <x v="3"/>
    <x v="1"/>
    <x v="1"/>
    <s v="Manual"/>
    <n v="650000"/>
    <n v="2024"/>
    <n v="3"/>
    <s v="D005"/>
    <x v="0"/>
    <x v="1"/>
    <n v="2010"/>
    <n v="12000"/>
    <n v="4"/>
    <s v="S014"/>
    <x v="1"/>
    <n v="8"/>
    <x v="0"/>
    <s v="Black"/>
    <n v="4.6153846153846156E-2"/>
    <n v="30000"/>
    <n v="620000"/>
    <n v="6.2"/>
    <s v="Cash"/>
    <s v="N/A"/>
    <x v="0"/>
    <s v="No"/>
    <s v="FB0408"/>
    <n v="1"/>
    <n v="1"/>
    <s v="Online Survey"/>
    <x v="4"/>
  </r>
  <r>
    <s v="ORD00789"/>
    <d v="2026-03-10T00:00:00"/>
    <x v="2"/>
    <x v="2"/>
    <d v="2026-03-14T00:00:00"/>
    <x v="0"/>
    <n v="4"/>
    <s v="CU0664"/>
    <s v="Vivek Pillai"/>
    <s v="Male"/>
    <n v="21"/>
    <x v="22"/>
    <s v="Gujarat"/>
    <x v="0"/>
    <n v="1220000"/>
    <x v="0"/>
    <s v="C003"/>
    <x v="1"/>
    <x v="5"/>
    <x v="1"/>
    <x v="1"/>
    <s v="Automatic"/>
    <n v="760000"/>
    <n v="2022"/>
    <n v="2"/>
    <s v="D013"/>
    <x v="1"/>
    <x v="21"/>
    <n v="2010"/>
    <n v="10000"/>
    <n v="4.4000000000000004"/>
    <s v="S040"/>
    <x v="67"/>
    <n v="6"/>
    <x v="0"/>
    <s v="Silver"/>
    <n v="9.2105263157894728E-3"/>
    <n v="7000"/>
    <n v="753000"/>
    <n v="7.53"/>
    <s v="Exchange + Loan"/>
    <s v="Axis Bank"/>
    <x v="1"/>
    <s v="No"/>
    <s v="No Feedback"/>
    <s v="No Feedback"/>
    <s v="No Feedback"/>
    <s v="No Feedback"/>
    <x v="3"/>
  </r>
  <r>
    <s v="ORD00790"/>
    <d v="2026-03-10T00:00:00"/>
    <x v="2"/>
    <x v="2"/>
    <d v="2026-03-30T00:00:00"/>
    <x v="0"/>
    <n v="20"/>
    <s v="CU0309"/>
    <s v="Ravi Singh"/>
    <s v="Male"/>
    <n v="31"/>
    <x v="6"/>
    <s v="Odisha"/>
    <x v="7"/>
    <n v="590000"/>
    <x v="0"/>
    <s v="C028"/>
    <x v="4"/>
    <x v="6"/>
    <x v="2"/>
    <x v="1"/>
    <s v="Automatic"/>
    <n v="1250000"/>
    <n v="2023"/>
    <n v="4"/>
    <s v="D021"/>
    <x v="2"/>
    <x v="6"/>
    <n v="2008"/>
    <n v="4500"/>
    <n v="4.3"/>
    <s v="S062"/>
    <x v="6"/>
    <n v="5"/>
    <x v="0"/>
    <s v="Red"/>
    <n v="0"/>
    <n v="0"/>
    <n v="1250000"/>
    <n v="12.5"/>
    <s v="Exchange + Loan"/>
    <s v="Axis Bank"/>
    <x v="1"/>
    <s v="No"/>
    <s v="No Feedback"/>
    <s v="No Feedback"/>
    <s v="No Feedback"/>
    <s v="No Feedback"/>
    <x v="3"/>
  </r>
  <r>
    <s v="ORD00791"/>
    <d v="2026-03-12T00:00:00"/>
    <x v="2"/>
    <x v="2"/>
    <d v="2026-04-03T00:00:00"/>
    <x v="0"/>
    <n v="22"/>
    <s v="CU0629"/>
    <s v="Karan Verma"/>
    <s v="Male"/>
    <n v="33"/>
    <x v="6"/>
    <s v="Odisha"/>
    <x v="1"/>
    <n v="1260000"/>
    <x v="0"/>
    <s v="C011"/>
    <x v="3"/>
    <x v="14"/>
    <x v="0"/>
    <x v="0"/>
    <s v="Automatic"/>
    <n v="1250000"/>
    <n v="2024"/>
    <n v="4"/>
    <s v="D021"/>
    <x v="2"/>
    <x v="6"/>
    <n v="2008"/>
    <n v="4500"/>
    <n v="4.3"/>
    <s v="S063"/>
    <x v="62"/>
    <n v="7"/>
    <x v="0"/>
    <s v="Black"/>
    <n v="4.3999999999999997E-2"/>
    <n v="55000"/>
    <n v="1195000"/>
    <n v="11.95"/>
    <s v="Cash"/>
    <s v="N/A"/>
    <x v="4"/>
    <s v="No"/>
    <s v="FB0409"/>
    <n v="3"/>
    <n v="7"/>
    <s v="Dealer Visit"/>
    <x v="1"/>
  </r>
  <r>
    <s v="ORD00792"/>
    <d v="2026-03-12T00:00:00"/>
    <x v="2"/>
    <x v="2"/>
    <d v="2026-04-16T00:00:00"/>
    <x v="0"/>
    <n v="35"/>
    <s v="CU0502"/>
    <s v="Rakesh Malhotra"/>
    <s v="Male"/>
    <n v="22"/>
    <x v="1"/>
    <s v="Punjab"/>
    <x v="1"/>
    <n v="970000"/>
    <x v="0"/>
    <s v="C023"/>
    <x v="0"/>
    <x v="24"/>
    <x v="0"/>
    <x v="1"/>
    <s v="Manual"/>
    <n v="900000"/>
    <n v="2024"/>
    <n v="3"/>
    <s v="D005"/>
    <x v="0"/>
    <x v="1"/>
    <n v="2010"/>
    <n v="12000"/>
    <n v="4"/>
    <s v="S015"/>
    <x v="10"/>
    <n v="8"/>
    <x v="0"/>
    <s v="Red"/>
    <n v="0.05"/>
    <n v="45000"/>
    <n v="855000"/>
    <n v="8.5500000000000007"/>
    <s v="Loan/Finance"/>
    <s v="SBI"/>
    <x v="6"/>
    <s v="No"/>
    <s v="No Feedback"/>
    <s v="No Feedback"/>
    <s v="No Feedback"/>
    <s v="No Feedback"/>
    <x v="3"/>
  </r>
  <r>
    <s v="ORD00793"/>
    <d v="2026-03-12T00:00:00"/>
    <x v="2"/>
    <x v="2"/>
    <d v="2026-04-05T00:00:00"/>
    <x v="0"/>
    <n v="24"/>
    <s v="CU0134"/>
    <s v="Vivek Joshi"/>
    <s v="Male"/>
    <n v="37"/>
    <x v="18"/>
    <s v="Gujarat"/>
    <x v="7"/>
    <n v="630000"/>
    <x v="0"/>
    <s v="C005"/>
    <x v="1"/>
    <x v="1"/>
    <x v="0"/>
    <x v="1"/>
    <s v="Automatic"/>
    <n v="900000"/>
    <n v="2022"/>
    <n v="3"/>
    <s v="D013"/>
    <x v="1"/>
    <x v="21"/>
    <n v="2010"/>
    <n v="10000"/>
    <n v="4.4000000000000004"/>
    <s v="S040"/>
    <x v="67"/>
    <n v="6"/>
    <x v="0"/>
    <s v="Grey"/>
    <n v="1.8888888888888889E-2"/>
    <n v="17000"/>
    <n v="883000"/>
    <n v="8.83"/>
    <s v="Cash"/>
    <s v="N/A"/>
    <x v="6"/>
    <s v="Yes"/>
    <s v="No Feedback"/>
    <s v="No Feedback"/>
    <s v="No Feedback"/>
    <s v="No Feedback"/>
    <x v="3"/>
  </r>
  <r>
    <s v="ORD00794"/>
    <d v="2026-03-12T00:00:00"/>
    <x v="2"/>
    <x v="2"/>
    <d v="2026-03-22T00:00:00"/>
    <x v="0"/>
    <n v="10"/>
    <s v="CU0407"/>
    <s v="Ramesh Patel"/>
    <s v="Male"/>
    <n v="35"/>
    <x v="23"/>
    <s v="Bihar"/>
    <x v="2"/>
    <n v="1920000"/>
    <x v="0"/>
    <s v="C016"/>
    <x v="2"/>
    <x v="16"/>
    <x v="0"/>
    <x v="0"/>
    <s v="Manual"/>
    <n v="950000"/>
    <n v="2023"/>
    <n v="3"/>
    <s v="D022"/>
    <x v="2"/>
    <x v="22"/>
    <n v="2007"/>
    <n v="8000"/>
    <n v="3.9"/>
    <s v="S066"/>
    <x v="55"/>
    <n v="7"/>
    <x v="0"/>
    <s v="White"/>
    <n v="0"/>
    <n v="0"/>
    <n v="950000"/>
    <n v="9.5"/>
    <s v="Exchange + Loan"/>
    <s v="SBI"/>
    <x v="2"/>
    <s v="Yes"/>
    <s v="FB0410"/>
    <n v="4"/>
    <n v="10"/>
    <s v="Dealer Visit"/>
    <x v="1"/>
  </r>
  <r>
    <s v="ORD00795"/>
    <d v="2026-03-12T00:00:00"/>
    <x v="2"/>
    <x v="2"/>
    <d v="2026-03-16T00:00:00"/>
    <x v="0"/>
    <n v="4"/>
    <s v="CU0463"/>
    <s v="Nitin Gupta"/>
    <s v="Male"/>
    <n v="49"/>
    <x v="4"/>
    <s v="Haryana"/>
    <x v="1"/>
    <n v="1440000"/>
    <x v="0"/>
    <s v="C011"/>
    <x v="3"/>
    <x v="14"/>
    <x v="0"/>
    <x v="0"/>
    <s v="Automatic"/>
    <n v="1250000"/>
    <n v="2024"/>
    <n v="4"/>
    <s v="D023"/>
    <x v="2"/>
    <x v="14"/>
    <n v="2005"/>
    <n v="12000"/>
    <n v="4.4000000000000004"/>
    <s v="S070"/>
    <x v="18"/>
    <n v="4"/>
    <x v="0"/>
    <s v="White"/>
    <n v="8.8000000000000005E-3"/>
    <n v="11000"/>
    <n v="1239000"/>
    <n v="12.39"/>
    <s v="Loan/Finance"/>
    <s v="Bajaj Finserv"/>
    <x v="0"/>
    <s v="No"/>
    <s v="No Feedback"/>
    <s v="No Feedback"/>
    <s v="No Feedback"/>
    <s v="No Feedback"/>
    <x v="3"/>
  </r>
  <r>
    <s v="ORD00796"/>
    <d v="2026-03-13T00:00:00"/>
    <x v="2"/>
    <x v="2"/>
    <d v="2026-03-16T00:00:00"/>
    <x v="0"/>
    <n v="3"/>
    <s v="CU0103"/>
    <s v="Nisha Bansal"/>
    <s v="Female"/>
    <n v="32"/>
    <x v="19"/>
    <s v="West Bengal"/>
    <x v="1"/>
    <n v="890000"/>
    <x v="0"/>
    <s v="C003"/>
    <x v="1"/>
    <x v="5"/>
    <x v="1"/>
    <x v="1"/>
    <s v="Automatic"/>
    <n v="760000"/>
    <n v="2022"/>
    <n v="2"/>
    <s v="D017"/>
    <x v="3"/>
    <x v="19"/>
    <n v="2015"/>
    <n v="4500"/>
    <n v="4.3"/>
    <s v="S052"/>
    <x v="69"/>
    <n v="7"/>
    <x v="0"/>
    <s v="White"/>
    <n v="2.8947368421052631E-2"/>
    <n v="22000"/>
    <n v="738000"/>
    <n v="7.38"/>
    <s v="Exchange + Loan"/>
    <s v="HDFC Bank"/>
    <x v="5"/>
    <s v="No"/>
    <s v="FB0411"/>
    <n v="5"/>
    <n v="8"/>
    <s v="Email"/>
    <x v="1"/>
  </r>
  <r>
    <s v="ORD00797"/>
    <d v="2026-03-14T00:00:00"/>
    <x v="2"/>
    <x v="2"/>
    <d v="2026-04-08T00:00:00"/>
    <x v="0"/>
    <n v="25"/>
    <s v="CU0406"/>
    <s v="Shweta Reddy"/>
    <s v="Female"/>
    <n v="52"/>
    <x v="2"/>
    <s v="Delhi"/>
    <x v="0"/>
    <n v="1300000"/>
    <x v="0"/>
    <s v="C012"/>
    <x v="3"/>
    <x v="9"/>
    <x v="2"/>
    <x v="1"/>
    <s v="Automatic"/>
    <n v="1100000"/>
    <n v="2023"/>
    <n v="2"/>
    <s v="D001"/>
    <x v="0"/>
    <x v="2"/>
    <n v="2013"/>
    <n v="4500"/>
    <n v="3.7"/>
    <s v="S002"/>
    <x v="2"/>
    <n v="4"/>
    <x v="0"/>
    <s v="Black"/>
    <n v="4.0909090909090909E-2"/>
    <n v="45000"/>
    <n v="1055000"/>
    <n v="10.55"/>
    <s v="Cash"/>
    <s v="N/A"/>
    <x v="4"/>
    <s v="Yes"/>
    <s v="No Feedback"/>
    <s v="No Feedback"/>
    <s v="No Feedback"/>
    <s v="No Feedback"/>
    <x v="3"/>
  </r>
  <r>
    <s v="ORD00798"/>
    <d v="2026-03-15T00:00:00"/>
    <x v="2"/>
    <x v="2"/>
    <d v="2026-03-25T00:00:00"/>
    <x v="0"/>
    <n v="10"/>
    <s v="CU0280"/>
    <s v="Sneha Sharma"/>
    <s v="Female"/>
    <n v="21"/>
    <x v="18"/>
    <s v="Gujarat"/>
    <x v="7"/>
    <n v="730000"/>
    <x v="0"/>
    <s v="C011"/>
    <x v="3"/>
    <x v="14"/>
    <x v="0"/>
    <x v="0"/>
    <s v="Automatic"/>
    <n v="1250000"/>
    <n v="2024"/>
    <n v="4"/>
    <s v="D014"/>
    <x v="3"/>
    <x v="13"/>
    <n v="2013"/>
    <n v="12000"/>
    <n v="4.4000000000000004"/>
    <s v="S043"/>
    <x v="23"/>
    <n v="4"/>
    <x v="0"/>
    <s v="Blue"/>
    <n v="4.1599999999999998E-2"/>
    <n v="52000"/>
    <n v="1198000"/>
    <n v="11.98"/>
    <s v="Exchange + Loan"/>
    <s v="HDFC Bank"/>
    <x v="6"/>
    <s v="Yes"/>
    <s v="FB0412"/>
    <n v="5"/>
    <n v="10"/>
    <s v="Phone"/>
    <x v="1"/>
  </r>
  <r>
    <s v="ORD00799"/>
    <d v="2026-03-16T00:00:00"/>
    <x v="2"/>
    <x v="2"/>
    <d v="2026-03-22T00:00:00"/>
    <x v="0"/>
    <n v="6"/>
    <s v="CU0542"/>
    <s v="Sachin Iyer"/>
    <s v="Male"/>
    <n v="38"/>
    <x v="12"/>
    <s v="Uttar Pradesh"/>
    <x v="2"/>
    <n v="2190000"/>
    <x v="0"/>
    <s v="C005"/>
    <x v="1"/>
    <x v="1"/>
    <x v="0"/>
    <x v="1"/>
    <s v="Automatic"/>
    <n v="900000"/>
    <n v="2022"/>
    <n v="3"/>
    <s v="D008"/>
    <x v="0"/>
    <x v="12"/>
    <n v="2007"/>
    <n v="10000"/>
    <n v="3.8"/>
    <s v="S024"/>
    <x v="35"/>
    <n v="4"/>
    <x v="0"/>
    <s v="Silver"/>
    <n v="0"/>
    <n v="0"/>
    <n v="900000"/>
    <n v="9"/>
    <s v="Cash"/>
    <s v="N/A"/>
    <x v="2"/>
    <s v="No"/>
    <s v="No Feedback"/>
    <s v="No Feedback"/>
    <s v="No Feedback"/>
    <s v="No Feedback"/>
    <x v="3"/>
  </r>
  <r>
    <s v="ORD00800"/>
    <d v="2026-03-17T00:00:00"/>
    <x v="2"/>
    <x v="2"/>
    <d v="2026-04-03T00:00:00"/>
    <x v="0"/>
    <n v="17"/>
    <s v="CU0173"/>
    <s v="Imran Nair"/>
    <s v="Male"/>
    <n v="38"/>
    <x v="8"/>
    <s v="Madhya Pradesh"/>
    <x v="8"/>
    <n v="2100000"/>
    <x v="0"/>
    <s v="C009"/>
    <x v="3"/>
    <x v="17"/>
    <x v="1"/>
    <x v="1"/>
    <s v="Automatic"/>
    <n v="780000"/>
    <n v="2023"/>
    <n v="2"/>
    <s v="D024"/>
    <x v="4"/>
    <x v="10"/>
    <n v="2013"/>
    <n v="12000"/>
    <n v="3.9"/>
    <s v="S072"/>
    <x v="30"/>
    <n v="4"/>
    <x v="0"/>
    <s v="Silver"/>
    <n v="0"/>
    <n v="0"/>
    <n v="780000"/>
    <n v="7.8"/>
    <s v="Cash"/>
    <s v="N/A"/>
    <x v="2"/>
    <s v="No"/>
    <s v="No Feedback"/>
    <s v="No Feedback"/>
    <s v="No Feedback"/>
    <s v="No Feedback"/>
    <x v="3"/>
  </r>
  <r>
    <s v="ORD00801"/>
    <d v="2026-03-17T00:00:00"/>
    <x v="2"/>
    <x v="2"/>
    <d v="2026-03-29T00:00:00"/>
    <x v="0"/>
    <n v="12"/>
    <s v="CU0275"/>
    <s v="Varun Iyer"/>
    <s v="Male"/>
    <n v="37"/>
    <x v="3"/>
    <s v="Maharashtra"/>
    <x v="6"/>
    <n v="1810000"/>
    <x v="0"/>
    <s v="C002"/>
    <x v="1"/>
    <x v="3"/>
    <x v="1"/>
    <x v="1"/>
    <s v="Manual"/>
    <n v="650000"/>
    <n v="2024"/>
    <n v="3"/>
    <s v="D010"/>
    <x v="1"/>
    <x v="9"/>
    <n v="2014"/>
    <n v="3000"/>
    <n v="4.5999999999999996"/>
    <s v="S032"/>
    <x v="17"/>
    <n v="6"/>
    <x v="0"/>
    <s v="Blue"/>
    <n v="9.2307692307692316E-3"/>
    <n v="6000"/>
    <n v="644000"/>
    <n v="6.44"/>
    <s v="Loan/Finance"/>
    <s v="Mahindra Finance"/>
    <x v="4"/>
    <s v="Yes"/>
    <s v="No Feedback"/>
    <s v="No Feedback"/>
    <s v="No Feedback"/>
    <s v="No Feedback"/>
    <x v="3"/>
  </r>
  <r>
    <s v="ORD00802"/>
    <d v="2026-03-17T00:00:00"/>
    <x v="2"/>
    <x v="2"/>
    <d v="2026-03-25T00:00:00"/>
    <x v="0"/>
    <n v="8"/>
    <s v="CU0115"/>
    <s v="Kamal Reddy"/>
    <s v="Male"/>
    <n v="26"/>
    <x v="13"/>
    <s v="Assam"/>
    <x v="9"/>
    <n v="3930000"/>
    <x v="0"/>
    <s v="C003"/>
    <x v="1"/>
    <x v="5"/>
    <x v="1"/>
    <x v="1"/>
    <s v="Automatic"/>
    <n v="760000"/>
    <n v="2022"/>
    <n v="2"/>
    <s v="D023"/>
    <x v="2"/>
    <x v="14"/>
    <n v="2005"/>
    <n v="12000"/>
    <n v="4.4000000000000004"/>
    <s v="S070"/>
    <x v="18"/>
    <n v="4"/>
    <x v="0"/>
    <s v="Black"/>
    <n v="4.4736842105263158E-2"/>
    <n v="34000"/>
    <n v="726000"/>
    <n v="7.26"/>
    <s v="Exchange + Loan"/>
    <s v="Mahindra Finance"/>
    <x v="4"/>
    <s v="No"/>
    <s v="No Feedback"/>
    <s v="No Feedback"/>
    <s v="No Feedback"/>
    <s v="No Feedback"/>
    <x v="3"/>
  </r>
  <r>
    <s v="ORD00803"/>
    <d v="2026-03-19T00:00:00"/>
    <x v="2"/>
    <x v="2"/>
    <d v="2026-04-01T00:00:00"/>
    <x v="0"/>
    <n v="13"/>
    <s v="CU0212"/>
    <s v="Ashok Malhotra"/>
    <s v="Male"/>
    <n v="22"/>
    <x v="0"/>
    <s v="Chandigarh"/>
    <x v="4"/>
    <n v="390000"/>
    <x v="0"/>
    <s v="C004"/>
    <x v="1"/>
    <x v="7"/>
    <x v="2"/>
    <x v="1"/>
    <s v="Manual"/>
    <n v="690000"/>
    <n v="2024"/>
    <n v="3"/>
    <s v="D004"/>
    <x v="0"/>
    <x v="0"/>
    <n v="2018"/>
    <n v="4500"/>
    <n v="4"/>
    <s v="S013"/>
    <x v="43"/>
    <n v="7"/>
    <x v="0"/>
    <s v="Red"/>
    <n v="0"/>
    <n v="0"/>
    <n v="690000"/>
    <n v="6.9"/>
    <s v="Cash"/>
    <s v="N/A"/>
    <x v="3"/>
    <s v="No"/>
    <s v="No Feedback"/>
    <s v="No Feedback"/>
    <s v="No Feedback"/>
    <s v="No Feedback"/>
    <x v="3"/>
  </r>
  <r>
    <s v="ORD00804"/>
    <d v="2026-03-19T00:00:00"/>
    <x v="2"/>
    <x v="2"/>
    <d v="2026-04-03T00:00:00"/>
    <x v="0"/>
    <n v="15"/>
    <s v="CU0013"/>
    <s v="Komal Gupta"/>
    <s v="Female"/>
    <n v="34"/>
    <x v="4"/>
    <s v="Haryana"/>
    <x v="8"/>
    <n v="1000000"/>
    <x v="0"/>
    <s v="C017"/>
    <x v="2"/>
    <x v="26"/>
    <x v="0"/>
    <x v="0"/>
    <s v="Automatic"/>
    <n v="1550000"/>
    <n v="2023"/>
    <n v="2"/>
    <s v="D002"/>
    <x v="0"/>
    <x v="5"/>
    <n v="2007"/>
    <n v="10000"/>
    <n v="4"/>
    <s v="S008"/>
    <x v="5"/>
    <n v="5"/>
    <x v="0"/>
    <s v="White"/>
    <n v="0"/>
    <n v="0"/>
    <n v="1550000"/>
    <n v="15.5"/>
    <s v="Loan/Finance"/>
    <s v="ICICI Bank"/>
    <x v="5"/>
    <s v="Yes"/>
    <s v="No Feedback"/>
    <s v="No Feedback"/>
    <s v="No Feedback"/>
    <s v="No Feedback"/>
    <x v="3"/>
  </r>
  <r>
    <s v="ORD00805"/>
    <d v="2026-03-20T00:00:00"/>
    <x v="2"/>
    <x v="2"/>
    <d v="2026-04-11T00:00:00"/>
    <x v="0"/>
    <n v="22"/>
    <s v="CU0333"/>
    <s v="Faisal Mehta"/>
    <s v="Male"/>
    <n v="23"/>
    <x v="11"/>
    <s v="Karnataka"/>
    <x v="2"/>
    <n v="3410000"/>
    <x v="0"/>
    <s v="C022"/>
    <x v="0"/>
    <x v="34"/>
    <x v="0"/>
    <x v="0"/>
    <s v="Automatic"/>
    <n v="1700000"/>
    <n v="2021"/>
    <n v="2"/>
    <s v="D014"/>
    <x v="3"/>
    <x v="13"/>
    <n v="2013"/>
    <n v="12000"/>
    <n v="4.4000000000000004"/>
    <s v="S043"/>
    <x v="23"/>
    <n v="4"/>
    <x v="0"/>
    <s v="White"/>
    <n v="2.9411764705882353E-2"/>
    <n v="50000"/>
    <n v="1650000"/>
    <n v="16.5"/>
    <s v="Loan/Finance"/>
    <s v="Tata Capital"/>
    <x v="4"/>
    <s v="No"/>
    <s v="FB0413"/>
    <n v="5"/>
    <n v="10"/>
    <s v="Email"/>
    <x v="1"/>
  </r>
  <r>
    <s v="ORD00806"/>
    <d v="2026-03-20T00:00:00"/>
    <x v="2"/>
    <x v="2"/>
    <d v="2026-04-19T00:00:00"/>
    <x v="0"/>
    <n v="30"/>
    <s v="CU0650"/>
    <s v="Rakesh Singh"/>
    <s v="Male"/>
    <n v="33"/>
    <x v="4"/>
    <s v="Haryana"/>
    <x v="0"/>
    <n v="670000"/>
    <x v="0"/>
    <s v="C023"/>
    <x v="0"/>
    <x v="24"/>
    <x v="0"/>
    <x v="1"/>
    <s v="Manual"/>
    <n v="900000"/>
    <n v="2024"/>
    <n v="3"/>
    <s v="D003"/>
    <x v="0"/>
    <x v="4"/>
    <n v="2012"/>
    <n v="10000"/>
    <n v="4.2"/>
    <s v="S010"/>
    <x v="15"/>
    <n v="5"/>
    <x v="0"/>
    <s v="Black"/>
    <n v="1.7777777777777778E-2"/>
    <n v="16000"/>
    <n v="884000"/>
    <n v="8.84"/>
    <s v="Cash"/>
    <s v="N/A"/>
    <x v="0"/>
    <s v="No"/>
    <s v="FB0414"/>
    <n v="4"/>
    <n v="8"/>
    <s v="Email"/>
    <x v="1"/>
  </r>
  <r>
    <s v="ORD00807"/>
    <d v="2026-03-20T00:00:00"/>
    <x v="2"/>
    <x v="2"/>
    <d v="2026-04-15T00:00:00"/>
    <x v="0"/>
    <n v="26"/>
    <s v="CU0261"/>
    <s v="Vivek Joshi"/>
    <s v="Male"/>
    <n v="37"/>
    <x v="23"/>
    <s v="Bihar"/>
    <x v="1"/>
    <n v="1370000"/>
    <x v="0"/>
    <s v="C005"/>
    <x v="1"/>
    <x v="1"/>
    <x v="0"/>
    <x v="1"/>
    <s v="Automatic"/>
    <n v="900000"/>
    <n v="2022"/>
    <n v="3"/>
    <s v="D022"/>
    <x v="2"/>
    <x v="22"/>
    <n v="2007"/>
    <n v="8000"/>
    <n v="3.9"/>
    <s v="S067"/>
    <x v="50"/>
    <n v="8"/>
    <x v="0"/>
    <s v="Grey"/>
    <n v="8.8888888888888889E-3"/>
    <n v="8000"/>
    <n v="892000"/>
    <n v="8.92"/>
    <s v="Cash"/>
    <s v="N/A"/>
    <x v="3"/>
    <s v="No"/>
    <s v="FB0415"/>
    <n v="4"/>
    <n v="9"/>
    <s v="Dealer Visit"/>
    <x v="1"/>
  </r>
  <r>
    <s v="ORD00808"/>
    <d v="2026-03-21T00:00:00"/>
    <x v="2"/>
    <x v="2"/>
    <d v="2026-03-31T00:00:00"/>
    <x v="0"/>
    <n v="10"/>
    <s v="CU0635"/>
    <s v="Karan Shah"/>
    <s v="Male"/>
    <n v="43"/>
    <x v="21"/>
    <s v="Kerala"/>
    <x v="7"/>
    <n v="660000"/>
    <x v="0"/>
    <s v="C005"/>
    <x v="1"/>
    <x v="1"/>
    <x v="0"/>
    <x v="1"/>
    <s v="Automatic"/>
    <n v="900000"/>
    <n v="2022"/>
    <n v="3"/>
    <s v="D019"/>
    <x v="3"/>
    <x v="23"/>
    <n v="2013"/>
    <n v="12000"/>
    <n v="4.2"/>
    <s v="S056"/>
    <x v="47"/>
    <n v="8"/>
    <x v="0"/>
    <s v="White"/>
    <n v="3.7777777777777778E-2"/>
    <n v="34000"/>
    <n v="866000"/>
    <n v="8.66"/>
    <s v="Loan/Finance"/>
    <s v="SBI"/>
    <x v="3"/>
    <s v="No"/>
    <s v="No Feedback"/>
    <s v="No Feedback"/>
    <s v="No Feedback"/>
    <s v="No Feedback"/>
    <x v="3"/>
  </r>
  <r>
    <s v="ORD00809"/>
    <d v="2026-03-21T00:00:00"/>
    <x v="2"/>
    <x v="2"/>
    <d v="2026-04-25T00:00:00"/>
    <x v="0"/>
    <n v="35"/>
    <s v="CU0525"/>
    <s v="Akash Khanna"/>
    <s v="Male"/>
    <n v="21"/>
    <x v="4"/>
    <s v="Haryana"/>
    <x v="1"/>
    <n v="910000"/>
    <x v="0"/>
    <s v="C018"/>
    <x v="2"/>
    <x v="20"/>
    <x v="0"/>
    <x v="3"/>
    <s v="Automatic"/>
    <n v="1450000"/>
    <n v="2023"/>
    <n v="3"/>
    <s v="D024"/>
    <x v="4"/>
    <x v="10"/>
    <n v="2013"/>
    <n v="12000"/>
    <n v="3.9"/>
    <s v="S072"/>
    <x v="30"/>
    <n v="4"/>
    <x v="0"/>
    <s v="Red"/>
    <n v="4.6206896551724136E-2"/>
    <n v="67000"/>
    <n v="1383000"/>
    <n v="13.83"/>
    <s v="Cash"/>
    <s v="N/A"/>
    <x v="4"/>
    <s v="No"/>
    <s v="FB0416"/>
    <n v="5"/>
    <n v="10"/>
    <s v="Dealer Visit"/>
    <x v="1"/>
  </r>
  <r>
    <s v="ORD00810"/>
    <d v="2026-03-21T00:00:00"/>
    <x v="2"/>
    <x v="2"/>
    <d v="2026-04-21T00:00:00"/>
    <x v="0"/>
    <n v="31"/>
    <s v="CU0614"/>
    <s v="Divya Rao"/>
    <s v="Female"/>
    <n v="21"/>
    <x v="12"/>
    <s v="Uttar Pradesh"/>
    <x v="1"/>
    <n v="590000"/>
    <x v="0"/>
    <s v="C002"/>
    <x v="1"/>
    <x v="3"/>
    <x v="1"/>
    <x v="1"/>
    <s v="Manual"/>
    <n v="650000"/>
    <n v="2024"/>
    <n v="3"/>
    <s v="D011"/>
    <x v="1"/>
    <x v="3"/>
    <n v="2019"/>
    <n v="12000"/>
    <n v="4.5999999999999996"/>
    <s v="S035"/>
    <x v="22"/>
    <n v="4"/>
    <x v="0"/>
    <s v="Grey"/>
    <n v="2.7692307692307693E-2"/>
    <n v="18000"/>
    <n v="632000"/>
    <n v="6.32"/>
    <s v="Exchange + Loan"/>
    <s v="HDFC Bank"/>
    <x v="2"/>
    <s v="No"/>
    <s v="No Feedback"/>
    <s v="No Feedback"/>
    <s v="No Feedback"/>
    <s v="No Feedback"/>
    <x v="3"/>
  </r>
  <r>
    <s v="ORD00811"/>
    <d v="2026-03-21T00:00:00"/>
    <x v="2"/>
    <x v="2"/>
    <d v="2026-04-07T00:00:00"/>
    <x v="0"/>
    <n v="17"/>
    <s v="CU0239"/>
    <s v="Suresh Iyer"/>
    <s v="Male"/>
    <n v="44"/>
    <x v="10"/>
    <s v="Madhya Pradesh"/>
    <x v="1"/>
    <n v="1280000"/>
    <x v="0"/>
    <s v="C002"/>
    <x v="1"/>
    <x v="3"/>
    <x v="1"/>
    <x v="1"/>
    <s v="Manual"/>
    <n v="650000"/>
    <n v="2024"/>
    <n v="3"/>
    <s v="D025"/>
    <x v="4"/>
    <x v="8"/>
    <n v="2019"/>
    <n v="3000"/>
    <n v="4.7"/>
    <s v="S076"/>
    <x v="53"/>
    <n v="5"/>
    <x v="0"/>
    <s v="Silver"/>
    <n v="0"/>
    <n v="0"/>
    <n v="650000"/>
    <n v="6.5"/>
    <s v="Cash"/>
    <s v="N/A"/>
    <x v="0"/>
    <s v="No"/>
    <s v="FB0417"/>
    <n v="3"/>
    <n v="6"/>
    <s v="Dealer Visit"/>
    <x v="7"/>
  </r>
  <r>
    <s v="ORD00812"/>
    <d v="2026-03-23T00:00:00"/>
    <x v="2"/>
    <x v="2"/>
    <d v="2026-04-05T00:00:00"/>
    <x v="0"/>
    <n v="13"/>
    <s v="CU0242"/>
    <s v="Nisha Yadav"/>
    <s v="Female"/>
    <n v="38"/>
    <x v="12"/>
    <s v="Uttar Pradesh"/>
    <x v="3"/>
    <n v="840000"/>
    <x v="0"/>
    <s v="C005"/>
    <x v="1"/>
    <x v="1"/>
    <x v="0"/>
    <x v="1"/>
    <s v="Automatic"/>
    <n v="900000"/>
    <n v="2022"/>
    <n v="3"/>
    <s v="D007"/>
    <x v="0"/>
    <x v="16"/>
    <n v="2013"/>
    <n v="3000"/>
    <n v="4.4000000000000004"/>
    <s v="S020"/>
    <x v="24"/>
    <n v="4"/>
    <x v="0"/>
    <s v="Orange"/>
    <n v="3.7777777777777778E-2"/>
    <n v="34000"/>
    <n v="866000"/>
    <n v="8.66"/>
    <s v="Exchange + Loan"/>
    <s v="HDFC Bank"/>
    <x v="5"/>
    <s v="Yes"/>
    <s v="FB0418"/>
    <n v="2"/>
    <n v="6"/>
    <s v="Dealer Visit"/>
    <x v="5"/>
  </r>
  <r>
    <s v="ORD00813"/>
    <d v="2026-03-23T00:00:00"/>
    <x v="2"/>
    <x v="2"/>
    <d v="2026-04-02T00:00:00"/>
    <x v="0"/>
    <n v="10"/>
    <s v="CU0177"/>
    <s v="Imran Verma"/>
    <s v="Male"/>
    <n v="59"/>
    <x v="7"/>
    <s v="Telangana"/>
    <x v="4"/>
    <n v="640000"/>
    <x v="0"/>
    <s v="C014"/>
    <x v="2"/>
    <x v="8"/>
    <x v="1"/>
    <x v="1"/>
    <s v="Manual"/>
    <n v="570000"/>
    <n v="2022"/>
    <n v="3"/>
    <s v="D018"/>
    <x v="3"/>
    <x v="7"/>
    <n v="2019"/>
    <n v="4500"/>
    <n v="3.8"/>
    <s v="S055"/>
    <x v="71"/>
    <n v="8"/>
    <x v="1"/>
    <s v="White"/>
    <n v="2.8070175438596492E-2"/>
    <n v="16000"/>
    <n v="554000"/>
    <n v="5.54"/>
    <s v="Cash"/>
    <s v="N/A"/>
    <x v="6"/>
    <s v="Yes"/>
    <s v="No Feedback"/>
    <s v="No Feedback"/>
    <s v="No Feedback"/>
    <s v="No Feedback"/>
    <x v="3"/>
  </r>
  <r>
    <s v="ORD00814"/>
    <d v="2026-03-24T00:00:00"/>
    <x v="2"/>
    <x v="2"/>
    <d v="2026-03-29T00:00:00"/>
    <x v="0"/>
    <n v="5"/>
    <s v="CU0190"/>
    <s v="Shweta Patel"/>
    <s v="Female"/>
    <n v="36"/>
    <x v="6"/>
    <s v="Odisha"/>
    <x v="1"/>
    <n v="1370000"/>
    <x v="0"/>
    <s v="C005"/>
    <x v="1"/>
    <x v="1"/>
    <x v="0"/>
    <x v="1"/>
    <s v="Automatic"/>
    <n v="900000"/>
    <n v="2022"/>
    <n v="3"/>
    <s v="D001"/>
    <x v="0"/>
    <x v="2"/>
    <n v="2013"/>
    <n v="4500"/>
    <n v="3.7"/>
    <s v="S001"/>
    <x v="66"/>
    <n v="4"/>
    <x v="0"/>
    <s v="Blue"/>
    <n v="3.6666666666666667E-2"/>
    <n v="33000"/>
    <n v="867000"/>
    <n v="8.67"/>
    <s v="Exchange + Loan"/>
    <s v="Axis Bank"/>
    <x v="5"/>
    <s v="No"/>
    <s v="FB0419"/>
    <n v="2"/>
    <n v="4"/>
    <s v="Online Survey"/>
    <x v="2"/>
  </r>
  <r>
    <s v="ORD00815"/>
    <d v="2026-03-24T00:00:00"/>
    <x v="2"/>
    <x v="2"/>
    <d v="2026-04-19T00:00:00"/>
    <x v="0"/>
    <n v="26"/>
    <s v="CU0612"/>
    <s v="Arjun Yadav"/>
    <s v="Male"/>
    <n v="38"/>
    <x v="13"/>
    <s v="Assam"/>
    <x v="6"/>
    <n v="1470000"/>
    <x v="0"/>
    <s v="C019"/>
    <x v="2"/>
    <x v="31"/>
    <x v="1"/>
    <x v="3"/>
    <s v="Automatic"/>
    <n v="800000"/>
    <n v="2022"/>
    <n v="2"/>
    <s v="D023"/>
    <x v="2"/>
    <x v="14"/>
    <n v="2005"/>
    <n v="12000"/>
    <n v="4.4000000000000004"/>
    <s v="S070"/>
    <x v="18"/>
    <n v="4"/>
    <x v="0"/>
    <s v="Black"/>
    <n v="0"/>
    <n v="0"/>
    <n v="800000"/>
    <n v="8"/>
    <s v="Loan/Finance"/>
    <s v="Tata Capital"/>
    <x v="6"/>
    <s v="No"/>
    <s v="No Feedback"/>
    <s v="No Feedback"/>
    <s v="No Feedback"/>
    <s v="No Feedback"/>
    <x v="3"/>
  </r>
  <r>
    <s v="ORD00816"/>
    <d v="2026-03-26T00:00:00"/>
    <x v="2"/>
    <x v="2"/>
    <d v="2026-04-01T00:00:00"/>
    <x v="0"/>
    <n v="6"/>
    <s v="CU0064"/>
    <s v="Suresh Yadav"/>
    <s v="Male"/>
    <n v="35"/>
    <x v="19"/>
    <s v="West Bengal"/>
    <x v="2"/>
    <n v="2140000"/>
    <x v="0"/>
    <s v="C032"/>
    <x v="6"/>
    <x v="13"/>
    <x v="3"/>
    <x v="0"/>
    <s v="Manual"/>
    <n v="1200000"/>
    <n v="2022"/>
    <n v="3"/>
    <s v="D020"/>
    <x v="2"/>
    <x v="24"/>
    <n v="2012"/>
    <n v="4500"/>
    <n v="4.0999999999999996"/>
    <s v="S061"/>
    <x v="61"/>
    <n v="4"/>
    <x v="0"/>
    <s v="Red"/>
    <n v="3.4166666666666665E-2"/>
    <n v="41000"/>
    <n v="1159000"/>
    <n v="11.59"/>
    <s v="Loan/Finance"/>
    <s v="Bajaj Finserv"/>
    <x v="2"/>
    <s v="No"/>
    <s v="FB0420"/>
    <n v="3"/>
    <n v="7"/>
    <s v="Phone"/>
    <x v="6"/>
  </r>
  <r>
    <s v="ORD00817"/>
    <d v="2026-03-28T00:00:00"/>
    <x v="2"/>
    <x v="2"/>
    <d v="2026-04-06T00:00:00"/>
    <x v="0"/>
    <n v="9"/>
    <s v="CU0564"/>
    <s v="Jatin Rao"/>
    <s v="Male"/>
    <n v="57"/>
    <x v="12"/>
    <s v="Uttar Pradesh"/>
    <x v="0"/>
    <n v="680000"/>
    <x v="0"/>
    <s v="C016"/>
    <x v="2"/>
    <x v="16"/>
    <x v="0"/>
    <x v="0"/>
    <s v="Manual"/>
    <n v="950000"/>
    <n v="2023"/>
    <n v="3"/>
    <s v="D008"/>
    <x v="0"/>
    <x v="12"/>
    <n v="2007"/>
    <n v="10000"/>
    <n v="3.8"/>
    <s v="S025"/>
    <x v="63"/>
    <n v="5"/>
    <x v="0"/>
    <s v="White"/>
    <n v="4.9473684210526316E-2"/>
    <n v="47000"/>
    <n v="903000"/>
    <n v="9.0299999999999994"/>
    <s v="Loan/Finance"/>
    <s v="Tata Capital"/>
    <x v="0"/>
    <s v="No"/>
    <s v="No Feedback"/>
    <s v="No Feedback"/>
    <s v="No Feedback"/>
    <s v="No Feedback"/>
    <x v="3"/>
  </r>
  <r>
    <s v="ORD00818"/>
    <d v="2026-03-29T00:00:00"/>
    <x v="2"/>
    <x v="2"/>
    <m/>
    <x v="1"/>
    <s v=""/>
    <s v="CU0018"/>
    <s v="Divya Rao"/>
    <s v="Female"/>
    <n v="38"/>
    <x v="21"/>
    <s v="Kerala"/>
    <x v="8"/>
    <n v="2720000"/>
    <x v="0"/>
    <s v="C011"/>
    <x v="3"/>
    <x v="14"/>
    <x v="0"/>
    <x v="0"/>
    <s v="Automatic"/>
    <n v="1250000"/>
    <n v="2024"/>
    <n v="4"/>
    <s v="D019"/>
    <x v="3"/>
    <x v="23"/>
    <n v="2013"/>
    <n v="12000"/>
    <n v="4.2"/>
    <s v="S056"/>
    <x v="47"/>
    <n v="8"/>
    <x v="0"/>
    <s v="Silver"/>
    <n v="9.5999999999999992E-3"/>
    <n v="12000"/>
    <n v="1238000"/>
    <n v="12.38"/>
    <s v="Loan/Finance"/>
    <s v="ICICI Bank"/>
    <x v="3"/>
    <s v="No"/>
    <s v="No Feedback"/>
    <s v="No Feedback"/>
    <s v="No Feedback"/>
    <s v="No Feedback"/>
    <x v="3"/>
  </r>
  <r>
    <s v="ORD00819"/>
    <d v="2026-03-30T00:00:00"/>
    <x v="2"/>
    <x v="2"/>
    <d v="2026-04-06T00:00:00"/>
    <x v="0"/>
    <n v="7"/>
    <s v="CU0077"/>
    <s v="Divya Khanna"/>
    <s v="Female"/>
    <n v="56"/>
    <x v="0"/>
    <s v="Chandigarh"/>
    <x v="1"/>
    <n v="980000"/>
    <x v="0"/>
    <s v="C008"/>
    <x v="3"/>
    <x v="12"/>
    <x v="1"/>
    <x v="1"/>
    <s v="Manual"/>
    <n v="600000"/>
    <n v="2023"/>
    <n v="3"/>
    <s v="D002"/>
    <x v="0"/>
    <x v="5"/>
    <n v="2007"/>
    <n v="10000"/>
    <n v="4"/>
    <s v="S008"/>
    <x v="5"/>
    <n v="5"/>
    <x v="0"/>
    <s v="White"/>
    <n v="0.02"/>
    <n v="12000"/>
    <n v="588000"/>
    <n v="5.88"/>
    <s v="Exchange + Loan"/>
    <s v="Axis Bank"/>
    <x v="1"/>
    <s v="No"/>
    <s v="FB0421"/>
    <n v="4"/>
    <n v="8"/>
    <s v="Email"/>
    <x v="1"/>
  </r>
  <r>
    <s v="ORD00820"/>
    <d v="2026-04-02T00:00:00"/>
    <x v="3"/>
    <x v="2"/>
    <d v="2026-04-30T00:00:00"/>
    <x v="0"/>
    <n v="28"/>
    <s v="CU0380"/>
    <s v="Vivek Shah"/>
    <s v="Male"/>
    <n v="39"/>
    <x v="3"/>
    <s v="Maharashtra"/>
    <x v="1"/>
    <n v="1170000"/>
    <x v="0"/>
    <s v="C006"/>
    <x v="1"/>
    <x v="11"/>
    <x v="3"/>
    <x v="2"/>
    <s v="Manual"/>
    <n v="900000"/>
    <n v="2022"/>
    <n v="3"/>
    <s v="D009"/>
    <x v="1"/>
    <x v="17"/>
    <n v="2011"/>
    <n v="12000"/>
    <n v="3.5"/>
    <s v="S027"/>
    <x v="32"/>
    <n v="4"/>
    <x v="0"/>
    <s v="Silver"/>
    <n v="7.7777777777777776E-3"/>
    <n v="7000"/>
    <n v="893000"/>
    <n v="8.93"/>
    <s v="Exchange + Loan"/>
    <s v="Bajaj Finserv"/>
    <x v="5"/>
    <s v="No"/>
    <s v="No Feedback"/>
    <s v="No Feedback"/>
    <s v="No Feedback"/>
    <s v="No Feedback"/>
    <x v="3"/>
  </r>
  <r>
    <s v="ORD00821"/>
    <d v="2026-04-02T00:00:00"/>
    <x v="3"/>
    <x v="2"/>
    <d v="2026-04-17T00:00:00"/>
    <x v="0"/>
    <n v="15"/>
    <s v="CU0634"/>
    <s v="Varun Das"/>
    <s v="Male"/>
    <n v="40"/>
    <x v="8"/>
    <s v="Madhya Pradesh"/>
    <x v="1"/>
    <n v="960000"/>
    <x v="0"/>
    <s v="C012"/>
    <x v="3"/>
    <x v="9"/>
    <x v="2"/>
    <x v="1"/>
    <s v="Automatic"/>
    <n v="1100000"/>
    <n v="2023"/>
    <n v="2"/>
    <s v="D024"/>
    <x v="4"/>
    <x v="10"/>
    <n v="2013"/>
    <n v="12000"/>
    <n v="3.9"/>
    <s v="S072"/>
    <x v="30"/>
    <n v="4"/>
    <x v="0"/>
    <s v="Black"/>
    <n v="4.5454545454545456E-2"/>
    <n v="50000"/>
    <n v="1050000"/>
    <n v="10.5"/>
    <s v="Cash"/>
    <s v="N/A"/>
    <x v="0"/>
    <s v="No"/>
    <s v="FB0422"/>
    <n v="3"/>
    <n v="5"/>
    <s v="Phone"/>
    <x v="2"/>
  </r>
  <r>
    <s v="ORD00822"/>
    <d v="2026-04-04T00:00:00"/>
    <x v="3"/>
    <x v="2"/>
    <d v="2026-05-04T00:00:00"/>
    <x v="0"/>
    <n v="30"/>
    <s v="CU0548"/>
    <s v="Yash Shah"/>
    <s v="Male"/>
    <n v="44"/>
    <x v="12"/>
    <s v="Uttar Pradesh"/>
    <x v="8"/>
    <n v="1110000"/>
    <x v="0"/>
    <s v="C022"/>
    <x v="0"/>
    <x v="34"/>
    <x v="0"/>
    <x v="0"/>
    <s v="Automatic"/>
    <n v="1700000"/>
    <n v="2021"/>
    <n v="2"/>
    <s v="D008"/>
    <x v="0"/>
    <x v="12"/>
    <n v="2007"/>
    <n v="10000"/>
    <n v="3.8"/>
    <s v="S023"/>
    <x v="14"/>
    <n v="8"/>
    <x v="0"/>
    <s v="Silver"/>
    <n v="1.8235294117647058E-2"/>
    <n v="31000"/>
    <n v="1669000"/>
    <n v="16.690000000000001"/>
    <s v="Loan/Finance"/>
    <s v="Bajaj Finserv"/>
    <x v="5"/>
    <s v="No"/>
    <s v="FB0423"/>
    <n v="3"/>
    <n v="7"/>
    <s v="Online Survey"/>
    <x v="7"/>
  </r>
  <r>
    <s v="ORD00823"/>
    <d v="2026-04-04T00:00:00"/>
    <x v="3"/>
    <x v="2"/>
    <d v="2026-04-30T00:00:00"/>
    <x v="0"/>
    <n v="26"/>
    <s v="CU0580"/>
    <s v="Jatin Chauhan"/>
    <s v="Male"/>
    <n v="35"/>
    <x v="13"/>
    <s v="Assam"/>
    <x v="5"/>
    <n v="370000"/>
    <x v="0"/>
    <s v="C002"/>
    <x v="1"/>
    <x v="3"/>
    <x v="1"/>
    <x v="1"/>
    <s v="Manual"/>
    <n v="650000"/>
    <n v="2024"/>
    <n v="3"/>
    <s v="D023"/>
    <x v="2"/>
    <x v="14"/>
    <n v="2005"/>
    <n v="12000"/>
    <n v="4.4000000000000004"/>
    <s v="S069"/>
    <x v="28"/>
    <n v="6"/>
    <x v="0"/>
    <s v="Black"/>
    <n v="7.6923076923076927E-3"/>
    <n v="5000"/>
    <n v="645000"/>
    <n v="6.45"/>
    <s v="Cash"/>
    <s v="N/A"/>
    <x v="6"/>
    <s v="No"/>
    <s v="FB0424"/>
    <n v="4"/>
    <n v="8"/>
    <s v="Dealer Visit"/>
    <x v="1"/>
  </r>
  <r>
    <s v="ORD00824"/>
    <d v="2026-04-04T00:00:00"/>
    <x v="3"/>
    <x v="2"/>
    <d v="2026-04-29T00:00:00"/>
    <x v="0"/>
    <n v="25"/>
    <s v="CU0466"/>
    <s v="Imran Jain"/>
    <s v="Male"/>
    <n v="53"/>
    <x v="17"/>
    <s v="Karnataka"/>
    <x v="1"/>
    <n v="1650000"/>
    <x v="0"/>
    <s v="C032"/>
    <x v="6"/>
    <x v="13"/>
    <x v="3"/>
    <x v="0"/>
    <s v="Manual"/>
    <n v="1200000"/>
    <n v="2022"/>
    <n v="3"/>
    <s v="D014"/>
    <x v="3"/>
    <x v="13"/>
    <n v="2013"/>
    <n v="12000"/>
    <n v="4.4000000000000004"/>
    <s v="S042"/>
    <x v="16"/>
    <n v="5"/>
    <x v="0"/>
    <s v="Black"/>
    <n v="0"/>
    <n v="0"/>
    <n v="1200000"/>
    <n v="12"/>
    <s v="Cash"/>
    <s v="N/A"/>
    <x v="1"/>
    <s v="No"/>
    <s v="FB0425"/>
    <n v="1"/>
    <n v="2"/>
    <s v="Phone"/>
    <x v="1"/>
  </r>
  <r>
    <s v="ORD00825"/>
    <d v="2026-04-05T00:00:00"/>
    <x v="3"/>
    <x v="2"/>
    <d v="2026-05-01T00:00:00"/>
    <x v="0"/>
    <n v="26"/>
    <s v="CU0592"/>
    <s v="Aman Agarwal"/>
    <s v="Male"/>
    <n v="43"/>
    <x v="14"/>
    <s v="Rajasthan"/>
    <x v="2"/>
    <n v="2620000"/>
    <x v="0"/>
    <s v="C015"/>
    <x v="2"/>
    <x v="2"/>
    <x v="0"/>
    <x v="1"/>
    <s v="Manual"/>
    <n v="650000"/>
    <n v="2021"/>
    <n v="3"/>
    <s v="D013"/>
    <x v="1"/>
    <x v="21"/>
    <n v="2010"/>
    <n v="10000"/>
    <n v="4.4000000000000004"/>
    <s v="S039"/>
    <x v="38"/>
    <n v="4"/>
    <x v="0"/>
    <s v="Blue"/>
    <n v="9.2307692307692316E-3"/>
    <n v="6000"/>
    <n v="644000"/>
    <n v="6.44"/>
    <s v="Cash"/>
    <s v="N/A"/>
    <x v="6"/>
    <s v="No"/>
    <s v="FB0426"/>
    <n v="2"/>
    <n v="4"/>
    <s v="Online Survey"/>
    <x v="6"/>
  </r>
  <r>
    <s v="ORD00826"/>
    <d v="2026-04-07T00:00:00"/>
    <x v="3"/>
    <x v="2"/>
    <d v="2026-05-11T00:00:00"/>
    <x v="0"/>
    <n v="34"/>
    <s v="CU0370"/>
    <s v="Tarun Nair"/>
    <s v="Male"/>
    <n v="41"/>
    <x v="0"/>
    <s v="Chandigarh"/>
    <x v="4"/>
    <n v="500000"/>
    <x v="0"/>
    <s v="C006"/>
    <x v="1"/>
    <x v="11"/>
    <x v="3"/>
    <x v="2"/>
    <s v="Manual"/>
    <n v="900000"/>
    <n v="2022"/>
    <n v="3"/>
    <s v="D004"/>
    <x v="0"/>
    <x v="0"/>
    <n v="2018"/>
    <n v="4500"/>
    <n v="4"/>
    <s v="S013"/>
    <x v="43"/>
    <n v="7"/>
    <x v="0"/>
    <s v="Black"/>
    <n v="1.7777777777777778E-2"/>
    <n v="16000"/>
    <n v="884000"/>
    <n v="8.84"/>
    <s v="Loan/Finance"/>
    <s v="Mahindra Finance"/>
    <x v="5"/>
    <s v="Yes"/>
    <s v="FB0427"/>
    <n v="2"/>
    <n v="4"/>
    <s v="Dealer Visit"/>
    <x v="4"/>
  </r>
  <r>
    <s v="ORD00827"/>
    <d v="2026-04-07T00:00:00"/>
    <x v="3"/>
    <x v="2"/>
    <d v="2026-04-18T00:00:00"/>
    <x v="0"/>
    <n v="11"/>
    <s v="CU0077"/>
    <s v="Divya Khanna"/>
    <s v="Female"/>
    <n v="56"/>
    <x v="0"/>
    <s v="Chandigarh"/>
    <x v="1"/>
    <n v="980000"/>
    <x v="0"/>
    <s v="C003"/>
    <x v="1"/>
    <x v="5"/>
    <x v="1"/>
    <x v="1"/>
    <s v="Automatic"/>
    <n v="760000"/>
    <n v="2022"/>
    <n v="2"/>
    <s v="D004"/>
    <x v="0"/>
    <x v="0"/>
    <n v="2018"/>
    <n v="4500"/>
    <n v="4"/>
    <s v="S013"/>
    <x v="43"/>
    <n v="7"/>
    <x v="0"/>
    <s v="Black"/>
    <n v="0"/>
    <n v="0"/>
    <n v="760000"/>
    <n v="7.6"/>
    <s v="Cash"/>
    <s v="N/A"/>
    <x v="0"/>
    <s v="Yes"/>
    <s v="FB0428"/>
    <n v="5"/>
    <n v="9"/>
    <s v="Phone"/>
    <x v="1"/>
  </r>
  <r>
    <s v="ORD00828"/>
    <d v="2026-04-08T00:00:00"/>
    <x v="3"/>
    <x v="2"/>
    <d v="2026-04-28T00:00:00"/>
    <x v="0"/>
    <n v="20"/>
    <s v="CU0145"/>
    <s v="Sandeep Patel"/>
    <s v="Male"/>
    <n v="38"/>
    <x v="23"/>
    <s v="Bihar"/>
    <x v="9"/>
    <n v="1870000"/>
    <x v="0"/>
    <s v="C016"/>
    <x v="2"/>
    <x v="16"/>
    <x v="0"/>
    <x v="0"/>
    <s v="Manual"/>
    <n v="950000"/>
    <n v="2023"/>
    <n v="3"/>
    <s v="D022"/>
    <x v="2"/>
    <x v="22"/>
    <n v="2007"/>
    <n v="8000"/>
    <n v="3.9"/>
    <s v="S068"/>
    <x v="60"/>
    <n v="7"/>
    <x v="0"/>
    <s v="Blue"/>
    <n v="0"/>
    <n v="0"/>
    <n v="950000"/>
    <n v="9.5"/>
    <s v="Loan/Finance"/>
    <s v="Mahindra Finance"/>
    <x v="6"/>
    <s v="No"/>
    <s v="No Feedback"/>
    <s v="No Feedback"/>
    <s v="No Feedback"/>
    <s v="No Feedback"/>
    <x v="3"/>
  </r>
  <r>
    <s v="ORD00829"/>
    <d v="2026-04-09T00:00:00"/>
    <x v="3"/>
    <x v="2"/>
    <d v="2026-04-21T00:00:00"/>
    <x v="0"/>
    <n v="12"/>
    <s v="CU0355"/>
    <s v="Suresh Chauhan"/>
    <s v="Male"/>
    <n v="54"/>
    <x v="8"/>
    <s v="Madhya Pradesh"/>
    <x v="7"/>
    <n v="340000"/>
    <x v="0"/>
    <s v="C014"/>
    <x v="2"/>
    <x v="8"/>
    <x v="1"/>
    <x v="1"/>
    <s v="Manual"/>
    <n v="570000"/>
    <n v="2022"/>
    <n v="3"/>
    <s v="D024"/>
    <x v="4"/>
    <x v="10"/>
    <n v="2013"/>
    <n v="12000"/>
    <n v="3.9"/>
    <s v="S072"/>
    <x v="30"/>
    <n v="4"/>
    <x v="0"/>
    <s v="White"/>
    <n v="1.9298245614035089E-2"/>
    <n v="11000"/>
    <n v="559000"/>
    <n v="5.59"/>
    <s v="Cash"/>
    <s v="N/A"/>
    <x v="4"/>
    <s v="No"/>
    <s v="No Feedback"/>
    <s v="No Feedback"/>
    <s v="No Feedback"/>
    <s v="No Feedback"/>
    <x v="3"/>
  </r>
  <r>
    <s v="ORD00830"/>
    <d v="2026-04-10T00:00:00"/>
    <x v="3"/>
    <x v="2"/>
    <d v="2026-05-04T00:00:00"/>
    <x v="0"/>
    <n v="24"/>
    <s v="CU0509"/>
    <s v="Kamal Saini"/>
    <s v="Male"/>
    <n v="42"/>
    <x v="13"/>
    <s v="Assam"/>
    <x v="2"/>
    <n v="2220000"/>
    <x v="0"/>
    <s v="C029"/>
    <x v="4"/>
    <x v="18"/>
    <x v="2"/>
    <x v="1"/>
    <s v="Manual"/>
    <n v="800000"/>
    <n v="2024"/>
    <n v="3"/>
    <s v="D023"/>
    <x v="2"/>
    <x v="14"/>
    <n v="2005"/>
    <n v="12000"/>
    <n v="4.4000000000000004"/>
    <s v="S069"/>
    <x v="28"/>
    <n v="6"/>
    <x v="0"/>
    <s v="Black"/>
    <n v="0"/>
    <n v="0"/>
    <n v="800000"/>
    <n v="8"/>
    <s v="Cash"/>
    <s v="N/A"/>
    <x v="6"/>
    <s v="No"/>
    <s v="FB0429"/>
    <n v="4"/>
    <n v="8"/>
    <s v="Email"/>
    <x v="1"/>
  </r>
  <r>
    <s v="ORD00831"/>
    <d v="2026-04-10T00:00:00"/>
    <x v="3"/>
    <x v="2"/>
    <d v="2026-04-30T00:00:00"/>
    <x v="0"/>
    <n v="20"/>
    <s v="CU0176"/>
    <s v="Suresh Iyer"/>
    <s v="Male"/>
    <n v="21"/>
    <x v="3"/>
    <s v="Maharashtra"/>
    <x v="7"/>
    <n v="1030000"/>
    <x v="0"/>
    <s v="C005"/>
    <x v="1"/>
    <x v="1"/>
    <x v="0"/>
    <x v="1"/>
    <s v="Automatic"/>
    <n v="900000"/>
    <n v="2022"/>
    <n v="3"/>
    <s v="D010"/>
    <x v="1"/>
    <x v="9"/>
    <n v="2014"/>
    <n v="3000"/>
    <n v="4.5999999999999996"/>
    <s v="S031"/>
    <x v="9"/>
    <n v="4"/>
    <x v="0"/>
    <s v="White"/>
    <n v="2.4444444444444446E-2"/>
    <n v="22000"/>
    <n v="878000"/>
    <n v="8.7799999999999994"/>
    <s v="Cash"/>
    <s v="N/A"/>
    <x v="6"/>
    <s v="No"/>
    <s v="No Feedback"/>
    <s v="No Feedback"/>
    <s v="No Feedback"/>
    <s v="No Feedback"/>
    <x v="3"/>
  </r>
  <r>
    <s v="ORD00832"/>
    <d v="2026-04-10T00:00:00"/>
    <x v="3"/>
    <x v="2"/>
    <d v="2026-05-09T00:00:00"/>
    <x v="0"/>
    <n v="29"/>
    <s v="CU0533"/>
    <s v="Karan Iyer"/>
    <s v="Male"/>
    <n v="21"/>
    <x v="5"/>
    <s v="Tamil Nadu"/>
    <x v="1"/>
    <n v="990000"/>
    <x v="0"/>
    <s v="C017"/>
    <x v="2"/>
    <x v="26"/>
    <x v="0"/>
    <x v="0"/>
    <s v="Automatic"/>
    <n v="1550000"/>
    <n v="2023"/>
    <n v="2"/>
    <s v="D017"/>
    <x v="3"/>
    <x v="19"/>
    <n v="2015"/>
    <n v="4500"/>
    <n v="4.3"/>
    <s v="S051"/>
    <x v="29"/>
    <n v="4"/>
    <x v="0"/>
    <s v="White"/>
    <n v="0"/>
    <n v="0"/>
    <n v="1550000"/>
    <n v="15.5"/>
    <s v="Exchange + Loan"/>
    <s v="SBI"/>
    <x v="5"/>
    <s v="No"/>
    <s v="FB0430"/>
    <n v="1"/>
    <n v="2"/>
    <s v="Email"/>
    <x v="7"/>
  </r>
  <r>
    <s v="ORD00833"/>
    <d v="2026-04-10T00:00:00"/>
    <x v="3"/>
    <x v="2"/>
    <d v="2026-05-12T00:00:00"/>
    <x v="0"/>
    <n v="32"/>
    <s v="CU0007"/>
    <s v="Sachin Das"/>
    <s v="Male"/>
    <n v="44"/>
    <x v="2"/>
    <s v="Delhi"/>
    <x v="8"/>
    <n v="1500000"/>
    <x v="0"/>
    <s v="C012"/>
    <x v="3"/>
    <x v="9"/>
    <x v="2"/>
    <x v="1"/>
    <s v="Automatic"/>
    <n v="1100000"/>
    <n v="2023"/>
    <n v="2"/>
    <s v="D001"/>
    <x v="0"/>
    <x v="2"/>
    <n v="2013"/>
    <n v="4500"/>
    <n v="3.7"/>
    <s v="S001"/>
    <x v="66"/>
    <n v="4"/>
    <x v="0"/>
    <s v="Blue"/>
    <n v="0"/>
    <n v="0"/>
    <n v="1100000"/>
    <n v="11"/>
    <s v="Loan/Finance"/>
    <s v="HDFC Bank"/>
    <x v="6"/>
    <s v="No"/>
    <s v="No Feedback"/>
    <s v="No Feedback"/>
    <s v="No Feedback"/>
    <s v="No Feedback"/>
    <x v="3"/>
  </r>
  <r>
    <s v="ORD00834"/>
    <d v="2026-04-14T00:00:00"/>
    <x v="3"/>
    <x v="2"/>
    <d v="2026-04-25T00:00:00"/>
    <x v="0"/>
    <n v="11"/>
    <s v="CU0089"/>
    <s v="Ayesha Khanna"/>
    <s v="Female"/>
    <n v="31"/>
    <x v="4"/>
    <s v="Haryana"/>
    <x v="0"/>
    <n v="740000"/>
    <x v="0"/>
    <s v="C007"/>
    <x v="1"/>
    <x v="22"/>
    <x v="0"/>
    <x v="4"/>
    <s v="Automatic"/>
    <n v="1150000"/>
    <n v="2022"/>
    <n v="3"/>
    <s v="D002"/>
    <x v="0"/>
    <x v="5"/>
    <n v="2007"/>
    <n v="10000"/>
    <n v="4"/>
    <s v="S007"/>
    <x v="72"/>
    <n v="6"/>
    <x v="1"/>
    <s v="White"/>
    <n v="0"/>
    <n v="0"/>
    <n v="1150000"/>
    <n v="11.5"/>
    <s v="Exchange + Loan"/>
    <s v="HDFC Bank"/>
    <x v="6"/>
    <s v="No"/>
    <s v="No Feedback"/>
    <s v="No Feedback"/>
    <s v="No Feedback"/>
    <s v="No Feedback"/>
    <x v="3"/>
  </r>
  <r>
    <s v="ORD00835"/>
    <d v="2026-04-15T00:00:00"/>
    <x v="3"/>
    <x v="2"/>
    <d v="2026-05-07T00:00:00"/>
    <x v="0"/>
    <n v="22"/>
    <s v="CU0073"/>
    <s v="Rakesh Khanna"/>
    <s v="Male"/>
    <n v="25"/>
    <x v="14"/>
    <s v="Rajasthan"/>
    <x v="6"/>
    <n v="1610000"/>
    <x v="0"/>
    <s v="C028"/>
    <x v="4"/>
    <x v="6"/>
    <x v="2"/>
    <x v="1"/>
    <s v="Automatic"/>
    <n v="1250000"/>
    <n v="2023"/>
    <n v="4"/>
    <s v="D006"/>
    <x v="0"/>
    <x v="15"/>
    <n v="2015"/>
    <n v="3000"/>
    <n v="3.5"/>
    <s v="S016"/>
    <x v="31"/>
    <n v="8"/>
    <x v="0"/>
    <s v="Silver"/>
    <n v="1.6799999999999999E-2"/>
    <n v="21000"/>
    <n v="1229000"/>
    <n v="12.29"/>
    <s v="Loan/Finance"/>
    <s v="Bajaj Finserv"/>
    <x v="2"/>
    <s v="No"/>
    <s v="FB0431"/>
    <n v="5"/>
    <n v="10"/>
    <s v="Online Survey"/>
    <x v="1"/>
  </r>
  <r>
    <s v="ORD00836"/>
    <d v="2026-04-15T00:00:00"/>
    <x v="3"/>
    <x v="2"/>
    <d v="2026-05-14T00:00:00"/>
    <x v="0"/>
    <n v="29"/>
    <s v="CU0301"/>
    <s v="Ankit Malhotra"/>
    <s v="Male"/>
    <n v="42"/>
    <x v="20"/>
    <s v="Maharashtra"/>
    <x v="1"/>
    <n v="1050000"/>
    <x v="0"/>
    <s v="C005"/>
    <x v="1"/>
    <x v="1"/>
    <x v="0"/>
    <x v="1"/>
    <s v="Automatic"/>
    <n v="900000"/>
    <n v="2022"/>
    <n v="3"/>
    <s v="D011"/>
    <x v="1"/>
    <x v="3"/>
    <n v="2019"/>
    <n v="12000"/>
    <n v="4.5999999999999996"/>
    <s v="S035"/>
    <x v="22"/>
    <n v="4"/>
    <x v="0"/>
    <s v="Black"/>
    <n v="1.8888888888888889E-2"/>
    <n v="17000"/>
    <n v="883000"/>
    <n v="8.83"/>
    <s v="Cash"/>
    <s v="N/A"/>
    <x v="5"/>
    <s v="No"/>
    <s v="No Feedback"/>
    <s v="No Feedback"/>
    <s v="No Feedback"/>
    <s v="No Feedback"/>
    <x v="3"/>
  </r>
  <r>
    <s v="ORD00837"/>
    <d v="2026-04-16T00:00:00"/>
    <x v="3"/>
    <x v="2"/>
    <d v="2026-05-19T00:00:00"/>
    <x v="0"/>
    <n v="33"/>
    <s v="CU0286"/>
    <s v="Aman Verma"/>
    <s v="Male"/>
    <n v="36"/>
    <x v="4"/>
    <s v="Haryana"/>
    <x v="1"/>
    <n v="700000"/>
    <x v="0"/>
    <s v="C035"/>
    <x v="10"/>
    <x v="29"/>
    <x v="0"/>
    <x v="1"/>
    <s v="Automatic"/>
    <n v="1600000"/>
    <n v="2019"/>
    <n v="4"/>
    <s v="D003"/>
    <x v="0"/>
    <x v="4"/>
    <n v="2012"/>
    <n v="10000"/>
    <n v="4.2"/>
    <s v="S011"/>
    <x v="4"/>
    <n v="7"/>
    <x v="0"/>
    <s v="White"/>
    <n v="0"/>
    <n v="0"/>
    <n v="1600000"/>
    <n v="16"/>
    <s v="Cash"/>
    <s v="N/A"/>
    <x v="2"/>
    <s v="No"/>
    <s v="FB0432"/>
    <n v="4"/>
    <n v="10"/>
    <s v="Email"/>
    <x v="1"/>
  </r>
  <r>
    <s v="ORD00838"/>
    <d v="2026-04-16T00:00:00"/>
    <x v="3"/>
    <x v="2"/>
    <d v="2026-05-14T00:00:00"/>
    <x v="0"/>
    <n v="28"/>
    <s v="CU0085"/>
    <s v="Ankit Joshi"/>
    <s v="Male"/>
    <n v="34"/>
    <x v="17"/>
    <s v="Karnataka"/>
    <x v="6"/>
    <n v="840000"/>
    <x v="0"/>
    <s v="C005"/>
    <x v="1"/>
    <x v="1"/>
    <x v="0"/>
    <x v="1"/>
    <s v="Automatic"/>
    <n v="900000"/>
    <n v="2022"/>
    <n v="3"/>
    <s v="D014"/>
    <x v="3"/>
    <x v="13"/>
    <n v="2013"/>
    <n v="12000"/>
    <n v="4.4000000000000004"/>
    <s v="S042"/>
    <x v="16"/>
    <n v="5"/>
    <x v="0"/>
    <s v="White"/>
    <n v="8.8888888888888889E-3"/>
    <n v="8000"/>
    <n v="892000"/>
    <n v="8.92"/>
    <s v="Cash"/>
    <s v="N/A"/>
    <x v="0"/>
    <s v="Yes"/>
    <s v="No Feedback"/>
    <s v="No Feedback"/>
    <s v="No Feedback"/>
    <s v="No Feedback"/>
    <x v="3"/>
  </r>
  <r>
    <s v="ORD00839"/>
    <d v="2026-04-17T00:00:00"/>
    <x v="3"/>
    <x v="2"/>
    <d v="2026-04-29T00:00:00"/>
    <x v="0"/>
    <n v="12"/>
    <s v="CU0480"/>
    <s v="Karan Bansal"/>
    <s v="Male"/>
    <n v="36"/>
    <x v="7"/>
    <s v="Telangana"/>
    <x v="2"/>
    <n v="1670000"/>
    <x v="0"/>
    <s v="C031"/>
    <x v="6"/>
    <x v="23"/>
    <x v="0"/>
    <x v="0"/>
    <s v="Manual"/>
    <n v="950000"/>
    <n v="2024"/>
    <n v="4"/>
    <s v="D018"/>
    <x v="3"/>
    <x v="7"/>
    <n v="2019"/>
    <n v="4500"/>
    <n v="3.8"/>
    <s v="S054"/>
    <x v="22"/>
    <n v="4"/>
    <x v="0"/>
    <s v="Black"/>
    <n v="9.4736842105263164E-3"/>
    <n v="9000"/>
    <n v="941000"/>
    <n v="9.41"/>
    <s v="Cash"/>
    <s v="N/A"/>
    <x v="6"/>
    <s v="No"/>
    <s v="No Feedback"/>
    <s v="No Feedback"/>
    <s v="No Feedback"/>
    <s v="No Feedback"/>
    <x v="3"/>
  </r>
  <r>
    <s v="ORD00840"/>
    <d v="2026-04-18T00:00:00"/>
    <x v="3"/>
    <x v="2"/>
    <m/>
    <x v="1"/>
    <s v=""/>
    <s v="CU0280"/>
    <s v="Sneha Sharma"/>
    <s v="Female"/>
    <n v="21"/>
    <x v="18"/>
    <s v="Gujarat"/>
    <x v="7"/>
    <n v="730000"/>
    <x v="0"/>
    <s v="C037"/>
    <x v="8"/>
    <x v="21"/>
    <x v="0"/>
    <x v="1"/>
    <s v="Manual"/>
    <n v="700000"/>
    <n v="2021"/>
    <n v="4"/>
    <s v="D013"/>
    <x v="1"/>
    <x v="21"/>
    <n v="2010"/>
    <n v="10000"/>
    <n v="4.4000000000000004"/>
    <s v="S040"/>
    <x v="67"/>
    <n v="6"/>
    <x v="0"/>
    <s v="Brown"/>
    <n v="0"/>
    <n v="0"/>
    <n v="700000"/>
    <n v="7"/>
    <s v="Cash"/>
    <s v="N/A"/>
    <x v="2"/>
    <s v="No"/>
    <s v="No Feedback"/>
    <s v="No Feedback"/>
    <s v="No Feedback"/>
    <s v="No Feedback"/>
    <x v="3"/>
  </r>
  <r>
    <s v="ORD00841"/>
    <d v="2026-04-18T00:00:00"/>
    <x v="3"/>
    <x v="2"/>
    <d v="2026-04-24T00:00:00"/>
    <x v="0"/>
    <n v="6"/>
    <s v="CU0555"/>
    <s v="Aman Patel"/>
    <s v="Male"/>
    <n v="21"/>
    <x v="6"/>
    <s v="Odisha"/>
    <x v="7"/>
    <n v="660000"/>
    <x v="0"/>
    <s v="C013"/>
    <x v="3"/>
    <x v="19"/>
    <x v="0"/>
    <x v="0"/>
    <s v="Automatic"/>
    <n v="1700000"/>
    <n v="2024"/>
    <n v="2"/>
    <s v="D021"/>
    <x v="2"/>
    <x v="6"/>
    <n v="2008"/>
    <n v="4500"/>
    <n v="4.3"/>
    <s v="S063"/>
    <x v="62"/>
    <n v="7"/>
    <x v="0"/>
    <s v="Black"/>
    <n v="4.2352941176470586E-2"/>
    <n v="72000"/>
    <n v="1628000"/>
    <n v="16.28"/>
    <s v="Loan/Finance"/>
    <s v="Axis Bank"/>
    <x v="6"/>
    <s v="No"/>
    <s v="FB0433"/>
    <n v="3"/>
    <n v="7"/>
    <s v="Dealer Visit"/>
    <x v="4"/>
  </r>
  <r>
    <s v="ORD00842"/>
    <d v="2026-04-18T00:00:00"/>
    <x v="3"/>
    <x v="2"/>
    <d v="2026-05-16T00:00:00"/>
    <x v="0"/>
    <n v="28"/>
    <s v="CU0455"/>
    <s v="Divya Mehta"/>
    <s v="Female"/>
    <n v="40"/>
    <x v="7"/>
    <s v="Telangana"/>
    <x v="1"/>
    <n v="730000"/>
    <x v="0"/>
    <s v="C033"/>
    <x v="7"/>
    <x v="15"/>
    <x v="2"/>
    <x v="1"/>
    <s v="Automatic"/>
    <n v="1300000"/>
    <n v="2022"/>
    <n v="3"/>
    <s v="D018"/>
    <x v="3"/>
    <x v="7"/>
    <n v="2019"/>
    <n v="4500"/>
    <n v="3.8"/>
    <s v="S054"/>
    <x v="22"/>
    <n v="4"/>
    <x v="0"/>
    <s v="White"/>
    <n v="1.8461538461538463E-2"/>
    <n v="24000"/>
    <n v="1276000"/>
    <n v="12.76"/>
    <s v="Loan/Finance"/>
    <s v="HDFC Bank"/>
    <x v="5"/>
    <s v="Yes"/>
    <s v="FB0434"/>
    <n v="4"/>
    <n v="7"/>
    <s v="Dealer Visit"/>
    <x v="1"/>
  </r>
  <r>
    <s v="ORD00843"/>
    <d v="2026-04-19T00:00:00"/>
    <x v="3"/>
    <x v="2"/>
    <d v="2026-04-28T00:00:00"/>
    <x v="0"/>
    <n v="9"/>
    <s v="CU0010"/>
    <s v="Nisha Mishra"/>
    <s v="Female"/>
    <n v="21"/>
    <x v="3"/>
    <s v="Maharashtra"/>
    <x v="5"/>
    <n v="590000"/>
    <x v="0"/>
    <s v="C015"/>
    <x v="2"/>
    <x v="2"/>
    <x v="0"/>
    <x v="1"/>
    <s v="Manual"/>
    <n v="650000"/>
    <n v="2021"/>
    <n v="3"/>
    <s v="D010"/>
    <x v="1"/>
    <x v="9"/>
    <n v="2014"/>
    <n v="3000"/>
    <n v="4.5999999999999996"/>
    <s v="S032"/>
    <x v="17"/>
    <n v="6"/>
    <x v="0"/>
    <s v="Blue"/>
    <n v="0"/>
    <n v="0"/>
    <n v="650000"/>
    <n v="6.5"/>
    <s v="Loan/Finance"/>
    <s v="Mahindra Finance"/>
    <x v="6"/>
    <s v="Yes"/>
    <s v="No Feedback"/>
    <s v="No Feedback"/>
    <s v="No Feedback"/>
    <s v="No Feedback"/>
    <x v="3"/>
  </r>
  <r>
    <s v="ORD00844"/>
    <d v="2026-04-20T00:00:00"/>
    <x v="3"/>
    <x v="2"/>
    <d v="2026-05-11T00:00:00"/>
    <x v="0"/>
    <n v="21"/>
    <s v="CU0103"/>
    <s v="Nisha Bansal"/>
    <s v="Female"/>
    <n v="32"/>
    <x v="19"/>
    <s v="West Bengal"/>
    <x v="1"/>
    <n v="890000"/>
    <x v="0"/>
    <s v="C011"/>
    <x v="3"/>
    <x v="14"/>
    <x v="0"/>
    <x v="0"/>
    <s v="Automatic"/>
    <n v="1250000"/>
    <n v="2024"/>
    <n v="4"/>
    <s v="D020"/>
    <x v="2"/>
    <x v="24"/>
    <n v="2012"/>
    <n v="4500"/>
    <n v="4.0999999999999996"/>
    <s v="S060"/>
    <x v="56"/>
    <n v="5"/>
    <x v="0"/>
    <s v="Grey"/>
    <n v="2.9600000000000001E-2"/>
    <n v="37000"/>
    <n v="1213000"/>
    <n v="12.13"/>
    <s v="Loan/Finance"/>
    <s v="SBI"/>
    <x v="3"/>
    <s v="No"/>
    <s v="No Feedback"/>
    <s v="No Feedback"/>
    <s v="No Feedback"/>
    <s v="No Feedback"/>
    <x v="3"/>
  </r>
  <r>
    <s v="ORD00845"/>
    <d v="2026-04-20T00:00:00"/>
    <x v="3"/>
    <x v="2"/>
    <d v="2026-05-10T00:00:00"/>
    <x v="0"/>
    <n v="20"/>
    <s v="CU0399"/>
    <s v="Ashok Jain"/>
    <s v="Male"/>
    <n v="43"/>
    <x v="3"/>
    <s v="Maharashtra"/>
    <x v="8"/>
    <n v="2680000"/>
    <x v="0"/>
    <s v="C002"/>
    <x v="1"/>
    <x v="3"/>
    <x v="1"/>
    <x v="1"/>
    <s v="Manual"/>
    <n v="650000"/>
    <n v="2024"/>
    <n v="3"/>
    <s v="D009"/>
    <x v="1"/>
    <x v="17"/>
    <n v="2011"/>
    <n v="12000"/>
    <n v="3.5"/>
    <s v="S026"/>
    <x v="17"/>
    <n v="6"/>
    <x v="0"/>
    <s v="Grey"/>
    <n v="1.8461538461538463E-2"/>
    <n v="12000"/>
    <n v="638000"/>
    <n v="6.38"/>
    <s v="Loan/Finance"/>
    <s v="SBI"/>
    <x v="6"/>
    <s v="No"/>
    <s v="FB0435"/>
    <n v="5"/>
    <n v="9"/>
    <s v="Email"/>
    <x v="1"/>
  </r>
  <r>
    <s v="ORD00846"/>
    <d v="2026-04-22T00:00:00"/>
    <x v="3"/>
    <x v="2"/>
    <d v="2026-05-17T00:00:00"/>
    <x v="0"/>
    <n v="25"/>
    <s v="CU0182"/>
    <s v="Ritu Saini"/>
    <s v="Female"/>
    <n v="33"/>
    <x v="21"/>
    <s v="Kerala"/>
    <x v="9"/>
    <n v="2920000"/>
    <x v="0"/>
    <s v="C039"/>
    <x v="12"/>
    <x v="36"/>
    <x v="5"/>
    <x v="1"/>
    <s v="Automatic"/>
    <n v="6200000"/>
    <n v="2022"/>
    <n v="5"/>
    <s v="D022"/>
    <x v="2"/>
    <x v="22"/>
    <n v="2007"/>
    <n v="8000"/>
    <n v="3.9"/>
    <s v="S066"/>
    <x v="55"/>
    <n v="7"/>
    <x v="0"/>
    <s v="Blue"/>
    <n v="0"/>
    <n v="0"/>
    <n v="6200000"/>
    <n v="62"/>
    <s v="Loan/Finance"/>
    <s v="Tata Capital"/>
    <x v="6"/>
    <s v="Yes"/>
    <s v="No Feedback"/>
    <s v="No Feedback"/>
    <s v="No Feedback"/>
    <s v="No Feedback"/>
    <x v="3"/>
  </r>
  <r>
    <s v="ORD00847"/>
    <d v="2026-04-24T00:00:00"/>
    <x v="3"/>
    <x v="2"/>
    <d v="2026-05-08T00:00:00"/>
    <x v="0"/>
    <n v="14"/>
    <s v="CU0162"/>
    <s v="Rakesh Joshi"/>
    <s v="Male"/>
    <n v="30"/>
    <x v="14"/>
    <s v="Rajasthan"/>
    <x v="0"/>
    <n v="1000000"/>
    <x v="0"/>
    <s v="C030"/>
    <x v="6"/>
    <x v="32"/>
    <x v="0"/>
    <x v="1"/>
    <s v="Automatic"/>
    <n v="1350000"/>
    <n v="2023"/>
    <n v="3"/>
    <s v="D006"/>
    <x v="0"/>
    <x v="15"/>
    <n v="2015"/>
    <n v="3000"/>
    <n v="3.5"/>
    <s v="S016"/>
    <x v="31"/>
    <n v="8"/>
    <x v="0"/>
    <s v="Blue"/>
    <n v="8.1481481481481474E-3"/>
    <n v="11000"/>
    <n v="1339000"/>
    <n v="13.39"/>
    <s v="Cash"/>
    <s v="N/A"/>
    <x v="2"/>
    <s v="No"/>
    <s v="No Feedback"/>
    <s v="No Feedback"/>
    <s v="No Feedback"/>
    <s v="No Feedback"/>
    <x v="3"/>
  </r>
  <r>
    <s v="ORD00848"/>
    <d v="2026-04-24T00:00:00"/>
    <x v="3"/>
    <x v="2"/>
    <d v="2026-05-09T00:00:00"/>
    <x v="0"/>
    <n v="15"/>
    <s v="CU0703"/>
    <s v="Divya Khanna"/>
    <s v="Female"/>
    <n v="41"/>
    <x v="9"/>
    <s v="Haryana"/>
    <x v="6"/>
    <n v="1260000"/>
    <x v="0"/>
    <s v="C020"/>
    <x v="0"/>
    <x v="28"/>
    <x v="0"/>
    <x v="0"/>
    <s v="Manual"/>
    <n v="1250000"/>
    <n v="2020"/>
    <n v="2"/>
    <s v="D003"/>
    <x v="0"/>
    <x v="4"/>
    <n v="2012"/>
    <n v="10000"/>
    <n v="4.2"/>
    <s v="S009"/>
    <x v="57"/>
    <n v="8"/>
    <x v="0"/>
    <s v="Red"/>
    <n v="1.6799999999999999E-2"/>
    <n v="21000"/>
    <n v="1229000"/>
    <n v="12.29"/>
    <s v="Exchange + Loan"/>
    <s v="HDFC Bank"/>
    <x v="3"/>
    <s v="No"/>
    <s v="FB0436"/>
    <n v="3"/>
    <n v="6"/>
    <s v="Email"/>
    <x v="1"/>
  </r>
  <r>
    <s v="ORD00849"/>
    <d v="2026-04-26T00:00:00"/>
    <x v="3"/>
    <x v="2"/>
    <d v="2026-05-24T00:00:00"/>
    <x v="0"/>
    <n v="28"/>
    <s v="CU0564"/>
    <s v="Jatin Rao"/>
    <s v="Male"/>
    <n v="57"/>
    <x v="12"/>
    <s v="Uttar Pradesh"/>
    <x v="0"/>
    <n v="680000"/>
    <x v="0"/>
    <s v="C002"/>
    <x v="1"/>
    <x v="3"/>
    <x v="1"/>
    <x v="1"/>
    <s v="Manual"/>
    <n v="650000"/>
    <n v="2024"/>
    <n v="3"/>
    <s v="D008"/>
    <x v="0"/>
    <x v="12"/>
    <n v="2007"/>
    <n v="10000"/>
    <n v="3.8"/>
    <s v="S022"/>
    <x v="42"/>
    <n v="6"/>
    <x v="0"/>
    <s v="Black"/>
    <n v="0"/>
    <n v="0"/>
    <n v="650000"/>
    <n v="6.5"/>
    <s v="Loan/Finance"/>
    <s v="HDFC Bank"/>
    <x v="1"/>
    <s v="No"/>
    <s v="FB0437"/>
    <n v="4"/>
    <n v="7"/>
    <s v="Dealer Visit"/>
    <x v="1"/>
  </r>
  <r>
    <s v="ORD00850"/>
    <d v="2026-04-28T00:00:00"/>
    <x v="3"/>
    <x v="2"/>
    <d v="2026-05-09T00:00:00"/>
    <x v="0"/>
    <n v="11"/>
    <s v="CU0222"/>
    <s v="Ayesha Gupta"/>
    <s v="Female"/>
    <n v="44"/>
    <x v="23"/>
    <s v="Bihar"/>
    <x v="6"/>
    <n v="2170000"/>
    <x v="0"/>
    <s v="C037"/>
    <x v="8"/>
    <x v="21"/>
    <x v="0"/>
    <x v="1"/>
    <s v="Manual"/>
    <n v="700000"/>
    <n v="2021"/>
    <n v="4"/>
    <s v="D022"/>
    <x v="2"/>
    <x v="22"/>
    <n v="2007"/>
    <n v="8000"/>
    <n v="3.9"/>
    <s v="S066"/>
    <x v="55"/>
    <n v="7"/>
    <x v="0"/>
    <s v="Blue"/>
    <n v="3.8571428571428569E-2"/>
    <n v="27000"/>
    <n v="673000"/>
    <n v="6.73"/>
    <s v="Loan/Finance"/>
    <s v="HDFC Bank"/>
    <x v="0"/>
    <s v="No"/>
    <s v="No Feedback"/>
    <s v="No Feedback"/>
    <s v="No Feedback"/>
    <s v="No Feedback"/>
    <x v="3"/>
  </r>
  <r>
    <s v="ORD00851"/>
    <d v="2026-04-29T00:00:00"/>
    <x v="3"/>
    <x v="2"/>
    <d v="2026-05-16T00:00:00"/>
    <x v="0"/>
    <n v="17"/>
    <s v="CU0047"/>
    <s v="Karan Joshi"/>
    <s v="Male"/>
    <n v="48"/>
    <x v="17"/>
    <s v="Karnataka"/>
    <x v="1"/>
    <n v="1600000"/>
    <x v="0"/>
    <s v="C013"/>
    <x v="3"/>
    <x v="19"/>
    <x v="0"/>
    <x v="0"/>
    <s v="Automatic"/>
    <n v="1700000"/>
    <n v="2024"/>
    <n v="2"/>
    <s v="D015"/>
    <x v="3"/>
    <x v="11"/>
    <n v="2006"/>
    <n v="4500"/>
    <n v="4.5999999999999996"/>
    <s v="S045"/>
    <x v="41"/>
    <n v="7"/>
    <x v="0"/>
    <s v="Brown"/>
    <n v="0"/>
    <n v="0"/>
    <n v="1700000"/>
    <n v="17"/>
    <s v="Cash"/>
    <s v="N/A"/>
    <x v="2"/>
    <s v="No"/>
    <s v="No Feedback"/>
    <s v="No Feedback"/>
    <s v="No Feedback"/>
    <s v="No Feedback"/>
    <x v="3"/>
  </r>
  <r>
    <s v="ORD00852"/>
    <d v="2026-04-30T00:00:00"/>
    <x v="3"/>
    <x v="2"/>
    <d v="2026-05-12T00:00:00"/>
    <x v="0"/>
    <n v="12"/>
    <s v="CU0632"/>
    <s v="Meera Iyer"/>
    <s v="Female"/>
    <n v="32"/>
    <x v="0"/>
    <s v="Chandigarh"/>
    <x v="1"/>
    <n v="1020000"/>
    <x v="0"/>
    <s v="C031"/>
    <x v="6"/>
    <x v="23"/>
    <x v="0"/>
    <x v="0"/>
    <s v="Manual"/>
    <n v="950000"/>
    <n v="2024"/>
    <n v="4"/>
    <s v="D012"/>
    <x v="1"/>
    <x v="20"/>
    <n v="2011"/>
    <n v="12000"/>
    <n v="3.8"/>
    <s v="S037"/>
    <x v="52"/>
    <n v="6"/>
    <x v="0"/>
    <s v="White"/>
    <n v="4.736842105263158E-2"/>
    <n v="45000"/>
    <n v="905000"/>
    <n v="9.0500000000000007"/>
    <s v="Loan/Finance"/>
    <s v="Mahindra Finance"/>
    <x v="3"/>
    <s v="Yes"/>
    <s v="FB0438"/>
    <n v="4"/>
    <n v="8"/>
    <s v="Email"/>
    <x v="1"/>
  </r>
  <r>
    <s v="ORD00853"/>
    <d v="2026-04-30T00:00:00"/>
    <x v="3"/>
    <x v="2"/>
    <d v="2026-05-06T00:00:00"/>
    <x v="0"/>
    <n v="6"/>
    <s v="CU0035"/>
    <s v="Sneha Kapoor"/>
    <s v="Female"/>
    <n v="35"/>
    <x v="21"/>
    <s v="Kerala"/>
    <x v="6"/>
    <n v="880000"/>
    <x v="0"/>
    <s v="C002"/>
    <x v="1"/>
    <x v="3"/>
    <x v="1"/>
    <x v="1"/>
    <s v="Manual"/>
    <n v="650000"/>
    <n v="2024"/>
    <n v="3"/>
    <s v="D019"/>
    <x v="3"/>
    <x v="23"/>
    <n v="2013"/>
    <n v="12000"/>
    <n v="4.2"/>
    <s v="S056"/>
    <x v="47"/>
    <n v="8"/>
    <x v="0"/>
    <s v="White"/>
    <n v="3.2307692307692308E-2"/>
    <n v="21000"/>
    <n v="629000"/>
    <n v="6.29"/>
    <s v="Cash"/>
    <s v="N/A"/>
    <x v="3"/>
    <s v="No"/>
    <s v="FB0439"/>
    <n v="4"/>
    <n v="8"/>
    <s v="Online Survey"/>
    <x v="1"/>
  </r>
  <r>
    <s v="ORD00854"/>
    <d v="2026-04-30T00:00:00"/>
    <x v="3"/>
    <x v="2"/>
    <d v="2026-05-16T00:00:00"/>
    <x v="0"/>
    <n v="16"/>
    <s v="CU0450"/>
    <s v="Arjun Sharma"/>
    <s v="Male"/>
    <n v="48"/>
    <x v="23"/>
    <s v="Bihar"/>
    <x v="1"/>
    <n v="1220000"/>
    <x v="0"/>
    <s v="C012"/>
    <x v="3"/>
    <x v="9"/>
    <x v="2"/>
    <x v="1"/>
    <s v="Automatic"/>
    <n v="1100000"/>
    <n v="2023"/>
    <n v="2"/>
    <s v="D022"/>
    <x v="2"/>
    <x v="22"/>
    <n v="2007"/>
    <n v="8000"/>
    <n v="3.9"/>
    <s v="S068"/>
    <x v="60"/>
    <n v="7"/>
    <x v="0"/>
    <s v="Grey"/>
    <n v="2.5454545454545455E-2"/>
    <n v="28000"/>
    <n v="1072000"/>
    <n v="10.72"/>
    <s v="Cash"/>
    <s v="N/A"/>
    <x v="5"/>
    <s v="No"/>
    <s v="FB0440"/>
    <n v="4"/>
    <n v="8"/>
    <s v="Phone"/>
    <x v="1"/>
  </r>
  <r>
    <s v="ORD00855"/>
    <d v="2026-05-02T00:00:00"/>
    <x v="4"/>
    <x v="2"/>
    <d v="2026-05-15T00:00:00"/>
    <x v="0"/>
    <n v="13"/>
    <s v="CU0315"/>
    <s v="Ashok Jain"/>
    <s v="Male"/>
    <n v="46"/>
    <x v="24"/>
    <s v="Maharashtra"/>
    <x v="4"/>
    <n v="280000"/>
    <x v="0"/>
    <s v="C014"/>
    <x v="2"/>
    <x v="8"/>
    <x v="1"/>
    <x v="1"/>
    <s v="Manual"/>
    <n v="570000"/>
    <n v="2022"/>
    <n v="3"/>
    <s v="D012"/>
    <x v="1"/>
    <x v="20"/>
    <n v="2011"/>
    <n v="12000"/>
    <n v="3.8"/>
    <s v="S036"/>
    <x v="49"/>
    <n v="5"/>
    <x v="0"/>
    <s v="Black"/>
    <n v="0"/>
    <n v="0"/>
    <n v="570000"/>
    <n v="5.7"/>
    <s v="Exchange + Loan"/>
    <s v="Axis Bank"/>
    <x v="6"/>
    <s v="Yes"/>
    <s v="No Feedback"/>
    <s v="No Feedback"/>
    <s v="No Feedback"/>
    <s v="No Feedback"/>
    <x v="3"/>
  </r>
  <r>
    <s v="ORD00856"/>
    <d v="2026-05-05T00:00:00"/>
    <x v="4"/>
    <x v="2"/>
    <d v="2026-06-02T00:00:00"/>
    <x v="0"/>
    <n v="28"/>
    <s v="CU0165"/>
    <s v="Ramesh Singh"/>
    <s v="Male"/>
    <n v="53"/>
    <x v="21"/>
    <s v="Kerala"/>
    <x v="4"/>
    <n v="390000"/>
    <x v="0"/>
    <s v="C015"/>
    <x v="2"/>
    <x v="2"/>
    <x v="0"/>
    <x v="1"/>
    <s v="Manual"/>
    <n v="650000"/>
    <n v="2021"/>
    <n v="3"/>
    <s v="D019"/>
    <x v="3"/>
    <x v="23"/>
    <n v="2013"/>
    <n v="12000"/>
    <n v="4.2"/>
    <s v="S059"/>
    <x v="65"/>
    <n v="6"/>
    <x v="0"/>
    <s v="White"/>
    <n v="0"/>
    <n v="0"/>
    <n v="650000"/>
    <n v="6.5"/>
    <s v="Loan/Finance"/>
    <s v="ICICI Bank"/>
    <x v="6"/>
    <s v="No"/>
    <s v="No Feedback"/>
    <s v="No Feedback"/>
    <s v="No Feedback"/>
    <s v="No Feedback"/>
    <x v="3"/>
  </r>
  <r>
    <s v="ORD00857"/>
    <d v="2026-05-05T00:00:00"/>
    <x v="4"/>
    <x v="2"/>
    <d v="2026-05-22T00:00:00"/>
    <x v="0"/>
    <n v="17"/>
    <s v="CU0551"/>
    <s v="Rahul Das"/>
    <s v="Male"/>
    <n v="43"/>
    <x v="6"/>
    <s v="Odisha"/>
    <x v="1"/>
    <n v="1260000"/>
    <x v="0"/>
    <s v="C005"/>
    <x v="1"/>
    <x v="1"/>
    <x v="0"/>
    <x v="1"/>
    <s v="Automatic"/>
    <n v="900000"/>
    <n v="2022"/>
    <n v="3"/>
    <s v="D021"/>
    <x v="2"/>
    <x v="6"/>
    <n v="2008"/>
    <n v="4500"/>
    <n v="4.3"/>
    <s v="S064"/>
    <x v="40"/>
    <n v="8"/>
    <x v="0"/>
    <s v="Black"/>
    <n v="2.7777777777777776E-2"/>
    <n v="25000"/>
    <n v="875000"/>
    <n v="8.75"/>
    <s v="Cash"/>
    <s v="N/A"/>
    <x v="4"/>
    <s v="Yes"/>
    <s v="FB0441"/>
    <n v="4"/>
    <n v="9"/>
    <s v="Online Survey"/>
    <x v="1"/>
  </r>
  <r>
    <s v="ORD00858"/>
    <d v="2026-05-07T00:00:00"/>
    <x v="4"/>
    <x v="2"/>
    <d v="2026-06-05T00:00:00"/>
    <x v="0"/>
    <n v="29"/>
    <s v="CU0072"/>
    <s v="Ashok Singh"/>
    <s v="Male"/>
    <n v="56"/>
    <x v="1"/>
    <s v="Punjab"/>
    <x v="9"/>
    <n v="4100000"/>
    <x v="0"/>
    <s v="C001"/>
    <x v="1"/>
    <x v="25"/>
    <x v="1"/>
    <x v="1"/>
    <s v="Manual"/>
    <n v="425000"/>
    <n v="2022"/>
    <n v="3"/>
    <s v="D005"/>
    <x v="0"/>
    <x v="1"/>
    <n v="2010"/>
    <n v="12000"/>
    <n v="4"/>
    <s v="S015"/>
    <x v="10"/>
    <n v="8"/>
    <x v="0"/>
    <s v="Silver"/>
    <n v="4.7058823529411764E-2"/>
    <n v="20000"/>
    <n v="405000"/>
    <n v="4.05"/>
    <s v="Loan/Finance"/>
    <s v="SBI"/>
    <x v="0"/>
    <s v="Yes"/>
    <s v="FB0442"/>
    <n v="5"/>
    <n v="10"/>
    <s v="Email"/>
    <x v="1"/>
  </r>
  <r>
    <s v="ORD00859"/>
    <d v="2026-05-07T00:00:00"/>
    <x v="4"/>
    <x v="2"/>
    <d v="2026-05-10T00:00:00"/>
    <x v="0"/>
    <n v="3"/>
    <s v="CU0156"/>
    <s v="Sneha Verma"/>
    <s v="Female"/>
    <n v="55"/>
    <x v="18"/>
    <s v="Gujarat"/>
    <x v="6"/>
    <n v="1010000"/>
    <x v="0"/>
    <s v="C031"/>
    <x v="6"/>
    <x v="23"/>
    <x v="0"/>
    <x v="0"/>
    <s v="Manual"/>
    <n v="950000"/>
    <n v="2024"/>
    <n v="4"/>
    <s v="D013"/>
    <x v="1"/>
    <x v="21"/>
    <n v="2010"/>
    <n v="10000"/>
    <n v="4.4000000000000004"/>
    <s v="S040"/>
    <x v="67"/>
    <n v="6"/>
    <x v="0"/>
    <s v="Black"/>
    <n v="1.6842105263157894E-2"/>
    <n v="16000"/>
    <n v="934000"/>
    <n v="9.34"/>
    <s v="Cash"/>
    <s v="N/A"/>
    <x v="1"/>
    <s v="No"/>
    <s v="No Feedback"/>
    <s v="No Feedback"/>
    <s v="No Feedback"/>
    <s v="No Feedback"/>
    <x v="3"/>
  </r>
  <r>
    <s v="ORD00860"/>
    <d v="2026-05-11T00:00:00"/>
    <x v="4"/>
    <x v="2"/>
    <d v="2026-06-10T00:00:00"/>
    <x v="0"/>
    <n v="30"/>
    <s v="CU0468"/>
    <s v="Gaurav Das"/>
    <s v="Male"/>
    <n v="27"/>
    <x v="3"/>
    <s v="Maharashtra"/>
    <x v="0"/>
    <n v="750000"/>
    <x v="0"/>
    <s v="C008"/>
    <x v="3"/>
    <x v="12"/>
    <x v="1"/>
    <x v="1"/>
    <s v="Manual"/>
    <n v="600000"/>
    <n v="2023"/>
    <n v="3"/>
    <s v="D019"/>
    <x v="3"/>
    <x v="23"/>
    <n v="2013"/>
    <n v="12000"/>
    <n v="4.2"/>
    <s v="S059"/>
    <x v="65"/>
    <n v="6"/>
    <x v="0"/>
    <s v="Black"/>
    <n v="0.01"/>
    <n v="6000"/>
    <n v="594000"/>
    <n v="5.94"/>
    <s v="Cash"/>
    <s v="N/A"/>
    <x v="3"/>
    <s v="Yes"/>
    <s v="No Feedback"/>
    <s v="No Feedback"/>
    <s v="No Feedback"/>
    <s v="No Feedback"/>
    <x v="3"/>
  </r>
  <r>
    <s v="ORD00861"/>
    <d v="2026-05-11T00:00:00"/>
    <x v="4"/>
    <x v="2"/>
    <d v="2026-05-18T00:00:00"/>
    <x v="0"/>
    <n v="7"/>
    <s v="CU0237"/>
    <s v="Akash Khanna"/>
    <s v="Male"/>
    <n v="34"/>
    <x v="13"/>
    <s v="Assam"/>
    <x v="3"/>
    <n v="630000"/>
    <x v="0"/>
    <s v="C035"/>
    <x v="10"/>
    <x v="29"/>
    <x v="0"/>
    <x v="1"/>
    <s v="Automatic"/>
    <n v="1600000"/>
    <n v="2019"/>
    <n v="4"/>
    <s v="D023"/>
    <x v="2"/>
    <x v="14"/>
    <n v="2005"/>
    <n v="12000"/>
    <n v="4.4000000000000004"/>
    <s v="S069"/>
    <x v="28"/>
    <n v="6"/>
    <x v="0"/>
    <s v="White"/>
    <n v="3.3125000000000002E-2"/>
    <n v="53000"/>
    <n v="1547000"/>
    <n v="15.47"/>
    <s v="Loan/Finance"/>
    <s v="ICICI Bank"/>
    <x v="3"/>
    <s v="Yes"/>
    <s v="FB0443"/>
    <n v="4"/>
    <n v="5"/>
    <s v="Email"/>
    <x v="1"/>
  </r>
  <r>
    <s v="ORD00862"/>
    <d v="2026-05-13T00:00:00"/>
    <x v="4"/>
    <x v="2"/>
    <d v="2026-05-16T00:00:00"/>
    <x v="0"/>
    <n v="3"/>
    <s v="CU0712"/>
    <s v="Jatin Chauhan"/>
    <s v="Male"/>
    <n v="26"/>
    <x v="23"/>
    <s v="Bihar"/>
    <x v="2"/>
    <n v="1550000"/>
    <x v="0"/>
    <s v="C015"/>
    <x v="2"/>
    <x v="2"/>
    <x v="0"/>
    <x v="1"/>
    <s v="Manual"/>
    <n v="650000"/>
    <n v="2021"/>
    <n v="3"/>
    <s v="D022"/>
    <x v="2"/>
    <x v="22"/>
    <n v="2007"/>
    <n v="8000"/>
    <n v="3.9"/>
    <s v="S065"/>
    <x v="39"/>
    <n v="4"/>
    <x v="0"/>
    <s v="White"/>
    <n v="0"/>
    <n v="0"/>
    <n v="650000"/>
    <n v="6.5"/>
    <s v="Cash"/>
    <s v="N/A"/>
    <x v="3"/>
    <s v="No"/>
    <s v="No Feedback"/>
    <s v="No Feedback"/>
    <s v="No Feedback"/>
    <s v="No Feedback"/>
    <x v="3"/>
  </r>
  <r>
    <s v="ORD00863"/>
    <d v="2026-05-16T00:00:00"/>
    <x v="4"/>
    <x v="2"/>
    <d v="2026-06-19T00:00:00"/>
    <x v="0"/>
    <n v="34"/>
    <s v="CU0173"/>
    <s v="Imran Nair"/>
    <s v="Male"/>
    <n v="38"/>
    <x v="8"/>
    <s v="Madhya Pradesh"/>
    <x v="8"/>
    <n v="2100000"/>
    <x v="0"/>
    <s v="C003"/>
    <x v="1"/>
    <x v="5"/>
    <x v="1"/>
    <x v="1"/>
    <s v="Automatic"/>
    <n v="760000"/>
    <n v="2022"/>
    <n v="2"/>
    <s v="D024"/>
    <x v="4"/>
    <x v="10"/>
    <n v="2013"/>
    <n v="12000"/>
    <n v="3.9"/>
    <s v="S071"/>
    <x v="11"/>
    <n v="5"/>
    <x v="0"/>
    <s v="Grey"/>
    <n v="9.2105263157894728E-3"/>
    <n v="7000"/>
    <n v="753000"/>
    <n v="7.53"/>
    <s v="Cash"/>
    <s v="N/A"/>
    <x v="1"/>
    <s v="No"/>
    <s v="FB0444"/>
    <n v="4"/>
    <n v="7"/>
    <s v="Email"/>
    <x v="1"/>
  </r>
  <r>
    <s v="ORD00864"/>
    <d v="2026-05-19T00:00:00"/>
    <x v="4"/>
    <x v="2"/>
    <d v="2026-06-11T00:00:00"/>
    <x v="0"/>
    <n v="23"/>
    <s v="CU0580"/>
    <s v="Jatin Chauhan"/>
    <s v="Male"/>
    <n v="35"/>
    <x v="13"/>
    <s v="Assam"/>
    <x v="5"/>
    <n v="370000"/>
    <x v="0"/>
    <s v="C002"/>
    <x v="1"/>
    <x v="3"/>
    <x v="1"/>
    <x v="1"/>
    <s v="Manual"/>
    <n v="650000"/>
    <n v="2024"/>
    <n v="3"/>
    <s v="D023"/>
    <x v="2"/>
    <x v="14"/>
    <n v="2005"/>
    <n v="12000"/>
    <n v="4.4000000000000004"/>
    <s v="S070"/>
    <x v="18"/>
    <n v="4"/>
    <x v="0"/>
    <s v="Silver"/>
    <n v="0"/>
    <n v="0"/>
    <n v="650000"/>
    <n v="6.5"/>
    <s v="Loan/Finance"/>
    <s v="Bajaj Finserv"/>
    <x v="3"/>
    <s v="No"/>
    <s v="FB0445"/>
    <n v="5"/>
    <n v="8"/>
    <s v="Phone"/>
    <x v="1"/>
  </r>
  <r>
    <s v="ORD00865"/>
    <d v="2026-05-20T00:00:00"/>
    <x v="4"/>
    <x v="2"/>
    <m/>
    <x v="1"/>
    <s v=""/>
    <s v="CU0482"/>
    <s v="Lokesh Sharma"/>
    <s v="Male"/>
    <n v="49"/>
    <x v="9"/>
    <s v="Haryana"/>
    <x v="2"/>
    <n v="2700000"/>
    <x v="0"/>
    <s v="C004"/>
    <x v="1"/>
    <x v="7"/>
    <x v="2"/>
    <x v="1"/>
    <s v="Manual"/>
    <n v="690000"/>
    <n v="2024"/>
    <n v="3"/>
    <s v="D003"/>
    <x v="0"/>
    <x v="4"/>
    <n v="2012"/>
    <n v="10000"/>
    <n v="4.2"/>
    <s v="S011"/>
    <x v="4"/>
    <n v="7"/>
    <x v="0"/>
    <s v="Black"/>
    <n v="2.4637681159420291E-2"/>
    <n v="17000"/>
    <n v="673000"/>
    <n v="6.73"/>
    <s v="Loan/Finance"/>
    <s v="Tata Capital"/>
    <x v="0"/>
    <s v="No"/>
    <s v="No Feedback"/>
    <s v="No Feedback"/>
    <s v="No Feedback"/>
    <s v="No Feedback"/>
    <x v="3"/>
  </r>
  <r>
    <s v="ORD00866"/>
    <d v="2026-05-21T00:00:00"/>
    <x v="4"/>
    <x v="2"/>
    <d v="2026-06-25T00:00:00"/>
    <x v="0"/>
    <n v="35"/>
    <s v="CU0491"/>
    <s v="Ankit Verma"/>
    <s v="Male"/>
    <n v="39"/>
    <x v="1"/>
    <s v="Punjab"/>
    <x v="1"/>
    <n v="760000"/>
    <x v="0"/>
    <s v="C014"/>
    <x v="2"/>
    <x v="8"/>
    <x v="1"/>
    <x v="1"/>
    <s v="Manual"/>
    <n v="570000"/>
    <n v="2022"/>
    <n v="3"/>
    <s v="D005"/>
    <x v="0"/>
    <x v="1"/>
    <n v="2010"/>
    <n v="12000"/>
    <n v="4"/>
    <s v="S014"/>
    <x v="1"/>
    <n v="8"/>
    <x v="0"/>
    <s v="Blue"/>
    <n v="2.9824561403508771E-2"/>
    <n v="17000"/>
    <n v="553000"/>
    <n v="5.53"/>
    <s v="Cash"/>
    <s v="N/A"/>
    <x v="3"/>
    <s v="Yes"/>
    <s v="FB0446"/>
    <n v="3"/>
    <n v="4"/>
    <s v="Online Survey"/>
    <x v="5"/>
  </r>
  <r>
    <s v="ORD00867"/>
    <d v="2026-05-23T00:00:00"/>
    <x v="4"/>
    <x v="2"/>
    <d v="2026-06-25T00:00:00"/>
    <x v="0"/>
    <n v="33"/>
    <s v="CU0522"/>
    <s v="Ashok Pillai"/>
    <s v="Male"/>
    <n v="25"/>
    <x v="1"/>
    <s v="Punjab"/>
    <x v="1"/>
    <n v="990000"/>
    <x v="0"/>
    <s v="C006"/>
    <x v="1"/>
    <x v="11"/>
    <x v="3"/>
    <x v="2"/>
    <s v="Manual"/>
    <n v="900000"/>
    <n v="2022"/>
    <n v="3"/>
    <s v="D010"/>
    <x v="1"/>
    <x v="9"/>
    <n v="2014"/>
    <n v="3000"/>
    <n v="4.5999999999999996"/>
    <s v="S030"/>
    <x v="11"/>
    <n v="5"/>
    <x v="0"/>
    <s v="White"/>
    <n v="3.2222222222222222E-2"/>
    <n v="29000"/>
    <n v="871000"/>
    <n v="8.7100000000000009"/>
    <s v="Cash"/>
    <s v="N/A"/>
    <x v="6"/>
    <s v="Yes"/>
    <s v="FB0447"/>
    <n v="2"/>
    <n v="3"/>
    <s v="Dealer Visit"/>
    <x v="4"/>
  </r>
  <r>
    <s v="ORD00868"/>
    <d v="2026-05-23T00:00:00"/>
    <x v="4"/>
    <x v="2"/>
    <d v="2026-05-31T00:00:00"/>
    <x v="0"/>
    <n v="8"/>
    <s v="CU0565"/>
    <s v="Ayesha Gupta"/>
    <s v="Female"/>
    <n v="43"/>
    <x v="20"/>
    <s v="Maharashtra"/>
    <x v="1"/>
    <n v="1270000"/>
    <x v="0"/>
    <s v="C005"/>
    <x v="1"/>
    <x v="1"/>
    <x v="0"/>
    <x v="1"/>
    <s v="Automatic"/>
    <n v="900000"/>
    <n v="2022"/>
    <n v="3"/>
    <s v="D009"/>
    <x v="1"/>
    <x v="17"/>
    <n v="2011"/>
    <n v="12000"/>
    <n v="3.5"/>
    <s v="S027"/>
    <x v="32"/>
    <n v="4"/>
    <x v="0"/>
    <s v="White"/>
    <n v="0"/>
    <n v="0"/>
    <n v="900000"/>
    <n v="9"/>
    <s v="Cash"/>
    <s v="N/A"/>
    <x v="3"/>
    <s v="No"/>
    <s v="FB0448"/>
    <n v="4"/>
    <n v="8"/>
    <s v="Email"/>
    <x v="1"/>
  </r>
  <r>
    <s v="ORD00869"/>
    <d v="2026-05-23T00:00:00"/>
    <x v="4"/>
    <x v="2"/>
    <d v="2026-06-07T00:00:00"/>
    <x v="0"/>
    <n v="15"/>
    <s v="CU0671"/>
    <s v="Faisal Chauhan"/>
    <s v="Male"/>
    <n v="21"/>
    <x v="14"/>
    <s v="Rajasthan"/>
    <x v="1"/>
    <n v="680000"/>
    <x v="0"/>
    <s v="C005"/>
    <x v="1"/>
    <x v="1"/>
    <x v="0"/>
    <x v="1"/>
    <s v="Automatic"/>
    <n v="900000"/>
    <n v="2022"/>
    <n v="3"/>
    <s v="D006"/>
    <x v="0"/>
    <x v="15"/>
    <n v="2015"/>
    <n v="3000"/>
    <n v="3.5"/>
    <s v="S016"/>
    <x v="31"/>
    <n v="8"/>
    <x v="0"/>
    <s v="Grey"/>
    <n v="0.02"/>
    <n v="18000"/>
    <n v="882000"/>
    <n v="8.82"/>
    <s v="Loan/Finance"/>
    <s v="Bajaj Finserv"/>
    <x v="1"/>
    <s v="Yes"/>
    <s v="FB0449"/>
    <n v="4"/>
    <n v="8"/>
    <s v="Phone"/>
    <x v="1"/>
  </r>
  <r>
    <s v="ORD00870"/>
    <d v="2026-05-25T00:00:00"/>
    <x v="4"/>
    <x v="2"/>
    <d v="2026-06-05T00:00:00"/>
    <x v="0"/>
    <n v="11"/>
    <s v="CU0643"/>
    <s v="Ramesh Rao"/>
    <s v="Male"/>
    <n v="37"/>
    <x v="17"/>
    <s v="Karnataka"/>
    <x v="8"/>
    <n v="1650000"/>
    <x v="0"/>
    <s v="C023"/>
    <x v="0"/>
    <x v="24"/>
    <x v="0"/>
    <x v="1"/>
    <s v="Manual"/>
    <n v="900000"/>
    <n v="2024"/>
    <n v="3"/>
    <s v="D014"/>
    <x v="3"/>
    <x v="13"/>
    <n v="2013"/>
    <n v="12000"/>
    <n v="4.4000000000000004"/>
    <s v="S042"/>
    <x v="16"/>
    <n v="5"/>
    <x v="0"/>
    <s v="White"/>
    <n v="0.01"/>
    <n v="9000"/>
    <n v="891000"/>
    <n v="8.91"/>
    <s v="Cash"/>
    <s v="N/A"/>
    <x v="3"/>
    <s v="No"/>
    <s v="FB0450"/>
    <n v="4"/>
    <n v="9"/>
    <s v="Online Survey"/>
    <x v="1"/>
  </r>
  <r>
    <s v="ORD00871"/>
    <d v="2026-05-26T00:00:00"/>
    <x v="4"/>
    <x v="2"/>
    <d v="2026-06-30T00:00:00"/>
    <x v="0"/>
    <n v="35"/>
    <s v="CU0368"/>
    <s v="Meera Shah"/>
    <s v="Female"/>
    <n v="21"/>
    <x v="17"/>
    <s v="Karnataka"/>
    <x v="1"/>
    <n v="1430000"/>
    <x v="0"/>
    <s v="C029"/>
    <x v="4"/>
    <x v="18"/>
    <x v="2"/>
    <x v="1"/>
    <s v="Manual"/>
    <n v="800000"/>
    <n v="2024"/>
    <n v="3"/>
    <s v="D014"/>
    <x v="3"/>
    <x v="13"/>
    <n v="2013"/>
    <n v="12000"/>
    <n v="4.4000000000000004"/>
    <s v="S042"/>
    <x v="16"/>
    <n v="5"/>
    <x v="0"/>
    <s v="White"/>
    <n v="0.01"/>
    <n v="8000"/>
    <n v="792000"/>
    <n v="7.92"/>
    <s v="Loan/Finance"/>
    <s v="Tata Capital"/>
    <x v="2"/>
    <s v="Yes"/>
    <s v="No Feedback"/>
    <s v="No Feedback"/>
    <s v="No Feedback"/>
    <s v="No Feedback"/>
    <x v="3"/>
  </r>
  <r>
    <s v="ORD00872"/>
    <d v="2026-05-28T00:00:00"/>
    <x v="4"/>
    <x v="2"/>
    <d v="2026-06-28T00:00:00"/>
    <x v="0"/>
    <n v="31"/>
    <s v="CU0417"/>
    <s v="Swati Sharma"/>
    <s v="Female"/>
    <n v="46"/>
    <x v="5"/>
    <s v="Tamil Nadu"/>
    <x v="1"/>
    <n v="1140000"/>
    <x v="0"/>
    <s v="C005"/>
    <x v="1"/>
    <x v="1"/>
    <x v="0"/>
    <x v="1"/>
    <s v="Automatic"/>
    <n v="900000"/>
    <n v="2022"/>
    <n v="3"/>
    <s v="D016"/>
    <x v="3"/>
    <x v="18"/>
    <n v="2007"/>
    <n v="4500"/>
    <n v="4.7"/>
    <s v="S049"/>
    <x v="37"/>
    <n v="8"/>
    <x v="0"/>
    <s v="Black"/>
    <n v="3.888888888888889E-2"/>
    <n v="35000"/>
    <n v="865000"/>
    <n v="8.65"/>
    <s v="Cash"/>
    <s v="N/A"/>
    <x v="2"/>
    <s v="No"/>
    <s v="FB0451"/>
    <n v="5"/>
    <n v="10"/>
    <s v="Email"/>
    <x v="1"/>
  </r>
  <r>
    <s v="ORD00873"/>
    <d v="2026-05-30T00:00:00"/>
    <x v="4"/>
    <x v="2"/>
    <m/>
    <x v="1"/>
    <s v=""/>
    <s v="CU0599"/>
    <s v="Pradeep Yadav"/>
    <s v="Male"/>
    <n v="32"/>
    <x v="23"/>
    <s v="Bihar"/>
    <x v="3"/>
    <n v="360000"/>
    <x v="0"/>
    <s v="C002"/>
    <x v="1"/>
    <x v="3"/>
    <x v="1"/>
    <x v="1"/>
    <s v="Manual"/>
    <n v="650000"/>
    <n v="2024"/>
    <n v="3"/>
    <s v="D022"/>
    <x v="2"/>
    <x v="22"/>
    <n v="2007"/>
    <n v="8000"/>
    <n v="3.9"/>
    <s v="S065"/>
    <x v="39"/>
    <n v="4"/>
    <x v="0"/>
    <s v="White"/>
    <n v="3.2307692307692308E-2"/>
    <n v="21000"/>
    <n v="629000"/>
    <n v="6.29"/>
    <s v="Cash"/>
    <s v="N/A"/>
    <x v="1"/>
    <s v="No"/>
    <s v="No Feedback"/>
    <s v="No Feedback"/>
    <s v="No Feedback"/>
    <s v="No Feedback"/>
    <x v="3"/>
  </r>
  <r>
    <s v="ORD00874"/>
    <d v="2026-05-30T00:00:00"/>
    <x v="4"/>
    <x v="2"/>
    <d v="2026-06-15T00:00:00"/>
    <x v="0"/>
    <n v="16"/>
    <s v="CU0703"/>
    <s v="Divya Khanna"/>
    <s v="Female"/>
    <n v="41"/>
    <x v="9"/>
    <s v="Haryana"/>
    <x v="6"/>
    <n v="1260000"/>
    <x v="0"/>
    <s v="C037"/>
    <x v="8"/>
    <x v="21"/>
    <x v="0"/>
    <x v="1"/>
    <s v="Manual"/>
    <n v="700000"/>
    <n v="2021"/>
    <n v="4"/>
    <s v="D003"/>
    <x v="0"/>
    <x v="4"/>
    <n v="2012"/>
    <n v="10000"/>
    <n v="4.2"/>
    <s v="S010"/>
    <x v="15"/>
    <n v="5"/>
    <x v="0"/>
    <s v="White"/>
    <n v="4.5714285714285714E-2"/>
    <n v="32000"/>
    <n v="668000"/>
    <n v="6.68"/>
    <s v="Cash"/>
    <s v="N/A"/>
    <x v="4"/>
    <s v="Yes"/>
    <s v="No Feedback"/>
    <s v="No Feedback"/>
    <s v="No Feedback"/>
    <s v="No Feedback"/>
    <x v="3"/>
  </r>
  <r>
    <s v="ORD00875"/>
    <d v="2026-05-31T00:00:00"/>
    <x v="4"/>
    <x v="2"/>
    <d v="2026-06-08T00:00:00"/>
    <x v="0"/>
    <n v="8"/>
    <s v="CU0270"/>
    <s v="Sachin Saini"/>
    <s v="Male"/>
    <n v="51"/>
    <x v="10"/>
    <s v="Madhya Pradesh"/>
    <x v="1"/>
    <n v="1590000"/>
    <x v="0"/>
    <s v="C005"/>
    <x v="1"/>
    <x v="1"/>
    <x v="0"/>
    <x v="1"/>
    <s v="Automatic"/>
    <n v="900000"/>
    <n v="2022"/>
    <n v="3"/>
    <s v="D018"/>
    <x v="3"/>
    <x v="7"/>
    <n v="2019"/>
    <n v="4500"/>
    <n v="3.8"/>
    <s v="S054"/>
    <x v="22"/>
    <n v="4"/>
    <x v="0"/>
    <s v="Red"/>
    <n v="0"/>
    <n v="0"/>
    <n v="900000"/>
    <n v="9"/>
    <s v="Exchange + Loan"/>
    <s v="SBI"/>
    <x v="0"/>
    <s v="Yes"/>
    <s v="No Feedback"/>
    <s v="No Feedback"/>
    <s v="No Feedback"/>
    <s v="No Feedback"/>
    <x v="3"/>
  </r>
  <r>
    <s v="ORD00876"/>
    <d v="2026-05-31T00:00:00"/>
    <x v="4"/>
    <x v="2"/>
    <m/>
    <x v="1"/>
    <s v=""/>
    <s v="CU0430"/>
    <s v="Imran Pillai"/>
    <s v="Male"/>
    <n v="40"/>
    <x v="18"/>
    <s v="Gujarat"/>
    <x v="6"/>
    <n v="1360000"/>
    <x v="0"/>
    <s v="C012"/>
    <x v="3"/>
    <x v="9"/>
    <x v="2"/>
    <x v="1"/>
    <s v="Automatic"/>
    <n v="1100000"/>
    <n v="2023"/>
    <n v="2"/>
    <s v="D013"/>
    <x v="1"/>
    <x v="21"/>
    <n v="2010"/>
    <n v="10000"/>
    <n v="4.4000000000000004"/>
    <s v="S040"/>
    <x v="67"/>
    <n v="6"/>
    <x v="0"/>
    <s v="Black"/>
    <n v="2.9090909090909091E-2"/>
    <n v="32000"/>
    <n v="1068000"/>
    <n v="10.68"/>
    <s v="Exchange + Loan"/>
    <s v="Tata Capital"/>
    <x v="4"/>
    <s v="No"/>
    <s v="No Feedback"/>
    <s v="No Feedback"/>
    <s v="No Feedback"/>
    <s v="No Feedback"/>
    <x v="3"/>
  </r>
  <r>
    <s v="ORD00877"/>
    <d v="2026-06-03T00:00:00"/>
    <x v="5"/>
    <x v="2"/>
    <d v="2026-06-25T00:00:00"/>
    <x v="0"/>
    <n v="22"/>
    <s v="CU0042"/>
    <s v="Arjun Das"/>
    <s v="Male"/>
    <n v="62"/>
    <x v="3"/>
    <s v="Maharashtra"/>
    <x v="8"/>
    <n v="1210000"/>
    <x v="0"/>
    <s v="C009"/>
    <x v="3"/>
    <x v="17"/>
    <x v="1"/>
    <x v="1"/>
    <s v="Automatic"/>
    <n v="780000"/>
    <n v="2023"/>
    <n v="2"/>
    <s v="D009"/>
    <x v="1"/>
    <x v="17"/>
    <n v="2011"/>
    <n v="12000"/>
    <n v="3.5"/>
    <s v="S026"/>
    <x v="17"/>
    <n v="6"/>
    <x v="0"/>
    <s v="Silver"/>
    <n v="2.6923076923076925E-2"/>
    <n v="21000"/>
    <n v="759000"/>
    <n v="7.59"/>
    <s v="Exchange + Loan"/>
    <s v="ICICI Bank"/>
    <x v="4"/>
    <s v="No"/>
    <s v="No Feedback"/>
    <s v="No Feedback"/>
    <s v="No Feedback"/>
    <s v="No Feedback"/>
    <x v="3"/>
  </r>
  <r>
    <s v="ORD00878"/>
    <d v="2026-06-03T00:00:00"/>
    <x v="5"/>
    <x v="2"/>
    <d v="2026-06-20T00:00:00"/>
    <x v="0"/>
    <n v="17"/>
    <s v="CU0308"/>
    <s v="Faisal Singh"/>
    <s v="Male"/>
    <n v="53"/>
    <x v="15"/>
    <s v="Tamil Nadu"/>
    <x v="6"/>
    <n v="1200000"/>
    <x v="0"/>
    <s v="C017"/>
    <x v="2"/>
    <x v="26"/>
    <x v="0"/>
    <x v="0"/>
    <s v="Automatic"/>
    <n v="1550000"/>
    <n v="2023"/>
    <n v="2"/>
    <s v="D017"/>
    <x v="3"/>
    <x v="19"/>
    <n v="2015"/>
    <n v="4500"/>
    <n v="4.3"/>
    <s v="S052"/>
    <x v="69"/>
    <n v="7"/>
    <x v="0"/>
    <s v="Silver"/>
    <n v="0"/>
    <n v="0"/>
    <n v="1550000"/>
    <n v="15.5"/>
    <s v="Cash"/>
    <s v="N/A"/>
    <x v="2"/>
    <s v="Yes"/>
    <s v="FB0452"/>
    <n v="4"/>
    <n v="7"/>
    <s v="Email"/>
    <x v="1"/>
  </r>
  <r>
    <s v="ORD00879"/>
    <d v="2026-06-04T00:00:00"/>
    <x v="5"/>
    <x v="2"/>
    <d v="2026-06-14T00:00:00"/>
    <x v="0"/>
    <n v="10"/>
    <s v="CU0310"/>
    <s v="Rakesh Mehta"/>
    <s v="Male"/>
    <n v="36"/>
    <x v="16"/>
    <s v="Uttar Pradesh"/>
    <x v="6"/>
    <n v="1600000"/>
    <x v="0"/>
    <s v="C017"/>
    <x v="2"/>
    <x v="26"/>
    <x v="0"/>
    <x v="0"/>
    <s v="Automatic"/>
    <n v="1550000"/>
    <n v="2023"/>
    <n v="2"/>
    <s v="D008"/>
    <x v="0"/>
    <x v="12"/>
    <n v="2007"/>
    <n v="10000"/>
    <n v="3.8"/>
    <s v="S023"/>
    <x v="14"/>
    <n v="8"/>
    <x v="0"/>
    <s v="White"/>
    <n v="0"/>
    <n v="0"/>
    <n v="1550000"/>
    <n v="15.5"/>
    <s v="Exchange + Loan"/>
    <s v="SBI"/>
    <x v="0"/>
    <s v="No"/>
    <s v="FB0453"/>
    <n v="2"/>
    <n v="5"/>
    <s v="Dealer Visit"/>
    <x v="2"/>
  </r>
  <r>
    <s v="ORD00880"/>
    <d v="2026-06-06T00:00:00"/>
    <x v="5"/>
    <x v="2"/>
    <d v="2026-07-11T00:00:00"/>
    <x v="0"/>
    <n v="35"/>
    <s v="CU0222"/>
    <s v="Ayesha Gupta"/>
    <s v="Female"/>
    <n v="44"/>
    <x v="23"/>
    <s v="Bihar"/>
    <x v="6"/>
    <n v="2170000"/>
    <x v="0"/>
    <s v="C026"/>
    <x v="9"/>
    <x v="37"/>
    <x v="0"/>
    <x v="0"/>
    <s v="Automatic"/>
    <n v="3600000"/>
    <n v="2016"/>
    <n v="5"/>
    <s v="D022"/>
    <x v="2"/>
    <x v="22"/>
    <n v="2007"/>
    <n v="8000"/>
    <n v="3.9"/>
    <s v="S067"/>
    <x v="50"/>
    <n v="8"/>
    <x v="0"/>
    <s v="Grey"/>
    <n v="9.4444444444444445E-3"/>
    <n v="34000"/>
    <n v="3566000"/>
    <n v="35.659999999999997"/>
    <s v="Loan/Finance"/>
    <s v="Mahindra Finance"/>
    <x v="6"/>
    <s v="No"/>
    <s v="No Feedback"/>
    <s v="No Feedback"/>
    <s v="No Feedback"/>
    <s v="No Feedback"/>
    <x v="3"/>
  </r>
  <r>
    <s v="ORD00881"/>
    <d v="2026-06-06T00:00:00"/>
    <x v="5"/>
    <x v="2"/>
    <d v="2026-06-28T00:00:00"/>
    <x v="0"/>
    <n v="22"/>
    <s v="CU0505"/>
    <s v="Vivek Saini"/>
    <s v="Male"/>
    <n v="26"/>
    <x v="24"/>
    <s v="Maharashtra"/>
    <x v="0"/>
    <n v="1380000"/>
    <x v="0"/>
    <s v="C035"/>
    <x v="10"/>
    <x v="29"/>
    <x v="0"/>
    <x v="1"/>
    <s v="Automatic"/>
    <n v="1600000"/>
    <n v="2019"/>
    <n v="4"/>
    <s v="D011"/>
    <x v="1"/>
    <x v="3"/>
    <n v="2019"/>
    <n v="12000"/>
    <n v="4.5999999999999996"/>
    <s v="S034"/>
    <x v="3"/>
    <n v="5"/>
    <x v="0"/>
    <s v="Blue"/>
    <n v="3.6874999999999998E-2"/>
    <n v="59000"/>
    <n v="1541000"/>
    <n v="15.41"/>
    <s v="Exchange + Loan"/>
    <s v="SBI"/>
    <x v="1"/>
    <s v="Yes"/>
    <s v="No Feedback"/>
    <s v="No Feedback"/>
    <s v="No Feedback"/>
    <s v="No Feedback"/>
    <x v="3"/>
  </r>
  <r>
    <s v="ORD00882"/>
    <d v="2026-06-08T00:00:00"/>
    <x v="5"/>
    <x v="2"/>
    <d v="2026-06-29T00:00:00"/>
    <x v="0"/>
    <n v="21"/>
    <s v="CU0674"/>
    <s v="Rakesh Shah"/>
    <s v="Male"/>
    <n v="50"/>
    <x v="1"/>
    <s v="Punjab"/>
    <x v="0"/>
    <n v="540000"/>
    <x v="0"/>
    <s v="C015"/>
    <x v="2"/>
    <x v="2"/>
    <x v="0"/>
    <x v="1"/>
    <s v="Manual"/>
    <n v="650000"/>
    <n v="2021"/>
    <n v="3"/>
    <s v="D005"/>
    <x v="0"/>
    <x v="1"/>
    <n v="2010"/>
    <n v="12000"/>
    <n v="4"/>
    <s v="S014"/>
    <x v="1"/>
    <n v="8"/>
    <x v="0"/>
    <s v="Orange"/>
    <n v="0"/>
    <n v="0"/>
    <n v="650000"/>
    <n v="6.5"/>
    <s v="Cash"/>
    <s v="N/A"/>
    <x v="0"/>
    <s v="No"/>
    <s v="FB0454"/>
    <n v="5"/>
    <n v="10"/>
    <s v="Online Survey"/>
    <x v="1"/>
  </r>
  <r>
    <s v="ORD00883"/>
    <d v="2026-06-10T00:00:00"/>
    <x v="5"/>
    <x v="2"/>
    <d v="2026-06-17T00:00:00"/>
    <x v="0"/>
    <n v="7"/>
    <s v="CU0683"/>
    <s v="Anjali Singh"/>
    <s v="Female"/>
    <n v="40"/>
    <x v="2"/>
    <s v="Delhi"/>
    <x v="1"/>
    <n v="670000"/>
    <x v="0"/>
    <s v="C002"/>
    <x v="1"/>
    <x v="3"/>
    <x v="1"/>
    <x v="1"/>
    <s v="Manual"/>
    <n v="650000"/>
    <n v="2024"/>
    <n v="3"/>
    <s v="D001"/>
    <x v="0"/>
    <x v="2"/>
    <n v="2013"/>
    <n v="4500"/>
    <n v="3.7"/>
    <s v="S002"/>
    <x v="2"/>
    <n v="4"/>
    <x v="0"/>
    <s v="White"/>
    <n v="9.2307692307692316E-3"/>
    <n v="6000"/>
    <n v="644000"/>
    <n v="6.44"/>
    <s v="Loan/Finance"/>
    <s v="Tata Capital"/>
    <x v="4"/>
    <s v="No"/>
    <s v="No Feedback"/>
    <s v="No Feedback"/>
    <s v="No Feedback"/>
    <s v="No Feedback"/>
    <x v="3"/>
  </r>
  <r>
    <s v="ORD00884"/>
    <d v="2026-06-11T00:00:00"/>
    <x v="5"/>
    <x v="2"/>
    <d v="2026-07-01T00:00:00"/>
    <x v="0"/>
    <n v="20"/>
    <s v="CU0685"/>
    <s v="Ritu Agarwal"/>
    <s v="Female"/>
    <n v="42"/>
    <x v="12"/>
    <s v="Uttar Pradesh"/>
    <x v="1"/>
    <n v="1530000"/>
    <x v="0"/>
    <s v="C014"/>
    <x v="2"/>
    <x v="8"/>
    <x v="1"/>
    <x v="1"/>
    <s v="Manual"/>
    <n v="570000"/>
    <n v="2022"/>
    <n v="3"/>
    <s v="D008"/>
    <x v="0"/>
    <x v="12"/>
    <n v="2007"/>
    <n v="10000"/>
    <n v="3.8"/>
    <s v="S024"/>
    <x v="35"/>
    <n v="4"/>
    <x v="0"/>
    <s v="Silver"/>
    <n v="1.0526315789473684E-2"/>
    <n v="6000"/>
    <n v="564000"/>
    <n v="5.64"/>
    <s v="Exchange + Loan"/>
    <s v="Mahindra Finance"/>
    <x v="4"/>
    <s v="No"/>
    <s v="FB0455"/>
    <n v="4"/>
    <n v="7"/>
    <s v="Online Survey"/>
    <x v="1"/>
  </r>
  <r>
    <s v="ORD00885"/>
    <d v="2026-06-11T00:00:00"/>
    <x v="5"/>
    <x v="2"/>
    <d v="2026-07-14T00:00:00"/>
    <x v="0"/>
    <n v="33"/>
    <s v="CU0412"/>
    <s v="Sneha Das"/>
    <s v="Female"/>
    <n v="37"/>
    <x v="14"/>
    <s v="Rajasthan"/>
    <x v="1"/>
    <n v="1650000"/>
    <x v="0"/>
    <s v="C015"/>
    <x v="2"/>
    <x v="2"/>
    <x v="0"/>
    <x v="1"/>
    <s v="Manual"/>
    <n v="650000"/>
    <n v="2021"/>
    <n v="3"/>
    <s v="D009"/>
    <x v="1"/>
    <x v="17"/>
    <n v="2011"/>
    <n v="12000"/>
    <n v="3.5"/>
    <s v="S028"/>
    <x v="25"/>
    <n v="7"/>
    <x v="0"/>
    <s v="Brown"/>
    <n v="0"/>
    <n v="0"/>
    <n v="650000"/>
    <n v="6.5"/>
    <s v="Cash"/>
    <s v="N/A"/>
    <x v="2"/>
    <s v="No"/>
    <s v="No Feedback"/>
    <s v="No Feedback"/>
    <s v="No Feedback"/>
    <s v="No Feedback"/>
    <x v="3"/>
  </r>
  <r>
    <s v="ORD00886"/>
    <d v="2026-06-14T00:00:00"/>
    <x v="5"/>
    <x v="2"/>
    <d v="2026-07-08T00:00:00"/>
    <x v="0"/>
    <n v="24"/>
    <s v="CU0396"/>
    <s v="Kamal Khanna"/>
    <s v="Male"/>
    <n v="24"/>
    <x v="2"/>
    <s v="Delhi"/>
    <x v="0"/>
    <n v="600000"/>
    <x v="0"/>
    <s v="C033"/>
    <x v="7"/>
    <x v="15"/>
    <x v="2"/>
    <x v="1"/>
    <s v="Automatic"/>
    <n v="1300000"/>
    <n v="2022"/>
    <n v="3"/>
    <s v="D001"/>
    <x v="0"/>
    <x v="2"/>
    <n v="2013"/>
    <n v="4500"/>
    <n v="3.7"/>
    <s v="S001"/>
    <x v="66"/>
    <n v="4"/>
    <x v="0"/>
    <s v="Black"/>
    <n v="1.6923076923076923E-2"/>
    <n v="22000"/>
    <n v="1278000"/>
    <n v="12.78"/>
    <s v="Loan/Finance"/>
    <s v="SBI"/>
    <x v="6"/>
    <s v="No"/>
    <s v="FB0456"/>
    <n v="5"/>
    <n v="10"/>
    <s v="Online Survey"/>
    <x v="1"/>
  </r>
  <r>
    <s v="ORD00887"/>
    <d v="2026-06-14T00:00:00"/>
    <x v="5"/>
    <x v="2"/>
    <d v="2026-07-10T00:00:00"/>
    <x v="0"/>
    <n v="26"/>
    <s v="CU0715"/>
    <s v="Ramesh Das"/>
    <s v="Male"/>
    <n v="39"/>
    <x v="1"/>
    <s v="Punjab"/>
    <x v="6"/>
    <n v="2040000"/>
    <x v="0"/>
    <s v="C032"/>
    <x v="6"/>
    <x v="13"/>
    <x v="3"/>
    <x v="0"/>
    <s v="Manual"/>
    <n v="1200000"/>
    <n v="2022"/>
    <n v="3"/>
    <s v="D005"/>
    <x v="0"/>
    <x v="1"/>
    <n v="2010"/>
    <n v="12000"/>
    <n v="4"/>
    <s v="S014"/>
    <x v="1"/>
    <n v="8"/>
    <x v="0"/>
    <s v="Silver"/>
    <n v="4.3333333333333335E-2"/>
    <n v="52000"/>
    <n v="1148000"/>
    <n v="11.48"/>
    <s v="Exchange + Loan"/>
    <s v="Bajaj Finserv"/>
    <x v="3"/>
    <s v="No"/>
    <s v="FB0457"/>
    <n v="4"/>
    <n v="9"/>
    <s v="Online Survey"/>
    <x v="1"/>
  </r>
  <r>
    <s v="ORD00888"/>
    <d v="2026-06-15T00:00:00"/>
    <x v="5"/>
    <x v="2"/>
    <d v="2026-06-25T00:00:00"/>
    <x v="0"/>
    <n v="10"/>
    <s v="CU0458"/>
    <s v="Divya Malhotra"/>
    <s v="Female"/>
    <n v="21"/>
    <x v="24"/>
    <s v="Maharashtra"/>
    <x v="8"/>
    <n v="1850000"/>
    <x v="0"/>
    <s v="C004"/>
    <x v="1"/>
    <x v="7"/>
    <x v="2"/>
    <x v="1"/>
    <s v="Manual"/>
    <n v="690000"/>
    <n v="2024"/>
    <n v="3"/>
    <s v="D008"/>
    <x v="0"/>
    <x v="12"/>
    <n v="2007"/>
    <n v="10000"/>
    <n v="3.8"/>
    <s v="S022"/>
    <x v="42"/>
    <n v="6"/>
    <x v="0"/>
    <s v="White"/>
    <n v="1.8840579710144929E-2"/>
    <n v="13000"/>
    <n v="677000"/>
    <n v="6.77"/>
    <s v="Loan/Finance"/>
    <s v="SBI"/>
    <x v="3"/>
    <s v="Yes"/>
    <s v="FB0458"/>
    <n v="5"/>
    <n v="10"/>
    <s v="Online Survey"/>
    <x v="1"/>
  </r>
  <r>
    <s v="ORD00889"/>
    <d v="2026-06-17T00:00:00"/>
    <x v="5"/>
    <x v="2"/>
    <d v="2026-06-27T00:00:00"/>
    <x v="0"/>
    <n v="10"/>
    <s v="CU0293"/>
    <s v="Kunal Sharma"/>
    <s v="Male"/>
    <n v="28"/>
    <x v="5"/>
    <s v="Tamil Nadu"/>
    <x v="8"/>
    <n v="2470000"/>
    <x v="0"/>
    <s v="C002"/>
    <x v="1"/>
    <x v="3"/>
    <x v="1"/>
    <x v="1"/>
    <s v="Manual"/>
    <n v="650000"/>
    <n v="2024"/>
    <n v="3"/>
    <s v="D017"/>
    <x v="3"/>
    <x v="19"/>
    <n v="2015"/>
    <n v="4500"/>
    <n v="4.3"/>
    <s v="S051"/>
    <x v="29"/>
    <n v="4"/>
    <x v="0"/>
    <s v="Black"/>
    <n v="0"/>
    <n v="0"/>
    <n v="650000"/>
    <n v="6.5"/>
    <s v="Cash"/>
    <s v="N/A"/>
    <x v="2"/>
    <s v="No"/>
    <s v="FB0459"/>
    <n v="5"/>
    <n v="10"/>
    <s v="Online Survey"/>
    <x v="1"/>
  </r>
  <r>
    <s v="ORD00890"/>
    <d v="2026-06-19T00:00:00"/>
    <x v="5"/>
    <x v="2"/>
    <d v="2026-06-23T00:00:00"/>
    <x v="0"/>
    <n v="4"/>
    <s v="CU0219"/>
    <s v="Ashok Das"/>
    <s v="Male"/>
    <n v="30"/>
    <x v="10"/>
    <s v="Madhya Pradesh"/>
    <x v="1"/>
    <n v="1710000"/>
    <x v="0"/>
    <s v="C022"/>
    <x v="0"/>
    <x v="34"/>
    <x v="0"/>
    <x v="0"/>
    <s v="Automatic"/>
    <n v="1700000"/>
    <n v="2021"/>
    <n v="2"/>
    <s v="D025"/>
    <x v="4"/>
    <x v="8"/>
    <n v="2019"/>
    <n v="3000"/>
    <n v="4.7"/>
    <s v="S075"/>
    <x v="44"/>
    <n v="4"/>
    <x v="0"/>
    <s v="White"/>
    <n v="3.8235294117647062E-2"/>
    <n v="65000"/>
    <n v="1635000"/>
    <n v="16.350000000000001"/>
    <s v="Cash"/>
    <s v="N/A"/>
    <x v="1"/>
    <s v="No"/>
    <s v="FB0460"/>
    <n v="5"/>
    <n v="10"/>
    <s v="Email"/>
    <x v="1"/>
  </r>
  <r>
    <s v="ORD00891"/>
    <d v="2026-06-21T00:00:00"/>
    <x v="5"/>
    <x v="2"/>
    <d v="2026-07-22T00:00:00"/>
    <x v="0"/>
    <n v="31"/>
    <s v="CU0125"/>
    <s v="Swati Singh"/>
    <s v="Female"/>
    <n v="53"/>
    <x v="1"/>
    <s v="Punjab"/>
    <x v="2"/>
    <n v="2670000"/>
    <x v="0"/>
    <s v="C013"/>
    <x v="3"/>
    <x v="19"/>
    <x v="0"/>
    <x v="0"/>
    <s v="Automatic"/>
    <n v="1700000"/>
    <n v="2024"/>
    <n v="2"/>
    <s v="D005"/>
    <x v="0"/>
    <x v="1"/>
    <n v="2010"/>
    <n v="12000"/>
    <n v="4"/>
    <s v="S014"/>
    <x v="1"/>
    <n v="8"/>
    <x v="0"/>
    <s v="White"/>
    <n v="0"/>
    <n v="0"/>
    <n v="1700000"/>
    <n v="17"/>
    <s v="Loan/Finance"/>
    <s v="ICICI Bank"/>
    <x v="5"/>
    <s v="No"/>
    <s v="FB0461"/>
    <n v="4"/>
    <n v="9"/>
    <s v="Dealer Visit"/>
    <x v="1"/>
  </r>
  <r>
    <s v="ORD00892"/>
    <d v="2026-06-22T00:00:00"/>
    <x v="5"/>
    <x v="2"/>
    <d v="2026-07-11T00:00:00"/>
    <x v="0"/>
    <n v="19"/>
    <s v="CU0326"/>
    <s v="Vivek Reddy"/>
    <s v="Male"/>
    <n v="43"/>
    <x v="21"/>
    <s v="Kerala"/>
    <x v="6"/>
    <n v="1050000"/>
    <x v="0"/>
    <s v="C004"/>
    <x v="1"/>
    <x v="7"/>
    <x v="2"/>
    <x v="1"/>
    <s v="Manual"/>
    <n v="690000"/>
    <n v="2024"/>
    <n v="3"/>
    <s v="D019"/>
    <x v="3"/>
    <x v="23"/>
    <n v="2013"/>
    <n v="12000"/>
    <n v="4.2"/>
    <s v="S057"/>
    <x v="70"/>
    <n v="7"/>
    <x v="0"/>
    <s v="White"/>
    <n v="1.8840579710144929E-2"/>
    <n v="13000"/>
    <n v="677000"/>
    <n v="6.77"/>
    <s v="Cash"/>
    <s v="N/A"/>
    <x v="1"/>
    <s v="No"/>
    <s v="No Feedback"/>
    <s v="No Feedback"/>
    <s v="No Feedback"/>
    <s v="No Feedback"/>
    <x v="3"/>
  </r>
  <r>
    <s v="ORD00893"/>
    <d v="2026-06-23T00:00:00"/>
    <x v="5"/>
    <x v="2"/>
    <d v="2026-07-17T00:00:00"/>
    <x v="0"/>
    <n v="24"/>
    <s v="CU0696"/>
    <s v="Anjali Gupta"/>
    <s v="Female"/>
    <n v="40"/>
    <x v="20"/>
    <s v="Maharashtra"/>
    <x v="2"/>
    <n v="1620000"/>
    <x v="0"/>
    <s v="C013"/>
    <x v="3"/>
    <x v="19"/>
    <x v="0"/>
    <x v="0"/>
    <s v="Automatic"/>
    <n v="1700000"/>
    <n v="2024"/>
    <n v="2"/>
    <s v="D009"/>
    <x v="1"/>
    <x v="17"/>
    <n v="2011"/>
    <n v="12000"/>
    <n v="3.5"/>
    <s v="S027"/>
    <x v="32"/>
    <n v="4"/>
    <x v="0"/>
    <s v="Blue"/>
    <n v="4.6470588235294118E-2"/>
    <n v="79000"/>
    <n v="1621000"/>
    <n v="16.21"/>
    <s v="Loan/Finance"/>
    <s v="Mahindra Finance"/>
    <x v="4"/>
    <s v="Yes"/>
    <s v="No Feedback"/>
    <s v="No Feedback"/>
    <s v="No Feedback"/>
    <s v="No Feedback"/>
    <x v="3"/>
  </r>
  <r>
    <s v="ORD00894"/>
    <d v="2026-06-23T00:00:00"/>
    <x v="5"/>
    <x v="2"/>
    <d v="2026-07-25T00:00:00"/>
    <x v="0"/>
    <n v="32"/>
    <s v="CU0228"/>
    <s v="Harsh Kapoor"/>
    <s v="Male"/>
    <n v="29"/>
    <x v="18"/>
    <s v="Gujarat"/>
    <x v="0"/>
    <n v="620000"/>
    <x v="0"/>
    <s v="C032"/>
    <x v="6"/>
    <x v="13"/>
    <x v="3"/>
    <x v="0"/>
    <s v="Manual"/>
    <n v="1200000"/>
    <n v="2022"/>
    <n v="3"/>
    <s v="D012"/>
    <x v="1"/>
    <x v="20"/>
    <n v="2011"/>
    <n v="12000"/>
    <n v="3.8"/>
    <s v="S038"/>
    <x v="34"/>
    <n v="8"/>
    <x v="0"/>
    <s v="White"/>
    <n v="1.7500000000000002E-2"/>
    <n v="21000"/>
    <n v="1179000"/>
    <n v="11.79"/>
    <s v="Loan/Finance"/>
    <s v="Axis Bank"/>
    <x v="2"/>
    <s v="Yes"/>
    <s v="No Feedback"/>
    <s v="No Feedback"/>
    <s v="No Feedback"/>
    <s v="No Feedback"/>
    <x v="3"/>
  </r>
  <r>
    <s v="ORD00895"/>
    <d v="2026-06-26T00:00:00"/>
    <x v="5"/>
    <x v="2"/>
    <d v="2026-07-22T00:00:00"/>
    <x v="0"/>
    <n v="26"/>
    <s v="CU0662"/>
    <s v="Suresh Verma"/>
    <s v="Male"/>
    <n v="48"/>
    <x v="19"/>
    <s v="West Bengal"/>
    <x v="8"/>
    <n v="2040000"/>
    <x v="0"/>
    <s v="C028"/>
    <x v="4"/>
    <x v="6"/>
    <x v="2"/>
    <x v="1"/>
    <s v="Automatic"/>
    <n v="1250000"/>
    <n v="2023"/>
    <n v="4"/>
    <s v="D021"/>
    <x v="2"/>
    <x v="6"/>
    <n v="2008"/>
    <n v="4500"/>
    <n v="4.3"/>
    <s v="S064"/>
    <x v="40"/>
    <n v="8"/>
    <x v="0"/>
    <s v="Black"/>
    <n v="9.5999999999999992E-3"/>
    <n v="12000"/>
    <n v="1238000"/>
    <n v="12.38"/>
    <s v="Exchange + Loan"/>
    <s v="Bajaj Finserv"/>
    <x v="5"/>
    <s v="No"/>
    <s v="FB0462"/>
    <n v="3"/>
    <n v="7"/>
    <s v="Email"/>
    <x v="6"/>
  </r>
  <r>
    <s v="ORD00896"/>
    <d v="2026-06-26T00:00:00"/>
    <x v="5"/>
    <x v="2"/>
    <d v="2026-07-28T00:00:00"/>
    <x v="0"/>
    <n v="32"/>
    <s v="CU0047"/>
    <s v="Karan Joshi"/>
    <s v="Male"/>
    <n v="48"/>
    <x v="17"/>
    <s v="Karnataka"/>
    <x v="1"/>
    <n v="1600000"/>
    <x v="0"/>
    <s v="C002"/>
    <x v="1"/>
    <x v="3"/>
    <x v="1"/>
    <x v="1"/>
    <s v="Manual"/>
    <n v="650000"/>
    <n v="2024"/>
    <n v="3"/>
    <s v="D016"/>
    <x v="3"/>
    <x v="18"/>
    <n v="2007"/>
    <n v="4500"/>
    <n v="4.7"/>
    <s v="S050"/>
    <x v="59"/>
    <n v="5"/>
    <x v="0"/>
    <s v="Grey"/>
    <n v="0"/>
    <n v="0"/>
    <n v="650000"/>
    <n v="6.5"/>
    <s v="Loan/Finance"/>
    <s v="ICICI Bank"/>
    <x v="0"/>
    <s v="Yes"/>
    <s v="No Feedback"/>
    <s v="No Feedback"/>
    <s v="No Feedback"/>
    <s v="No Feedback"/>
    <x v="3"/>
  </r>
  <r>
    <s v="ORD00897"/>
    <d v="2026-06-27T00:00:00"/>
    <x v="5"/>
    <x v="2"/>
    <m/>
    <x v="1"/>
    <s v=""/>
    <s v="CU0436"/>
    <s v="Kunal Mishra"/>
    <s v="Male"/>
    <n v="40"/>
    <x v="14"/>
    <s v="Rajasthan"/>
    <x v="8"/>
    <n v="1600000"/>
    <x v="0"/>
    <s v="C001"/>
    <x v="1"/>
    <x v="25"/>
    <x v="1"/>
    <x v="1"/>
    <s v="Manual"/>
    <n v="425000"/>
    <n v="2022"/>
    <n v="3"/>
    <s v="D006"/>
    <x v="0"/>
    <x v="15"/>
    <n v="2015"/>
    <n v="3000"/>
    <n v="3.5"/>
    <s v="S017"/>
    <x v="21"/>
    <n v="8"/>
    <x v="0"/>
    <s v="Blue"/>
    <n v="4.4705882352941179E-2"/>
    <n v="19000"/>
    <n v="406000"/>
    <n v="4.0599999999999996"/>
    <s v="Loan/Finance"/>
    <s v="Axis Bank"/>
    <x v="0"/>
    <s v="No"/>
    <s v="No Feedback"/>
    <s v="No Feedback"/>
    <s v="No Feedback"/>
    <s v="No Feedback"/>
    <x v="3"/>
  </r>
  <r>
    <s v="ORD00898"/>
    <d v="2026-06-27T00:00:00"/>
    <x v="5"/>
    <x v="2"/>
    <d v="2026-07-01T00:00:00"/>
    <x v="0"/>
    <n v="4"/>
    <s v="CU0125"/>
    <s v="Swati Singh"/>
    <s v="Female"/>
    <n v="53"/>
    <x v="1"/>
    <s v="Punjab"/>
    <x v="2"/>
    <n v="2670000"/>
    <x v="0"/>
    <s v="C004"/>
    <x v="1"/>
    <x v="7"/>
    <x v="2"/>
    <x v="1"/>
    <s v="Manual"/>
    <n v="690000"/>
    <n v="2024"/>
    <n v="3"/>
    <s v="D005"/>
    <x v="0"/>
    <x v="1"/>
    <n v="2010"/>
    <n v="12000"/>
    <n v="4"/>
    <s v="S014"/>
    <x v="1"/>
    <n v="8"/>
    <x v="0"/>
    <s v="Silver"/>
    <n v="2.8985507246376812E-2"/>
    <n v="20000"/>
    <n v="670000"/>
    <n v="6.7"/>
    <s v="Cash"/>
    <s v="N/A"/>
    <x v="0"/>
    <s v="No"/>
    <s v="FB0463"/>
    <n v="5"/>
    <n v="10"/>
    <s v="Email"/>
    <x v="1"/>
  </r>
  <r>
    <s v="ORD00899"/>
    <d v="2026-06-29T00:00:00"/>
    <x v="5"/>
    <x v="2"/>
    <d v="2026-07-15T00:00:00"/>
    <x v="0"/>
    <n v="16"/>
    <s v="CU0647"/>
    <s v="Aman Bansal"/>
    <s v="Male"/>
    <n v="21"/>
    <x v="10"/>
    <s v="Madhya Pradesh"/>
    <x v="1"/>
    <n v="1410000"/>
    <x v="0"/>
    <s v="C030"/>
    <x v="6"/>
    <x v="32"/>
    <x v="0"/>
    <x v="1"/>
    <s v="Automatic"/>
    <n v="1350000"/>
    <n v="2023"/>
    <n v="3"/>
    <s v="D025"/>
    <x v="4"/>
    <x v="8"/>
    <n v="2019"/>
    <n v="3000"/>
    <n v="4.7"/>
    <s v="S075"/>
    <x v="44"/>
    <n v="4"/>
    <x v="0"/>
    <s v="Blue"/>
    <n v="3.4814814814814812E-2"/>
    <n v="47000"/>
    <n v="1303000"/>
    <n v="13.03"/>
    <s v="Cash"/>
    <s v="N/A"/>
    <x v="0"/>
    <s v="Yes"/>
    <s v="No Feedback"/>
    <s v="No Feedback"/>
    <s v="No Feedback"/>
    <s v="No Feedback"/>
    <x v="3"/>
  </r>
  <r>
    <s v="ORD00900"/>
    <d v="2026-06-29T00:00:00"/>
    <x v="5"/>
    <x v="2"/>
    <d v="2026-07-13T00:00:00"/>
    <x v="0"/>
    <n v="14"/>
    <s v="CU0155"/>
    <s v="Gaurav Rao"/>
    <s v="Male"/>
    <n v="40"/>
    <x v="21"/>
    <s v="Kerala"/>
    <x v="7"/>
    <n v="360000"/>
    <x v="0"/>
    <s v="C011"/>
    <x v="3"/>
    <x v="14"/>
    <x v="0"/>
    <x v="0"/>
    <s v="Automatic"/>
    <n v="1250000"/>
    <n v="2024"/>
    <n v="4"/>
    <s v="D019"/>
    <x v="3"/>
    <x v="23"/>
    <n v="2013"/>
    <n v="12000"/>
    <n v="4.2"/>
    <s v="S057"/>
    <x v="70"/>
    <n v="7"/>
    <x v="0"/>
    <s v="White"/>
    <n v="3.6799999999999999E-2"/>
    <n v="46000"/>
    <n v="1204000"/>
    <n v="12.04"/>
    <s v="Cash"/>
    <s v="N/A"/>
    <x v="2"/>
    <s v="No"/>
    <s v="FB0464"/>
    <n v="5"/>
    <n v="10"/>
    <s v="Online Survey"/>
    <x v="1"/>
  </r>
  <r>
    <s v="ORD00901"/>
    <d v="2026-07-01T00:00:00"/>
    <x v="6"/>
    <x v="2"/>
    <d v="2026-07-26T00:00:00"/>
    <x v="0"/>
    <n v="25"/>
    <s v="CU0708"/>
    <s v="Ritu Khanna"/>
    <s v="Female"/>
    <n v="37"/>
    <x v="15"/>
    <s v="Tamil Nadu"/>
    <x v="2"/>
    <n v="2870000"/>
    <x v="0"/>
    <s v="C020"/>
    <x v="0"/>
    <x v="28"/>
    <x v="0"/>
    <x v="0"/>
    <s v="Manual"/>
    <n v="1250000"/>
    <n v="2020"/>
    <n v="2"/>
    <s v="D008"/>
    <x v="0"/>
    <x v="12"/>
    <n v="2007"/>
    <n v="10000"/>
    <n v="3.8"/>
    <s v="S024"/>
    <x v="35"/>
    <n v="4"/>
    <x v="0"/>
    <s v="Brown"/>
    <n v="0"/>
    <n v="0"/>
    <n v="1250000"/>
    <n v="12.5"/>
    <s v="Exchange + Loan"/>
    <s v="Axis Bank"/>
    <x v="3"/>
    <s v="No"/>
    <s v="No Feedback"/>
    <s v="No Feedback"/>
    <s v="No Feedback"/>
    <s v="No Feedback"/>
    <x v="3"/>
  </r>
  <r>
    <s v="ORD00902"/>
    <d v="2026-07-09T00:00:00"/>
    <x v="6"/>
    <x v="2"/>
    <d v="2026-07-19T00:00:00"/>
    <x v="0"/>
    <n v="10"/>
    <s v="CU0094"/>
    <s v="Varun Mishra"/>
    <s v="Male"/>
    <n v="37"/>
    <x v="18"/>
    <s v="Gujarat"/>
    <x v="1"/>
    <n v="750000"/>
    <x v="0"/>
    <s v="C032"/>
    <x v="6"/>
    <x v="13"/>
    <x v="3"/>
    <x v="0"/>
    <s v="Manual"/>
    <n v="1200000"/>
    <n v="2022"/>
    <n v="3"/>
    <s v="D013"/>
    <x v="1"/>
    <x v="21"/>
    <n v="2010"/>
    <n v="10000"/>
    <n v="4.4000000000000004"/>
    <s v="S039"/>
    <x v="38"/>
    <n v="4"/>
    <x v="0"/>
    <s v="Grey"/>
    <n v="2.5000000000000001E-2"/>
    <n v="30000"/>
    <n v="1170000"/>
    <n v="11.7"/>
    <s v="Cash"/>
    <s v="N/A"/>
    <x v="4"/>
    <s v="Yes"/>
    <s v="No Feedback"/>
    <s v="No Feedback"/>
    <s v="No Feedback"/>
    <s v="No Feedback"/>
    <x v="3"/>
  </r>
  <r>
    <s v="ORD00903"/>
    <d v="2026-07-09T00:00:00"/>
    <x v="6"/>
    <x v="2"/>
    <d v="2026-07-26T00:00:00"/>
    <x v="0"/>
    <n v="17"/>
    <s v="CU0205"/>
    <s v="Gaurav Malhotra"/>
    <s v="Male"/>
    <n v="50"/>
    <x v="7"/>
    <s v="Telangana"/>
    <x v="0"/>
    <n v="880000"/>
    <x v="0"/>
    <s v="C009"/>
    <x v="3"/>
    <x v="17"/>
    <x v="1"/>
    <x v="1"/>
    <s v="Automatic"/>
    <n v="780000"/>
    <n v="2023"/>
    <n v="2"/>
    <s v="D018"/>
    <x v="3"/>
    <x v="7"/>
    <n v="2019"/>
    <n v="4500"/>
    <n v="3.8"/>
    <s v="S053"/>
    <x v="7"/>
    <n v="7"/>
    <x v="0"/>
    <s v="Blue"/>
    <n v="0"/>
    <n v="0"/>
    <n v="780000"/>
    <n v="7.8"/>
    <s v="Loan/Finance"/>
    <s v="Mahindra Finance"/>
    <x v="5"/>
    <s v="No"/>
    <s v="No Feedback"/>
    <s v="No Feedback"/>
    <s v="No Feedback"/>
    <s v="No Feedback"/>
    <x v="3"/>
  </r>
  <r>
    <s v="ORD00904"/>
    <d v="2026-07-12T00:00:00"/>
    <x v="6"/>
    <x v="2"/>
    <d v="2026-07-31T00:00:00"/>
    <x v="0"/>
    <n v="19"/>
    <s v="CU0574"/>
    <s v="Nisha Das"/>
    <s v="Female"/>
    <n v="37"/>
    <x v="18"/>
    <s v="Gujarat"/>
    <x v="2"/>
    <n v="1640000"/>
    <x v="1"/>
    <s v="C016"/>
    <x v="2"/>
    <x v="16"/>
    <x v="0"/>
    <x v="0"/>
    <s v="Manual"/>
    <n v="950000"/>
    <n v="2023"/>
    <n v="3"/>
    <s v="D012"/>
    <x v="1"/>
    <x v="20"/>
    <n v="2011"/>
    <n v="12000"/>
    <n v="3.8"/>
    <s v="S037"/>
    <x v="52"/>
    <n v="6"/>
    <x v="0"/>
    <s v="Red"/>
    <n v="3.7894736842105266E-2"/>
    <n v="36000"/>
    <n v="914000"/>
    <n v="9.14"/>
    <s v="Lease (Corporate)"/>
    <s v="Mahindra Finance"/>
    <x v="3"/>
    <s v="Yes"/>
    <s v="FB0465"/>
    <n v="5"/>
    <n v="10"/>
    <s v="Online Survey"/>
    <x v="1"/>
  </r>
  <r>
    <s v="ORD00905"/>
    <d v="2026-07-13T00:00:00"/>
    <x v="6"/>
    <x v="2"/>
    <d v="2026-07-26T00:00:00"/>
    <x v="0"/>
    <n v="13"/>
    <s v="CU0333"/>
    <s v="Faisal Mehta"/>
    <s v="Male"/>
    <n v="23"/>
    <x v="11"/>
    <s v="Karnataka"/>
    <x v="2"/>
    <n v="3410000"/>
    <x v="0"/>
    <s v="C011"/>
    <x v="3"/>
    <x v="14"/>
    <x v="0"/>
    <x v="0"/>
    <s v="Automatic"/>
    <n v="1250000"/>
    <n v="2024"/>
    <n v="4"/>
    <s v="D014"/>
    <x v="3"/>
    <x v="13"/>
    <n v="2013"/>
    <n v="12000"/>
    <n v="4.4000000000000004"/>
    <s v="S042"/>
    <x v="16"/>
    <n v="5"/>
    <x v="0"/>
    <s v="Blue"/>
    <n v="0"/>
    <n v="0"/>
    <n v="1250000"/>
    <n v="12.5"/>
    <s v="Cash"/>
    <s v="N/A"/>
    <x v="5"/>
    <s v="Yes"/>
    <s v="FB0466"/>
    <n v="4"/>
    <n v="7"/>
    <s v="Online Survey"/>
    <x v="1"/>
  </r>
  <r>
    <s v="ORD00906"/>
    <d v="2026-07-13T00:00:00"/>
    <x v="6"/>
    <x v="2"/>
    <d v="2026-07-27T00:00:00"/>
    <x v="0"/>
    <n v="14"/>
    <s v="CU0650"/>
    <s v="Rakesh Singh"/>
    <s v="Male"/>
    <n v="33"/>
    <x v="4"/>
    <s v="Haryana"/>
    <x v="0"/>
    <n v="670000"/>
    <x v="0"/>
    <s v="C003"/>
    <x v="1"/>
    <x v="5"/>
    <x v="1"/>
    <x v="1"/>
    <s v="Automatic"/>
    <n v="760000"/>
    <n v="2022"/>
    <n v="2"/>
    <s v="D003"/>
    <x v="0"/>
    <x v="4"/>
    <n v="2012"/>
    <n v="10000"/>
    <n v="4.2"/>
    <s v="S009"/>
    <x v="57"/>
    <n v="8"/>
    <x v="0"/>
    <s v="White"/>
    <n v="9.2105263157894728E-3"/>
    <n v="7000"/>
    <n v="753000"/>
    <n v="7.53"/>
    <s v="Cash"/>
    <s v="N/A"/>
    <x v="2"/>
    <s v="No"/>
    <s v="FB0467"/>
    <n v="5"/>
    <n v="9"/>
    <s v="Online Survey"/>
    <x v="1"/>
  </r>
  <r>
    <s v="ORD00907"/>
    <d v="2026-07-13T00:00:00"/>
    <x v="6"/>
    <x v="2"/>
    <d v="2026-08-15T00:00:00"/>
    <x v="0"/>
    <n v="33"/>
    <s v="CU0059"/>
    <s v="Sneha Patel"/>
    <s v="Female"/>
    <n v="37"/>
    <x v="7"/>
    <s v="Telangana"/>
    <x v="8"/>
    <n v="950000"/>
    <x v="0"/>
    <s v="C009"/>
    <x v="3"/>
    <x v="17"/>
    <x v="1"/>
    <x v="1"/>
    <s v="Automatic"/>
    <n v="780000"/>
    <n v="2023"/>
    <n v="2"/>
    <s v="D018"/>
    <x v="3"/>
    <x v="7"/>
    <n v="2019"/>
    <n v="4500"/>
    <n v="3.8"/>
    <s v="S053"/>
    <x v="7"/>
    <n v="7"/>
    <x v="0"/>
    <s v="Blue"/>
    <n v="8.9743589743589737E-3"/>
    <n v="7000"/>
    <n v="773000"/>
    <n v="7.73"/>
    <s v="Exchange + Loan"/>
    <s v="SBI"/>
    <x v="0"/>
    <s v="Yes"/>
    <s v="No Feedback"/>
    <s v="No Feedback"/>
    <s v="No Feedback"/>
    <s v="No Feedback"/>
    <x v="3"/>
  </r>
  <r>
    <s v="ORD00908"/>
    <d v="2026-07-14T00:00:00"/>
    <x v="6"/>
    <x v="2"/>
    <d v="2026-08-17T00:00:00"/>
    <x v="0"/>
    <n v="34"/>
    <s v="CU0664"/>
    <s v="Vivek Pillai"/>
    <s v="Male"/>
    <n v="21"/>
    <x v="22"/>
    <s v="Gujarat"/>
    <x v="0"/>
    <n v="1220000"/>
    <x v="0"/>
    <s v="C003"/>
    <x v="1"/>
    <x v="5"/>
    <x v="1"/>
    <x v="1"/>
    <s v="Automatic"/>
    <n v="760000"/>
    <n v="2022"/>
    <n v="2"/>
    <s v="D013"/>
    <x v="1"/>
    <x v="21"/>
    <n v="2010"/>
    <n v="10000"/>
    <n v="4.4000000000000004"/>
    <s v="S041"/>
    <x v="36"/>
    <n v="5"/>
    <x v="0"/>
    <s v="Grey"/>
    <n v="4.4736842105263158E-2"/>
    <n v="34000"/>
    <n v="726000"/>
    <n v="7.26"/>
    <s v="Loan/Finance"/>
    <s v="Tata Capital"/>
    <x v="0"/>
    <s v="No"/>
    <s v="No Feedback"/>
    <s v="No Feedback"/>
    <s v="No Feedback"/>
    <s v="No Feedback"/>
    <x v="3"/>
  </r>
  <r>
    <s v="ORD00909"/>
    <d v="2026-07-14T00:00:00"/>
    <x v="6"/>
    <x v="2"/>
    <d v="2026-07-28T00:00:00"/>
    <x v="0"/>
    <n v="14"/>
    <s v="CU0313"/>
    <s v="Pradeep Reddy"/>
    <s v="Male"/>
    <n v="57"/>
    <x v="14"/>
    <s v="Rajasthan"/>
    <x v="1"/>
    <n v="1040000"/>
    <x v="0"/>
    <s v="C024"/>
    <x v="0"/>
    <x v="0"/>
    <x v="0"/>
    <x v="0"/>
    <s v="Manual"/>
    <n v="1000000"/>
    <n v="2019"/>
    <n v="3"/>
    <s v="D006"/>
    <x v="0"/>
    <x v="15"/>
    <n v="2015"/>
    <n v="3000"/>
    <n v="3.5"/>
    <s v="S017"/>
    <x v="21"/>
    <n v="8"/>
    <x v="0"/>
    <s v="Black"/>
    <n v="0"/>
    <n v="0"/>
    <n v="1000000"/>
    <n v="10"/>
    <s v="Loan/Finance"/>
    <s v="SBI"/>
    <x v="6"/>
    <s v="No"/>
    <s v="FB0468"/>
    <n v="3"/>
    <n v="7"/>
    <s v="Phone"/>
    <x v="1"/>
  </r>
  <r>
    <s v="ORD00910"/>
    <d v="2026-07-14T00:00:00"/>
    <x v="6"/>
    <x v="2"/>
    <d v="2026-08-09T00:00:00"/>
    <x v="0"/>
    <n v="26"/>
    <s v="CU0294"/>
    <s v="Meera Verma"/>
    <s v="Female"/>
    <n v="39"/>
    <x v="2"/>
    <s v="Delhi"/>
    <x v="1"/>
    <n v="1360000"/>
    <x v="0"/>
    <s v="C018"/>
    <x v="2"/>
    <x v="20"/>
    <x v="0"/>
    <x v="3"/>
    <s v="Automatic"/>
    <n v="1450000"/>
    <n v="2023"/>
    <n v="3"/>
    <s v="D001"/>
    <x v="0"/>
    <x v="2"/>
    <n v="2013"/>
    <n v="4500"/>
    <n v="3.7"/>
    <s v="S003"/>
    <x v="13"/>
    <n v="5"/>
    <x v="0"/>
    <s v="Black"/>
    <n v="1.6551724137931035E-2"/>
    <n v="24000"/>
    <n v="1426000"/>
    <n v="14.26"/>
    <s v="Loan/Finance"/>
    <s v="Tata Capital"/>
    <x v="5"/>
    <s v="Yes"/>
    <s v="FB0469"/>
    <n v="3"/>
    <n v="6"/>
    <s v="Dealer Visit"/>
    <x v="4"/>
  </r>
  <r>
    <s v="ORD00911"/>
    <d v="2026-07-14T00:00:00"/>
    <x v="6"/>
    <x v="2"/>
    <d v="2026-08-07T00:00:00"/>
    <x v="0"/>
    <n v="24"/>
    <s v="CU0179"/>
    <s v="Sandeep Reddy"/>
    <s v="Male"/>
    <n v="30"/>
    <x v="10"/>
    <s v="Madhya Pradesh"/>
    <x v="1"/>
    <n v="1540000"/>
    <x v="0"/>
    <s v="C034"/>
    <x v="5"/>
    <x v="10"/>
    <x v="2"/>
    <x v="1"/>
    <s v="Automatic"/>
    <n v="1350000"/>
    <n v="2022"/>
    <n v="3"/>
    <s v="D025"/>
    <x v="4"/>
    <x v="8"/>
    <n v="2019"/>
    <n v="3000"/>
    <n v="4.7"/>
    <s v="S074"/>
    <x v="8"/>
    <n v="8"/>
    <x v="0"/>
    <s v="Black"/>
    <n v="0.02"/>
    <n v="27000"/>
    <n v="1323000"/>
    <n v="13.23"/>
    <s v="Loan/Finance"/>
    <s v="HDFC Bank"/>
    <x v="2"/>
    <s v="Yes"/>
    <s v="FB0470"/>
    <n v="2"/>
    <n v="5"/>
    <s v="Email"/>
    <x v="4"/>
  </r>
  <r>
    <s v="ORD00912"/>
    <d v="2026-07-14T00:00:00"/>
    <x v="6"/>
    <x v="2"/>
    <d v="2026-07-28T00:00:00"/>
    <x v="0"/>
    <n v="14"/>
    <s v="CU0584"/>
    <s v="Varun Patel"/>
    <s v="Male"/>
    <n v="39"/>
    <x v="2"/>
    <s v="Delhi"/>
    <x v="1"/>
    <n v="560000"/>
    <x v="0"/>
    <s v="C033"/>
    <x v="7"/>
    <x v="15"/>
    <x v="2"/>
    <x v="1"/>
    <s v="Automatic"/>
    <n v="1300000"/>
    <n v="2022"/>
    <n v="3"/>
    <s v="D001"/>
    <x v="0"/>
    <x v="2"/>
    <n v="2013"/>
    <n v="4500"/>
    <n v="3.7"/>
    <s v="S002"/>
    <x v="2"/>
    <n v="4"/>
    <x v="0"/>
    <s v="White"/>
    <n v="2.6153846153846153E-2"/>
    <n v="34000"/>
    <n v="1266000"/>
    <n v="12.66"/>
    <s v="Cash"/>
    <s v="N/A"/>
    <x v="4"/>
    <s v="Yes"/>
    <s v="No Feedback"/>
    <s v="No Feedback"/>
    <s v="No Feedback"/>
    <s v="No Feedback"/>
    <x v="3"/>
  </r>
  <r>
    <s v="ORD00913"/>
    <d v="2026-07-17T00:00:00"/>
    <x v="6"/>
    <x v="2"/>
    <d v="2026-07-25T00:00:00"/>
    <x v="0"/>
    <n v="8"/>
    <s v="CU0141"/>
    <s v="Komal Kapoor"/>
    <s v="Female"/>
    <n v="51"/>
    <x v="17"/>
    <s v="Karnataka"/>
    <x v="1"/>
    <n v="1630000"/>
    <x v="0"/>
    <s v="C001"/>
    <x v="1"/>
    <x v="25"/>
    <x v="1"/>
    <x v="1"/>
    <s v="Manual"/>
    <n v="425000"/>
    <n v="2022"/>
    <n v="3"/>
    <s v="D014"/>
    <x v="3"/>
    <x v="13"/>
    <n v="2013"/>
    <n v="12000"/>
    <n v="4.4000000000000004"/>
    <s v="S044"/>
    <x v="33"/>
    <n v="6"/>
    <x v="0"/>
    <s v="White"/>
    <n v="0"/>
    <n v="0"/>
    <n v="425000"/>
    <n v="4.25"/>
    <s v="Exchange + Loan"/>
    <s v="HDFC Bank"/>
    <x v="6"/>
    <s v="Yes"/>
    <s v="No Feedback"/>
    <s v="No Feedback"/>
    <s v="No Feedback"/>
    <s v="No Feedback"/>
    <x v="3"/>
  </r>
  <r>
    <s v="ORD00914"/>
    <d v="2026-07-18T00:00:00"/>
    <x v="6"/>
    <x v="2"/>
    <d v="2026-08-20T00:00:00"/>
    <x v="0"/>
    <n v="33"/>
    <s v="CU0586"/>
    <s v="Kamal Jain"/>
    <s v="Male"/>
    <n v="29"/>
    <x v="17"/>
    <s v="Karnataka"/>
    <x v="0"/>
    <n v="710000"/>
    <x v="0"/>
    <s v="C005"/>
    <x v="1"/>
    <x v="1"/>
    <x v="0"/>
    <x v="1"/>
    <s v="Automatic"/>
    <n v="900000"/>
    <n v="2022"/>
    <n v="3"/>
    <s v="D015"/>
    <x v="3"/>
    <x v="11"/>
    <n v="2006"/>
    <n v="4500"/>
    <n v="4.5999999999999996"/>
    <s v="S046"/>
    <x v="12"/>
    <n v="4"/>
    <x v="0"/>
    <s v="White"/>
    <n v="2.7777777777777776E-2"/>
    <n v="25000"/>
    <n v="875000"/>
    <n v="8.75"/>
    <s v="Exchange + Loan"/>
    <s v="Axis Bank"/>
    <x v="0"/>
    <s v="No"/>
    <s v="FB0471"/>
    <n v="4"/>
    <n v="8"/>
    <s v="Dealer Visit"/>
    <x v="1"/>
  </r>
  <r>
    <s v="ORD00915"/>
    <d v="2026-07-18T00:00:00"/>
    <x v="6"/>
    <x v="2"/>
    <m/>
    <x v="1"/>
    <s v=""/>
    <s v="CU0503"/>
    <s v="Jatin Singh"/>
    <s v="Male"/>
    <n v="21"/>
    <x v="21"/>
    <s v="Kerala"/>
    <x v="9"/>
    <n v="3390000"/>
    <x v="0"/>
    <s v="C032"/>
    <x v="6"/>
    <x v="13"/>
    <x v="3"/>
    <x v="0"/>
    <s v="Manual"/>
    <n v="1200000"/>
    <n v="2022"/>
    <n v="3"/>
    <s v="D019"/>
    <x v="3"/>
    <x v="23"/>
    <n v="2013"/>
    <n v="12000"/>
    <n v="4.2"/>
    <s v="S057"/>
    <x v="70"/>
    <n v="7"/>
    <x v="0"/>
    <s v="Grey"/>
    <n v="1.8333333333333333E-2"/>
    <n v="22000"/>
    <n v="1178000"/>
    <n v="11.78"/>
    <s v="Loan/Finance"/>
    <s v="Axis Bank"/>
    <x v="5"/>
    <s v="No"/>
    <s v="No Feedback"/>
    <s v="No Feedback"/>
    <s v="No Feedback"/>
    <s v="No Feedback"/>
    <x v="3"/>
  </r>
  <r>
    <s v="ORD00916"/>
    <d v="2026-07-18T00:00:00"/>
    <x v="6"/>
    <x v="2"/>
    <d v="2026-08-09T00:00:00"/>
    <x v="0"/>
    <n v="22"/>
    <s v="CU0548"/>
    <s v="Yash Shah"/>
    <s v="Male"/>
    <n v="44"/>
    <x v="12"/>
    <s v="Uttar Pradesh"/>
    <x v="8"/>
    <n v="1110000"/>
    <x v="0"/>
    <s v="C016"/>
    <x v="2"/>
    <x v="16"/>
    <x v="0"/>
    <x v="0"/>
    <s v="Manual"/>
    <n v="950000"/>
    <n v="2023"/>
    <n v="3"/>
    <s v="D008"/>
    <x v="0"/>
    <x v="12"/>
    <n v="2007"/>
    <n v="10000"/>
    <n v="3.8"/>
    <s v="S024"/>
    <x v="35"/>
    <n v="4"/>
    <x v="0"/>
    <s v="White"/>
    <n v="0"/>
    <n v="0"/>
    <n v="950000"/>
    <n v="9.5"/>
    <s v="Cash"/>
    <s v="N/A"/>
    <x v="5"/>
    <s v="Yes"/>
    <s v="No Feedback"/>
    <s v="No Feedback"/>
    <s v="No Feedback"/>
    <s v="No Feedback"/>
    <x v="3"/>
  </r>
  <r>
    <s v="ORD00917"/>
    <d v="2026-07-18T00:00:00"/>
    <x v="6"/>
    <x v="2"/>
    <d v="2026-08-01T00:00:00"/>
    <x v="0"/>
    <n v="14"/>
    <s v="CU0646"/>
    <s v="Ankit Jain"/>
    <s v="Male"/>
    <n v="40"/>
    <x v="13"/>
    <s v="Assam"/>
    <x v="6"/>
    <n v="940000"/>
    <x v="0"/>
    <s v="C024"/>
    <x v="0"/>
    <x v="0"/>
    <x v="0"/>
    <x v="0"/>
    <s v="Manual"/>
    <n v="1000000"/>
    <n v="2019"/>
    <n v="3"/>
    <s v="D023"/>
    <x v="2"/>
    <x v="14"/>
    <n v="2005"/>
    <n v="12000"/>
    <n v="4.4000000000000004"/>
    <s v="S069"/>
    <x v="28"/>
    <n v="6"/>
    <x v="0"/>
    <s v="White"/>
    <n v="2.8000000000000001E-2"/>
    <n v="28000"/>
    <n v="972000"/>
    <n v="9.7200000000000006"/>
    <s v="Cash"/>
    <s v="N/A"/>
    <x v="0"/>
    <s v="Yes"/>
    <s v="FB0472"/>
    <n v="4"/>
    <n v="10"/>
    <s v="Phone"/>
    <x v="1"/>
  </r>
  <r>
    <s v="ORD00918"/>
    <d v="2026-07-19T00:00:00"/>
    <x v="6"/>
    <x v="2"/>
    <d v="2026-08-20T00:00:00"/>
    <x v="0"/>
    <n v="32"/>
    <s v="CU0163"/>
    <s v="Faisal Malhotra"/>
    <s v="Male"/>
    <n v="43"/>
    <x v="19"/>
    <s v="West Bengal"/>
    <x v="2"/>
    <n v="2140000"/>
    <x v="0"/>
    <s v="C003"/>
    <x v="1"/>
    <x v="5"/>
    <x v="1"/>
    <x v="1"/>
    <s v="Automatic"/>
    <n v="760000"/>
    <n v="2022"/>
    <n v="2"/>
    <s v="D020"/>
    <x v="2"/>
    <x v="24"/>
    <n v="2012"/>
    <n v="4500"/>
    <n v="4.0999999999999996"/>
    <s v="S061"/>
    <x v="61"/>
    <n v="4"/>
    <x v="0"/>
    <s v="Red"/>
    <n v="1.9736842105263157E-2"/>
    <n v="15000"/>
    <n v="745000"/>
    <n v="7.45"/>
    <s v="Loan/Finance"/>
    <s v="ICICI Bank"/>
    <x v="2"/>
    <s v="No"/>
    <s v="No Feedback"/>
    <s v="No Feedback"/>
    <s v="No Feedback"/>
    <s v="No Feedback"/>
    <x v="3"/>
  </r>
  <r>
    <s v="ORD00919"/>
    <d v="2026-07-19T00:00:00"/>
    <x v="6"/>
    <x v="2"/>
    <d v="2026-08-18T00:00:00"/>
    <x v="0"/>
    <n v="30"/>
    <s v="CU0008"/>
    <s v="Dinesh Chauhan"/>
    <s v="Male"/>
    <n v="42"/>
    <x v="8"/>
    <s v="Madhya Pradesh"/>
    <x v="2"/>
    <n v="1900000"/>
    <x v="0"/>
    <s v="C021"/>
    <x v="0"/>
    <x v="33"/>
    <x v="0"/>
    <x v="0"/>
    <s v="Automatic"/>
    <n v="1500000"/>
    <n v="2022"/>
    <n v="4"/>
    <s v="D025"/>
    <x v="4"/>
    <x v="8"/>
    <n v="2019"/>
    <n v="3000"/>
    <n v="4.7"/>
    <s v="S077"/>
    <x v="46"/>
    <n v="6"/>
    <x v="0"/>
    <s v="Silver"/>
    <n v="1.7333333333333333E-2"/>
    <n v="26000"/>
    <n v="1474000"/>
    <n v="14.74"/>
    <s v="Cash"/>
    <s v="N/A"/>
    <x v="2"/>
    <s v="No"/>
    <s v="No Feedback"/>
    <s v="No Feedback"/>
    <s v="No Feedback"/>
    <s v="No Feedback"/>
    <x v="3"/>
  </r>
  <r>
    <s v="ORD00920"/>
    <d v="2026-07-19T00:00:00"/>
    <x v="6"/>
    <x v="2"/>
    <d v="2026-07-24T00:00:00"/>
    <x v="0"/>
    <n v="5"/>
    <s v="CU0459"/>
    <s v="Faisal Das"/>
    <s v="Male"/>
    <n v="59"/>
    <x v="6"/>
    <s v="Odisha"/>
    <x v="8"/>
    <n v="2710000"/>
    <x v="0"/>
    <s v="C015"/>
    <x v="2"/>
    <x v="2"/>
    <x v="0"/>
    <x v="1"/>
    <s v="Manual"/>
    <n v="650000"/>
    <n v="2021"/>
    <n v="3"/>
    <s v="D003"/>
    <x v="0"/>
    <x v="4"/>
    <n v="2012"/>
    <n v="10000"/>
    <n v="4.2"/>
    <s v="S010"/>
    <x v="15"/>
    <n v="5"/>
    <x v="0"/>
    <s v="White"/>
    <n v="4.1538461538461538E-2"/>
    <n v="27000"/>
    <n v="623000"/>
    <n v="6.23"/>
    <s v="Loan/Finance"/>
    <s v="Axis Bank"/>
    <x v="2"/>
    <s v="Yes"/>
    <s v="FB0473"/>
    <n v="4"/>
    <n v="9"/>
    <s v="Online Survey"/>
    <x v="1"/>
  </r>
  <r>
    <s v="ORD00921"/>
    <d v="2026-07-23T00:00:00"/>
    <x v="6"/>
    <x v="2"/>
    <d v="2026-08-06T00:00:00"/>
    <x v="0"/>
    <n v="14"/>
    <s v="CU0024"/>
    <s v="Akash Khanna"/>
    <s v="Male"/>
    <n v="28"/>
    <x v="11"/>
    <s v="Karnataka"/>
    <x v="8"/>
    <n v="1460000"/>
    <x v="0"/>
    <s v="C010"/>
    <x v="3"/>
    <x v="4"/>
    <x v="0"/>
    <x v="1"/>
    <s v="Manual"/>
    <n v="800000"/>
    <n v="2022"/>
    <n v="3"/>
    <s v="D014"/>
    <x v="3"/>
    <x v="13"/>
    <n v="2013"/>
    <n v="12000"/>
    <n v="4.4000000000000004"/>
    <s v="S043"/>
    <x v="23"/>
    <n v="4"/>
    <x v="0"/>
    <s v="Orange"/>
    <n v="0"/>
    <n v="0"/>
    <n v="800000"/>
    <n v="8"/>
    <s v="Exchange + Loan"/>
    <s v="ICICI Bank"/>
    <x v="3"/>
    <s v="Yes"/>
    <s v="FB0474"/>
    <n v="5"/>
    <n v="10"/>
    <s v="Email"/>
    <x v="1"/>
  </r>
  <r>
    <s v="ORD00922"/>
    <d v="2026-07-24T00:00:00"/>
    <x v="6"/>
    <x v="2"/>
    <d v="2026-07-30T00:00:00"/>
    <x v="0"/>
    <n v="6"/>
    <s v="CU0113"/>
    <s v="Komal Shah"/>
    <s v="Female"/>
    <n v="24"/>
    <x v="15"/>
    <s v="Tamil Nadu"/>
    <x v="1"/>
    <n v="640000"/>
    <x v="0"/>
    <s v="C031"/>
    <x v="6"/>
    <x v="23"/>
    <x v="0"/>
    <x v="0"/>
    <s v="Manual"/>
    <n v="950000"/>
    <n v="2024"/>
    <n v="4"/>
    <s v="D017"/>
    <x v="3"/>
    <x v="19"/>
    <n v="2015"/>
    <n v="4500"/>
    <n v="4.3"/>
    <s v="S051"/>
    <x v="29"/>
    <n v="4"/>
    <x v="0"/>
    <s v="Grey"/>
    <n v="2.8421052631578948E-2"/>
    <n v="27000"/>
    <n v="923000"/>
    <n v="9.23"/>
    <s v="Cash"/>
    <s v="N/A"/>
    <x v="5"/>
    <s v="No"/>
    <s v="No Feedback"/>
    <s v="No Feedback"/>
    <s v="No Feedback"/>
    <s v="No Feedback"/>
    <x v="3"/>
  </r>
  <r>
    <s v="ORD00923"/>
    <d v="2026-07-25T00:00:00"/>
    <x v="6"/>
    <x v="2"/>
    <d v="2026-08-12T00:00:00"/>
    <x v="0"/>
    <n v="18"/>
    <s v="CU0009"/>
    <s v="Tarun Khanna"/>
    <s v="Male"/>
    <n v="36"/>
    <x v="0"/>
    <s v="Chandigarh"/>
    <x v="8"/>
    <n v="1270000"/>
    <x v="0"/>
    <s v="C004"/>
    <x v="1"/>
    <x v="7"/>
    <x v="2"/>
    <x v="1"/>
    <s v="Manual"/>
    <n v="690000"/>
    <n v="2024"/>
    <n v="3"/>
    <s v="D004"/>
    <x v="0"/>
    <x v="0"/>
    <n v="2018"/>
    <n v="4500"/>
    <n v="4"/>
    <s v="S012"/>
    <x v="0"/>
    <n v="7"/>
    <x v="0"/>
    <s v="Brown"/>
    <n v="1.7391304347826087E-2"/>
    <n v="12000"/>
    <n v="678000"/>
    <n v="6.78"/>
    <s v="Cash"/>
    <s v="N/A"/>
    <x v="4"/>
    <s v="No"/>
    <s v="No Feedback"/>
    <s v="No Feedback"/>
    <s v="No Feedback"/>
    <s v="No Feedback"/>
    <x v="3"/>
  </r>
  <r>
    <s v="ORD00924"/>
    <d v="2026-07-25T00:00:00"/>
    <x v="6"/>
    <x v="2"/>
    <d v="2026-08-12T00:00:00"/>
    <x v="0"/>
    <n v="18"/>
    <s v="CU0629"/>
    <s v="Karan Verma"/>
    <s v="Male"/>
    <n v="33"/>
    <x v="6"/>
    <s v="Odisha"/>
    <x v="1"/>
    <n v="1260000"/>
    <x v="0"/>
    <s v="C006"/>
    <x v="1"/>
    <x v="11"/>
    <x v="3"/>
    <x v="2"/>
    <s v="Manual"/>
    <n v="900000"/>
    <n v="2022"/>
    <n v="3"/>
    <s v="D021"/>
    <x v="2"/>
    <x v="6"/>
    <n v="2008"/>
    <n v="4500"/>
    <n v="4.3"/>
    <s v="S064"/>
    <x v="40"/>
    <n v="8"/>
    <x v="0"/>
    <s v="Black"/>
    <n v="1.7777777777777778E-2"/>
    <n v="16000"/>
    <n v="884000"/>
    <n v="8.84"/>
    <s v="Loan/Finance"/>
    <s v="Axis Bank"/>
    <x v="2"/>
    <s v="No"/>
    <s v="FB0475"/>
    <n v="4"/>
    <n v="9"/>
    <s v="Phone"/>
    <x v="1"/>
  </r>
  <r>
    <s v="ORD00925"/>
    <d v="2026-07-26T00:00:00"/>
    <x v="6"/>
    <x v="2"/>
    <d v="2026-08-13T00:00:00"/>
    <x v="0"/>
    <n v="18"/>
    <s v="CU0300"/>
    <s v="Ayesha Rao"/>
    <s v="Female"/>
    <n v="41"/>
    <x v="8"/>
    <s v="Madhya Pradesh"/>
    <x v="7"/>
    <n v="650000"/>
    <x v="0"/>
    <s v="C023"/>
    <x v="0"/>
    <x v="24"/>
    <x v="0"/>
    <x v="1"/>
    <s v="Manual"/>
    <n v="900000"/>
    <n v="2024"/>
    <n v="3"/>
    <s v="D025"/>
    <x v="4"/>
    <x v="8"/>
    <n v="2019"/>
    <n v="3000"/>
    <n v="4.7"/>
    <s v="S074"/>
    <x v="8"/>
    <n v="8"/>
    <x v="0"/>
    <s v="Grey"/>
    <n v="4.8888888888888891E-2"/>
    <n v="44000"/>
    <n v="856000"/>
    <n v="8.56"/>
    <s v="Cash"/>
    <s v="N/A"/>
    <x v="0"/>
    <s v="No"/>
    <s v="No Feedback"/>
    <s v="No Feedback"/>
    <s v="No Feedback"/>
    <s v="No Feedback"/>
    <x v="3"/>
  </r>
  <r>
    <s v="ORD00926"/>
    <d v="2026-07-28T00:00:00"/>
    <x v="6"/>
    <x v="2"/>
    <d v="2026-08-10T00:00:00"/>
    <x v="0"/>
    <n v="13"/>
    <s v="CU0265"/>
    <s v="Ravi Saini"/>
    <s v="Male"/>
    <n v="50"/>
    <x v="0"/>
    <s v="Chandigarh"/>
    <x v="1"/>
    <n v="1410000"/>
    <x v="0"/>
    <s v="C006"/>
    <x v="1"/>
    <x v="11"/>
    <x v="3"/>
    <x v="2"/>
    <s v="Manual"/>
    <n v="900000"/>
    <n v="2022"/>
    <n v="3"/>
    <s v="D004"/>
    <x v="0"/>
    <x v="0"/>
    <n v="2018"/>
    <n v="4500"/>
    <n v="4"/>
    <s v="S013"/>
    <x v="43"/>
    <n v="7"/>
    <x v="0"/>
    <s v="White"/>
    <n v="1.6666666666666666E-2"/>
    <n v="15000"/>
    <n v="885000"/>
    <n v="8.85"/>
    <s v="Cash"/>
    <s v="N/A"/>
    <x v="6"/>
    <s v="No"/>
    <s v="No Feedback"/>
    <s v="No Feedback"/>
    <s v="No Feedback"/>
    <s v="No Feedback"/>
    <x v="3"/>
  </r>
  <r>
    <s v="ORD00927"/>
    <d v="2026-07-29T00:00:00"/>
    <x v="6"/>
    <x v="2"/>
    <d v="2026-08-18T00:00:00"/>
    <x v="0"/>
    <n v="20"/>
    <s v="CU0337"/>
    <s v="Mohit Bose"/>
    <s v="Male"/>
    <n v="47"/>
    <x v="9"/>
    <s v="Haryana"/>
    <x v="3"/>
    <n v="350000"/>
    <x v="0"/>
    <s v="C008"/>
    <x v="3"/>
    <x v="12"/>
    <x v="1"/>
    <x v="1"/>
    <s v="Manual"/>
    <n v="600000"/>
    <n v="2023"/>
    <n v="3"/>
    <s v="D003"/>
    <x v="0"/>
    <x v="4"/>
    <n v="2012"/>
    <n v="10000"/>
    <n v="4.2"/>
    <s v="S011"/>
    <x v="4"/>
    <n v="7"/>
    <x v="0"/>
    <s v="White"/>
    <n v="0"/>
    <n v="0"/>
    <n v="600000"/>
    <n v="6"/>
    <s v="Cash"/>
    <s v="N/A"/>
    <x v="0"/>
    <s v="Yes"/>
    <s v="FB0476"/>
    <n v="3"/>
    <n v="6"/>
    <s v="Email"/>
    <x v="7"/>
  </r>
  <r>
    <s v="ORD00928"/>
    <d v="2026-07-31T00:00:00"/>
    <x v="6"/>
    <x v="2"/>
    <d v="2026-08-05T00:00:00"/>
    <x v="0"/>
    <n v="5"/>
    <s v="CU0009"/>
    <s v="Tarun Khanna"/>
    <s v="Male"/>
    <n v="36"/>
    <x v="0"/>
    <s v="Chandigarh"/>
    <x v="8"/>
    <n v="1270000"/>
    <x v="0"/>
    <s v="C037"/>
    <x v="8"/>
    <x v="21"/>
    <x v="0"/>
    <x v="1"/>
    <s v="Manual"/>
    <n v="700000"/>
    <n v="2021"/>
    <n v="4"/>
    <s v="D004"/>
    <x v="0"/>
    <x v="0"/>
    <n v="2018"/>
    <n v="4500"/>
    <n v="4"/>
    <s v="S012"/>
    <x v="0"/>
    <n v="7"/>
    <x v="0"/>
    <s v="Silver"/>
    <n v="0"/>
    <n v="0"/>
    <n v="700000"/>
    <n v="7"/>
    <s v="Loan/Finance"/>
    <s v="Tata Capital"/>
    <x v="2"/>
    <s v="No"/>
    <s v="FB0477"/>
    <n v="4"/>
    <n v="8"/>
    <s v="Email"/>
    <x v="1"/>
  </r>
  <r>
    <s v="ORD00929"/>
    <d v="2026-08-01T00:00:00"/>
    <x v="7"/>
    <x v="2"/>
    <d v="2026-08-12T00:00:00"/>
    <x v="0"/>
    <n v="11"/>
    <s v="CU0357"/>
    <s v="Ashok Das"/>
    <s v="Male"/>
    <n v="46"/>
    <x v="20"/>
    <s v="Maharashtra"/>
    <x v="2"/>
    <n v="2070000"/>
    <x v="0"/>
    <s v="C004"/>
    <x v="1"/>
    <x v="7"/>
    <x v="2"/>
    <x v="1"/>
    <s v="Manual"/>
    <n v="690000"/>
    <n v="2024"/>
    <n v="3"/>
    <s v="D010"/>
    <x v="1"/>
    <x v="9"/>
    <n v="2014"/>
    <n v="3000"/>
    <n v="4.5999999999999996"/>
    <s v="S032"/>
    <x v="17"/>
    <n v="6"/>
    <x v="0"/>
    <s v="White"/>
    <n v="8.6956521739130436E-3"/>
    <n v="6000"/>
    <n v="684000"/>
    <n v="6.84"/>
    <s v="Cash"/>
    <s v="N/A"/>
    <x v="6"/>
    <s v="Yes"/>
    <s v="FB0478"/>
    <n v="3"/>
    <n v="6"/>
    <s v="Email"/>
    <x v="1"/>
  </r>
  <r>
    <s v="ORD00930"/>
    <d v="2026-08-02T00:00:00"/>
    <x v="7"/>
    <x v="2"/>
    <d v="2026-08-08T00:00:00"/>
    <x v="0"/>
    <n v="6"/>
    <s v="CU0310"/>
    <s v="Rakesh Mehta"/>
    <s v="Male"/>
    <n v="36"/>
    <x v="16"/>
    <s v="Uttar Pradesh"/>
    <x v="6"/>
    <n v="1600000"/>
    <x v="0"/>
    <s v="C006"/>
    <x v="1"/>
    <x v="11"/>
    <x v="3"/>
    <x v="2"/>
    <s v="Manual"/>
    <n v="900000"/>
    <n v="2022"/>
    <n v="3"/>
    <s v="D008"/>
    <x v="0"/>
    <x v="12"/>
    <n v="2007"/>
    <n v="10000"/>
    <n v="3.8"/>
    <s v="S025"/>
    <x v="63"/>
    <n v="5"/>
    <x v="0"/>
    <s v="Red"/>
    <n v="0"/>
    <n v="0"/>
    <n v="900000"/>
    <n v="9"/>
    <s v="Cash"/>
    <s v="N/A"/>
    <x v="0"/>
    <s v="No"/>
    <s v="FB0479"/>
    <n v="5"/>
    <n v="9"/>
    <s v="Online Survey"/>
    <x v="1"/>
  </r>
  <r>
    <s v="ORD00931"/>
    <d v="2026-08-02T00:00:00"/>
    <x v="7"/>
    <x v="2"/>
    <d v="2026-08-30T00:00:00"/>
    <x v="0"/>
    <n v="28"/>
    <s v="CU0365"/>
    <s v="Pradeep Singh"/>
    <s v="Male"/>
    <n v="32"/>
    <x v="15"/>
    <s v="Tamil Nadu"/>
    <x v="2"/>
    <n v="2610000"/>
    <x v="1"/>
    <s v="C003"/>
    <x v="1"/>
    <x v="5"/>
    <x v="1"/>
    <x v="1"/>
    <s v="Automatic"/>
    <n v="760000"/>
    <n v="2022"/>
    <n v="2"/>
    <s v="D016"/>
    <x v="3"/>
    <x v="18"/>
    <n v="2007"/>
    <n v="4500"/>
    <n v="4.7"/>
    <s v="S050"/>
    <x v="59"/>
    <n v="5"/>
    <x v="0"/>
    <s v="White"/>
    <n v="4.4736842105263158E-2"/>
    <n v="34000"/>
    <n v="726000"/>
    <n v="7.26"/>
    <s v="Lease (Corporate)"/>
    <s v="Tata Capital"/>
    <x v="5"/>
    <s v="No"/>
    <s v="No Feedback"/>
    <s v="No Feedback"/>
    <s v="No Feedback"/>
    <s v="No Feedback"/>
    <x v="3"/>
  </r>
  <r>
    <s v="ORD00932"/>
    <d v="2026-08-02T00:00:00"/>
    <x v="7"/>
    <x v="2"/>
    <d v="2026-08-09T00:00:00"/>
    <x v="0"/>
    <n v="7"/>
    <s v="CU0644"/>
    <s v="Imran Shah"/>
    <s v="Male"/>
    <n v="37"/>
    <x v="19"/>
    <s v="West Bengal"/>
    <x v="2"/>
    <n v="2940000"/>
    <x v="0"/>
    <s v="C020"/>
    <x v="0"/>
    <x v="28"/>
    <x v="0"/>
    <x v="0"/>
    <s v="Manual"/>
    <n v="1250000"/>
    <n v="2020"/>
    <n v="2"/>
    <s v="D020"/>
    <x v="2"/>
    <x v="24"/>
    <n v="2012"/>
    <n v="4500"/>
    <n v="4.0999999999999996"/>
    <s v="S061"/>
    <x v="61"/>
    <n v="4"/>
    <x v="0"/>
    <s v="White"/>
    <n v="4.0800000000000003E-2"/>
    <n v="51000"/>
    <n v="1199000"/>
    <n v="11.99"/>
    <s v="Cash"/>
    <s v="N/A"/>
    <x v="2"/>
    <s v="No"/>
    <s v="FB0480"/>
    <n v="3"/>
    <n v="6"/>
    <s v="Phone"/>
    <x v="7"/>
  </r>
  <r>
    <s v="ORD00933"/>
    <d v="2026-08-03T00:00:00"/>
    <x v="7"/>
    <x v="2"/>
    <d v="2026-08-29T00:00:00"/>
    <x v="0"/>
    <n v="26"/>
    <s v="CU0306"/>
    <s v="Jatin Iyer"/>
    <s v="Male"/>
    <n v="42"/>
    <x v="0"/>
    <s v="Chandigarh"/>
    <x v="1"/>
    <n v="1210000"/>
    <x v="0"/>
    <s v="C004"/>
    <x v="1"/>
    <x v="7"/>
    <x v="2"/>
    <x v="1"/>
    <s v="Manual"/>
    <n v="690000"/>
    <n v="2024"/>
    <n v="3"/>
    <s v="D004"/>
    <x v="0"/>
    <x v="0"/>
    <n v="2018"/>
    <n v="4500"/>
    <n v="4"/>
    <s v="S013"/>
    <x v="43"/>
    <n v="7"/>
    <x v="0"/>
    <s v="White"/>
    <n v="0"/>
    <n v="0"/>
    <n v="690000"/>
    <n v="6.9"/>
    <s v="Cash"/>
    <s v="N/A"/>
    <x v="0"/>
    <s v="No"/>
    <s v="FB0481"/>
    <n v="4"/>
    <n v="8"/>
    <s v="Online Survey"/>
    <x v="1"/>
  </r>
  <r>
    <s v="ORD00934"/>
    <d v="2026-08-04T00:00:00"/>
    <x v="7"/>
    <x v="2"/>
    <d v="2026-08-23T00:00:00"/>
    <x v="0"/>
    <n v="19"/>
    <s v="CU0188"/>
    <s v="Komal Bansal"/>
    <s v="Female"/>
    <n v="45"/>
    <x v="6"/>
    <s v="Odisha"/>
    <x v="9"/>
    <n v="2640000"/>
    <x v="0"/>
    <s v="C004"/>
    <x v="1"/>
    <x v="7"/>
    <x v="2"/>
    <x v="1"/>
    <s v="Manual"/>
    <n v="690000"/>
    <n v="2024"/>
    <n v="3"/>
    <s v="D021"/>
    <x v="2"/>
    <x v="6"/>
    <n v="2008"/>
    <n v="4500"/>
    <n v="4.3"/>
    <s v="S062"/>
    <x v="6"/>
    <n v="5"/>
    <x v="0"/>
    <s v="Black"/>
    <n v="4.2028985507246375E-2"/>
    <n v="29000"/>
    <n v="661000"/>
    <n v="6.61"/>
    <s v="Loan/Finance"/>
    <s v="Axis Bank"/>
    <x v="1"/>
    <s v="Yes"/>
    <s v="No Feedback"/>
    <s v="No Feedback"/>
    <s v="No Feedback"/>
    <s v="No Feedback"/>
    <x v="3"/>
  </r>
  <r>
    <s v="ORD00935"/>
    <d v="2026-08-04T00:00:00"/>
    <x v="7"/>
    <x v="2"/>
    <d v="2026-08-08T00:00:00"/>
    <x v="0"/>
    <n v="4"/>
    <s v="CU0020"/>
    <s v="Rakesh Shah"/>
    <s v="Male"/>
    <n v="40"/>
    <x v="3"/>
    <s v="Maharashtra"/>
    <x v="8"/>
    <n v="2740000"/>
    <x v="0"/>
    <s v="C006"/>
    <x v="1"/>
    <x v="11"/>
    <x v="3"/>
    <x v="2"/>
    <s v="Manual"/>
    <n v="900000"/>
    <n v="2022"/>
    <n v="3"/>
    <s v="D011"/>
    <x v="1"/>
    <x v="3"/>
    <n v="2019"/>
    <n v="12000"/>
    <n v="4.5999999999999996"/>
    <s v="S035"/>
    <x v="22"/>
    <n v="4"/>
    <x v="0"/>
    <s v="White"/>
    <n v="2.8888888888888888E-2"/>
    <n v="26000"/>
    <n v="874000"/>
    <n v="8.74"/>
    <s v="Exchange + Loan"/>
    <s v="Tata Capital"/>
    <x v="4"/>
    <s v="No"/>
    <s v="No Feedback"/>
    <s v="No Feedback"/>
    <s v="No Feedback"/>
    <s v="No Feedback"/>
    <x v="3"/>
  </r>
  <r>
    <s v="ORD00936"/>
    <d v="2026-08-06T00:00:00"/>
    <x v="7"/>
    <x v="2"/>
    <d v="2026-08-14T00:00:00"/>
    <x v="0"/>
    <n v="8"/>
    <s v="CU0322"/>
    <s v="Ashok Patel"/>
    <s v="Male"/>
    <n v="39"/>
    <x v="10"/>
    <s v="Madhya Pradesh"/>
    <x v="7"/>
    <n v="960000"/>
    <x v="0"/>
    <s v="C021"/>
    <x v="0"/>
    <x v="33"/>
    <x v="0"/>
    <x v="0"/>
    <s v="Automatic"/>
    <n v="1500000"/>
    <n v="2022"/>
    <n v="4"/>
    <s v="D019"/>
    <x v="3"/>
    <x v="23"/>
    <n v="2013"/>
    <n v="12000"/>
    <n v="4.2"/>
    <s v="S058"/>
    <x v="48"/>
    <n v="8"/>
    <x v="1"/>
    <s v="Grey"/>
    <n v="1.9333333333333334E-2"/>
    <n v="29000"/>
    <n v="1471000"/>
    <n v="14.71"/>
    <s v="Loan/Finance"/>
    <s v="SBI"/>
    <x v="3"/>
    <s v="No"/>
    <s v="FB0482"/>
    <n v="2"/>
    <n v="4"/>
    <s v="Online Survey"/>
    <x v="7"/>
  </r>
  <r>
    <s v="ORD00937"/>
    <d v="2026-08-08T00:00:00"/>
    <x v="7"/>
    <x v="2"/>
    <d v="2026-09-03T00:00:00"/>
    <x v="0"/>
    <n v="26"/>
    <s v="CU0293"/>
    <s v="Kunal Sharma"/>
    <s v="Male"/>
    <n v="28"/>
    <x v="5"/>
    <s v="Tamil Nadu"/>
    <x v="8"/>
    <n v="2470000"/>
    <x v="0"/>
    <s v="C002"/>
    <x v="1"/>
    <x v="3"/>
    <x v="1"/>
    <x v="1"/>
    <s v="Manual"/>
    <n v="650000"/>
    <n v="2024"/>
    <n v="3"/>
    <s v="D016"/>
    <x v="3"/>
    <x v="18"/>
    <n v="2007"/>
    <n v="4500"/>
    <n v="4.7"/>
    <s v="S049"/>
    <x v="37"/>
    <n v="8"/>
    <x v="0"/>
    <s v="Orange"/>
    <n v="0"/>
    <n v="0"/>
    <n v="650000"/>
    <n v="6.5"/>
    <s v="Loan/Finance"/>
    <s v="SBI"/>
    <x v="0"/>
    <s v="Yes"/>
    <s v="No Feedback"/>
    <s v="No Feedback"/>
    <s v="No Feedback"/>
    <s v="No Feedback"/>
    <x v="3"/>
  </r>
  <r>
    <s v="ORD00938"/>
    <d v="2026-08-08T00:00:00"/>
    <x v="7"/>
    <x v="2"/>
    <d v="2026-08-21T00:00:00"/>
    <x v="0"/>
    <n v="13"/>
    <s v="CU0573"/>
    <s v="Swati Agarwal"/>
    <s v="Female"/>
    <n v="26"/>
    <x v="1"/>
    <s v="Punjab"/>
    <x v="9"/>
    <n v="1630000"/>
    <x v="0"/>
    <s v="C016"/>
    <x v="2"/>
    <x v="16"/>
    <x v="0"/>
    <x v="0"/>
    <s v="Manual"/>
    <n v="950000"/>
    <n v="2023"/>
    <n v="3"/>
    <s v="D005"/>
    <x v="0"/>
    <x v="1"/>
    <n v="2010"/>
    <n v="12000"/>
    <n v="4"/>
    <s v="S015"/>
    <x v="10"/>
    <n v="8"/>
    <x v="0"/>
    <s v="White"/>
    <n v="0"/>
    <n v="0"/>
    <n v="950000"/>
    <n v="9.5"/>
    <s v="Loan/Finance"/>
    <s v="Mahindra Finance"/>
    <x v="0"/>
    <s v="No"/>
    <s v="FB0483"/>
    <n v="4"/>
    <n v="8"/>
    <s v="Online Survey"/>
    <x v="1"/>
  </r>
  <r>
    <s v="ORD00939"/>
    <d v="2026-08-08T00:00:00"/>
    <x v="7"/>
    <x v="2"/>
    <d v="2026-08-11T00:00:00"/>
    <x v="0"/>
    <n v="3"/>
    <s v="CU0157"/>
    <s v="Nitin Khanna"/>
    <s v="Male"/>
    <n v="22"/>
    <x v="3"/>
    <s v="Maharashtra"/>
    <x v="2"/>
    <n v="3160000"/>
    <x v="1"/>
    <s v="C016"/>
    <x v="2"/>
    <x v="16"/>
    <x v="0"/>
    <x v="0"/>
    <s v="Manual"/>
    <n v="950000"/>
    <n v="2023"/>
    <n v="3"/>
    <s v="D009"/>
    <x v="1"/>
    <x v="17"/>
    <n v="2011"/>
    <n v="12000"/>
    <n v="3.5"/>
    <s v="S026"/>
    <x v="17"/>
    <n v="6"/>
    <x v="0"/>
    <s v="White"/>
    <n v="0"/>
    <n v="0"/>
    <n v="950000"/>
    <n v="9.5"/>
    <s v="Lease (Corporate)"/>
    <s v="HDFC Bank"/>
    <x v="0"/>
    <s v="Yes"/>
    <s v="FB0484"/>
    <n v="5"/>
    <n v="10"/>
    <s v="Online Survey"/>
    <x v="1"/>
  </r>
  <r>
    <s v="ORD00940"/>
    <d v="2026-08-10T00:00:00"/>
    <x v="7"/>
    <x v="2"/>
    <d v="2026-08-22T00:00:00"/>
    <x v="0"/>
    <n v="12"/>
    <s v="CU0260"/>
    <s v="Kamal Bansal"/>
    <s v="Male"/>
    <n v="50"/>
    <x v="16"/>
    <s v="Uttar Pradesh"/>
    <x v="1"/>
    <n v="640000"/>
    <x v="0"/>
    <s v="C010"/>
    <x v="3"/>
    <x v="4"/>
    <x v="0"/>
    <x v="1"/>
    <s v="Manual"/>
    <n v="800000"/>
    <n v="2022"/>
    <n v="3"/>
    <s v="D007"/>
    <x v="0"/>
    <x v="16"/>
    <n v="2013"/>
    <n v="3000"/>
    <n v="4.4000000000000004"/>
    <s v="S021"/>
    <x v="51"/>
    <n v="5"/>
    <x v="0"/>
    <s v="Red"/>
    <n v="4.4999999999999998E-2"/>
    <n v="36000"/>
    <n v="764000"/>
    <n v="7.64"/>
    <s v="Loan/Finance"/>
    <s v="Axis Bank"/>
    <x v="5"/>
    <s v="No"/>
    <s v="No Feedback"/>
    <s v="No Feedback"/>
    <s v="No Feedback"/>
    <s v="No Feedback"/>
    <x v="3"/>
  </r>
  <r>
    <s v="ORD00941"/>
    <d v="2026-08-10T00:00:00"/>
    <x v="7"/>
    <x v="2"/>
    <d v="2026-08-24T00:00:00"/>
    <x v="0"/>
    <n v="14"/>
    <s v="CU0356"/>
    <s v="Pradeep Mishra"/>
    <s v="Male"/>
    <n v="52"/>
    <x v="20"/>
    <s v="Maharashtra"/>
    <x v="7"/>
    <n v="400000"/>
    <x v="0"/>
    <s v="C016"/>
    <x v="2"/>
    <x v="16"/>
    <x v="0"/>
    <x v="0"/>
    <s v="Manual"/>
    <n v="950000"/>
    <n v="2023"/>
    <n v="3"/>
    <s v="D011"/>
    <x v="1"/>
    <x v="3"/>
    <n v="2019"/>
    <n v="12000"/>
    <n v="4.5999999999999996"/>
    <s v="S034"/>
    <x v="3"/>
    <n v="5"/>
    <x v="0"/>
    <s v="Blue"/>
    <n v="0"/>
    <n v="0"/>
    <n v="950000"/>
    <n v="9.5"/>
    <s v="Loan/Finance"/>
    <s v="SBI"/>
    <x v="1"/>
    <s v="No"/>
    <s v="FB0485"/>
    <n v="4"/>
    <n v="7"/>
    <s v="Dealer Visit"/>
    <x v="1"/>
  </r>
  <r>
    <s v="ORD00942"/>
    <d v="2026-08-12T00:00:00"/>
    <x v="7"/>
    <x v="2"/>
    <d v="2026-09-02T00:00:00"/>
    <x v="0"/>
    <n v="21"/>
    <s v="CU0570"/>
    <s v="Rakesh Gupta"/>
    <s v="Male"/>
    <n v="22"/>
    <x v="17"/>
    <s v="Karnataka"/>
    <x v="0"/>
    <n v="1150000"/>
    <x v="0"/>
    <s v="C024"/>
    <x v="0"/>
    <x v="0"/>
    <x v="0"/>
    <x v="0"/>
    <s v="Manual"/>
    <n v="1000000"/>
    <n v="2019"/>
    <n v="3"/>
    <s v="D014"/>
    <x v="3"/>
    <x v="13"/>
    <n v="2013"/>
    <n v="12000"/>
    <n v="4.4000000000000004"/>
    <s v="S042"/>
    <x v="16"/>
    <n v="5"/>
    <x v="0"/>
    <s v="Black"/>
    <n v="0"/>
    <n v="0"/>
    <n v="1000000"/>
    <n v="10"/>
    <s v="Cash"/>
    <s v="N/A"/>
    <x v="4"/>
    <s v="No"/>
    <s v="No Feedback"/>
    <s v="No Feedback"/>
    <s v="No Feedback"/>
    <s v="No Feedback"/>
    <x v="3"/>
  </r>
  <r>
    <s v="ORD00943"/>
    <d v="2026-08-13T00:00:00"/>
    <x v="7"/>
    <x v="2"/>
    <d v="2026-09-11T00:00:00"/>
    <x v="0"/>
    <n v="29"/>
    <s v="CU0017"/>
    <s v="Pradeep Shah"/>
    <s v="Male"/>
    <n v="35"/>
    <x v="19"/>
    <s v="West Bengal"/>
    <x v="1"/>
    <n v="870000"/>
    <x v="0"/>
    <s v="C002"/>
    <x v="1"/>
    <x v="3"/>
    <x v="1"/>
    <x v="1"/>
    <s v="Manual"/>
    <n v="650000"/>
    <n v="2024"/>
    <n v="3"/>
    <s v="D020"/>
    <x v="2"/>
    <x v="24"/>
    <n v="2012"/>
    <n v="4500"/>
    <n v="4.0999999999999996"/>
    <s v="S060"/>
    <x v="56"/>
    <n v="5"/>
    <x v="0"/>
    <s v="Blue"/>
    <n v="7.6923076923076927E-3"/>
    <n v="5000"/>
    <n v="645000"/>
    <n v="6.45"/>
    <s v="Loan/Finance"/>
    <s v="HDFC Bank"/>
    <x v="2"/>
    <s v="No"/>
    <s v="FB0486"/>
    <n v="4"/>
    <n v="8"/>
    <s v="Online Survey"/>
    <x v="1"/>
  </r>
  <r>
    <s v="ORD00944"/>
    <d v="2026-08-13T00:00:00"/>
    <x v="7"/>
    <x v="2"/>
    <d v="2026-09-11T00:00:00"/>
    <x v="0"/>
    <n v="29"/>
    <s v="CU0560"/>
    <s v="Karan Saini"/>
    <s v="Male"/>
    <n v="38"/>
    <x v="12"/>
    <s v="Uttar Pradesh"/>
    <x v="4"/>
    <n v="530000"/>
    <x v="0"/>
    <s v="C011"/>
    <x v="3"/>
    <x v="14"/>
    <x v="0"/>
    <x v="0"/>
    <s v="Automatic"/>
    <n v="1250000"/>
    <n v="2024"/>
    <n v="4"/>
    <s v="D007"/>
    <x v="0"/>
    <x v="16"/>
    <n v="2013"/>
    <n v="3000"/>
    <n v="4.4000000000000004"/>
    <s v="S021"/>
    <x v="51"/>
    <n v="5"/>
    <x v="0"/>
    <s v="White"/>
    <n v="3.6799999999999999E-2"/>
    <n v="46000"/>
    <n v="1204000"/>
    <n v="12.04"/>
    <s v="Exchange + Loan"/>
    <s v="ICICI Bank"/>
    <x v="4"/>
    <s v="No"/>
    <s v="FB0487"/>
    <n v="5"/>
    <n v="10"/>
    <s v="Phone"/>
    <x v="1"/>
  </r>
  <r>
    <s v="ORD00945"/>
    <d v="2026-08-14T00:00:00"/>
    <x v="7"/>
    <x v="2"/>
    <d v="2026-09-16T00:00:00"/>
    <x v="0"/>
    <n v="33"/>
    <s v="CU0188"/>
    <s v="Komal Bansal"/>
    <s v="Female"/>
    <n v="45"/>
    <x v="6"/>
    <s v="Odisha"/>
    <x v="9"/>
    <n v="2640000"/>
    <x v="0"/>
    <s v="C033"/>
    <x v="7"/>
    <x v="15"/>
    <x v="2"/>
    <x v="1"/>
    <s v="Automatic"/>
    <n v="1300000"/>
    <n v="2022"/>
    <n v="3"/>
    <s v="D021"/>
    <x v="2"/>
    <x v="6"/>
    <n v="2008"/>
    <n v="4500"/>
    <n v="4.3"/>
    <s v="S064"/>
    <x v="40"/>
    <n v="8"/>
    <x v="0"/>
    <s v="Grey"/>
    <n v="2.5384615384615384E-2"/>
    <n v="33000"/>
    <n v="1267000"/>
    <n v="12.67"/>
    <s v="Exchange + Loan"/>
    <s v="SBI"/>
    <x v="2"/>
    <s v="No"/>
    <s v="No Feedback"/>
    <s v="No Feedback"/>
    <s v="No Feedback"/>
    <s v="No Feedback"/>
    <x v="3"/>
  </r>
  <r>
    <s v="ORD00946"/>
    <d v="2026-08-14T00:00:00"/>
    <x v="7"/>
    <x v="2"/>
    <d v="2026-09-04T00:00:00"/>
    <x v="0"/>
    <n v="21"/>
    <s v="CU0066"/>
    <s v="Nitin Khanna"/>
    <s v="Male"/>
    <n v="30"/>
    <x v="11"/>
    <s v="Karnataka"/>
    <x v="0"/>
    <n v="750000"/>
    <x v="0"/>
    <s v="C004"/>
    <x v="1"/>
    <x v="7"/>
    <x v="2"/>
    <x v="1"/>
    <s v="Manual"/>
    <n v="690000"/>
    <n v="2024"/>
    <n v="3"/>
    <s v="D014"/>
    <x v="3"/>
    <x v="13"/>
    <n v="2013"/>
    <n v="12000"/>
    <n v="4.4000000000000004"/>
    <s v="S044"/>
    <x v="33"/>
    <n v="6"/>
    <x v="0"/>
    <s v="Grey"/>
    <n v="4.6376811594202899E-2"/>
    <n v="32000"/>
    <n v="658000"/>
    <n v="6.58"/>
    <s v="Exchange + Loan"/>
    <s v="Axis Bank"/>
    <x v="5"/>
    <s v="No"/>
    <s v="No Feedback"/>
    <s v="No Feedback"/>
    <s v="No Feedback"/>
    <s v="No Feedback"/>
    <x v="3"/>
  </r>
  <r>
    <s v="ORD00947"/>
    <d v="2026-08-16T00:00:00"/>
    <x v="7"/>
    <x v="2"/>
    <d v="2026-08-27T00:00:00"/>
    <x v="0"/>
    <n v="11"/>
    <s v="CU0151"/>
    <s v="Gaurav Malhotra"/>
    <s v="Male"/>
    <n v="27"/>
    <x v="17"/>
    <s v="Karnataka"/>
    <x v="1"/>
    <n v="1510000"/>
    <x v="0"/>
    <s v="C034"/>
    <x v="5"/>
    <x v="10"/>
    <x v="2"/>
    <x v="1"/>
    <s v="Automatic"/>
    <n v="1350000"/>
    <n v="2022"/>
    <n v="3"/>
    <s v="D014"/>
    <x v="3"/>
    <x v="13"/>
    <n v="2013"/>
    <n v="12000"/>
    <n v="4.4000000000000004"/>
    <s v="S043"/>
    <x v="23"/>
    <n v="4"/>
    <x v="0"/>
    <s v="White"/>
    <n v="2.8888888888888888E-2"/>
    <n v="39000"/>
    <n v="1311000"/>
    <n v="13.11"/>
    <s v="Loan/Finance"/>
    <s v="Tata Capital"/>
    <x v="6"/>
    <s v="Yes"/>
    <s v="No Feedback"/>
    <s v="No Feedback"/>
    <s v="No Feedback"/>
    <s v="No Feedback"/>
    <x v="3"/>
  </r>
  <r>
    <s v="ORD00948"/>
    <d v="2026-08-16T00:00:00"/>
    <x v="7"/>
    <x v="2"/>
    <d v="2026-08-23T00:00:00"/>
    <x v="0"/>
    <n v="7"/>
    <s v="CU0544"/>
    <s v="Karan Pillai"/>
    <s v="Male"/>
    <n v="30"/>
    <x v="21"/>
    <s v="Kerala"/>
    <x v="6"/>
    <n v="1190000"/>
    <x v="0"/>
    <s v="C011"/>
    <x v="3"/>
    <x v="14"/>
    <x v="0"/>
    <x v="0"/>
    <s v="Automatic"/>
    <n v="1250000"/>
    <n v="2024"/>
    <n v="4"/>
    <s v="D019"/>
    <x v="3"/>
    <x v="23"/>
    <n v="2013"/>
    <n v="12000"/>
    <n v="4.2"/>
    <s v="S058"/>
    <x v="48"/>
    <n v="8"/>
    <x v="1"/>
    <s v="Black"/>
    <n v="3.6799999999999999E-2"/>
    <n v="46000"/>
    <n v="1204000"/>
    <n v="12.04"/>
    <s v="Cash"/>
    <s v="N/A"/>
    <x v="6"/>
    <s v="No"/>
    <s v="No Feedback"/>
    <s v="No Feedback"/>
    <s v="No Feedback"/>
    <s v="No Feedback"/>
    <x v="3"/>
  </r>
  <r>
    <s v="ORD00949"/>
    <d v="2026-08-18T00:00:00"/>
    <x v="7"/>
    <x v="2"/>
    <d v="2026-09-12T00:00:00"/>
    <x v="0"/>
    <n v="25"/>
    <s v="CU0299"/>
    <s v="Nitin Bose"/>
    <s v="Male"/>
    <n v="35"/>
    <x v="1"/>
    <s v="Punjab"/>
    <x v="0"/>
    <n v="810000"/>
    <x v="0"/>
    <s v="C020"/>
    <x v="0"/>
    <x v="28"/>
    <x v="0"/>
    <x v="0"/>
    <s v="Manual"/>
    <n v="1250000"/>
    <n v="2020"/>
    <n v="2"/>
    <s v="D005"/>
    <x v="0"/>
    <x v="1"/>
    <n v="2010"/>
    <n v="12000"/>
    <n v="4"/>
    <s v="S014"/>
    <x v="1"/>
    <n v="8"/>
    <x v="0"/>
    <s v="White"/>
    <n v="8.0000000000000002E-3"/>
    <n v="10000"/>
    <n v="1240000"/>
    <n v="12.4"/>
    <s v="Cash"/>
    <s v="N/A"/>
    <x v="2"/>
    <s v="No"/>
    <s v="No Feedback"/>
    <s v="No Feedback"/>
    <s v="No Feedback"/>
    <s v="No Feedback"/>
    <x v="3"/>
  </r>
  <r>
    <s v="ORD00950"/>
    <d v="2026-08-18T00:00:00"/>
    <x v="7"/>
    <x v="2"/>
    <d v="2026-09-19T00:00:00"/>
    <x v="0"/>
    <n v="32"/>
    <s v="CU0113"/>
    <s v="Komal Shah"/>
    <s v="Female"/>
    <n v="24"/>
    <x v="15"/>
    <s v="Tamil Nadu"/>
    <x v="1"/>
    <n v="640000"/>
    <x v="0"/>
    <s v="C012"/>
    <x v="3"/>
    <x v="9"/>
    <x v="2"/>
    <x v="1"/>
    <s v="Automatic"/>
    <n v="1100000"/>
    <n v="2023"/>
    <n v="2"/>
    <s v="D016"/>
    <x v="3"/>
    <x v="18"/>
    <n v="2007"/>
    <n v="4500"/>
    <n v="4.7"/>
    <s v="S049"/>
    <x v="37"/>
    <n v="8"/>
    <x v="0"/>
    <s v="White"/>
    <n v="1.9090909090909092E-2"/>
    <n v="21000"/>
    <n v="1079000"/>
    <n v="10.79"/>
    <s v="Cash"/>
    <s v="N/A"/>
    <x v="6"/>
    <s v="No"/>
    <s v="FB0488"/>
    <n v="3"/>
    <n v="6"/>
    <s v="Email"/>
    <x v="6"/>
  </r>
  <r>
    <s v="ORD00951"/>
    <d v="2026-08-19T00:00:00"/>
    <x v="7"/>
    <x v="2"/>
    <d v="2026-09-15T00:00:00"/>
    <x v="0"/>
    <n v="27"/>
    <s v="CU0297"/>
    <s v="Siddharth Yadav"/>
    <s v="Male"/>
    <n v="37"/>
    <x v="3"/>
    <s v="Maharashtra"/>
    <x v="1"/>
    <n v="540000"/>
    <x v="0"/>
    <s v="C003"/>
    <x v="1"/>
    <x v="5"/>
    <x v="1"/>
    <x v="1"/>
    <s v="Automatic"/>
    <n v="760000"/>
    <n v="2022"/>
    <n v="2"/>
    <s v="D009"/>
    <x v="1"/>
    <x v="17"/>
    <n v="2011"/>
    <n v="12000"/>
    <n v="3.5"/>
    <s v="S029"/>
    <x v="68"/>
    <n v="4"/>
    <x v="0"/>
    <s v="Red"/>
    <n v="3.4210526315789476E-2"/>
    <n v="26000"/>
    <n v="734000"/>
    <n v="7.34"/>
    <s v="Loan/Finance"/>
    <s v="Bajaj Finserv"/>
    <x v="0"/>
    <s v="Yes"/>
    <s v="No Feedback"/>
    <s v="No Feedback"/>
    <s v="No Feedback"/>
    <s v="No Feedback"/>
    <x v="3"/>
  </r>
  <r>
    <s v="ORD00952"/>
    <d v="2026-08-21T00:00:00"/>
    <x v="7"/>
    <x v="2"/>
    <d v="2026-09-24T00:00:00"/>
    <x v="0"/>
    <n v="34"/>
    <s v="CU0002"/>
    <s v="Komal Gupta"/>
    <s v="Female"/>
    <n v="28"/>
    <x v="11"/>
    <s v="Karnataka"/>
    <x v="3"/>
    <n v="710000"/>
    <x v="0"/>
    <s v="C020"/>
    <x v="0"/>
    <x v="28"/>
    <x v="0"/>
    <x v="0"/>
    <s v="Manual"/>
    <n v="1250000"/>
    <n v="2020"/>
    <n v="2"/>
    <s v="D014"/>
    <x v="3"/>
    <x v="13"/>
    <n v="2013"/>
    <n v="12000"/>
    <n v="4.4000000000000004"/>
    <s v="S043"/>
    <x v="23"/>
    <n v="4"/>
    <x v="0"/>
    <s v="Silver"/>
    <n v="8.8000000000000005E-3"/>
    <n v="11000"/>
    <n v="1239000"/>
    <n v="12.39"/>
    <s v="Loan/Finance"/>
    <s v="ICICI Bank"/>
    <x v="5"/>
    <s v="No"/>
    <s v="FB0489"/>
    <n v="4"/>
    <n v="7"/>
    <s v="Phone"/>
    <x v="1"/>
  </r>
  <r>
    <s v="ORD00953"/>
    <d v="2026-08-21T00:00:00"/>
    <x v="7"/>
    <x v="2"/>
    <d v="2026-09-15T00:00:00"/>
    <x v="0"/>
    <n v="25"/>
    <s v="CU0013"/>
    <s v="Komal Gupta"/>
    <s v="Female"/>
    <n v="34"/>
    <x v="4"/>
    <s v="Haryana"/>
    <x v="8"/>
    <n v="1000000"/>
    <x v="0"/>
    <s v="C006"/>
    <x v="1"/>
    <x v="11"/>
    <x v="3"/>
    <x v="2"/>
    <s v="Manual"/>
    <n v="900000"/>
    <n v="2022"/>
    <n v="3"/>
    <s v="D002"/>
    <x v="0"/>
    <x v="5"/>
    <n v="2007"/>
    <n v="10000"/>
    <n v="4"/>
    <s v="S005"/>
    <x v="19"/>
    <n v="4"/>
    <x v="0"/>
    <s v="White"/>
    <n v="4.3333333333333335E-2"/>
    <n v="39000"/>
    <n v="861000"/>
    <n v="8.61"/>
    <s v="Exchange + Loan"/>
    <s v="Tata Capital"/>
    <x v="4"/>
    <s v="No"/>
    <s v="No Feedback"/>
    <s v="No Feedback"/>
    <s v="No Feedback"/>
    <s v="No Feedback"/>
    <x v="3"/>
  </r>
  <r>
    <s v="ORD00954"/>
    <d v="2026-08-23T00:00:00"/>
    <x v="7"/>
    <x v="2"/>
    <d v="2026-09-08T00:00:00"/>
    <x v="0"/>
    <n v="16"/>
    <s v="CU0195"/>
    <s v="Karan Singh"/>
    <s v="Male"/>
    <n v="27"/>
    <x v="18"/>
    <s v="Gujarat"/>
    <x v="1"/>
    <n v="550000"/>
    <x v="0"/>
    <s v="C027"/>
    <x v="9"/>
    <x v="27"/>
    <x v="0"/>
    <x v="4"/>
    <s v="Automatic"/>
    <n v="1350000"/>
    <n v="2022"/>
    <n v="5"/>
    <s v="D013"/>
    <x v="1"/>
    <x v="21"/>
    <n v="2010"/>
    <n v="10000"/>
    <n v="4.4000000000000004"/>
    <s v="S041"/>
    <x v="36"/>
    <n v="5"/>
    <x v="0"/>
    <s v="White"/>
    <n v="3.9259259259259258E-2"/>
    <n v="53000"/>
    <n v="1297000"/>
    <n v="12.97"/>
    <s v="Exchange + Loan"/>
    <s v="Axis Bank"/>
    <x v="5"/>
    <s v="No"/>
    <s v="No Feedback"/>
    <s v="No Feedback"/>
    <s v="No Feedback"/>
    <s v="No Feedback"/>
    <x v="3"/>
  </r>
  <r>
    <s v="ORD00955"/>
    <d v="2026-08-24T00:00:00"/>
    <x v="7"/>
    <x v="2"/>
    <d v="2026-09-18T00:00:00"/>
    <x v="0"/>
    <n v="25"/>
    <s v="CU0325"/>
    <s v="Komal Agarwal"/>
    <s v="Female"/>
    <n v="34"/>
    <x v="7"/>
    <s v="Telangana"/>
    <x v="7"/>
    <n v="870000"/>
    <x v="0"/>
    <s v="C010"/>
    <x v="3"/>
    <x v="4"/>
    <x v="0"/>
    <x v="1"/>
    <s v="Manual"/>
    <n v="800000"/>
    <n v="2022"/>
    <n v="3"/>
    <s v="D018"/>
    <x v="3"/>
    <x v="7"/>
    <n v="2019"/>
    <n v="4500"/>
    <n v="3.8"/>
    <s v="S054"/>
    <x v="22"/>
    <n v="4"/>
    <x v="0"/>
    <s v="Silver"/>
    <n v="1.7500000000000002E-2"/>
    <n v="14000"/>
    <n v="786000"/>
    <n v="7.86"/>
    <s v="Cash"/>
    <s v="N/A"/>
    <x v="6"/>
    <s v="No"/>
    <s v="FB0490"/>
    <n v="5"/>
    <n v="10"/>
    <s v="Phone"/>
    <x v="1"/>
  </r>
  <r>
    <s v="ORD00956"/>
    <d v="2026-08-24T00:00:00"/>
    <x v="7"/>
    <x v="2"/>
    <d v="2026-09-06T00:00:00"/>
    <x v="0"/>
    <n v="13"/>
    <s v="CU0083"/>
    <s v="Sachin Das"/>
    <s v="Male"/>
    <n v="24"/>
    <x v="10"/>
    <s v="Madhya Pradesh"/>
    <x v="8"/>
    <n v="2620000"/>
    <x v="0"/>
    <s v="C031"/>
    <x v="6"/>
    <x v="23"/>
    <x v="0"/>
    <x v="0"/>
    <s v="Manual"/>
    <n v="950000"/>
    <n v="2024"/>
    <n v="4"/>
    <s v="D024"/>
    <x v="4"/>
    <x v="10"/>
    <n v="2013"/>
    <n v="12000"/>
    <n v="3.9"/>
    <s v="S071"/>
    <x v="11"/>
    <n v="5"/>
    <x v="0"/>
    <s v="White"/>
    <n v="4.6315789473684213E-2"/>
    <n v="44000"/>
    <n v="906000"/>
    <n v="9.06"/>
    <s v="Loan/Finance"/>
    <s v="Mahindra Finance"/>
    <x v="2"/>
    <s v="Yes"/>
    <s v="No Feedback"/>
    <s v="No Feedback"/>
    <s v="No Feedback"/>
    <s v="No Feedback"/>
    <x v="3"/>
  </r>
  <r>
    <s v="ORD00957"/>
    <d v="2026-08-25T00:00:00"/>
    <x v="7"/>
    <x v="2"/>
    <d v="2026-09-22T00:00:00"/>
    <x v="0"/>
    <n v="28"/>
    <s v="CU0074"/>
    <s v="Vivek Pillai"/>
    <s v="Male"/>
    <n v="50"/>
    <x v="4"/>
    <s v="Haryana"/>
    <x v="1"/>
    <n v="1310000"/>
    <x v="0"/>
    <s v="C007"/>
    <x v="1"/>
    <x v="22"/>
    <x v="0"/>
    <x v="4"/>
    <s v="Automatic"/>
    <n v="1150000"/>
    <n v="2022"/>
    <n v="3"/>
    <s v="D025"/>
    <x v="4"/>
    <x v="8"/>
    <n v="2019"/>
    <n v="3000"/>
    <n v="4.7"/>
    <s v="S077"/>
    <x v="46"/>
    <n v="6"/>
    <x v="0"/>
    <s v="White"/>
    <n v="0"/>
    <n v="0"/>
    <n v="1150000"/>
    <n v="11.5"/>
    <s v="Cash"/>
    <s v="N/A"/>
    <x v="0"/>
    <s v="No"/>
    <s v="No Feedback"/>
    <s v="No Feedback"/>
    <s v="No Feedback"/>
    <s v="No Feedback"/>
    <x v="3"/>
  </r>
  <r>
    <s v="ORD00958"/>
    <d v="2026-08-25T00:00:00"/>
    <x v="7"/>
    <x v="2"/>
    <d v="2026-09-08T00:00:00"/>
    <x v="0"/>
    <n v="14"/>
    <s v="CU0685"/>
    <s v="Ritu Agarwal"/>
    <s v="Female"/>
    <n v="42"/>
    <x v="12"/>
    <s v="Uttar Pradesh"/>
    <x v="1"/>
    <n v="1530000"/>
    <x v="0"/>
    <s v="C022"/>
    <x v="0"/>
    <x v="34"/>
    <x v="0"/>
    <x v="0"/>
    <s v="Automatic"/>
    <n v="1700000"/>
    <n v="2021"/>
    <n v="2"/>
    <s v="D008"/>
    <x v="0"/>
    <x v="12"/>
    <n v="2007"/>
    <n v="10000"/>
    <n v="3.8"/>
    <s v="S023"/>
    <x v="14"/>
    <n v="8"/>
    <x v="0"/>
    <s v="White"/>
    <n v="4.6470588235294118E-2"/>
    <n v="79000"/>
    <n v="1621000"/>
    <n v="16.21"/>
    <s v="Loan/Finance"/>
    <s v="Mahindra Finance"/>
    <x v="3"/>
    <s v="Yes"/>
    <s v="FB0491"/>
    <n v="1"/>
    <n v="1"/>
    <s v="Online Survey"/>
    <x v="4"/>
  </r>
  <r>
    <s v="ORD00959"/>
    <d v="2026-08-27T00:00:00"/>
    <x v="7"/>
    <x v="2"/>
    <d v="2026-09-01T00:00:00"/>
    <x v="0"/>
    <n v="5"/>
    <s v="CU0344"/>
    <s v="Karan Joshi"/>
    <s v="Male"/>
    <n v="54"/>
    <x v="3"/>
    <s v="Maharashtra"/>
    <x v="2"/>
    <n v="2300000"/>
    <x v="0"/>
    <s v="C019"/>
    <x v="2"/>
    <x v="31"/>
    <x v="1"/>
    <x v="3"/>
    <s v="Automatic"/>
    <n v="800000"/>
    <n v="2022"/>
    <n v="2"/>
    <s v="D009"/>
    <x v="1"/>
    <x v="17"/>
    <n v="2011"/>
    <n v="12000"/>
    <n v="3.5"/>
    <s v="S028"/>
    <x v="25"/>
    <n v="7"/>
    <x v="0"/>
    <s v="White"/>
    <n v="0"/>
    <n v="0"/>
    <n v="800000"/>
    <n v="8"/>
    <s v="Loan/Finance"/>
    <s v="SBI"/>
    <x v="5"/>
    <s v="No"/>
    <s v="No Feedback"/>
    <s v="No Feedback"/>
    <s v="No Feedback"/>
    <s v="No Feedback"/>
    <x v="3"/>
  </r>
  <r>
    <s v="ORD00960"/>
    <d v="2026-08-27T00:00:00"/>
    <x v="7"/>
    <x v="2"/>
    <d v="2026-09-22T00:00:00"/>
    <x v="0"/>
    <n v="26"/>
    <s v="CU0230"/>
    <s v="Komal Patel"/>
    <s v="Female"/>
    <n v="38"/>
    <x v="12"/>
    <s v="Uttar Pradesh"/>
    <x v="6"/>
    <n v="2220000"/>
    <x v="0"/>
    <s v="C021"/>
    <x v="0"/>
    <x v="33"/>
    <x v="0"/>
    <x v="0"/>
    <s v="Automatic"/>
    <n v="1500000"/>
    <n v="2022"/>
    <n v="4"/>
    <s v="D007"/>
    <x v="0"/>
    <x v="16"/>
    <n v="2013"/>
    <n v="3000"/>
    <n v="4.4000000000000004"/>
    <s v="S020"/>
    <x v="24"/>
    <n v="4"/>
    <x v="0"/>
    <s v="Grey"/>
    <n v="4.1333333333333333E-2"/>
    <n v="62000"/>
    <n v="1438000"/>
    <n v="14.38"/>
    <s v="Cash"/>
    <s v="N/A"/>
    <x v="5"/>
    <s v="No"/>
    <s v="No Feedback"/>
    <s v="No Feedback"/>
    <s v="No Feedback"/>
    <s v="No Feedback"/>
    <x v="3"/>
  </r>
  <r>
    <s v="ORD00961"/>
    <d v="2026-08-27T00:00:00"/>
    <x v="7"/>
    <x v="2"/>
    <d v="2026-09-05T00:00:00"/>
    <x v="0"/>
    <n v="9"/>
    <s v="CU0116"/>
    <s v="Vivek Singh"/>
    <s v="Male"/>
    <n v="42"/>
    <x v="23"/>
    <s v="Bihar"/>
    <x v="8"/>
    <n v="1610000"/>
    <x v="0"/>
    <s v="C021"/>
    <x v="0"/>
    <x v="33"/>
    <x v="0"/>
    <x v="0"/>
    <s v="Automatic"/>
    <n v="1500000"/>
    <n v="2022"/>
    <n v="4"/>
    <s v="D022"/>
    <x v="2"/>
    <x v="22"/>
    <n v="2007"/>
    <n v="8000"/>
    <n v="3.9"/>
    <s v="S068"/>
    <x v="60"/>
    <n v="7"/>
    <x v="0"/>
    <s v="Grey"/>
    <n v="2.6666666666666668E-2"/>
    <n v="40000"/>
    <n v="1460000"/>
    <n v="14.6"/>
    <s v="Exchange + Loan"/>
    <s v="ICICI Bank"/>
    <x v="6"/>
    <s v="No"/>
    <s v="FB0492"/>
    <n v="4"/>
    <n v="10"/>
    <s v="Phone"/>
    <x v="1"/>
  </r>
  <r>
    <s v="ORD00962"/>
    <d v="2026-08-27T00:00:00"/>
    <x v="7"/>
    <x v="2"/>
    <d v="2026-09-10T00:00:00"/>
    <x v="0"/>
    <n v="14"/>
    <s v="CU0335"/>
    <s v="Aman Patel"/>
    <s v="Male"/>
    <n v="36"/>
    <x v="8"/>
    <s v="Madhya Pradesh"/>
    <x v="6"/>
    <n v="1010000"/>
    <x v="0"/>
    <s v="C006"/>
    <x v="1"/>
    <x v="11"/>
    <x v="3"/>
    <x v="2"/>
    <s v="Manual"/>
    <n v="900000"/>
    <n v="2022"/>
    <n v="3"/>
    <s v="D025"/>
    <x v="4"/>
    <x v="8"/>
    <n v="2019"/>
    <n v="3000"/>
    <n v="4.7"/>
    <s v="S076"/>
    <x v="53"/>
    <n v="5"/>
    <x v="0"/>
    <s v="Silver"/>
    <n v="0.01"/>
    <n v="9000"/>
    <n v="891000"/>
    <n v="8.91"/>
    <s v="Loan/Finance"/>
    <s v="HDFC Bank"/>
    <x v="5"/>
    <s v="No"/>
    <s v="FB0493"/>
    <n v="4"/>
    <n v="7"/>
    <s v="Phone"/>
    <x v="1"/>
  </r>
  <r>
    <s v="ORD00963"/>
    <d v="2026-08-28T00:00:00"/>
    <x v="7"/>
    <x v="2"/>
    <d v="2026-09-25T00:00:00"/>
    <x v="0"/>
    <n v="28"/>
    <s v="CU0453"/>
    <s v="Varun Agarwal"/>
    <s v="Male"/>
    <n v="38"/>
    <x v="23"/>
    <s v="Bihar"/>
    <x v="1"/>
    <n v="820000"/>
    <x v="0"/>
    <s v="C016"/>
    <x v="2"/>
    <x v="16"/>
    <x v="0"/>
    <x v="0"/>
    <s v="Manual"/>
    <n v="950000"/>
    <n v="2023"/>
    <n v="3"/>
    <s v="D022"/>
    <x v="2"/>
    <x v="22"/>
    <n v="2007"/>
    <n v="8000"/>
    <n v="3.9"/>
    <s v="S067"/>
    <x v="50"/>
    <n v="8"/>
    <x v="0"/>
    <s v="Grey"/>
    <n v="4.736842105263158E-2"/>
    <n v="45000"/>
    <n v="905000"/>
    <n v="9.0500000000000007"/>
    <s v="Exchange + Loan"/>
    <s v="Mahindra Finance"/>
    <x v="4"/>
    <s v="No"/>
    <s v="No Feedback"/>
    <s v="No Feedback"/>
    <s v="No Feedback"/>
    <s v="No Feedback"/>
    <x v="3"/>
  </r>
  <r>
    <s v="ORD00964"/>
    <d v="2026-08-29T00:00:00"/>
    <x v="7"/>
    <x v="2"/>
    <d v="2026-09-28T00:00:00"/>
    <x v="0"/>
    <n v="30"/>
    <s v="CU0122"/>
    <s v="Sneha Shah"/>
    <s v="Female"/>
    <n v="31"/>
    <x v="13"/>
    <s v="Assam"/>
    <x v="4"/>
    <n v="640000"/>
    <x v="0"/>
    <s v="C015"/>
    <x v="2"/>
    <x v="2"/>
    <x v="0"/>
    <x v="1"/>
    <s v="Manual"/>
    <n v="650000"/>
    <n v="2021"/>
    <n v="3"/>
    <s v="D023"/>
    <x v="2"/>
    <x v="14"/>
    <n v="2005"/>
    <n v="12000"/>
    <n v="4.4000000000000004"/>
    <s v="S070"/>
    <x v="18"/>
    <n v="4"/>
    <x v="0"/>
    <s v="Red"/>
    <n v="3.3846153846153845E-2"/>
    <n v="22000"/>
    <n v="628000"/>
    <n v="6.28"/>
    <s v="Cash"/>
    <s v="N/A"/>
    <x v="0"/>
    <s v="Yes"/>
    <s v="No Feedback"/>
    <s v="No Feedback"/>
    <s v="No Feedback"/>
    <s v="No Feedback"/>
    <x v="3"/>
  </r>
  <r>
    <s v="ORD00965"/>
    <d v="2026-08-29T00:00:00"/>
    <x v="7"/>
    <x v="2"/>
    <d v="2026-09-08T00:00:00"/>
    <x v="0"/>
    <n v="10"/>
    <s v="CU0198"/>
    <s v="Suresh Sharma"/>
    <s v="Male"/>
    <n v="30"/>
    <x v="12"/>
    <s v="Uttar Pradesh"/>
    <x v="2"/>
    <n v="2840000"/>
    <x v="0"/>
    <s v="C004"/>
    <x v="1"/>
    <x v="7"/>
    <x v="2"/>
    <x v="1"/>
    <s v="Manual"/>
    <n v="690000"/>
    <n v="2024"/>
    <n v="3"/>
    <s v="D007"/>
    <x v="0"/>
    <x v="16"/>
    <n v="2013"/>
    <n v="3000"/>
    <n v="4.4000000000000004"/>
    <s v="S020"/>
    <x v="24"/>
    <n v="4"/>
    <x v="0"/>
    <s v="Black"/>
    <n v="8.6956521739130436E-3"/>
    <n v="6000"/>
    <n v="684000"/>
    <n v="6.84"/>
    <s v="Loan/Finance"/>
    <s v="Bajaj Finserv"/>
    <x v="3"/>
    <s v="No"/>
    <s v="No Feedback"/>
    <s v="No Feedback"/>
    <s v="No Feedback"/>
    <s v="No Feedback"/>
    <x v="3"/>
  </r>
  <r>
    <s v="ORD00966"/>
    <d v="2026-09-02T00:00:00"/>
    <x v="8"/>
    <x v="2"/>
    <d v="2026-10-01T00:00:00"/>
    <x v="0"/>
    <n v="29"/>
    <s v="CU0582"/>
    <s v="Faisal Sharma"/>
    <s v="Male"/>
    <n v="47"/>
    <x v="16"/>
    <s v="Uttar Pradesh"/>
    <x v="2"/>
    <n v="2460000"/>
    <x v="0"/>
    <s v="C024"/>
    <x v="0"/>
    <x v="0"/>
    <x v="0"/>
    <x v="0"/>
    <s v="Manual"/>
    <n v="1000000"/>
    <n v="2019"/>
    <n v="3"/>
    <s v="D007"/>
    <x v="0"/>
    <x v="16"/>
    <n v="2013"/>
    <n v="3000"/>
    <n v="4.4000000000000004"/>
    <s v="S020"/>
    <x v="24"/>
    <n v="4"/>
    <x v="0"/>
    <s v="Silver"/>
    <n v="1.9E-2"/>
    <n v="19000"/>
    <n v="981000"/>
    <n v="9.81"/>
    <s v="Exchange + Loan"/>
    <s v="SBI"/>
    <x v="5"/>
    <s v="No"/>
    <s v="FB0494"/>
    <n v="3"/>
    <n v="5"/>
    <s v="Email"/>
    <x v="5"/>
  </r>
  <r>
    <s v="ORD00967"/>
    <d v="2026-09-02T00:00:00"/>
    <x v="8"/>
    <x v="2"/>
    <d v="2026-09-19T00:00:00"/>
    <x v="0"/>
    <n v="17"/>
    <s v="CU0285"/>
    <s v="Divya Mehta"/>
    <s v="Female"/>
    <n v="40"/>
    <x v="17"/>
    <s v="Karnataka"/>
    <x v="8"/>
    <n v="1380000"/>
    <x v="0"/>
    <s v="C015"/>
    <x v="2"/>
    <x v="2"/>
    <x v="0"/>
    <x v="1"/>
    <s v="Manual"/>
    <n v="650000"/>
    <n v="2021"/>
    <n v="3"/>
    <s v="D014"/>
    <x v="3"/>
    <x v="13"/>
    <n v="2013"/>
    <n v="12000"/>
    <n v="4.4000000000000004"/>
    <s v="S044"/>
    <x v="33"/>
    <n v="6"/>
    <x v="0"/>
    <s v="Blue"/>
    <n v="3.3846153846153845E-2"/>
    <n v="22000"/>
    <n v="628000"/>
    <n v="6.28"/>
    <s v="Cash"/>
    <s v="N/A"/>
    <x v="3"/>
    <s v="No"/>
    <s v="FB0495"/>
    <n v="5"/>
    <n v="9"/>
    <s v="Phone"/>
    <x v="1"/>
  </r>
  <r>
    <s v="ORD00968"/>
    <d v="2026-09-04T00:00:00"/>
    <x v="8"/>
    <x v="2"/>
    <d v="2026-09-28T00:00:00"/>
    <x v="0"/>
    <n v="24"/>
    <s v="CU0022"/>
    <s v="Ayesha Mehta"/>
    <s v="Female"/>
    <n v="45"/>
    <x v="21"/>
    <s v="Kerala"/>
    <x v="1"/>
    <n v="1420000"/>
    <x v="0"/>
    <s v="C023"/>
    <x v="0"/>
    <x v="24"/>
    <x v="0"/>
    <x v="1"/>
    <s v="Manual"/>
    <n v="900000"/>
    <n v="2024"/>
    <n v="3"/>
    <s v="D019"/>
    <x v="3"/>
    <x v="23"/>
    <n v="2013"/>
    <n v="12000"/>
    <n v="4.2"/>
    <s v="S056"/>
    <x v="47"/>
    <n v="8"/>
    <x v="0"/>
    <s v="White"/>
    <n v="0"/>
    <n v="0"/>
    <n v="900000"/>
    <n v="9"/>
    <s v="Cash"/>
    <s v="N/A"/>
    <x v="3"/>
    <s v="Yes"/>
    <s v="FB0496"/>
    <n v="3"/>
    <n v="6"/>
    <s v="Online Survey"/>
    <x v="5"/>
  </r>
  <r>
    <s v="ORD00969"/>
    <d v="2026-09-04T00:00:00"/>
    <x v="8"/>
    <x v="2"/>
    <d v="2026-09-07T00:00:00"/>
    <x v="0"/>
    <n v="3"/>
    <s v="CU0099"/>
    <s v="Akash Mehta"/>
    <s v="Male"/>
    <n v="43"/>
    <x v="17"/>
    <s v="Karnataka"/>
    <x v="2"/>
    <n v="3290000"/>
    <x v="1"/>
    <s v="C001"/>
    <x v="1"/>
    <x v="25"/>
    <x v="1"/>
    <x v="1"/>
    <s v="Manual"/>
    <n v="425000"/>
    <n v="2022"/>
    <n v="3"/>
    <s v="D015"/>
    <x v="3"/>
    <x v="11"/>
    <n v="2006"/>
    <n v="4500"/>
    <n v="4.5999999999999996"/>
    <s v="S045"/>
    <x v="41"/>
    <n v="7"/>
    <x v="0"/>
    <s v="Blue"/>
    <n v="9.4117647058823521E-3"/>
    <n v="4000"/>
    <n v="421000"/>
    <n v="4.21"/>
    <s v="Lease (Corporate)"/>
    <s v="SBI"/>
    <x v="5"/>
    <s v="No"/>
    <s v="No Feedback"/>
    <s v="No Feedback"/>
    <s v="No Feedback"/>
    <s v="No Feedback"/>
    <x v="3"/>
  </r>
  <r>
    <s v="ORD00970"/>
    <d v="2026-09-05T00:00:00"/>
    <x v="8"/>
    <x v="2"/>
    <d v="2026-09-18T00:00:00"/>
    <x v="0"/>
    <n v="13"/>
    <s v="CU0166"/>
    <s v="Pradeep Gupta"/>
    <s v="Male"/>
    <n v="51"/>
    <x v="23"/>
    <s v="Bihar"/>
    <x v="1"/>
    <n v="1220000"/>
    <x v="0"/>
    <s v="C033"/>
    <x v="7"/>
    <x v="15"/>
    <x v="2"/>
    <x v="1"/>
    <s v="Automatic"/>
    <n v="1300000"/>
    <n v="2022"/>
    <n v="3"/>
    <s v="D022"/>
    <x v="2"/>
    <x v="22"/>
    <n v="2007"/>
    <n v="8000"/>
    <n v="3.9"/>
    <s v="S065"/>
    <x v="39"/>
    <n v="4"/>
    <x v="0"/>
    <s v="Red"/>
    <n v="0"/>
    <n v="0"/>
    <n v="1300000"/>
    <n v="13"/>
    <s v="Cash"/>
    <s v="N/A"/>
    <x v="4"/>
    <s v="No"/>
    <s v="No Feedback"/>
    <s v="No Feedback"/>
    <s v="No Feedback"/>
    <s v="No Feedback"/>
    <x v="3"/>
  </r>
  <r>
    <s v="ORD00971"/>
    <d v="2026-09-06T00:00:00"/>
    <x v="8"/>
    <x v="2"/>
    <d v="2026-10-09T00:00:00"/>
    <x v="0"/>
    <n v="33"/>
    <s v="CU0250"/>
    <s v="Sneha Rao"/>
    <s v="Female"/>
    <n v="32"/>
    <x v="23"/>
    <s v="Bihar"/>
    <x v="1"/>
    <n v="1160000"/>
    <x v="0"/>
    <s v="C030"/>
    <x v="6"/>
    <x v="32"/>
    <x v="0"/>
    <x v="1"/>
    <s v="Automatic"/>
    <n v="1350000"/>
    <n v="2023"/>
    <n v="3"/>
    <s v="D022"/>
    <x v="2"/>
    <x v="22"/>
    <n v="2007"/>
    <n v="8000"/>
    <n v="3.9"/>
    <s v="S068"/>
    <x v="60"/>
    <n v="7"/>
    <x v="0"/>
    <s v="Black"/>
    <n v="3.8518518518518521E-2"/>
    <n v="52000"/>
    <n v="1298000"/>
    <n v="12.98"/>
    <s v="Cash"/>
    <s v="N/A"/>
    <x v="1"/>
    <s v="Yes"/>
    <s v="FB0497"/>
    <n v="5"/>
    <n v="10"/>
    <s v="Dealer Visit"/>
    <x v="1"/>
  </r>
  <r>
    <s v="ORD00972"/>
    <d v="2026-09-07T00:00:00"/>
    <x v="8"/>
    <x v="2"/>
    <d v="2026-09-29T00:00:00"/>
    <x v="0"/>
    <n v="22"/>
    <s v="CU0518"/>
    <s v="Sandeep Iyer"/>
    <s v="Male"/>
    <n v="24"/>
    <x v="18"/>
    <s v="Gujarat"/>
    <x v="2"/>
    <n v="2740000"/>
    <x v="0"/>
    <s v="C008"/>
    <x v="3"/>
    <x v="12"/>
    <x v="1"/>
    <x v="1"/>
    <s v="Manual"/>
    <n v="600000"/>
    <n v="2023"/>
    <n v="3"/>
    <s v="D013"/>
    <x v="1"/>
    <x v="21"/>
    <n v="2010"/>
    <n v="10000"/>
    <n v="4.4000000000000004"/>
    <s v="S039"/>
    <x v="38"/>
    <n v="4"/>
    <x v="0"/>
    <s v="Orange"/>
    <n v="1.8333333333333333E-2"/>
    <n v="11000"/>
    <n v="589000"/>
    <n v="5.89"/>
    <s v="Cash"/>
    <s v="N/A"/>
    <x v="6"/>
    <s v="Yes"/>
    <s v="No Feedback"/>
    <s v="No Feedback"/>
    <s v="No Feedback"/>
    <s v="No Feedback"/>
    <x v="3"/>
  </r>
  <r>
    <s v="ORD00973"/>
    <d v="2026-09-07T00:00:00"/>
    <x v="8"/>
    <x v="2"/>
    <d v="2026-10-12T00:00:00"/>
    <x v="0"/>
    <n v="35"/>
    <s v="CU0077"/>
    <s v="Divya Khanna"/>
    <s v="Female"/>
    <n v="56"/>
    <x v="0"/>
    <s v="Chandigarh"/>
    <x v="1"/>
    <n v="980000"/>
    <x v="0"/>
    <s v="C004"/>
    <x v="1"/>
    <x v="7"/>
    <x v="2"/>
    <x v="1"/>
    <s v="Manual"/>
    <n v="690000"/>
    <n v="2024"/>
    <n v="3"/>
    <s v="D004"/>
    <x v="0"/>
    <x v="0"/>
    <n v="2018"/>
    <n v="4500"/>
    <n v="4"/>
    <s v="S012"/>
    <x v="0"/>
    <n v="7"/>
    <x v="0"/>
    <s v="Grey"/>
    <n v="0"/>
    <n v="0"/>
    <n v="690000"/>
    <n v="6.9"/>
    <s v="Cash"/>
    <s v="N/A"/>
    <x v="0"/>
    <s v="No"/>
    <s v="FB0498"/>
    <n v="3"/>
    <n v="5"/>
    <s v="Online Survey"/>
    <x v="7"/>
  </r>
  <r>
    <s v="ORD00974"/>
    <d v="2026-09-07T00:00:00"/>
    <x v="8"/>
    <x v="2"/>
    <m/>
    <x v="1"/>
    <s v=""/>
    <s v="CU0192"/>
    <s v="Vinod Sharma"/>
    <s v="Male"/>
    <n v="21"/>
    <x v="2"/>
    <s v="Delhi"/>
    <x v="2"/>
    <n v="1720000"/>
    <x v="0"/>
    <s v="C011"/>
    <x v="3"/>
    <x v="14"/>
    <x v="0"/>
    <x v="0"/>
    <s v="Automatic"/>
    <n v="1250000"/>
    <n v="2024"/>
    <n v="4"/>
    <s v="D001"/>
    <x v="0"/>
    <x v="2"/>
    <n v="2013"/>
    <n v="4500"/>
    <n v="3.7"/>
    <s v="S004"/>
    <x v="20"/>
    <n v="8"/>
    <x v="1"/>
    <s v="Silver"/>
    <n v="9.5999999999999992E-3"/>
    <n v="12000"/>
    <n v="1238000"/>
    <n v="12.38"/>
    <s v="Loan/Finance"/>
    <s v="Axis Bank"/>
    <x v="3"/>
    <s v="No"/>
    <s v="No Feedback"/>
    <s v="No Feedback"/>
    <s v="No Feedback"/>
    <s v="No Feedback"/>
    <x v="3"/>
  </r>
  <r>
    <s v="ORD00975"/>
    <d v="2026-09-08T00:00:00"/>
    <x v="8"/>
    <x v="2"/>
    <d v="2026-09-28T00:00:00"/>
    <x v="0"/>
    <n v="20"/>
    <s v="CU0098"/>
    <s v="Ramesh Jain"/>
    <s v="Male"/>
    <n v="41"/>
    <x v="0"/>
    <s v="Chandigarh"/>
    <x v="9"/>
    <n v="2800000"/>
    <x v="0"/>
    <s v="C017"/>
    <x v="2"/>
    <x v="26"/>
    <x v="0"/>
    <x v="0"/>
    <s v="Automatic"/>
    <n v="1550000"/>
    <n v="2023"/>
    <n v="2"/>
    <s v="D004"/>
    <x v="0"/>
    <x v="0"/>
    <n v="2018"/>
    <n v="4500"/>
    <n v="4"/>
    <s v="S012"/>
    <x v="0"/>
    <n v="7"/>
    <x v="0"/>
    <s v="White"/>
    <n v="0"/>
    <n v="0"/>
    <n v="1550000"/>
    <n v="15.5"/>
    <s v="Cash"/>
    <s v="N/A"/>
    <x v="6"/>
    <s v="No"/>
    <s v="FB0499"/>
    <n v="5"/>
    <n v="9"/>
    <s v="Email"/>
    <x v="1"/>
  </r>
  <r>
    <s v="ORD00976"/>
    <d v="2026-09-08T00:00:00"/>
    <x v="8"/>
    <x v="2"/>
    <m/>
    <x v="1"/>
    <s v=""/>
    <s v="CU0131"/>
    <s v="Jatin Bose"/>
    <s v="Male"/>
    <n v="43"/>
    <x v="16"/>
    <s v="Uttar Pradesh"/>
    <x v="1"/>
    <n v="630000"/>
    <x v="0"/>
    <s v="C011"/>
    <x v="3"/>
    <x v="14"/>
    <x v="0"/>
    <x v="0"/>
    <s v="Automatic"/>
    <n v="1250000"/>
    <n v="2024"/>
    <n v="4"/>
    <s v="D008"/>
    <x v="0"/>
    <x v="12"/>
    <n v="2007"/>
    <n v="10000"/>
    <n v="3.8"/>
    <s v="S022"/>
    <x v="42"/>
    <n v="6"/>
    <x v="0"/>
    <s v="Black"/>
    <n v="0.02"/>
    <n v="25000"/>
    <n v="1225000"/>
    <n v="12.25"/>
    <s v="Loan/Finance"/>
    <s v="ICICI Bank"/>
    <x v="4"/>
    <s v="No"/>
    <s v="No Feedback"/>
    <s v="No Feedback"/>
    <s v="No Feedback"/>
    <s v="No Feedback"/>
    <x v="3"/>
  </r>
  <r>
    <s v="ORD00977"/>
    <d v="2026-09-08T00:00:00"/>
    <x v="8"/>
    <x v="2"/>
    <d v="2026-09-20T00:00:00"/>
    <x v="0"/>
    <n v="12"/>
    <s v="CU0547"/>
    <s v="Sandeep Singh"/>
    <s v="Male"/>
    <n v="25"/>
    <x v="10"/>
    <s v="Madhya Pradesh"/>
    <x v="1"/>
    <n v="700000"/>
    <x v="0"/>
    <s v="C016"/>
    <x v="2"/>
    <x v="16"/>
    <x v="0"/>
    <x v="0"/>
    <s v="Manual"/>
    <n v="950000"/>
    <n v="2023"/>
    <n v="3"/>
    <s v="D025"/>
    <x v="4"/>
    <x v="8"/>
    <n v="2019"/>
    <n v="3000"/>
    <n v="4.7"/>
    <s v="S076"/>
    <x v="53"/>
    <n v="5"/>
    <x v="0"/>
    <s v="Grey"/>
    <n v="3.5789473684210524E-2"/>
    <n v="34000"/>
    <n v="916000"/>
    <n v="9.16"/>
    <s v="Loan/Finance"/>
    <s v="Mahindra Finance"/>
    <x v="3"/>
    <s v="No"/>
    <s v="FB0500"/>
    <n v="5"/>
    <n v="10"/>
    <s v="Email"/>
    <x v="1"/>
  </r>
  <r>
    <s v="ORD00978"/>
    <d v="2026-09-10T00:00:00"/>
    <x v="8"/>
    <x v="2"/>
    <d v="2026-09-21T00:00:00"/>
    <x v="0"/>
    <n v="11"/>
    <s v="CU0713"/>
    <s v="Siddharth Sharma"/>
    <s v="Male"/>
    <n v="31"/>
    <x v="6"/>
    <s v="Odisha"/>
    <x v="2"/>
    <n v="1580000"/>
    <x v="0"/>
    <s v="C035"/>
    <x v="10"/>
    <x v="29"/>
    <x v="0"/>
    <x v="1"/>
    <s v="Automatic"/>
    <n v="1600000"/>
    <n v="2019"/>
    <n v="4"/>
    <s v="D021"/>
    <x v="2"/>
    <x v="6"/>
    <n v="2008"/>
    <n v="4500"/>
    <n v="4.3"/>
    <s v="S062"/>
    <x v="6"/>
    <n v="5"/>
    <x v="0"/>
    <s v="Black"/>
    <n v="2.9374999999999998E-2"/>
    <n v="47000"/>
    <n v="1553000"/>
    <n v="15.53"/>
    <s v="Cash"/>
    <s v="N/A"/>
    <x v="0"/>
    <s v="No"/>
    <s v="FB0501"/>
    <n v="5"/>
    <n v="10"/>
    <s v="Phone"/>
    <x v="1"/>
  </r>
  <r>
    <s v="ORD00979"/>
    <d v="2026-09-11T00:00:00"/>
    <x v="8"/>
    <x v="2"/>
    <m/>
    <x v="2"/>
    <s v=""/>
    <s v="CU0632"/>
    <s v="Meera Iyer"/>
    <s v="Female"/>
    <n v="32"/>
    <x v="0"/>
    <s v="Chandigarh"/>
    <x v="1"/>
    <n v="1020000"/>
    <x v="0"/>
    <s v="C013"/>
    <x v="3"/>
    <x v="19"/>
    <x v="0"/>
    <x v="0"/>
    <s v="Automatic"/>
    <n v="1700000"/>
    <n v="2024"/>
    <n v="2"/>
    <s v="D004"/>
    <x v="0"/>
    <x v="0"/>
    <n v="2018"/>
    <n v="4500"/>
    <n v="4"/>
    <s v="S013"/>
    <x v="43"/>
    <n v="7"/>
    <x v="0"/>
    <s v="Grey"/>
    <n v="8.2352941176470594E-3"/>
    <n v="14000"/>
    <n v="1686000"/>
    <n v="16.86"/>
    <s v="Loan/Finance"/>
    <s v="Mahindra Finance"/>
    <x v="4"/>
    <s v="No"/>
    <s v="No Feedback"/>
    <s v="No Feedback"/>
    <s v="No Feedback"/>
    <s v="No Feedback"/>
    <x v="3"/>
  </r>
  <r>
    <s v="ORD00980"/>
    <d v="2026-09-11T00:00:00"/>
    <x v="8"/>
    <x v="2"/>
    <m/>
    <x v="2"/>
    <s v=""/>
    <s v="CU0306"/>
    <s v="Jatin Iyer"/>
    <s v="Male"/>
    <n v="42"/>
    <x v="0"/>
    <s v="Chandigarh"/>
    <x v="1"/>
    <n v="1210000"/>
    <x v="0"/>
    <s v="C031"/>
    <x v="6"/>
    <x v="23"/>
    <x v="0"/>
    <x v="0"/>
    <s v="Manual"/>
    <n v="950000"/>
    <n v="2024"/>
    <n v="4"/>
    <s v="D004"/>
    <x v="0"/>
    <x v="0"/>
    <n v="2018"/>
    <n v="4500"/>
    <n v="4"/>
    <s v="S013"/>
    <x v="43"/>
    <n v="7"/>
    <x v="0"/>
    <s v="Black"/>
    <n v="9.4736842105263164E-3"/>
    <n v="9000"/>
    <n v="941000"/>
    <n v="9.41"/>
    <s v="Cash"/>
    <s v="N/A"/>
    <x v="5"/>
    <s v="No"/>
    <s v="No Feedback"/>
    <s v="No Feedback"/>
    <s v="No Feedback"/>
    <s v="No Feedback"/>
    <x v="3"/>
  </r>
  <r>
    <s v="ORD00981"/>
    <d v="2026-09-12T00:00:00"/>
    <x v="8"/>
    <x v="2"/>
    <m/>
    <x v="2"/>
    <s v=""/>
    <s v="CU0065"/>
    <s v="Ayesha Saini"/>
    <s v="Female"/>
    <n v="36"/>
    <x v="7"/>
    <s v="Telangana"/>
    <x v="2"/>
    <n v="1610000"/>
    <x v="0"/>
    <s v="C024"/>
    <x v="0"/>
    <x v="0"/>
    <x v="0"/>
    <x v="0"/>
    <s v="Manual"/>
    <n v="1000000"/>
    <n v="2019"/>
    <n v="3"/>
    <s v="D018"/>
    <x v="3"/>
    <x v="7"/>
    <n v="2019"/>
    <n v="4500"/>
    <n v="3.8"/>
    <s v="S054"/>
    <x v="22"/>
    <n v="4"/>
    <x v="0"/>
    <s v="Black"/>
    <n v="0"/>
    <n v="0"/>
    <n v="1000000"/>
    <n v="10"/>
    <s v="Cash"/>
    <s v="N/A"/>
    <x v="1"/>
    <s v="No"/>
    <s v="No Feedback"/>
    <s v="No Feedback"/>
    <s v="No Feedback"/>
    <s v="No Feedback"/>
    <x v="3"/>
  </r>
  <r>
    <s v="ORD00982"/>
    <d v="2026-09-13T00:00:00"/>
    <x v="8"/>
    <x v="2"/>
    <d v="2026-10-18T00:00:00"/>
    <x v="0"/>
    <n v="35"/>
    <s v="CU0510"/>
    <s v="Imran Saini"/>
    <s v="Male"/>
    <n v="42"/>
    <x v="11"/>
    <s v="Karnataka"/>
    <x v="0"/>
    <n v="1440000"/>
    <x v="0"/>
    <s v="C005"/>
    <x v="1"/>
    <x v="1"/>
    <x v="0"/>
    <x v="1"/>
    <s v="Automatic"/>
    <n v="900000"/>
    <n v="2022"/>
    <n v="3"/>
    <s v="D015"/>
    <x v="3"/>
    <x v="11"/>
    <n v="2006"/>
    <n v="4500"/>
    <n v="4.5999999999999996"/>
    <s v="S046"/>
    <x v="12"/>
    <n v="4"/>
    <x v="0"/>
    <s v="Red"/>
    <n v="7.7777777777777776E-3"/>
    <n v="7000"/>
    <n v="893000"/>
    <n v="8.93"/>
    <s v="Cash"/>
    <s v="N/A"/>
    <x v="6"/>
    <s v="No"/>
    <s v="FB0502"/>
    <n v="5"/>
    <n v="10"/>
    <s v="Phone"/>
    <x v="1"/>
  </r>
  <r>
    <s v="ORD00983"/>
    <d v="2026-09-13T00:00:00"/>
    <x v="8"/>
    <x v="2"/>
    <m/>
    <x v="2"/>
    <s v=""/>
    <s v="CU0474"/>
    <s v="Sachin Nair"/>
    <s v="Male"/>
    <n v="32"/>
    <x v="24"/>
    <s v="Maharashtra"/>
    <x v="1"/>
    <n v="600000"/>
    <x v="0"/>
    <s v="C005"/>
    <x v="1"/>
    <x v="1"/>
    <x v="0"/>
    <x v="1"/>
    <s v="Automatic"/>
    <n v="900000"/>
    <n v="2022"/>
    <n v="3"/>
    <s v="D011"/>
    <x v="1"/>
    <x v="3"/>
    <n v="2019"/>
    <n v="12000"/>
    <n v="4.5999999999999996"/>
    <s v="S035"/>
    <x v="22"/>
    <n v="4"/>
    <x v="0"/>
    <s v="Silver"/>
    <n v="0"/>
    <n v="0"/>
    <n v="900000"/>
    <n v="9"/>
    <s v="Cash"/>
    <s v="N/A"/>
    <x v="3"/>
    <s v="No"/>
    <s v="No Feedback"/>
    <s v="No Feedback"/>
    <s v="No Feedback"/>
    <s v="No Feedback"/>
    <x v="3"/>
  </r>
  <r>
    <s v="ORD00984"/>
    <d v="2026-09-13T00:00:00"/>
    <x v="8"/>
    <x v="2"/>
    <m/>
    <x v="2"/>
    <s v=""/>
    <s v="CU0599"/>
    <s v="Pradeep Yadav"/>
    <s v="Male"/>
    <n v="32"/>
    <x v="23"/>
    <s v="Bihar"/>
    <x v="3"/>
    <n v="360000"/>
    <x v="0"/>
    <s v="C008"/>
    <x v="3"/>
    <x v="12"/>
    <x v="1"/>
    <x v="1"/>
    <s v="Manual"/>
    <n v="600000"/>
    <n v="2023"/>
    <n v="3"/>
    <s v="D022"/>
    <x v="2"/>
    <x v="22"/>
    <n v="2007"/>
    <n v="8000"/>
    <n v="3.9"/>
    <s v="S065"/>
    <x v="39"/>
    <n v="4"/>
    <x v="0"/>
    <s v="Blue"/>
    <n v="4.6666666666666669E-2"/>
    <n v="28000"/>
    <n v="572000"/>
    <n v="5.72"/>
    <s v="Cash"/>
    <s v="N/A"/>
    <x v="2"/>
    <s v="Yes"/>
    <s v="No Feedback"/>
    <s v="No Feedback"/>
    <s v="No Feedback"/>
    <s v="No Feedback"/>
    <x v="3"/>
  </r>
  <r>
    <s v="ORD00985"/>
    <d v="2026-09-13T00:00:00"/>
    <x v="8"/>
    <x v="2"/>
    <m/>
    <x v="2"/>
    <s v=""/>
    <s v="CU0122"/>
    <s v="Sneha Shah"/>
    <s v="Female"/>
    <n v="31"/>
    <x v="13"/>
    <s v="Assam"/>
    <x v="4"/>
    <n v="640000"/>
    <x v="0"/>
    <s v="C029"/>
    <x v="4"/>
    <x v="18"/>
    <x v="2"/>
    <x v="1"/>
    <s v="Manual"/>
    <n v="800000"/>
    <n v="2024"/>
    <n v="3"/>
    <s v="D006"/>
    <x v="0"/>
    <x v="15"/>
    <n v="2015"/>
    <n v="3000"/>
    <n v="3.5"/>
    <s v="S019"/>
    <x v="64"/>
    <n v="6"/>
    <x v="1"/>
    <s v="Silver"/>
    <n v="0"/>
    <n v="0"/>
    <n v="800000"/>
    <n v="8"/>
    <s v="Loan/Finance"/>
    <s v="Axis Bank"/>
    <x v="6"/>
    <s v="Yes"/>
    <s v="No Feedback"/>
    <s v="No Feedback"/>
    <s v="No Feedback"/>
    <s v="No Feedback"/>
    <x v="3"/>
  </r>
  <r>
    <s v="ORD00986"/>
    <d v="2026-09-14T00:00:00"/>
    <x v="8"/>
    <x v="2"/>
    <d v="2026-09-29T00:00:00"/>
    <x v="0"/>
    <n v="15"/>
    <s v="CU0558"/>
    <s v="Sandeep Reddy"/>
    <s v="Male"/>
    <n v="36"/>
    <x v="19"/>
    <s v="West Bengal"/>
    <x v="1"/>
    <n v="1460000"/>
    <x v="0"/>
    <s v="C004"/>
    <x v="1"/>
    <x v="7"/>
    <x v="2"/>
    <x v="1"/>
    <s v="Manual"/>
    <n v="690000"/>
    <n v="2024"/>
    <n v="3"/>
    <s v="D020"/>
    <x v="2"/>
    <x v="24"/>
    <n v="2012"/>
    <n v="4500"/>
    <n v="4.0999999999999996"/>
    <s v="S061"/>
    <x v="61"/>
    <n v="4"/>
    <x v="0"/>
    <s v="Blue"/>
    <n v="2.4637681159420291E-2"/>
    <n v="17000"/>
    <n v="673000"/>
    <n v="6.73"/>
    <s v="Cash"/>
    <s v="N/A"/>
    <x v="4"/>
    <s v="Yes"/>
    <s v="No Feedback"/>
    <s v="No Feedback"/>
    <s v="No Feedback"/>
    <s v="No Feedback"/>
    <x v="3"/>
  </r>
  <r>
    <s v="ORD00987"/>
    <d v="2026-09-15T00:00:00"/>
    <x v="8"/>
    <x v="2"/>
    <m/>
    <x v="2"/>
    <s v=""/>
    <s v="CU0338"/>
    <s v="Shweta Kapoor"/>
    <s v="Female"/>
    <n v="27"/>
    <x v="3"/>
    <s v="Maharashtra"/>
    <x v="0"/>
    <n v="1390000"/>
    <x v="0"/>
    <s v="C012"/>
    <x v="3"/>
    <x v="9"/>
    <x v="2"/>
    <x v="1"/>
    <s v="Automatic"/>
    <n v="1100000"/>
    <n v="2023"/>
    <n v="2"/>
    <s v="D011"/>
    <x v="1"/>
    <x v="3"/>
    <n v="2019"/>
    <n v="12000"/>
    <n v="4.5999999999999996"/>
    <s v="S034"/>
    <x v="3"/>
    <n v="5"/>
    <x v="0"/>
    <s v="Grey"/>
    <n v="2.7272727272727271E-2"/>
    <n v="30000"/>
    <n v="1070000"/>
    <n v="10.7"/>
    <s v="Exchange + Loan"/>
    <s v="ICICI Bank"/>
    <x v="6"/>
    <s v="No"/>
    <s v="No Feedback"/>
    <s v="No Feedback"/>
    <s v="No Feedback"/>
    <s v="No Feedback"/>
    <x v="3"/>
  </r>
  <r>
    <s v="ORD00988"/>
    <d v="2026-09-16T00:00:00"/>
    <x v="8"/>
    <x v="2"/>
    <d v="2026-09-21T00:00:00"/>
    <x v="0"/>
    <n v="5"/>
    <s v="CU0356"/>
    <s v="Pradeep Mishra"/>
    <s v="Male"/>
    <n v="52"/>
    <x v="20"/>
    <s v="Maharashtra"/>
    <x v="7"/>
    <n v="400000"/>
    <x v="0"/>
    <s v="C006"/>
    <x v="1"/>
    <x v="11"/>
    <x v="3"/>
    <x v="2"/>
    <s v="Manual"/>
    <n v="900000"/>
    <n v="2022"/>
    <n v="3"/>
    <s v="D001"/>
    <x v="0"/>
    <x v="2"/>
    <n v="2013"/>
    <n v="4500"/>
    <n v="3.7"/>
    <s v="S002"/>
    <x v="2"/>
    <n v="4"/>
    <x v="0"/>
    <s v="Grey"/>
    <n v="1.8888888888888889E-2"/>
    <n v="17000"/>
    <n v="883000"/>
    <n v="8.83"/>
    <s v="Loan/Finance"/>
    <s v="HDFC Bank"/>
    <x v="1"/>
    <s v="No"/>
    <s v="FB0503"/>
    <n v="4"/>
    <n v="8"/>
    <s v="Email"/>
    <x v="1"/>
  </r>
  <r>
    <s v="ORD00989"/>
    <d v="2026-09-17T00:00:00"/>
    <x v="8"/>
    <x v="2"/>
    <d v="2026-10-06T00:00:00"/>
    <x v="0"/>
    <n v="19"/>
    <s v="CU0696"/>
    <s v="Anjali Gupta"/>
    <s v="Female"/>
    <n v="40"/>
    <x v="20"/>
    <s v="Maharashtra"/>
    <x v="2"/>
    <n v="1620000"/>
    <x v="0"/>
    <s v="C010"/>
    <x v="3"/>
    <x v="4"/>
    <x v="0"/>
    <x v="1"/>
    <s v="Manual"/>
    <n v="800000"/>
    <n v="2022"/>
    <n v="3"/>
    <s v="D011"/>
    <x v="1"/>
    <x v="3"/>
    <n v="2019"/>
    <n v="12000"/>
    <n v="4.5999999999999996"/>
    <s v="S035"/>
    <x v="22"/>
    <n v="4"/>
    <x v="0"/>
    <s v="Grey"/>
    <n v="3.3750000000000002E-2"/>
    <n v="27000"/>
    <n v="773000"/>
    <n v="7.73"/>
    <s v="Loan/Finance"/>
    <s v="Axis Bank"/>
    <x v="0"/>
    <s v="No"/>
    <s v="No Feedback"/>
    <s v="No Feedback"/>
    <s v="No Feedback"/>
    <s v="No Feedback"/>
    <x v="3"/>
  </r>
  <r>
    <s v="ORD00990"/>
    <d v="2026-09-17T00:00:00"/>
    <x v="8"/>
    <x v="2"/>
    <m/>
    <x v="2"/>
    <s v=""/>
    <s v="CU0555"/>
    <s v="Aman Patel"/>
    <s v="Male"/>
    <n v="21"/>
    <x v="6"/>
    <s v="Odisha"/>
    <x v="7"/>
    <n v="660000"/>
    <x v="0"/>
    <s v="C018"/>
    <x v="2"/>
    <x v="20"/>
    <x v="0"/>
    <x v="3"/>
    <s v="Automatic"/>
    <n v="1450000"/>
    <n v="2023"/>
    <n v="3"/>
    <s v="D010"/>
    <x v="1"/>
    <x v="9"/>
    <n v="2014"/>
    <n v="3000"/>
    <n v="4.5999999999999996"/>
    <s v="S033"/>
    <x v="45"/>
    <n v="5"/>
    <x v="0"/>
    <s v="Blue"/>
    <n v="1.8620689655172412E-2"/>
    <n v="27000"/>
    <n v="1423000"/>
    <n v="14.23"/>
    <s v="Cash"/>
    <s v="N/A"/>
    <x v="6"/>
    <s v="No"/>
    <s v="No Feedback"/>
    <s v="No Feedback"/>
    <s v="No Feedback"/>
    <s v="No Feedback"/>
    <x v="3"/>
  </r>
  <r>
    <s v="ORD00991"/>
    <d v="2026-09-21T00:00:00"/>
    <x v="8"/>
    <x v="2"/>
    <m/>
    <x v="2"/>
    <s v=""/>
    <s v="CU0122"/>
    <s v="Sneha Shah"/>
    <s v="Female"/>
    <n v="31"/>
    <x v="13"/>
    <s v="Assam"/>
    <x v="4"/>
    <n v="640000"/>
    <x v="0"/>
    <s v="C014"/>
    <x v="2"/>
    <x v="8"/>
    <x v="1"/>
    <x v="1"/>
    <s v="Manual"/>
    <n v="570000"/>
    <n v="2022"/>
    <n v="3"/>
    <s v="D023"/>
    <x v="2"/>
    <x v="14"/>
    <n v="2005"/>
    <n v="12000"/>
    <n v="4.4000000000000004"/>
    <s v="S069"/>
    <x v="28"/>
    <n v="6"/>
    <x v="0"/>
    <s v="Blue"/>
    <n v="0"/>
    <n v="0"/>
    <n v="570000"/>
    <n v="5.7"/>
    <s v="Cash"/>
    <s v="N/A"/>
    <x v="6"/>
    <s v="Yes"/>
    <s v="No Feedback"/>
    <s v="No Feedback"/>
    <s v="No Feedback"/>
    <s v="No Feedback"/>
    <x v="3"/>
  </r>
  <r>
    <s v="ORD00992"/>
    <d v="2026-09-22T00:00:00"/>
    <x v="8"/>
    <x v="2"/>
    <m/>
    <x v="2"/>
    <s v=""/>
    <s v="CU0237"/>
    <s v="Akash Khanna"/>
    <s v="Male"/>
    <n v="34"/>
    <x v="13"/>
    <s v="Assam"/>
    <x v="3"/>
    <n v="630000"/>
    <x v="0"/>
    <s v="C006"/>
    <x v="1"/>
    <x v="11"/>
    <x v="3"/>
    <x v="2"/>
    <s v="Manual"/>
    <n v="900000"/>
    <n v="2022"/>
    <n v="3"/>
    <s v="D023"/>
    <x v="2"/>
    <x v="14"/>
    <n v="2005"/>
    <n v="12000"/>
    <n v="4.4000000000000004"/>
    <s v="S069"/>
    <x v="28"/>
    <n v="6"/>
    <x v="0"/>
    <s v="Grey"/>
    <n v="2.7777777777777776E-2"/>
    <n v="25000"/>
    <n v="875000"/>
    <n v="8.75"/>
    <s v="Loan/Finance"/>
    <s v="Axis Bank"/>
    <x v="3"/>
    <s v="No"/>
    <s v="No Feedback"/>
    <s v="No Feedback"/>
    <s v="No Feedback"/>
    <s v="No Feedback"/>
    <x v="3"/>
  </r>
  <r>
    <s v="ORD00993"/>
    <d v="2026-09-25T00:00:00"/>
    <x v="8"/>
    <x v="2"/>
    <d v="2026-10-20T00:00:00"/>
    <x v="0"/>
    <n v="25"/>
    <s v="CU0411"/>
    <s v="Gaurav Yadav"/>
    <s v="Male"/>
    <n v="21"/>
    <x v="22"/>
    <s v="Gujarat"/>
    <x v="6"/>
    <n v="1980000"/>
    <x v="0"/>
    <s v="C028"/>
    <x v="4"/>
    <x v="6"/>
    <x v="2"/>
    <x v="1"/>
    <s v="Automatic"/>
    <n v="1250000"/>
    <n v="2023"/>
    <n v="4"/>
    <s v="D013"/>
    <x v="1"/>
    <x v="21"/>
    <n v="2010"/>
    <n v="10000"/>
    <n v="4.4000000000000004"/>
    <s v="S039"/>
    <x v="38"/>
    <n v="4"/>
    <x v="0"/>
    <s v="Silver"/>
    <n v="1.6799999999999999E-2"/>
    <n v="21000"/>
    <n v="1229000"/>
    <n v="12.29"/>
    <s v="Cash"/>
    <s v="N/A"/>
    <x v="3"/>
    <s v="No"/>
    <s v="FB0504"/>
    <n v="3"/>
    <n v="6"/>
    <s v="Online Survey"/>
    <x v="2"/>
  </r>
  <r>
    <s v="ORD00994"/>
    <d v="2026-09-27T00:00:00"/>
    <x v="8"/>
    <x v="2"/>
    <d v="2026-10-15T00:00:00"/>
    <x v="0"/>
    <n v="18"/>
    <s v="CU0141"/>
    <s v="Komal Kapoor"/>
    <s v="Female"/>
    <n v="51"/>
    <x v="17"/>
    <s v="Karnataka"/>
    <x v="1"/>
    <n v="1630000"/>
    <x v="0"/>
    <s v="C007"/>
    <x v="1"/>
    <x v="22"/>
    <x v="0"/>
    <x v="4"/>
    <s v="Automatic"/>
    <n v="1150000"/>
    <n v="2022"/>
    <n v="3"/>
    <s v="D014"/>
    <x v="3"/>
    <x v="13"/>
    <n v="2013"/>
    <n v="12000"/>
    <n v="4.4000000000000004"/>
    <s v="S042"/>
    <x v="16"/>
    <n v="5"/>
    <x v="0"/>
    <s v="White"/>
    <n v="4.1739130434782612E-2"/>
    <n v="48000"/>
    <n v="1102000"/>
    <n v="11.02"/>
    <s v="Cash"/>
    <s v="N/A"/>
    <x v="1"/>
    <s v="No"/>
    <s v="FB0505"/>
    <n v="4"/>
    <n v="8"/>
    <s v="Dealer Visit"/>
    <x v="1"/>
  </r>
  <r>
    <s v="ORD00995"/>
    <d v="2026-09-29T00:00:00"/>
    <x v="8"/>
    <x v="2"/>
    <m/>
    <x v="2"/>
    <s v=""/>
    <s v="CU0676"/>
    <s v="Swati Saini"/>
    <s v="Female"/>
    <n v="53"/>
    <x v="14"/>
    <s v="Rajasthan"/>
    <x v="2"/>
    <n v="3120000"/>
    <x v="0"/>
    <s v="C006"/>
    <x v="1"/>
    <x v="11"/>
    <x v="3"/>
    <x v="2"/>
    <s v="Manual"/>
    <n v="900000"/>
    <n v="2022"/>
    <n v="3"/>
    <s v="D006"/>
    <x v="0"/>
    <x v="15"/>
    <n v="2015"/>
    <n v="3000"/>
    <n v="3.5"/>
    <s v="S019"/>
    <x v="64"/>
    <n v="6"/>
    <x v="1"/>
    <s v="Grey"/>
    <n v="8.8888888888888889E-3"/>
    <n v="8000"/>
    <n v="892000"/>
    <n v="8.92"/>
    <s v="Exchange + Loan"/>
    <s v="ICICI Bank"/>
    <x v="2"/>
    <s v="No"/>
    <s v="No Feedback"/>
    <s v="No Feedback"/>
    <s v="No Feedback"/>
    <s v="No Feedback"/>
    <x v="3"/>
  </r>
  <r>
    <s v="ORD00996"/>
    <d v="2026-09-29T00:00:00"/>
    <x v="8"/>
    <x v="2"/>
    <m/>
    <x v="2"/>
    <s v=""/>
    <s v="CU0612"/>
    <s v="Arjun Yadav"/>
    <s v="Male"/>
    <n v="38"/>
    <x v="13"/>
    <s v="Assam"/>
    <x v="6"/>
    <n v="1470000"/>
    <x v="0"/>
    <s v="C005"/>
    <x v="1"/>
    <x v="1"/>
    <x v="0"/>
    <x v="1"/>
    <s v="Automatic"/>
    <n v="900000"/>
    <n v="2022"/>
    <n v="3"/>
    <s v="D023"/>
    <x v="2"/>
    <x v="14"/>
    <n v="2005"/>
    <n v="12000"/>
    <n v="4.4000000000000004"/>
    <s v="S069"/>
    <x v="28"/>
    <n v="6"/>
    <x v="0"/>
    <s v="Black"/>
    <n v="4.777777777777778E-2"/>
    <n v="43000"/>
    <n v="857000"/>
    <n v="8.57"/>
    <s v="Cash"/>
    <s v="N/A"/>
    <x v="3"/>
    <s v="Yes"/>
    <s v="No Feedback"/>
    <s v="No Feedback"/>
    <s v="No Feedback"/>
    <s v="No Feedback"/>
    <x v="3"/>
  </r>
  <r>
    <s v="ORD00997"/>
    <d v="2026-09-30T00:00:00"/>
    <x v="8"/>
    <x v="2"/>
    <d v="2026-10-18T00:00:00"/>
    <x v="0"/>
    <n v="18"/>
    <s v="CU0141"/>
    <s v="Komal Kapoor"/>
    <s v="Female"/>
    <n v="51"/>
    <x v="17"/>
    <s v="Karnataka"/>
    <x v="1"/>
    <n v="1630000"/>
    <x v="0"/>
    <s v="C006"/>
    <x v="1"/>
    <x v="11"/>
    <x v="3"/>
    <x v="2"/>
    <s v="Manual"/>
    <n v="900000"/>
    <n v="2022"/>
    <n v="3"/>
    <s v="D014"/>
    <x v="3"/>
    <x v="13"/>
    <n v="2013"/>
    <n v="12000"/>
    <n v="4.4000000000000004"/>
    <s v="S042"/>
    <x v="16"/>
    <n v="5"/>
    <x v="0"/>
    <s v="Black"/>
    <n v="0"/>
    <n v="0"/>
    <n v="900000"/>
    <n v="9"/>
    <s v="Cash"/>
    <s v="N/A"/>
    <x v="1"/>
    <s v="Yes"/>
    <s v="No Feedback"/>
    <s v="No Feedback"/>
    <s v="No Feedback"/>
    <s v="No Feedback"/>
    <x v="3"/>
  </r>
  <r>
    <s v="ORD00998"/>
    <d v="2026-09-30T00:00:00"/>
    <x v="8"/>
    <x v="2"/>
    <d v="2026-10-20T00:00:00"/>
    <x v="0"/>
    <n v="20"/>
    <s v="CU0094"/>
    <s v="Varun Mishra"/>
    <s v="Male"/>
    <n v="37"/>
    <x v="18"/>
    <s v="Gujarat"/>
    <x v="1"/>
    <n v="750000"/>
    <x v="0"/>
    <s v="C033"/>
    <x v="7"/>
    <x v="15"/>
    <x v="2"/>
    <x v="1"/>
    <s v="Automatic"/>
    <n v="1300000"/>
    <n v="2022"/>
    <n v="3"/>
    <s v="D013"/>
    <x v="1"/>
    <x v="21"/>
    <n v="2010"/>
    <n v="10000"/>
    <n v="4.4000000000000004"/>
    <s v="S039"/>
    <x v="38"/>
    <n v="4"/>
    <x v="0"/>
    <s v="Silver"/>
    <n v="4.6153846153846156E-2"/>
    <n v="60000"/>
    <n v="1240000"/>
    <n v="12.4"/>
    <s v="Exchange + Loan"/>
    <s v="Axis Bank"/>
    <x v="5"/>
    <s v="No"/>
    <s v="FB0506"/>
    <n v="4"/>
    <n v="10"/>
    <s v="Phone"/>
    <x v="1"/>
  </r>
  <r>
    <s v="ORD00999"/>
    <d v="2026-09-30T00:00:00"/>
    <x v="8"/>
    <x v="2"/>
    <m/>
    <x v="2"/>
    <s v=""/>
    <s v="CU0253"/>
    <s v="Gaurav Iyer"/>
    <s v="Male"/>
    <n v="23"/>
    <x v="7"/>
    <s v="Telangana"/>
    <x v="1"/>
    <n v="1640000"/>
    <x v="0"/>
    <s v="C016"/>
    <x v="2"/>
    <x v="16"/>
    <x v="0"/>
    <x v="0"/>
    <s v="Manual"/>
    <n v="950000"/>
    <n v="2023"/>
    <n v="3"/>
    <s v="D018"/>
    <x v="3"/>
    <x v="7"/>
    <n v="2019"/>
    <n v="4500"/>
    <n v="3.8"/>
    <s v="S055"/>
    <x v="71"/>
    <n v="8"/>
    <x v="1"/>
    <s v="White"/>
    <n v="8.4210526315789472E-3"/>
    <n v="8000"/>
    <n v="942000"/>
    <n v="9.42"/>
    <s v="Cash"/>
    <s v="N/A"/>
    <x v="4"/>
    <s v="No"/>
    <s v="No Feedback"/>
    <s v="No Feedback"/>
    <s v="No Feedback"/>
    <s v="No Feedback"/>
    <x v="3"/>
  </r>
  <r>
    <s v="ORD01000"/>
    <d v="2026-09-30T00:00:00"/>
    <x v="8"/>
    <x v="2"/>
    <d v="2026-10-07T00:00:00"/>
    <x v="0"/>
    <n v="7"/>
    <s v="CU0144"/>
    <s v="Ravi Rao"/>
    <s v="Male"/>
    <n v="21"/>
    <x v="10"/>
    <s v="Madhya Pradesh"/>
    <x v="2"/>
    <n v="1610000"/>
    <x v="1"/>
    <s v="C021"/>
    <x v="0"/>
    <x v="33"/>
    <x v="0"/>
    <x v="0"/>
    <s v="Automatic"/>
    <n v="1500000"/>
    <n v="2022"/>
    <n v="4"/>
    <s v="D025"/>
    <x v="4"/>
    <x v="8"/>
    <n v="2019"/>
    <n v="3000"/>
    <n v="4.7"/>
    <s v="S074"/>
    <x v="8"/>
    <n v="8"/>
    <x v="0"/>
    <s v="White"/>
    <n v="2.5999999999999999E-2"/>
    <n v="39000"/>
    <n v="1461000"/>
    <n v="14.61"/>
    <s v="Lease (Corporate)"/>
    <s v="Bajaj Finserv"/>
    <x v="6"/>
    <s v="No"/>
    <s v="No Feedback"/>
    <s v="No Feedback"/>
    <s v="No Feedback"/>
    <s v="No Feedback"/>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C43375-5C46-4DAF-9D2F-C11F0525E406}"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N17:O28" firstHeaderRow="1" firstDataRow="1" firstDataCol="1"/>
  <pivotFields count="49">
    <pivotField showAll="0"/>
    <pivotField numFmtId="164" showAll="0"/>
    <pivotField showAll="0">
      <items count="13">
        <item x="0"/>
        <item x="1"/>
        <item x="2"/>
        <item x="3"/>
        <item x="4"/>
        <item x="5"/>
        <item x="6"/>
        <item x="7"/>
        <item x="8"/>
        <item x="9"/>
        <item x="10"/>
        <item x="11"/>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items count="6">
        <item x="2"/>
        <item x="0"/>
        <item x="3"/>
        <item x="4"/>
        <item x="1"/>
        <item t="default"/>
      </items>
    </pivotField>
    <pivotField showAll="0"/>
    <pivotField showAll="0"/>
    <pivotField showAll="0"/>
    <pivotField showAll="0"/>
    <pivotField showAll="0"/>
    <pivotField showAll="0">
      <items count="6">
        <item x="4"/>
        <item x="2"/>
        <item x="0"/>
        <item x="3"/>
        <item x="1"/>
        <item t="default"/>
      </items>
    </pivotField>
    <pivotField showAll="0"/>
    <pivotField showAll="0"/>
    <pivotField showAll="0"/>
    <pivotField showAll="0"/>
    <pivotField showAll="0"/>
    <pivotField axis="axisRow" showAll="0" measureFilter="1" sortType="descending">
      <items count="74">
        <item x="6"/>
        <item x="56"/>
        <item x="55"/>
        <item x="10"/>
        <item x="37"/>
        <item x="42"/>
        <item x="25"/>
        <item x="9"/>
        <item x="52"/>
        <item x="3"/>
        <item x="29"/>
        <item x="72"/>
        <item x="41"/>
        <item x="33"/>
        <item x="46"/>
        <item x="22"/>
        <item x="1"/>
        <item x="70"/>
        <item x="35"/>
        <item x="63"/>
        <item x="11"/>
        <item x="67"/>
        <item x="50"/>
        <item x="36"/>
        <item x="32"/>
        <item x="59"/>
        <item x="13"/>
        <item x="14"/>
        <item x="51"/>
        <item x="27"/>
        <item x="8"/>
        <item x="39"/>
        <item x="20"/>
        <item x="47"/>
        <item x="19"/>
        <item x="65"/>
        <item x="5"/>
        <item x="7"/>
        <item x="21"/>
        <item x="2"/>
        <item x="64"/>
        <item x="49"/>
        <item x="17"/>
        <item x="53"/>
        <item x="54"/>
        <item x="30"/>
        <item x="60"/>
        <item x="31"/>
        <item x="15"/>
        <item x="58"/>
        <item x="45"/>
        <item x="40"/>
        <item x="26"/>
        <item x="68"/>
        <item x="12"/>
        <item x="44"/>
        <item x="18"/>
        <item x="24"/>
        <item x="62"/>
        <item x="61"/>
        <item x="0"/>
        <item x="57"/>
        <item x="34"/>
        <item x="48"/>
        <item x="28"/>
        <item x="71"/>
        <item x="66"/>
        <item x="38"/>
        <item x="4"/>
        <item x="69"/>
        <item x="43"/>
        <item x="16"/>
        <item x="23"/>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0" showAll="0"/>
    <pivotField numFmtId="3" showAll="0"/>
    <pivotField numFmtId="3" showAll="0"/>
    <pivotField dataField="1" numFmtId="165" showAll="0"/>
    <pivotField showAll="0"/>
    <pivotField showAll="0"/>
    <pivotField showAll="0"/>
    <pivotField showAll="0"/>
    <pivotField showAll="0"/>
    <pivotField showAll="0"/>
    <pivotField showAll="0"/>
    <pivotField showAll="0"/>
    <pivotField showAll="0"/>
  </pivotFields>
  <rowFields count="1">
    <field x="32"/>
  </rowFields>
  <rowItems count="11">
    <i>
      <x v="16"/>
    </i>
    <i>
      <x v="15"/>
    </i>
    <i>
      <x v="9"/>
    </i>
    <i>
      <x v="3"/>
    </i>
    <i>
      <x v="64"/>
    </i>
    <i>
      <x/>
    </i>
    <i>
      <x v="71"/>
    </i>
    <i>
      <x v="60"/>
    </i>
    <i>
      <x v="42"/>
    </i>
    <i>
      <x v="2"/>
    </i>
    <i t="grand">
      <x/>
    </i>
  </rowItems>
  <colItems count="1">
    <i/>
  </colItems>
  <dataFields count="1">
    <dataField name="Sum of Price(in lakh)" fld="39" baseField="0" baseItem="0" numFmtId="165"/>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C79005-22B5-4A7C-9459-A26A9CE0A2A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49">
    <pivotField dataField="1" showAll="0"/>
    <pivotField numFmtId="164" showAll="0"/>
    <pivotField showAll="0">
      <items count="13">
        <item x="0"/>
        <item x="1"/>
        <item x="2"/>
        <item x="3"/>
        <item x="4"/>
        <item x="5"/>
        <item x="6"/>
        <item x="7"/>
        <item x="8"/>
        <item x="9"/>
        <item x="10"/>
        <item x="11"/>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items count="6">
        <item x="2"/>
        <item x="0"/>
        <item x="3"/>
        <item x="4"/>
        <item x="1"/>
        <item t="default"/>
      </items>
    </pivotField>
    <pivotField showAll="0"/>
    <pivotField showAll="0"/>
    <pivotField showAll="0"/>
    <pivotField showAll="0"/>
    <pivotField showAll="0"/>
    <pivotField showAll="0">
      <items count="6">
        <item x="4"/>
        <item x="2"/>
        <item x="0"/>
        <item x="3"/>
        <item x="1"/>
        <item t="default"/>
      </items>
    </pivotField>
    <pivotField showAll="0"/>
    <pivotField showAll="0"/>
    <pivotField showAll="0"/>
    <pivotField showAll="0"/>
    <pivotField showAll="0"/>
    <pivotField showAll="0"/>
    <pivotField showAll="0"/>
    <pivotField showAll="0"/>
    <pivotField showAll="0"/>
    <pivotField numFmtId="10" showAll="0"/>
    <pivotField numFmtId="3" showAll="0"/>
    <pivotField numFmtId="3" showAll="0"/>
    <pivotField numFmtId="165"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3D34D3-2F0D-49D5-B231-08C6A9F6F42C}" name="PivotTable3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location ref="D29:E35" firstHeaderRow="1" firstDataRow="1" firstDataCol="1"/>
  <pivotFields count="49">
    <pivotField dataField="1" showAll="0"/>
    <pivotField numFmtId="164" showAll="0"/>
    <pivotField showAll="0">
      <items count="13">
        <item x="0"/>
        <item x="1"/>
        <item x="2"/>
        <item x="3"/>
        <item x="4"/>
        <item x="5"/>
        <item x="6"/>
        <item x="7"/>
        <item x="8"/>
        <item x="9"/>
        <item x="10"/>
        <item x="11"/>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items count="6">
        <item x="2"/>
        <item x="0"/>
        <item x="3"/>
        <item x="4"/>
        <item x="1"/>
        <item t="default"/>
      </items>
    </pivotField>
    <pivotField showAll="0"/>
    <pivotField showAll="0"/>
    <pivotField showAll="0"/>
    <pivotField showAll="0"/>
    <pivotField showAll="0"/>
    <pivotField showAll="0">
      <items count="6">
        <item x="4"/>
        <item x="2"/>
        <item x="0"/>
        <item x="3"/>
        <item x="1"/>
        <item t="default"/>
      </items>
    </pivotField>
    <pivotField showAll="0"/>
    <pivotField showAll="0"/>
    <pivotField showAll="0"/>
    <pivotField showAll="0"/>
    <pivotField showAll="0"/>
    <pivotField showAll="0"/>
    <pivotField showAll="0"/>
    <pivotField showAll="0"/>
    <pivotField showAll="0"/>
    <pivotField numFmtId="10" showAll="0"/>
    <pivotField numFmtId="3" showAll="0"/>
    <pivotField numFmtId="3" showAll="0"/>
    <pivotField numFmtId="165" showAll="0"/>
    <pivotField showAll="0"/>
    <pivotField showAll="0"/>
    <pivotField showAll="0"/>
    <pivotField showAll="0"/>
    <pivotField showAll="0"/>
    <pivotField showAll="0"/>
    <pivotField showAll="0"/>
    <pivotField showAll="0"/>
    <pivotField axis="axisRow" showAll="0">
      <items count="9">
        <item x="4"/>
        <item x="6"/>
        <item h="1" x="3"/>
        <item h="1" x="1"/>
        <item x="5"/>
        <item x="7"/>
        <item x="2"/>
        <item h="1" x="0"/>
        <item t="default"/>
      </items>
    </pivotField>
  </pivotFields>
  <rowFields count="1">
    <field x="48"/>
  </rowFields>
  <rowItems count="6">
    <i>
      <x/>
    </i>
    <i>
      <x v="1"/>
    </i>
    <i>
      <x v="4"/>
    </i>
    <i>
      <x v="5"/>
    </i>
    <i>
      <x v="6"/>
    </i>
    <i t="grand">
      <x/>
    </i>
  </rowItems>
  <colItems count="1">
    <i/>
  </colItems>
  <dataFields count="1">
    <dataField name="Count of Order_ID" fld="0" subtotal="count" baseField="0" baseItem="0"/>
  </dataFields>
  <chartFormats count="6">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48" count="1" selected="0">
            <x v="0"/>
          </reference>
        </references>
      </pivotArea>
    </chartFormat>
    <chartFormat chart="6" format="4">
      <pivotArea type="data" outline="0" fieldPosition="0">
        <references count="2">
          <reference field="4294967294" count="1" selected="0">
            <x v="0"/>
          </reference>
          <reference field="48" count="1" selected="0">
            <x v="1"/>
          </reference>
        </references>
      </pivotArea>
    </chartFormat>
    <chartFormat chart="6" format="5">
      <pivotArea type="data" outline="0" fieldPosition="0">
        <references count="2">
          <reference field="4294967294" count="1" selected="0">
            <x v="0"/>
          </reference>
          <reference field="48" count="1" selected="0">
            <x v="4"/>
          </reference>
        </references>
      </pivotArea>
    </chartFormat>
    <chartFormat chart="6" format="6">
      <pivotArea type="data" outline="0" fieldPosition="0">
        <references count="2">
          <reference field="4294967294" count="1" selected="0">
            <x v="0"/>
          </reference>
          <reference field="48" count="1" selected="0">
            <x v="5"/>
          </reference>
        </references>
      </pivotArea>
    </chartFormat>
    <chartFormat chart="6" format="7">
      <pivotArea type="data" outline="0" fieldPosition="0">
        <references count="2">
          <reference field="4294967294" count="1" selected="0">
            <x v="0"/>
          </reference>
          <reference field="48"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CAE34B-A6AE-4C34-866B-1048EBF86C2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C2" firstHeaderRow="1" firstDataRow="1" firstDataCol="0"/>
  <pivotFields count="49">
    <pivotField showAll="0"/>
    <pivotField numFmtId="164" showAll="0"/>
    <pivotField showAll="0">
      <items count="13">
        <item x="0"/>
        <item x="1"/>
        <item x="2"/>
        <item x="3"/>
        <item x="4"/>
        <item x="5"/>
        <item x="6"/>
        <item x="7"/>
        <item x="8"/>
        <item x="9"/>
        <item x="10"/>
        <item x="11"/>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items count="6">
        <item x="2"/>
        <item x="0"/>
        <item x="3"/>
        <item x="4"/>
        <item x="1"/>
        <item t="default"/>
      </items>
    </pivotField>
    <pivotField showAll="0"/>
    <pivotField showAll="0"/>
    <pivotField showAll="0"/>
    <pivotField showAll="0"/>
    <pivotField showAll="0"/>
    <pivotField showAll="0">
      <items count="6">
        <item x="4"/>
        <item x="2"/>
        <item x="0"/>
        <item x="3"/>
        <item x="1"/>
        <item t="default"/>
      </items>
    </pivotField>
    <pivotField showAll="0"/>
    <pivotField showAll="0"/>
    <pivotField showAll="0"/>
    <pivotField showAll="0"/>
    <pivotField showAll="0"/>
    <pivotField showAll="0"/>
    <pivotField showAll="0"/>
    <pivotField showAll="0"/>
    <pivotField showAll="0"/>
    <pivotField numFmtId="10" showAll="0"/>
    <pivotField numFmtId="3" showAll="0"/>
    <pivotField numFmtId="3" showAll="0"/>
    <pivotField dataField="1" numFmtId="165"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Price(in lakh)" fld="39" baseField="0" baseItem="0" numFmtId="165"/>
  </dataFields>
  <formats count="1">
    <format dxfId="19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7EB100-73CA-41D4-A56F-515DCC1BB14D}" name="PivotTable1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5">
  <location ref="G4:H15" firstHeaderRow="1" firstDataRow="1" firstDataCol="1"/>
  <pivotFields count="49">
    <pivotField dataField="1" showAll="0"/>
    <pivotField numFmtId="164" showAll="0"/>
    <pivotField showAll="0">
      <items count="13">
        <item x="0"/>
        <item x="1"/>
        <item x="2"/>
        <item x="3"/>
        <item x="4"/>
        <item x="5"/>
        <item x="6"/>
        <item x="7"/>
        <item x="8"/>
        <item x="9"/>
        <item x="10"/>
        <item x="11"/>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axis="axisRow" showAll="0" measureFilter="1" sortType="ascending">
      <items count="39">
        <item x="19"/>
        <item x="25"/>
        <item x="18"/>
        <item x="5"/>
        <item x="0"/>
        <item x="1"/>
        <item x="13"/>
        <item x="36"/>
        <item x="6"/>
        <item x="14"/>
        <item x="7"/>
        <item x="11"/>
        <item x="37"/>
        <item x="22"/>
        <item x="26"/>
        <item x="29"/>
        <item x="12"/>
        <item x="17"/>
        <item x="21"/>
        <item x="16"/>
        <item x="20"/>
        <item x="2"/>
        <item x="30"/>
        <item x="33"/>
        <item x="32"/>
        <item x="15"/>
        <item x="23"/>
        <item x="3"/>
        <item x="28"/>
        <item x="8"/>
        <item x="31"/>
        <item x="27"/>
        <item x="4"/>
        <item x="9"/>
        <item x="10"/>
        <item x="35"/>
        <item x="24"/>
        <item x="34"/>
        <item t="default"/>
      </items>
      <autoSortScope>
        <pivotArea dataOnly="0" outline="0" fieldPosition="0">
          <references count="1">
            <reference field="4294967294" count="1" selected="0">
              <x v="0"/>
            </reference>
          </references>
        </pivotArea>
      </autoSortScope>
    </pivotField>
    <pivotField showAll="0"/>
    <pivotField showAll="0">
      <items count="6">
        <item x="2"/>
        <item x="0"/>
        <item x="3"/>
        <item x="4"/>
        <item x="1"/>
        <item t="default"/>
      </items>
    </pivotField>
    <pivotField showAll="0"/>
    <pivotField showAll="0"/>
    <pivotField showAll="0"/>
    <pivotField showAll="0"/>
    <pivotField showAll="0"/>
    <pivotField showAll="0">
      <items count="6">
        <item x="4"/>
        <item x="2"/>
        <item x="0"/>
        <item x="3"/>
        <item x="1"/>
        <item t="default"/>
      </items>
    </pivotField>
    <pivotField showAll="0"/>
    <pivotField showAll="0"/>
    <pivotField showAll="0"/>
    <pivotField showAll="0"/>
    <pivotField showAll="0"/>
    <pivotField showAll="0"/>
    <pivotField showAll="0"/>
    <pivotField showAll="0"/>
    <pivotField showAll="0"/>
    <pivotField numFmtId="10" showAll="0"/>
    <pivotField numFmtId="3" showAll="0"/>
    <pivotField numFmtId="3" showAll="0"/>
    <pivotField numFmtId="165" showAll="0"/>
    <pivotField showAll="0"/>
    <pivotField showAll="0"/>
    <pivotField showAll="0"/>
    <pivotField showAll="0"/>
    <pivotField showAll="0"/>
    <pivotField showAll="0"/>
    <pivotField showAll="0"/>
    <pivotField showAll="0"/>
    <pivotField showAll="0"/>
  </pivotFields>
  <rowFields count="1">
    <field x="18"/>
  </rowFields>
  <rowItems count="11">
    <i>
      <x v="16"/>
    </i>
    <i>
      <x v="9"/>
    </i>
    <i>
      <x v="17"/>
    </i>
    <i>
      <x v="21"/>
    </i>
    <i>
      <x v="19"/>
    </i>
    <i>
      <x v="5"/>
    </i>
    <i>
      <x v="11"/>
    </i>
    <i>
      <x v="27"/>
    </i>
    <i>
      <x v="3"/>
    </i>
    <i>
      <x v="10"/>
    </i>
    <i t="grand">
      <x/>
    </i>
  </rowItems>
  <colItems count="1">
    <i/>
  </colItems>
  <dataFields count="1">
    <dataField name="Count of Order_ID" fld="0" subtotal="count" baseField="0" baseItem="0" numFmtId="1"/>
  </dataFields>
  <formats count="2">
    <format dxfId="197">
      <pivotArea outline="0" collapsedLevelsAreSubtotals="1" fieldPosition="0"/>
    </format>
    <format dxfId="196">
      <pivotArea dataOnly="0" labelOnly="1" outline="0" axis="axisValues" fieldPosition="0"/>
    </format>
  </formats>
  <chartFormats count="1">
    <chartFormat chart="2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8"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20C65C-6BD8-4EFB-A376-77E51EA24F53}"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B37" firstHeaderRow="1" firstDataRow="1" firstDataCol="1"/>
  <pivotFields count="49">
    <pivotField dataField="1" showAll="0"/>
    <pivotField numFmtId="164" showAll="0"/>
    <pivotField showAll="0">
      <items count="13">
        <item x="0"/>
        <item x="1"/>
        <item x="2"/>
        <item x="3"/>
        <item x="4"/>
        <item x="5"/>
        <item x="6"/>
        <item x="7"/>
        <item x="8"/>
        <item x="9"/>
        <item x="10"/>
        <item x="11"/>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items count="6">
        <item x="2"/>
        <item x="0"/>
        <item x="3"/>
        <item x="4"/>
        <item x="1"/>
        <item t="default"/>
      </items>
    </pivotField>
    <pivotField showAll="0"/>
    <pivotField showAll="0"/>
    <pivotField showAll="0"/>
    <pivotField showAll="0"/>
    <pivotField showAll="0"/>
    <pivotField showAll="0">
      <items count="6">
        <item x="4"/>
        <item x="2"/>
        <item x="0"/>
        <item x="3"/>
        <item x="1"/>
        <item t="default"/>
      </items>
    </pivotField>
    <pivotField showAll="0"/>
    <pivotField showAll="0"/>
    <pivotField showAll="0"/>
    <pivotField showAll="0"/>
    <pivotField showAll="0"/>
    <pivotField showAll="0"/>
    <pivotField showAll="0"/>
    <pivotField showAll="0"/>
    <pivotField showAll="0"/>
    <pivotField numFmtId="10" showAll="0"/>
    <pivotField numFmtId="3" showAll="0"/>
    <pivotField numFmtId="3" showAll="0"/>
    <pivotField numFmtId="165" showAll="0"/>
    <pivotField showAll="0"/>
    <pivotField showAll="0"/>
    <pivotField axis="axisRow" showAll="0" sortType="descending">
      <items count="8">
        <item x="4"/>
        <item x="1"/>
        <item x="0"/>
        <item x="2"/>
        <item x="3"/>
        <item x="5"/>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42"/>
  </rowFields>
  <rowItems count="8">
    <i>
      <x v="4"/>
    </i>
    <i>
      <x v="3"/>
    </i>
    <i>
      <x v="1"/>
    </i>
    <i>
      <x v="2"/>
    </i>
    <i>
      <x/>
    </i>
    <i>
      <x v="6"/>
    </i>
    <i>
      <x v="5"/>
    </i>
    <i t="grand">
      <x/>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027B98-24B6-4361-AA58-54940BC70D80}"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1:G2" firstHeaderRow="1" firstDataRow="1" firstDataCol="0"/>
  <pivotFields count="49">
    <pivotField showAll="0"/>
    <pivotField numFmtId="164" showAll="0"/>
    <pivotField showAll="0">
      <items count="13">
        <item x="0"/>
        <item x="1"/>
        <item x="2"/>
        <item x="3"/>
        <item x="4"/>
        <item x="5"/>
        <item x="6"/>
        <item x="7"/>
        <item x="8"/>
        <item x="9"/>
        <item x="10"/>
        <item x="11"/>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items count="6">
        <item x="2"/>
        <item x="0"/>
        <item x="3"/>
        <item x="4"/>
        <item x="1"/>
        <item t="default"/>
      </items>
    </pivotField>
    <pivotField showAll="0"/>
    <pivotField showAll="0"/>
    <pivotField showAll="0"/>
    <pivotField showAll="0"/>
    <pivotField showAll="0"/>
    <pivotField showAll="0">
      <items count="6">
        <item x="4"/>
        <item x="2"/>
        <item x="0"/>
        <item x="3"/>
        <item x="1"/>
        <item t="default"/>
      </items>
    </pivotField>
    <pivotField showAll="0"/>
    <pivotField showAll="0"/>
    <pivotField showAll="0"/>
    <pivotField showAll="0"/>
    <pivotField showAll="0"/>
    <pivotField showAll="0"/>
    <pivotField showAll="0"/>
    <pivotField showAll="0"/>
    <pivotField showAll="0"/>
    <pivotField numFmtId="10" showAll="0"/>
    <pivotField numFmtId="3" showAll="0"/>
    <pivotField numFmtId="3" showAll="0"/>
    <pivotField dataField="1" numFmtId="165"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Price(in lakh)" fld="39" subtotal="average" baseField="0" baseItem="0" numFmtId="165"/>
  </dataFields>
  <formats count="1">
    <format dxfId="19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9E33EB0-93F8-47F1-9200-7CCBEBCDD5BF}" name="PivotTable2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N1:O15" firstHeaderRow="1" firstDataRow="1" firstDataCol="1"/>
  <pivotFields count="49">
    <pivotField dataField="1" showAll="0"/>
    <pivotField numFmtId="164" showAll="0"/>
    <pivotField showAll="0">
      <items count="13">
        <item x="0"/>
        <item x="1"/>
        <item x="2"/>
        <item x="3"/>
        <item x="4"/>
        <item x="5"/>
        <item x="6"/>
        <item x="7"/>
        <item x="8"/>
        <item x="9"/>
        <item x="10"/>
        <item x="11"/>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axis="axisRow" showAll="0">
      <items count="14">
        <item x="11"/>
        <item x="4"/>
        <item x="3"/>
        <item x="6"/>
        <item x="0"/>
        <item x="1"/>
        <item x="12"/>
        <item x="10"/>
        <item x="8"/>
        <item x="7"/>
        <item x="2"/>
        <item x="9"/>
        <item x="5"/>
        <item t="default"/>
      </items>
    </pivotField>
    <pivotField showAll="0"/>
    <pivotField showAll="0"/>
    <pivotField showAll="0">
      <items count="6">
        <item x="2"/>
        <item x="0"/>
        <item x="3"/>
        <item x="4"/>
        <item x="1"/>
        <item t="default"/>
      </items>
    </pivotField>
    <pivotField showAll="0"/>
    <pivotField showAll="0"/>
    <pivotField showAll="0"/>
    <pivotField showAll="0"/>
    <pivotField showAll="0"/>
    <pivotField showAll="0">
      <items count="6">
        <item x="4"/>
        <item x="2"/>
        <item x="0"/>
        <item x="3"/>
        <item x="1"/>
        <item t="default"/>
      </items>
    </pivotField>
    <pivotField showAll="0"/>
    <pivotField showAll="0"/>
    <pivotField showAll="0"/>
    <pivotField showAll="0"/>
    <pivotField showAll="0"/>
    <pivotField showAll="0"/>
    <pivotField showAll="0"/>
    <pivotField showAll="0"/>
    <pivotField showAll="0"/>
    <pivotField numFmtId="10" showAll="0"/>
    <pivotField numFmtId="3" showAll="0"/>
    <pivotField numFmtId="3" showAll="0"/>
    <pivotField numFmtId="165" showAll="0"/>
    <pivotField showAll="0"/>
    <pivotField showAll="0"/>
    <pivotField showAll="0"/>
    <pivotField showAll="0"/>
    <pivotField showAll="0"/>
    <pivotField showAll="0"/>
    <pivotField showAll="0"/>
    <pivotField showAll="0"/>
    <pivotField showAll="0"/>
  </pivotFields>
  <rowFields count="1">
    <field x="17"/>
  </rowFields>
  <rowItems count="14">
    <i>
      <x/>
    </i>
    <i>
      <x v="1"/>
    </i>
    <i>
      <x v="2"/>
    </i>
    <i>
      <x v="3"/>
    </i>
    <i>
      <x v="4"/>
    </i>
    <i>
      <x v="5"/>
    </i>
    <i>
      <x v="6"/>
    </i>
    <i>
      <x v="7"/>
    </i>
    <i>
      <x v="8"/>
    </i>
    <i>
      <x v="9"/>
    </i>
    <i>
      <x v="10"/>
    </i>
    <i>
      <x v="11"/>
    </i>
    <i>
      <x v="12"/>
    </i>
    <i t="grand">
      <x/>
    </i>
  </rowItems>
  <colItems count="1">
    <i/>
  </colItems>
  <dataFields count="1">
    <dataField name="Count of Order_ID" fld="0" subtotal="count" baseField="0" baseItem="0" numFmtId="1"/>
  </dataFields>
  <formats count="1">
    <format dxfId="19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A47C821-F5F8-4749-82C3-470D65E44ECC}" name="PivotTable2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42:D117" firstHeaderRow="1" firstDataRow="2" firstDataCol="1"/>
  <pivotFields count="49">
    <pivotField showAll="0"/>
    <pivotField numFmtId="164" showAll="0"/>
    <pivotField showAll="0">
      <items count="13">
        <item x="0"/>
        <item x="1"/>
        <item x="2"/>
        <item x="3"/>
        <item x="4"/>
        <item x="5"/>
        <item x="6"/>
        <item x="7"/>
        <item x="8"/>
        <item x="9"/>
        <item x="10"/>
        <item x="11"/>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items count="6">
        <item x="2"/>
        <item x="0"/>
        <item x="3"/>
        <item x="4"/>
        <item x="1"/>
        <item t="default"/>
      </items>
    </pivotField>
    <pivotField showAll="0"/>
    <pivotField showAll="0"/>
    <pivotField showAll="0"/>
    <pivotField showAll="0"/>
    <pivotField showAll="0"/>
    <pivotField showAll="0">
      <items count="6">
        <item x="4"/>
        <item x="2"/>
        <item x="0"/>
        <item x="3"/>
        <item x="1"/>
        <item t="default"/>
      </items>
    </pivotField>
    <pivotField showAll="0"/>
    <pivotField showAll="0"/>
    <pivotField showAll="0"/>
    <pivotField showAll="0"/>
    <pivotField showAll="0"/>
    <pivotField axis="axisRow" showAll="0">
      <items count="74">
        <item x="6"/>
        <item x="56"/>
        <item x="55"/>
        <item x="10"/>
        <item x="37"/>
        <item x="42"/>
        <item x="25"/>
        <item x="9"/>
        <item x="52"/>
        <item x="3"/>
        <item x="29"/>
        <item x="72"/>
        <item x="41"/>
        <item x="33"/>
        <item x="46"/>
        <item x="22"/>
        <item x="1"/>
        <item x="70"/>
        <item x="35"/>
        <item x="63"/>
        <item x="11"/>
        <item x="67"/>
        <item x="50"/>
        <item x="36"/>
        <item x="32"/>
        <item x="59"/>
        <item x="13"/>
        <item x="14"/>
        <item x="51"/>
        <item x="27"/>
        <item x="8"/>
        <item x="39"/>
        <item x="20"/>
        <item x="47"/>
        <item x="19"/>
        <item x="65"/>
        <item x="5"/>
        <item x="7"/>
        <item x="21"/>
        <item x="2"/>
        <item x="64"/>
        <item x="49"/>
        <item x="17"/>
        <item x="53"/>
        <item x="54"/>
        <item x="30"/>
        <item x="60"/>
        <item x="31"/>
        <item x="15"/>
        <item x="58"/>
        <item x="45"/>
        <item x="40"/>
        <item x="26"/>
        <item x="68"/>
        <item x="12"/>
        <item x="44"/>
        <item x="18"/>
        <item x="24"/>
        <item x="62"/>
        <item x="61"/>
        <item x="0"/>
        <item x="57"/>
        <item x="34"/>
        <item x="48"/>
        <item x="28"/>
        <item x="71"/>
        <item x="66"/>
        <item x="38"/>
        <item x="4"/>
        <item x="69"/>
        <item x="43"/>
        <item x="16"/>
        <item x="23"/>
        <item t="default"/>
      </items>
    </pivotField>
    <pivotField showAll="0"/>
    <pivotField axis="axisCol" dataField="1" showAll="0">
      <items count="3">
        <item x="1"/>
        <item x="0"/>
        <item t="default"/>
      </items>
    </pivotField>
    <pivotField showAll="0"/>
    <pivotField numFmtId="10" showAll="0"/>
    <pivotField numFmtId="3" showAll="0"/>
    <pivotField numFmtId="3" showAll="0"/>
    <pivotField numFmtId="165" showAll="0"/>
    <pivotField showAll="0"/>
    <pivotField showAll="0"/>
    <pivotField showAll="0"/>
    <pivotField showAll="0"/>
    <pivotField showAll="0"/>
    <pivotField showAll="0"/>
    <pivotField showAll="0"/>
    <pivotField showAll="0"/>
    <pivotField showAll="0"/>
  </pivotFields>
  <rowFields count="1">
    <field x="32"/>
  </rowFields>
  <rowItems count="7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t="grand">
      <x/>
    </i>
  </rowItems>
  <colFields count="1">
    <field x="34"/>
  </colFields>
  <colItems count="3">
    <i>
      <x/>
    </i>
    <i>
      <x v="1"/>
    </i>
    <i t="grand">
      <x/>
    </i>
  </colItems>
  <dataFields count="1">
    <dataField name="Count of Target Achieved " fld="3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200C96A-4617-4F33-84D9-CB0A2840CC0E}"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9">
  <location ref="A12:E26" firstHeaderRow="1" firstDataRow="2" firstDataCol="1"/>
  <pivotFields count="49">
    <pivotField showAll="0"/>
    <pivotField numFmtId="164" showAll="0"/>
    <pivotField axis="axisRow" showAll="0">
      <items count="13">
        <item x="0"/>
        <item x="1"/>
        <item x="2"/>
        <item x="3"/>
        <item x="4"/>
        <item x="5"/>
        <item x="6"/>
        <item x="7"/>
        <item x="8"/>
        <item x="9"/>
        <item x="10"/>
        <item x="11"/>
        <item t="default"/>
      </items>
    </pivotField>
    <pivotField axis="axisCol"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items count="6">
        <item x="2"/>
        <item x="0"/>
        <item x="3"/>
        <item x="4"/>
        <item x="1"/>
        <item t="default"/>
      </items>
    </pivotField>
    <pivotField showAll="0"/>
    <pivotField showAll="0"/>
    <pivotField showAll="0"/>
    <pivotField showAll="0"/>
    <pivotField showAll="0"/>
    <pivotField showAll="0">
      <items count="6">
        <item x="4"/>
        <item x="2"/>
        <item x="0"/>
        <item x="3"/>
        <item x="1"/>
        <item t="default"/>
      </items>
    </pivotField>
    <pivotField showAll="0"/>
    <pivotField showAll="0"/>
    <pivotField showAll="0"/>
    <pivotField showAll="0"/>
    <pivotField showAll="0"/>
    <pivotField showAll="0"/>
    <pivotField showAll="0"/>
    <pivotField showAll="0"/>
    <pivotField showAll="0"/>
    <pivotField numFmtId="10" showAll="0"/>
    <pivotField numFmtId="3" showAll="0"/>
    <pivotField numFmtId="3" showAll="0"/>
    <pivotField dataField="1" numFmtId="165" showAll="0"/>
    <pivotField showAll="0"/>
    <pivotField showAll="0"/>
    <pivotField showAll="0"/>
    <pivotField showAll="0"/>
    <pivotField showAll="0"/>
    <pivotField showAll="0"/>
    <pivotField showAll="0"/>
    <pivotField showAll="0"/>
    <pivotField showAll="0"/>
  </pivotFields>
  <rowFields count="1">
    <field x="2"/>
  </rowFields>
  <rowItems count="13">
    <i>
      <x/>
    </i>
    <i>
      <x v="1"/>
    </i>
    <i>
      <x v="2"/>
    </i>
    <i>
      <x v="3"/>
    </i>
    <i>
      <x v="4"/>
    </i>
    <i>
      <x v="5"/>
    </i>
    <i>
      <x v="6"/>
    </i>
    <i>
      <x v="7"/>
    </i>
    <i>
      <x v="8"/>
    </i>
    <i>
      <x v="9"/>
    </i>
    <i>
      <x v="10"/>
    </i>
    <i>
      <x v="11"/>
    </i>
    <i t="grand">
      <x/>
    </i>
  </rowItems>
  <colFields count="1">
    <field x="3"/>
  </colFields>
  <colItems count="4">
    <i>
      <x/>
    </i>
    <i>
      <x v="1"/>
    </i>
    <i>
      <x v="2"/>
    </i>
    <i t="grand">
      <x/>
    </i>
  </colItems>
  <dataFields count="1">
    <dataField name="Sum of Price(in lakh)" fld="39" baseField="0" baseItem="0" numFmtId="165"/>
  </dataFields>
  <formats count="1">
    <format dxfId="200">
      <pivotArea outline="0" collapsedLevelsAreSubtotals="1" fieldPosition="0"/>
    </format>
  </formats>
  <chartFormats count="6">
    <chartFormat chart="16" format="24" series="1">
      <pivotArea type="data" outline="0" fieldPosition="0">
        <references count="2">
          <reference field="4294967294" count="1" selected="0">
            <x v="0"/>
          </reference>
          <reference field="3" count="1" selected="0">
            <x v="1"/>
          </reference>
        </references>
      </pivotArea>
    </chartFormat>
    <chartFormat chart="16" format="25" series="1">
      <pivotArea type="data" outline="0" fieldPosition="0">
        <references count="2">
          <reference field="4294967294" count="1" selected="0">
            <x v="0"/>
          </reference>
          <reference field="3" count="1" selected="0">
            <x v="2"/>
          </reference>
        </references>
      </pivotArea>
    </chartFormat>
    <chartFormat chart="16" format="26" series="1">
      <pivotArea type="data" outline="0" fieldPosition="0">
        <references count="2">
          <reference field="4294967294" count="1" selected="0">
            <x v="0"/>
          </reference>
          <reference field="3" count="1" selected="0">
            <x v="0"/>
          </reference>
        </references>
      </pivotArea>
    </chartFormat>
    <chartFormat chart="16" format="27">
      <pivotArea type="data" outline="0" fieldPosition="0">
        <references count="3">
          <reference field="4294967294" count="1" selected="0">
            <x v="0"/>
          </reference>
          <reference field="2" count="1" selected="0">
            <x v="10"/>
          </reference>
          <reference field="3" count="1" selected="0">
            <x v="2"/>
          </reference>
        </references>
      </pivotArea>
    </chartFormat>
    <chartFormat chart="16" format="28">
      <pivotArea type="data" outline="0" fieldPosition="0">
        <references count="3">
          <reference field="4294967294" count="1" selected="0">
            <x v="0"/>
          </reference>
          <reference field="2" count="1" selected="0">
            <x v="11"/>
          </reference>
          <reference field="3" count="1" selected="0">
            <x v="2"/>
          </reference>
        </references>
      </pivotArea>
    </chartFormat>
    <chartFormat chart="16" format="29">
      <pivotArea type="data" outline="0" fieldPosition="0">
        <references count="3">
          <reference field="4294967294" count="1" selected="0">
            <x v="0"/>
          </reference>
          <reference field="2" count="1" selected="0">
            <x v="9"/>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132A817-22D5-43C7-8179-B4C733350015}" name="PivotTable1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K14:L21" firstHeaderRow="1" firstDataRow="1" firstDataCol="1"/>
  <pivotFields count="49">
    <pivotField showAll="0"/>
    <pivotField numFmtId="164" showAll="0"/>
    <pivotField showAll="0">
      <items count="13">
        <item x="0"/>
        <item x="1"/>
        <item x="2"/>
        <item x="3"/>
        <item x="4"/>
        <item x="5"/>
        <item x="6"/>
        <item x="7"/>
        <item x="8"/>
        <item x="9"/>
        <item x="10"/>
        <item x="11"/>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axis="axisRow" showAll="0">
      <items count="7">
        <item x="1"/>
        <item x="5"/>
        <item x="4"/>
        <item x="3"/>
        <item x="2"/>
        <item x="0"/>
        <item t="default"/>
      </items>
    </pivotField>
    <pivotField showAll="0">
      <items count="6">
        <item x="2"/>
        <item x="0"/>
        <item x="3"/>
        <item x="4"/>
        <item x="1"/>
        <item t="default"/>
      </items>
    </pivotField>
    <pivotField showAll="0"/>
    <pivotField showAll="0"/>
    <pivotField showAll="0"/>
    <pivotField showAll="0"/>
    <pivotField showAll="0"/>
    <pivotField showAll="0">
      <items count="6">
        <item x="4"/>
        <item x="2"/>
        <item x="0"/>
        <item x="3"/>
        <item x="1"/>
        <item t="default"/>
      </items>
    </pivotField>
    <pivotField showAll="0"/>
    <pivotField showAll="0"/>
    <pivotField showAll="0"/>
    <pivotField showAll="0"/>
    <pivotField showAll="0"/>
    <pivotField showAll="0"/>
    <pivotField showAll="0"/>
    <pivotField showAll="0"/>
    <pivotField showAll="0"/>
    <pivotField numFmtId="10" showAll="0"/>
    <pivotField numFmtId="3" showAll="0"/>
    <pivotField numFmtId="3" showAll="0"/>
    <pivotField dataField="1" numFmtId="165" showAll="0"/>
    <pivotField showAll="0"/>
    <pivotField showAll="0"/>
    <pivotField showAll="0"/>
    <pivotField showAll="0"/>
    <pivotField showAll="0"/>
    <pivotField showAll="0"/>
    <pivotField showAll="0"/>
    <pivotField showAll="0"/>
    <pivotField showAll="0"/>
  </pivotFields>
  <rowFields count="1">
    <field x="19"/>
  </rowFields>
  <rowItems count="7">
    <i>
      <x/>
    </i>
    <i>
      <x v="1"/>
    </i>
    <i>
      <x v="2"/>
    </i>
    <i>
      <x v="3"/>
    </i>
    <i>
      <x v="4"/>
    </i>
    <i>
      <x v="5"/>
    </i>
    <i t="grand">
      <x/>
    </i>
  </rowItems>
  <colItems count="1">
    <i/>
  </colItems>
  <dataFields count="1">
    <dataField name="Sum of Price(in lakh)" fld="39" baseField="0" baseItem="0" numFmtId="165"/>
  </dataFields>
  <formats count="1">
    <format dxfId="201">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A73E4A7-EABB-4693-A4A2-84520C5B9AA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K1:L12" firstHeaderRow="1" firstDataRow="1" firstDataCol="1"/>
  <pivotFields count="49">
    <pivotField showAll="0"/>
    <pivotField numFmtId="164" showAll="0"/>
    <pivotField showAll="0">
      <items count="13">
        <item x="0"/>
        <item x="1"/>
        <item x="2"/>
        <item x="3"/>
        <item x="4"/>
        <item x="5"/>
        <item x="6"/>
        <item x="7"/>
        <item x="8"/>
        <item x="9"/>
        <item x="10"/>
        <item x="11"/>
        <item t="default"/>
      </items>
    </pivotField>
    <pivotField showAll="0">
      <items count="4">
        <item x="0"/>
        <item x="1"/>
        <item x="2"/>
        <item t="default"/>
      </items>
    </pivotField>
    <pivotField showAll="0"/>
    <pivotField showAll="0"/>
    <pivotField showAll="0"/>
    <pivotField showAll="0"/>
    <pivotField showAll="0"/>
    <pivotField showAll="0"/>
    <pivotField showAll="0"/>
    <pivotField axis="axisRow" showAll="0" measureFilter="1" sortType="descending">
      <items count="26">
        <item x="22"/>
        <item x="11"/>
        <item x="8"/>
        <item x="6"/>
        <item x="0"/>
        <item x="15"/>
        <item x="5"/>
        <item x="2"/>
        <item x="9"/>
        <item x="13"/>
        <item x="7"/>
        <item x="10"/>
        <item x="14"/>
        <item x="21"/>
        <item x="19"/>
        <item x="12"/>
        <item x="1"/>
        <item x="20"/>
        <item x="17"/>
        <item x="24"/>
        <item x="16"/>
        <item x="4"/>
        <item x="23"/>
        <item x="3"/>
        <item x="1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
        <item x="1"/>
        <item x="0"/>
        <item t="default"/>
      </items>
    </pivotField>
    <pivotField showAll="0"/>
    <pivotField showAll="0"/>
    <pivotField showAll="0"/>
    <pivotField showAll="0"/>
    <pivotField showAll="0">
      <items count="6">
        <item x="2"/>
        <item x="0"/>
        <item x="3"/>
        <item x="4"/>
        <item x="1"/>
        <item t="default"/>
      </items>
    </pivotField>
    <pivotField showAll="0"/>
    <pivotField showAll="0"/>
    <pivotField showAll="0"/>
    <pivotField showAll="0"/>
    <pivotField showAll="0"/>
    <pivotField showAll="0">
      <items count="6">
        <item x="4"/>
        <item x="2"/>
        <item x="0"/>
        <item x="3"/>
        <item x="1"/>
        <item t="default"/>
      </items>
    </pivotField>
    <pivotField showAll="0"/>
    <pivotField showAll="0"/>
    <pivotField showAll="0"/>
    <pivotField showAll="0"/>
    <pivotField showAll="0"/>
    <pivotField showAll="0"/>
    <pivotField showAll="0"/>
    <pivotField showAll="0"/>
    <pivotField showAll="0"/>
    <pivotField numFmtId="10" showAll="0"/>
    <pivotField numFmtId="3" showAll="0"/>
    <pivotField numFmtId="3" showAll="0"/>
    <pivotField dataField="1" numFmtId="165" showAll="0"/>
    <pivotField showAll="0"/>
    <pivotField showAll="0"/>
    <pivotField showAll="0"/>
    <pivotField showAll="0"/>
    <pivotField showAll="0"/>
    <pivotField showAll="0"/>
    <pivotField showAll="0"/>
    <pivotField showAll="0"/>
    <pivotField showAll="0"/>
  </pivotFields>
  <rowFields count="1">
    <field x="11"/>
  </rowFields>
  <rowItems count="11">
    <i>
      <x v="23"/>
    </i>
    <i>
      <x v="16"/>
    </i>
    <i>
      <x v="3"/>
    </i>
    <i>
      <x v="9"/>
    </i>
    <i>
      <x v="24"/>
    </i>
    <i>
      <x v="2"/>
    </i>
    <i>
      <x v="18"/>
    </i>
    <i>
      <x v="4"/>
    </i>
    <i>
      <x/>
    </i>
    <i>
      <x v="21"/>
    </i>
    <i t="grand">
      <x/>
    </i>
  </rowItems>
  <colItems count="1">
    <i/>
  </colItems>
  <dataFields count="1">
    <dataField name="Sum of Price(in lakh)" fld="39" baseField="0" baseItem="0" numFmtId="165"/>
  </dataFields>
  <formats count="1">
    <format dxfId="202">
      <pivotArea outline="0" collapsedLevelsAreSubtotals="1" fieldPosition="0"/>
    </format>
  </formats>
  <chartFormats count="10">
    <chartFormat chart="5" format="1" series="1">
      <pivotArea type="data" outline="0" fieldPosition="0">
        <references count="1">
          <reference field="4294967294" count="1" selected="0">
            <x v="0"/>
          </reference>
        </references>
      </pivotArea>
    </chartFormat>
    <chartFormat chart="29" format="22" series="1">
      <pivotArea type="data" outline="0" fieldPosition="0">
        <references count="1">
          <reference field="4294967294" count="1" selected="0">
            <x v="0"/>
          </reference>
        </references>
      </pivotArea>
    </chartFormat>
    <chartFormat chart="29" format="23">
      <pivotArea type="data" outline="0" fieldPosition="0">
        <references count="2">
          <reference field="4294967294" count="1" selected="0">
            <x v="0"/>
          </reference>
          <reference field="11" count="1" selected="0">
            <x v="16"/>
          </reference>
        </references>
      </pivotArea>
    </chartFormat>
    <chartFormat chart="29" format="24">
      <pivotArea type="data" outline="0" fieldPosition="0">
        <references count="2">
          <reference field="4294967294" count="1" selected="0">
            <x v="0"/>
          </reference>
          <reference field="11" count="1" selected="0">
            <x v="3"/>
          </reference>
        </references>
      </pivotArea>
    </chartFormat>
    <chartFormat chart="29" format="25">
      <pivotArea type="data" outline="0" fieldPosition="0">
        <references count="2">
          <reference field="4294967294" count="1" selected="0">
            <x v="0"/>
          </reference>
          <reference field="11" count="1" selected="0">
            <x v="9"/>
          </reference>
        </references>
      </pivotArea>
    </chartFormat>
    <chartFormat chart="29" format="26">
      <pivotArea type="data" outline="0" fieldPosition="0">
        <references count="2">
          <reference field="4294967294" count="1" selected="0">
            <x v="0"/>
          </reference>
          <reference field="11" count="1" selected="0">
            <x v="2"/>
          </reference>
        </references>
      </pivotArea>
    </chartFormat>
    <chartFormat chart="29" format="27">
      <pivotArea type="data" outline="0" fieldPosition="0">
        <references count="2">
          <reference field="4294967294" count="1" selected="0">
            <x v="0"/>
          </reference>
          <reference field="11" count="1" selected="0">
            <x v="18"/>
          </reference>
        </references>
      </pivotArea>
    </chartFormat>
    <chartFormat chart="29" format="28">
      <pivotArea type="data" outline="0" fieldPosition="0">
        <references count="2">
          <reference field="4294967294" count="1" selected="0">
            <x v="0"/>
          </reference>
          <reference field="11" count="1" selected="0">
            <x v="4"/>
          </reference>
        </references>
      </pivotArea>
    </chartFormat>
    <chartFormat chart="29" format="29">
      <pivotArea type="data" outline="0" fieldPosition="0">
        <references count="2">
          <reference field="4294967294" count="1" selected="0">
            <x v="0"/>
          </reference>
          <reference field="11" count="1" selected="0">
            <x v="0"/>
          </reference>
        </references>
      </pivotArea>
    </chartFormat>
    <chartFormat chart="29" format="30">
      <pivotArea type="data" outline="0" fieldPosition="0">
        <references count="2">
          <reference field="4294967294" count="1" selected="0">
            <x v="0"/>
          </reference>
          <reference field="11" count="1" selected="0">
            <x v="21"/>
          </reference>
        </references>
      </pivotArea>
    </chartFormat>
  </chartFormats>
  <pivotTableStyleInfo name="PivotStyleLight16" showRowHeaders="1" showColHeaders="1" showRowStripes="0" showColStripes="0" showLastColumn="1"/>
  <filters count="1">
    <filter fld="1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5BAE000-8830-4945-9A8A-6DDDE7E4FDE7}"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K23:L34" firstHeaderRow="1" firstDataRow="1" firstDataCol="1"/>
  <pivotFields count="49">
    <pivotField showAll="0"/>
    <pivotField numFmtId="164" showAll="0"/>
    <pivotField showAll="0">
      <items count="13">
        <item x="0"/>
        <item x="1"/>
        <item x="2"/>
        <item x="3"/>
        <item x="4"/>
        <item x="5"/>
        <item x="6"/>
        <item x="7"/>
        <item x="8"/>
        <item x="9"/>
        <item x="10"/>
        <item x="11"/>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items count="6">
        <item x="2"/>
        <item x="0"/>
        <item x="3"/>
        <item x="4"/>
        <item x="1"/>
        <item t="default"/>
      </items>
    </pivotField>
    <pivotField showAll="0"/>
    <pivotField showAll="0"/>
    <pivotField showAll="0"/>
    <pivotField showAll="0"/>
    <pivotField showAll="0"/>
    <pivotField showAll="0">
      <items count="6">
        <item x="4"/>
        <item x="2"/>
        <item x="0"/>
        <item x="3"/>
        <item x="1"/>
        <item t="default"/>
      </items>
    </pivotField>
    <pivotField axis="axisRow" showAll="0" measureFilter="1" sortType="descending">
      <items count="26">
        <item x="20"/>
        <item x="13"/>
        <item x="10"/>
        <item x="6"/>
        <item x="0"/>
        <item x="18"/>
        <item x="19"/>
        <item x="2"/>
        <item x="5"/>
        <item x="14"/>
        <item x="7"/>
        <item x="8"/>
        <item x="15"/>
        <item x="23"/>
        <item x="24"/>
        <item x="16"/>
        <item x="1"/>
        <item x="17"/>
        <item x="11"/>
        <item x="3"/>
        <item x="12"/>
        <item x="4"/>
        <item x="22"/>
        <item x="9"/>
        <item x="2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0" showAll="0"/>
    <pivotField numFmtId="3" showAll="0"/>
    <pivotField numFmtId="3" showAll="0"/>
    <pivotField dataField="1" numFmtId="165" showAll="0"/>
    <pivotField showAll="0"/>
    <pivotField showAll="0"/>
    <pivotField showAll="0"/>
    <pivotField showAll="0"/>
    <pivotField showAll="0"/>
    <pivotField showAll="0"/>
    <pivotField showAll="0"/>
    <pivotField showAll="0"/>
    <pivotField showAll="0"/>
  </pivotFields>
  <rowFields count="1">
    <field x="27"/>
  </rowFields>
  <rowItems count="11">
    <i>
      <x v="22"/>
    </i>
    <i>
      <x v="16"/>
    </i>
    <i>
      <x v="1"/>
    </i>
    <i>
      <x v="23"/>
    </i>
    <i>
      <x v="3"/>
    </i>
    <i>
      <x v="11"/>
    </i>
    <i>
      <x v="24"/>
    </i>
    <i>
      <x v="9"/>
    </i>
    <i>
      <x v="20"/>
    </i>
    <i>
      <x v="19"/>
    </i>
    <i t="grand">
      <x/>
    </i>
  </rowItems>
  <colItems count="1">
    <i/>
  </colItems>
  <dataFields count="1">
    <dataField name="Sum of Price(in lakh)" fld="39" baseField="0" baseItem="0" numFmtId="165"/>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2DF26CB-FDCB-4D16-A5FC-B41F34AD8729}" name="PivotTable1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3">
  <location ref="G20:I26" firstHeaderRow="0" firstDataRow="1" firstDataCol="1"/>
  <pivotFields count="49">
    <pivotField dataField="1" showAll="0"/>
    <pivotField numFmtId="164" showAll="0"/>
    <pivotField showAll="0">
      <items count="13">
        <item x="0"/>
        <item x="1"/>
        <item x="2"/>
        <item x="3"/>
        <item x="4"/>
        <item x="5"/>
        <item x="6"/>
        <item x="7"/>
        <item x="8"/>
        <item x="9"/>
        <item x="10"/>
        <item x="11"/>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items count="6">
        <item x="2"/>
        <item x="0"/>
        <item x="3"/>
        <item x="4"/>
        <item x="1"/>
        <item t="default"/>
      </items>
    </pivotField>
    <pivotField showAll="0"/>
    <pivotField showAll="0"/>
    <pivotField showAll="0"/>
    <pivotField showAll="0"/>
    <pivotField showAll="0"/>
    <pivotField axis="axisRow" showAll="0" sortType="descending">
      <items count="6">
        <item x="4"/>
        <item x="2"/>
        <item x="0"/>
        <item x="3"/>
        <item x="1"/>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numFmtId="10" showAll="0"/>
    <pivotField numFmtId="3" showAll="0"/>
    <pivotField numFmtId="3" showAll="0"/>
    <pivotField dataField="1" numFmtId="165" showAll="0"/>
    <pivotField showAll="0"/>
    <pivotField showAll="0"/>
    <pivotField showAll="0"/>
    <pivotField showAll="0"/>
    <pivotField showAll="0"/>
    <pivotField showAll="0"/>
    <pivotField showAll="0"/>
    <pivotField showAll="0"/>
    <pivotField showAll="0"/>
  </pivotFields>
  <rowFields count="1">
    <field x="26"/>
  </rowFields>
  <rowItems count="6">
    <i>
      <x v="2"/>
    </i>
    <i>
      <x v="4"/>
    </i>
    <i>
      <x v="3"/>
    </i>
    <i>
      <x v="1"/>
    </i>
    <i>
      <x/>
    </i>
    <i t="grand">
      <x/>
    </i>
  </rowItems>
  <colFields count="1">
    <field x="-2"/>
  </colFields>
  <colItems count="2">
    <i>
      <x/>
    </i>
    <i i="1">
      <x v="1"/>
    </i>
  </colItems>
  <dataFields count="2">
    <dataField name="Count of Order_ID" fld="0" subtotal="count" baseField="0" baseItem="0" numFmtId="1"/>
    <dataField name="Sum of Price(in lakh)" fld="39" baseField="0" baseItem="0" numFmtId="165"/>
  </dataFields>
  <formats count="1">
    <format dxfId="203">
      <pivotArea outline="0" collapsedLevelsAreSubtotals="1" fieldPosition="0"/>
    </format>
  </formats>
  <chartFormats count="7">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 chart="6" format="4">
      <pivotArea type="data" outline="0" fieldPosition="0">
        <references count="2">
          <reference field="4294967294" count="1" selected="0">
            <x v="0"/>
          </reference>
          <reference field="26" count="1" selected="0">
            <x v="0"/>
          </reference>
        </references>
      </pivotArea>
    </chartFormat>
    <chartFormat chart="6" format="5">
      <pivotArea type="data" outline="0" fieldPosition="0">
        <references count="2">
          <reference field="4294967294" count="1" selected="0">
            <x v="0"/>
          </reference>
          <reference field="26" count="1" selected="0">
            <x v="1"/>
          </reference>
        </references>
      </pivotArea>
    </chartFormat>
    <chartFormat chart="6" format="6">
      <pivotArea type="data" outline="0" fieldPosition="0">
        <references count="2">
          <reference field="4294967294" count="1" selected="0">
            <x v="0"/>
          </reference>
          <reference field="26" count="1" selected="0">
            <x v="2"/>
          </reference>
        </references>
      </pivotArea>
    </chartFormat>
    <chartFormat chart="6" format="7">
      <pivotArea type="data" outline="0" fieldPosition="0">
        <references count="2">
          <reference field="4294967294" count="1" selected="0">
            <x v="0"/>
          </reference>
          <reference field="26" count="1" selected="0">
            <x v="3"/>
          </reference>
        </references>
      </pivotArea>
    </chartFormat>
    <chartFormat chart="6" format="8">
      <pivotArea type="data" outline="0" fieldPosition="0">
        <references count="2">
          <reference field="4294967294" count="1" selected="0">
            <x v="0"/>
          </reference>
          <reference field="2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B2DE719-56D5-4F3C-9265-3E095B64A45B}"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8:H39" firstHeaderRow="1" firstDataRow="1" firstDataCol="1"/>
  <pivotFields count="49">
    <pivotField dataField="1" showAll="0"/>
    <pivotField numFmtId="164" showAll="0"/>
    <pivotField showAll="0">
      <items count="13">
        <item x="0"/>
        <item x="1"/>
        <item x="2"/>
        <item x="3"/>
        <item x="4"/>
        <item x="5"/>
        <item x="6"/>
        <item x="7"/>
        <item x="8"/>
        <item x="9"/>
        <item x="10"/>
        <item x="11"/>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axis="axisRow" showAll="0">
      <items count="11">
        <item x="2"/>
        <item x="9"/>
        <item x="6"/>
        <item x="4"/>
        <item x="3"/>
        <item x="0"/>
        <item x="1"/>
        <item x="8"/>
        <item x="5"/>
        <item x="7"/>
        <item t="default"/>
      </items>
    </pivotField>
    <pivotField showAll="0"/>
    <pivotField showAll="0">
      <items count="3">
        <item x="1"/>
        <item x="0"/>
        <item t="default"/>
      </items>
    </pivotField>
    <pivotField showAll="0"/>
    <pivotField showAll="0"/>
    <pivotField showAll="0"/>
    <pivotField showAll="0"/>
    <pivotField showAll="0">
      <items count="6">
        <item x="2"/>
        <item x="0"/>
        <item x="3"/>
        <item x="4"/>
        <item x="1"/>
        <item t="default"/>
      </items>
    </pivotField>
    <pivotField showAll="0"/>
    <pivotField showAll="0"/>
    <pivotField showAll="0"/>
    <pivotField showAll="0"/>
    <pivotField showAll="0"/>
    <pivotField showAll="0">
      <items count="6">
        <item x="4"/>
        <item x="2"/>
        <item x="0"/>
        <item x="3"/>
        <item x="1"/>
        <item t="default"/>
      </items>
    </pivotField>
    <pivotField showAll="0"/>
    <pivotField showAll="0"/>
    <pivotField showAll="0"/>
    <pivotField showAll="0"/>
    <pivotField showAll="0"/>
    <pivotField showAll="0"/>
    <pivotField showAll="0"/>
    <pivotField showAll="0"/>
    <pivotField showAll="0"/>
    <pivotField numFmtId="10" showAll="0"/>
    <pivotField numFmtId="3" showAll="0"/>
    <pivotField numFmtId="3" showAll="0"/>
    <pivotField numFmtId="165" showAll="0"/>
    <pivotField showAll="0"/>
    <pivotField showAll="0"/>
    <pivotField showAll="0"/>
    <pivotField showAll="0"/>
    <pivotField showAll="0"/>
    <pivotField showAll="0"/>
    <pivotField showAll="0"/>
    <pivotField showAll="0"/>
    <pivotField showAll="0"/>
  </pivotFields>
  <rowFields count="1">
    <field x="13"/>
  </rowFields>
  <rowItems count="11">
    <i>
      <x/>
    </i>
    <i>
      <x v="1"/>
    </i>
    <i>
      <x v="2"/>
    </i>
    <i>
      <x v="3"/>
    </i>
    <i>
      <x v="4"/>
    </i>
    <i>
      <x v="5"/>
    </i>
    <i>
      <x v="6"/>
    </i>
    <i>
      <x v="7"/>
    </i>
    <i>
      <x v="8"/>
    </i>
    <i>
      <x v="9"/>
    </i>
    <i t="grand">
      <x/>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11DC32F-0136-4ABD-A5C0-11271828386C}" name="PivotTable3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9">
  <location ref="G42:H55" firstHeaderRow="1" firstDataRow="1" firstDataCol="1"/>
  <pivotFields count="49">
    <pivotField showAll="0"/>
    <pivotField numFmtId="164" showAll="0"/>
    <pivotField axis="axisRow" showAll="0">
      <items count="13">
        <item x="0"/>
        <item x="1"/>
        <item x="2"/>
        <item x="3"/>
        <item x="4"/>
        <item x="5"/>
        <item x="6"/>
        <item x="7"/>
        <item x="8"/>
        <item x="9"/>
        <item x="10"/>
        <item x="11"/>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items count="6">
        <item x="2"/>
        <item x="0"/>
        <item x="3"/>
        <item x="4"/>
        <item x="1"/>
        <item t="default"/>
      </items>
    </pivotField>
    <pivotField showAll="0"/>
    <pivotField showAll="0"/>
    <pivotField showAll="0"/>
    <pivotField showAll="0"/>
    <pivotField showAll="0"/>
    <pivotField showAll="0">
      <items count="6">
        <item x="4"/>
        <item x="2"/>
        <item x="0"/>
        <item x="3"/>
        <item x="1"/>
        <item t="default"/>
      </items>
    </pivotField>
    <pivotField showAll="0"/>
    <pivotField showAll="0"/>
    <pivotField showAll="0"/>
    <pivotField showAll="0"/>
    <pivotField showAll="0"/>
    <pivotField showAll="0"/>
    <pivotField showAll="0"/>
    <pivotField showAll="0"/>
    <pivotField showAll="0"/>
    <pivotField numFmtId="10" showAll="0"/>
    <pivotField numFmtId="3" showAll="0"/>
    <pivotField numFmtId="3" showAll="0"/>
    <pivotField dataField="1" numFmtId="165" showAll="0"/>
    <pivotField showAll="0"/>
    <pivotField showAll="0"/>
    <pivotField showAll="0"/>
    <pivotField showAll="0"/>
    <pivotField showAll="0"/>
    <pivotField showAll="0"/>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Price(in lakh)" fld="39" baseField="0" baseItem="0" numFmtId="165"/>
  </dataFields>
  <formats count="1">
    <format dxfId="20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BDDD447-D6F7-4655-AA88-FD4C81E4F8E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8" firstHeaderRow="1" firstDataRow="1" firstDataCol="1"/>
  <pivotFields count="49">
    <pivotField dataField="1" showAll="0"/>
    <pivotField numFmtId="164" showAll="0"/>
    <pivotField showAll="0">
      <items count="13">
        <item x="0"/>
        <item x="1"/>
        <item x="2"/>
        <item x="3"/>
        <item x="4"/>
        <item x="5"/>
        <item x="6"/>
        <item x="7"/>
        <item x="8"/>
        <item x="9"/>
        <item x="10"/>
        <item x="11"/>
        <item t="default"/>
      </items>
    </pivotField>
    <pivotField showAll="0">
      <items count="4">
        <item x="0"/>
        <item x="1"/>
        <item x="2"/>
        <item t="default"/>
      </items>
    </pivotField>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items count="6">
        <item x="2"/>
        <item x="0"/>
        <item x="3"/>
        <item x="4"/>
        <item x="1"/>
        <item t="default"/>
      </items>
    </pivotField>
    <pivotField showAll="0"/>
    <pivotField showAll="0"/>
    <pivotField showAll="0"/>
    <pivotField showAll="0"/>
    <pivotField showAll="0"/>
    <pivotField showAll="0">
      <items count="6">
        <item x="4"/>
        <item x="2"/>
        <item x="0"/>
        <item x="3"/>
        <item x="1"/>
        <item t="default"/>
      </items>
    </pivotField>
    <pivotField showAll="0"/>
    <pivotField showAll="0"/>
    <pivotField showAll="0"/>
    <pivotField showAll="0"/>
    <pivotField showAll="0"/>
    <pivotField showAll="0"/>
    <pivotField showAll="0"/>
    <pivotField showAll="0"/>
    <pivotField showAll="0"/>
    <pivotField numFmtId="10" showAll="0"/>
    <pivotField numFmtId="3" showAll="0"/>
    <pivotField numFmtId="3" showAll="0"/>
    <pivotField numFmtId="165"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D6F1DF2-08A4-4130-A210-C9E69A8FDEC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D4:E10" firstHeaderRow="1" firstDataRow="1" firstDataCol="1"/>
  <pivotFields count="49">
    <pivotField showAll="0"/>
    <pivotField numFmtId="164" showAll="0"/>
    <pivotField showAll="0">
      <items count="13">
        <item x="0"/>
        <item x="1"/>
        <item x="2"/>
        <item x="3"/>
        <item x="4"/>
        <item x="5"/>
        <item x="6"/>
        <item x="7"/>
        <item x="8"/>
        <item x="9"/>
        <item x="10"/>
        <item x="11"/>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axis="axisRow" showAll="0" measureFilter="1">
      <items count="14">
        <item x="11"/>
        <item x="4"/>
        <item x="3"/>
        <item x="6"/>
        <item x="0"/>
        <item x="1"/>
        <item x="12"/>
        <item x="10"/>
        <item x="8"/>
        <item x="7"/>
        <item x="2"/>
        <item x="9"/>
        <item x="5"/>
        <item t="default"/>
      </items>
    </pivotField>
    <pivotField showAll="0"/>
    <pivotField showAll="0"/>
    <pivotField showAll="0">
      <items count="6">
        <item x="2"/>
        <item x="0"/>
        <item x="3"/>
        <item x="4"/>
        <item x="1"/>
        <item t="default"/>
      </items>
    </pivotField>
    <pivotField showAll="0"/>
    <pivotField showAll="0"/>
    <pivotField showAll="0"/>
    <pivotField showAll="0"/>
    <pivotField showAll="0"/>
    <pivotField showAll="0">
      <items count="6">
        <item x="4"/>
        <item x="2"/>
        <item x="0"/>
        <item x="3"/>
        <item x="1"/>
        <item t="default"/>
      </items>
    </pivotField>
    <pivotField showAll="0"/>
    <pivotField showAll="0"/>
    <pivotField showAll="0"/>
    <pivotField showAll="0"/>
    <pivotField showAll="0"/>
    <pivotField showAll="0"/>
    <pivotField showAll="0"/>
    <pivotField showAll="0"/>
    <pivotField showAll="0"/>
    <pivotField numFmtId="10" showAll="0"/>
    <pivotField numFmtId="3" showAll="0"/>
    <pivotField numFmtId="3" showAll="0"/>
    <pivotField dataField="1" numFmtId="165" showAll="0"/>
    <pivotField showAll="0"/>
    <pivotField showAll="0"/>
    <pivotField showAll="0"/>
    <pivotField showAll="0"/>
    <pivotField showAll="0"/>
    <pivotField showAll="0"/>
    <pivotField showAll="0"/>
    <pivotField showAll="0"/>
    <pivotField showAll="0"/>
  </pivotFields>
  <rowFields count="1">
    <field x="17"/>
  </rowFields>
  <rowItems count="6">
    <i>
      <x v="2"/>
    </i>
    <i>
      <x v="3"/>
    </i>
    <i>
      <x v="4"/>
    </i>
    <i>
      <x v="5"/>
    </i>
    <i>
      <x v="10"/>
    </i>
    <i t="grand">
      <x/>
    </i>
  </rowItems>
  <colItems count="1">
    <i/>
  </colItems>
  <dataFields count="1">
    <dataField name="Sum of Price(in lakh)" fld="39" baseField="0" baseItem="0" numFmtId="165"/>
  </dataFields>
  <chartFormats count="6">
    <chartFormat chart="8" format="13" series="1">
      <pivotArea type="data" outline="0" fieldPosition="0">
        <references count="1">
          <reference field="4294967294" count="1" selected="0">
            <x v="0"/>
          </reference>
        </references>
      </pivotArea>
    </chartFormat>
    <chartFormat chart="8" format="14">
      <pivotArea type="data" outline="0" fieldPosition="0">
        <references count="2">
          <reference field="4294967294" count="1" selected="0">
            <x v="0"/>
          </reference>
          <reference field="17" count="1" selected="0">
            <x v="10"/>
          </reference>
        </references>
      </pivotArea>
    </chartFormat>
    <chartFormat chart="8" format="15">
      <pivotArea type="data" outline="0" fieldPosition="0">
        <references count="2">
          <reference field="4294967294" count="1" selected="0">
            <x v="0"/>
          </reference>
          <reference field="17" count="1" selected="0">
            <x v="5"/>
          </reference>
        </references>
      </pivotArea>
    </chartFormat>
    <chartFormat chart="8" format="16">
      <pivotArea type="data" outline="0" fieldPosition="0">
        <references count="2">
          <reference field="4294967294" count="1" selected="0">
            <x v="0"/>
          </reference>
          <reference field="17" count="1" selected="0">
            <x v="4"/>
          </reference>
        </references>
      </pivotArea>
    </chartFormat>
    <chartFormat chart="8" format="17">
      <pivotArea type="data" outline="0" fieldPosition="0">
        <references count="2">
          <reference field="4294967294" count="1" selected="0">
            <x v="0"/>
          </reference>
          <reference field="17" count="1" selected="0">
            <x v="3"/>
          </reference>
        </references>
      </pivotArea>
    </chartFormat>
    <chartFormat chart="8" format="18">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filters count="1">
    <filter fld="17"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3F1BA22-EC76-4A67-9426-5969F262E119}" name="PivotTable3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I4:I5" firstHeaderRow="1" firstDataRow="1" firstDataCol="0"/>
  <pivotFields count="49">
    <pivotField showAll="0"/>
    <pivotField numFmtId="164" showAll="0"/>
    <pivotField showAll="0">
      <items count="13">
        <item x="0"/>
        <item x="1"/>
        <item x="2"/>
        <item x="3"/>
        <item x="4"/>
        <item x="5"/>
        <item x="6"/>
        <item x="7"/>
        <item x="8"/>
        <item x="9"/>
        <item x="10"/>
        <item x="11"/>
        <item t="default"/>
      </items>
    </pivotField>
    <pivotField showAll="0">
      <items count="4">
        <item x="0"/>
        <item x="1"/>
        <item x="2"/>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items count="6">
        <item x="2"/>
        <item x="0"/>
        <item x="3"/>
        <item x="4"/>
        <item x="1"/>
        <item t="default"/>
      </items>
    </pivotField>
    <pivotField showAll="0"/>
    <pivotField showAll="0"/>
    <pivotField showAll="0"/>
    <pivotField showAll="0"/>
    <pivotField showAll="0"/>
    <pivotField showAll="0">
      <items count="6">
        <item x="4"/>
        <item x="2"/>
        <item x="0"/>
        <item x="3"/>
        <item x="1"/>
        <item t="default"/>
      </items>
    </pivotField>
    <pivotField showAll="0"/>
    <pivotField showAll="0"/>
    <pivotField showAll="0"/>
    <pivotField showAll="0"/>
    <pivotField showAll="0"/>
    <pivotField showAll="0"/>
    <pivotField showAll="0"/>
    <pivotField showAll="0"/>
    <pivotField showAll="0"/>
    <pivotField numFmtId="10" showAll="0"/>
    <pivotField numFmtId="3" showAll="0"/>
    <pivotField numFmtId="3" showAll="0"/>
    <pivotField numFmtId="165"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Delivery_time" fld="6" subtotal="average" baseField="0" baseItem="0" numFmtId="169"/>
  </dataFields>
  <formats count="1">
    <format dxfId="20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E47264B-D6DA-4632-9FCB-7D22C3C594D0}"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E1:E2" firstHeaderRow="1" firstDataRow="1" firstDataCol="0"/>
  <pivotFields count="49">
    <pivotField showAll="0"/>
    <pivotField numFmtId="164" showAll="0"/>
    <pivotField showAll="0">
      <items count="13">
        <item x="0"/>
        <item x="1"/>
        <item x="2"/>
        <item x="3"/>
        <item x="4"/>
        <item x="5"/>
        <item x="6"/>
        <item x="7"/>
        <item x="8"/>
        <item x="9"/>
        <item x="10"/>
        <item x="11"/>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items count="6">
        <item x="2"/>
        <item x="0"/>
        <item x="3"/>
        <item x="4"/>
        <item x="1"/>
        <item t="default"/>
      </items>
    </pivotField>
    <pivotField showAll="0"/>
    <pivotField showAll="0"/>
    <pivotField showAll="0"/>
    <pivotField showAll="0"/>
    <pivotField showAll="0"/>
    <pivotField showAll="0">
      <items count="6">
        <item x="4"/>
        <item x="2"/>
        <item x="0"/>
        <item x="3"/>
        <item x="1"/>
        <item t="default"/>
      </items>
    </pivotField>
    <pivotField showAll="0"/>
    <pivotField showAll="0"/>
    <pivotField showAll="0"/>
    <pivotField showAll="0"/>
    <pivotField showAll="0"/>
    <pivotField showAll="0"/>
    <pivotField showAll="0"/>
    <pivotField showAll="0"/>
    <pivotField showAll="0"/>
    <pivotField dataField="1" numFmtId="10" showAll="0"/>
    <pivotField numFmtId="3" showAll="0"/>
    <pivotField numFmtId="3" showAll="0"/>
    <pivotField numFmtId="165"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Discount%" fld="36" subtotal="average"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247DA69-A8A7-4EC5-9FCE-56A31BF39AD0}" name="PivotTable1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I1:I2" firstHeaderRow="1" firstDataRow="1" firstDataCol="0"/>
  <pivotFields count="49">
    <pivotField showAll="0"/>
    <pivotField numFmtId="164" showAll="0"/>
    <pivotField showAll="0">
      <items count="13">
        <item x="0"/>
        <item x="1"/>
        <item x="2"/>
        <item x="3"/>
        <item x="4"/>
        <item x="5"/>
        <item x="6"/>
        <item x="7"/>
        <item x="8"/>
        <item x="9"/>
        <item x="10"/>
        <item x="11"/>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items count="6">
        <item x="2"/>
        <item x="0"/>
        <item x="3"/>
        <item x="4"/>
        <item x="1"/>
        <item t="default"/>
      </items>
    </pivotField>
    <pivotField showAll="0"/>
    <pivotField showAll="0"/>
    <pivotField showAll="0"/>
    <pivotField showAll="0"/>
    <pivotField showAll="0"/>
    <pivotField showAll="0">
      <items count="6">
        <item x="4"/>
        <item x="2"/>
        <item x="0"/>
        <item x="3"/>
        <item x="1"/>
        <item t="default"/>
      </items>
    </pivotField>
    <pivotField showAll="0"/>
    <pivotField showAll="0"/>
    <pivotField showAll="0"/>
    <pivotField showAll="0"/>
    <pivotField showAll="0"/>
    <pivotField showAll="0"/>
    <pivotField showAll="0"/>
    <pivotField showAll="0"/>
    <pivotField showAll="0"/>
    <pivotField numFmtId="10" showAll="0"/>
    <pivotField numFmtId="3" showAll="0"/>
    <pivotField numFmtId="3" showAll="0"/>
    <pivotField numFmtId="165"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Rating_1_to_5" fld="45" subtotal="average" baseField="0" baseItem="0" numFmtId="168"/>
  </dataFields>
  <formats count="1">
    <format dxfId="20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BF5192E-7311-41A0-A440-5ECA9444FEB4}" sourceName="Year">
  <pivotTables>
    <pivotTable tabId="8" name="PivotTable8"/>
    <pivotTable tabId="8" name="PivotTable1"/>
    <pivotTable tabId="8" name="PivotTable10"/>
    <pivotTable tabId="8" name="PivotTable11"/>
    <pivotTable tabId="8" name="PivotTable4"/>
    <pivotTable tabId="8" name="PivotTable5"/>
    <pivotTable tabId="8" name="PivotTable6"/>
    <pivotTable tabId="8" name="PivotTable7"/>
    <pivotTable tabId="8" name="PivotTable16"/>
    <pivotTable tabId="8" name="PivotTable17"/>
    <pivotTable tabId="8" name="PivotTable18"/>
    <pivotTable tabId="8" name="PivotTable19"/>
    <pivotTable tabId="8" name="PivotTable21"/>
    <pivotTable tabId="8" name="PivotTable22"/>
    <pivotTable tabId="8" name="PivotTable23"/>
    <pivotTable tabId="8" name="PivotTable25"/>
    <pivotTable tabId="8" name="PivotTable26"/>
    <pivotTable tabId="8" name="PivotTable27"/>
    <pivotTable tabId="8" name="PivotTable31"/>
    <pivotTable tabId="8" name="PivotTable32"/>
    <pivotTable tabId="8" name="PivotTable33"/>
  </pivotTables>
  <data>
    <tabular pivotCacheId="1217940607">
      <items count="3">
        <i x="0" s="1"/>
        <i x="1" s="1"/>
        <i x="2"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_Type" xr10:uid="{19C0B2AF-3C8C-4257-AF56-40BFD9A78180}" sourceName="Fuel_Type">
  <pivotTables>
    <pivotTable tabId="8" name="PivotTable16"/>
    <pivotTable tabId="8" name="PivotTable1"/>
    <pivotTable tabId="8" name="PivotTable10"/>
    <pivotTable tabId="8" name="PivotTable11"/>
    <pivotTable tabId="8" name="PivotTable17"/>
    <pivotTable tabId="8" name="PivotTable18"/>
    <pivotTable tabId="8" name="PivotTable4"/>
    <pivotTable tabId="8" name="PivotTable5"/>
    <pivotTable tabId="8" name="PivotTable6"/>
    <pivotTable tabId="8" name="PivotTable7"/>
    <pivotTable tabId="8" name="PivotTable8"/>
    <pivotTable tabId="8" name="PivotTable19"/>
    <pivotTable tabId="8" name="PivotTable21"/>
    <pivotTable tabId="8" name="PivotTable22"/>
    <pivotTable tabId="8" name="PivotTable23"/>
    <pivotTable tabId="8" name="PivotTable25"/>
    <pivotTable tabId="8" name="PivotTable26"/>
    <pivotTable tabId="8" name="PivotTable27"/>
    <pivotTable tabId="8" name="PivotTable31"/>
    <pivotTable tabId="8" name="PivotTable32"/>
    <pivotTable tabId="8" name="PivotTable33"/>
  </pivotTables>
  <data>
    <tabular pivotCacheId="1217940607">
      <items count="5">
        <i x="2" s="1"/>
        <i x="0" s="1"/>
        <i x="3" s="1"/>
        <i x="4"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A08623D9-04FF-4A49-A62B-B1AAB0340155}" sourceName="Customer_Type">
  <pivotTables>
    <pivotTable tabId="8" name="PivotTable16"/>
    <pivotTable tabId="8" name="PivotTable1"/>
    <pivotTable tabId="8" name="PivotTable10"/>
    <pivotTable tabId="8" name="PivotTable11"/>
    <pivotTable tabId="8" name="PivotTable17"/>
    <pivotTable tabId="8" name="PivotTable18"/>
    <pivotTable tabId="8" name="PivotTable4"/>
    <pivotTable tabId="8" name="PivotTable5"/>
    <pivotTable tabId="8" name="PivotTable6"/>
    <pivotTable tabId="8" name="PivotTable7"/>
    <pivotTable tabId="8" name="PivotTable8"/>
    <pivotTable tabId="8" name="PivotTable19"/>
    <pivotTable tabId="8" name="PivotTable21"/>
    <pivotTable tabId="8" name="PivotTable22"/>
    <pivotTable tabId="8" name="PivotTable23"/>
    <pivotTable tabId="8" name="PivotTable25"/>
    <pivotTable tabId="8" name="PivotTable26"/>
    <pivotTable tabId="8" name="PivotTable27"/>
    <pivotTable tabId="8" name="PivotTable31"/>
    <pivotTable tabId="8" name="PivotTable32"/>
    <pivotTable tabId="8" name="PivotTable33"/>
  </pivotTables>
  <data>
    <tabular pivotCacheId="1217940607">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A9D431E-8CB1-48CA-B717-E5576B609F7D}" sourceName="Month">
  <pivotTables>
    <pivotTable tabId="8" name="PivotTable16"/>
    <pivotTable tabId="8" name="PivotTable1"/>
    <pivotTable tabId="8" name="PivotTable10"/>
    <pivotTable tabId="8" name="PivotTable11"/>
    <pivotTable tabId="8" name="PivotTable17"/>
    <pivotTable tabId="8" name="PivotTable18"/>
    <pivotTable tabId="8" name="PivotTable4"/>
    <pivotTable tabId="8" name="PivotTable5"/>
    <pivotTable tabId="8" name="PivotTable6"/>
    <pivotTable tabId="8" name="PivotTable7"/>
    <pivotTable tabId="8" name="PivotTable8"/>
    <pivotTable tabId="8" name="PivotTable19"/>
    <pivotTable tabId="8" name="PivotTable21"/>
    <pivotTable tabId="8" name="PivotTable22"/>
    <pivotTable tabId="8" name="PivotTable23"/>
    <pivotTable tabId="8" name="PivotTable25"/>
    <pivotTable tabId="8" name="PivotTable26"/>
    <pivotTable tabId="8" name="PivotTable27"/>
    <pivotTable tabId="8" name="PivotTable31"/>
    <pivotTable tabId="8" name="PivotTable32"/>
    <pivotTable tabId="8" name="PivotTable33"/>
  </pivotTables>
  <data>
    <tabular pivotCacheId="1217940607">
      <items count="12">
        <i x="0" s="1"/>
        <i x="1" s="1"/>
        <i x="2" s="1"/>
        <i x="3" s="1"/>
        <i x="4" s="1"/>
        <i x="5" s="1"/>
        <i x="6" s="1"/>
        <i x="7" s="1"/>
        <i x="8" s="1"/>
        <i x="9" s="1"/>
        <i x="10" s="1"/>
        <i x="1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1FAD982-A219-455F-8B7E-6A69FAA5649D}" sourceName="Region">
  <pivotTables>
    <pivotTable tabId="8" name="PivotTable27"/>
    <pivotTable tabId="8" name="PivotTable10"/>
    <pivotTable tabId="8" name="PivotTable11"/>
    <pivotTable tabId="8" name="PivotTable16"/>
    <pivotTable tabId="8" name="PivotTable17"/>
    <pivotTable tabId="8" name="PivotTable18"/>
    <pivotTable tabId="8" name="PivotTable19"/>
    <pivotTable tabId="8" name="PivotTable21"/>
    <pivotTable tabId="8" name="PivotTable22"/>
    <pivotTable tabId="8" name="PivotTable23"/>
    <pivotTable tabId="8" name="PivotTable25"/>
    <pivotTable tabId="8" name="PivotTable26"/>
    <pivotTable tabId="8" name="PivotTable4"/>
    <pivotTable tabId="8" name="PivotTable5"/>
    <pivotTable tabId="8" name="PivotTable6"/>
    <pivotTable tabId="8" name="PivotTable7"/>
    <pivotTable tabId="8" name="PivotTable8"/>
    <pivotTable tabId="8" name="PivotTable1"/>
    <pivotTable tabId="8" name="PivotTable31"/>
    <pivotTable tabId="8" name="PivotTable32"/>
    <pivotTable tabId="8" name="PivotTable33"/>
  </pivotTables>
  <data>
    <tabular pivotCacheId="1217940607">
      <items count="5">
        <i x="4" s="1"/>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E525222-1A64-4709-BE3E-389887B6ED56}" cache="Slicer_Year" caption="Year" columnCount="3" style="SlicerStyleDark6" rowHeight="180000"/>
  <slicer name="Fuel_Type" xr10:uid="{39DBAA43-96B2-4CEB-96FD-49DE6C2C3B4D}" cache="Slicer_Fuel_Type" caption="Fuel_Type" columnCount="2" style="SlicerStyleDark6" rowHeight="180000"/>
  <slicer name="Customer_Type" xr10:uid="{A1C61067-0E8E-47B7-97A7-EDF81B5FF42B}" cache="Slicer_Customer_Type" caption="Customer_Type" style="SlicerStyleDark6" rowHeight="180000"/>
  <slicer name="Month" xr10:uid="{6D87EAD4-28CC-4D84-9215-3CF720089742}" cache="Slicer_Month" caption="Month" style="SlicerStyleDark6" rowHeight="374400"/>
  <slicer name="Region" xr10:uid="{5825D695-4ACD-45ED-8A5D-A6422A11E8C4}" cache="Slicer_Region" caption="Region" columnCount="2" style="SlicerStyleDark6" rowHeight="18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7E1DBA36-89B6-419B-B52F-469741696A4E}" cache="Slicer_Year" caption="Year" columnCount="3" style="SlicerStyleDark6" rowHeight="180000"/>
  <slicer name="Fuel_Type 1" xr10:uid="{9BA24067-6B95-4526-8667-A31637DAF4E1}" cache="Slicer_Fuel_Type" caption="Fuel_Type" columnCount="2" style="SlicerStyleDark6" rowHeight="180000"/>
  <slicer name="Customer_Type 1" xr10:uid="{E08F6FF5-D04F-41CB-91C5-3C86FFCF7799}" cache="Slicer_Customer_Type" caption="Customer_Type" style="SlicerStyleDark6" rowHeight="180000"/>
  <slicer name="Month 2" xr10:uid="{8DBB2E35-702B-4453-8044-E112BA7C0135}" cache="Slicer_Month" caption="Month" style="SlicerStyleDark6" rowHeight="374400"/>
  <slicer name="Region 1" xr10:uid="{A1022E15-1E21-4BA7-BE2F-0E9A65FE2BB5}" cache="Slicer_Region" caption="Region" columnCount="2" style="SlicerStyleDark6"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CB9742-369C-4065-B22B-B7EA0BF6907C}" name="Dealers" displayName="Dealers" ref="A1:I26" totalsRowShown="0" headerRowDxfId="194" dataDxfId="193">
  <autoFilter ref="A1:I26" xr:uid="{00000000-0009-0000-0000-000002000000}"/>
  <tableColumns count="9">
    <tableColumn id="1" xr3:uid="{56967BE2-63FD-4C0A-9F1B-2A682390504A}" name="Dealer_ID" dataDxfId="192"/>
    <tableColumn id="2" xr3:uid="{5B32482E-676D-4F04-9046-EF01449EE5FE}" name="Dealer_Name" dataDxfId="191"/>
    <tableColumn id="3" xr3:uid="{4E58A982-E10A-49AA-814C-01AFAD7797C4}" name="City" dataDxfId="190"/>
    <tableColumn id="4" xr3:uid="{C6939C07-8FDA-494C-B4B4-42D3C885FF0C}" name="State" dataDxfId="189"/>
    <tableColumn id="5" xr3:uid="{B8C9788B-6FA7-4BB3-95B1-5F08996442FA}" name="Region" dataDxfId="188"/>
    <tableColumn id="6" xr3:uid="{7E51310F-DD61-41C9-827C-279CCD22983C}" name="Dealer_Manager" dataDxfId="187"/>
    <tableColumn id="7" xr3:uid="{7389CC37-12BB-4030-A112-2D53E92BE439}" name="Established_Year" dataDxfId="186"/>
    <tableColumn id="8" xr3:uid="{C7F5DDF9-ACEA-4985-9A2B-4A7093B10286}" name="Showroom_Area_SqFt" dataDxfId="185"/>
    <tableColumn id="9" xr3:uid="{A438BB1A-A35F-44B3-8A9D-D3E141EA649F}" name="Dealer_Rating" dataDxfId="184"/>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72D4A4-CF87-44FD-BA85-4F1C88BC323B}" name="Cars" displayName="Cars" ref="A1:I41" totalsRowShown="0" headerRowDxfId="183" dataDxfId="182">
  <autoFilter ref="A1:I41" xr:uid="{00000000-0009-0000-0000-000003000000}"/>
  <tableColumns count="9">
    <tableColumn id="1" xr3:uid="{661AA37A-8CC7-4F9A-8FC7-F573968F2E7C}" name="Car_ID" dataDxfId="181"/>
    <tableColumn id="2" xr3:uid="{F91D16F6-9B35-4F1B-9CBD-CAFE311EE68C}" name="Brand" dataDxfId="180"/>
    <tableColumn id="3" xr3:uid="{1EDBF626-8BD0-49D8-B9B0-E1981863DF82}" name="Model" dataDxfId="179"/>
    <tableColumn id="4" xr3:uid="{836EECEC-5891-44A5-A2B8-B74389AD88F2}" name="Segment" dataDxfId="178"/>
    <tableColumn id="5" xr3:uid="{4B84F438-D330-490F-AE41-47F6A2E4BBA5}" name="Fuel_Type" dataDxfId="177"/>
    <tableColumn id="6" xr3:uid="{28D1D0C8-C661-44D8-8BA4-09BE6C364FEE}" name="Transmission" dataDxfId="176"/>
    <tableColumn id="7" xr3:uid="{B28B3866-DF6E-4D9E-AFE5-6EF17844C402}" name="Ex_Showroom_Price_INR" dataDxfId="175"/>
    <tableColumn id="8" xr3:uid="{FAE1766A-BE10-4657-B7EF-98D3C5133167}" name="Launch_Year" dataDxfId="174"/>
    <tableColumn id="9" xr3:uid="{88F10088-EEA5-406E-B04F-ED91E125808E}" name="Warranty_Years" dataDxfId="173"/>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EF4A2B8-E041-4AF1-A293-5A35D10E8909}" name="SalesPerson" displayName="SalesPerson" ref="A1:I79" totalsRowCount="1" headerRowDxfId="172" dataDxfId="171">
  <autoFilter ref="A1:I78" xr:uid="{00000000-0009-0000-0000-000004000000}"/>
  <tableColumns count="9">
    <tableColumn id="1" xr3:uid="{856B22EF-34B9-4EF3-83AC-CD5C2D8BD20F}" name="Salesperson_ID" dataDxfId="170" totalsRowDxfId="169"/>
    <tableColumn id="2" xr3:uid="{1CD10550-3313-45C7-93F2-353E79D83D39}" name="Salesperson_Name" dataDxfId="168" totalsRowDxfId="167"/>
    <tableColumn id="3" xr3:uid="{84D06AE5-0E93-44FC-9F1C-49F797BC85E2}" name="Gender" dataDxfId="166" totalsRowDxfId="165"/>
    <tableColumn id="9" xr3:uid="{2F11774A-03AB-4C51-8F70-7025FB6FB1A9}" name="Region" dataDxfId="164" totalsRowDxfId="163">
      <calculatedColumnFormula>_xlfn.XLOOKUP(SalesPerson[[#This Row],[Salesperson_Name]],Sales!$AG:$AG,Sales!$AA:$AA,"NA",0)</calculatedColumnFormula>
    </tableColumn>
    <tableColumn id="4" xr3:uid="{73BFEB51-9B74-47B7-BF76-115C7DA9AFD3}" name="Dealer_ID" dataDxfId="162" totalsRowDxfId="161"/>
    <tableColumn id="5" xr3:uid="{47374991-F4E8-42FE-AC76-F66F75536CEA}" name="Joining_Date" dataDxfId="160" totalsRowDxfId="159"/>
    <tableColumn id="6" xr3:uid="{D7B6984E-C9BD-46CD-809C-BADB8714C1C2}" name="Monthly_Target_Units" dataDxfId="158" totalsRowDxfId="157"/>
    <tableColumn id="7" xr3:uid="{6B7A589E-34D9-41D5-852D-F2CE6BE26280}" name="Column1" dataDxfId="156" totalsRowDxfId="155">
      <calculatedColumnFormula>COUNTIFS(Sales!$AG:$AG,Salespersons!$B:$B,Sales!$F:$F,"Delivered")</calculatedColumnFormula>
    </tableColumn>
    <tableColumn id="8" xr3:uid="{B3303B6C-E0DB-4140-83C6-41D53B08ADE7}" name="Column2" dataDxfId="154" totalsRowDxfId="153">
      <calculatedColumnFormula>IF(SalesPerson[[#This Row],[Column1]]&gt;=SalesPerson[[#This Row],[Monthly_Target_Units]],"True","False")</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6C0181B-E51F-41B1-BBF1-ECACF4CCA052}" name="Feedback" displayName="Feedback" ref="A1:G507" totalsRowShown="0" headerRowDxfId="152" dataDxfId="151">
  <autoFilter ref="A1:G507" xr:uid="{F6C0181B-E51F-41B1-BBF1-ECACF4CCA052}"/>
  <tableColumns count="7">
    <tableColumn id="1" xr3:uid="{0742DD8E-F754-47EA-8054-2F259F612C21}" name="Order_ID" dataDxfId="150"/>
    <tableColumn id="2" xr3:uid="{72167AB9-D9C6-4D6C-960D-CF9CFFC7C786}" name="Feedback_ID" dataDxfId="149"/>
    <tableColumn id="3" xr3:uid="{DDFD9478-E158-49CD-9563-F8FBE16D22E7}" name="Feedback_Date" dataDxfId="148"/>
    <tableColumn id="4" xr3:uid="{6E1631C0-185E-4718-B7E8-2820C5EAA479}" name="Rating_1_to_5" dataDxfId="147"/>
    <tableColumn id="5" xr3:uid="{3DEAE840-4BD5-443F-A2CF-B59A3DF21081}" name="Recommend_Score_0_to_10" dataDxfId="146"/>
    <tableColumn id="6" xr3:uid="{61EFF352-2B9C-42E6-87DF-21D884BDFCEA}" name="Feedback_Channel" dataDxfId="145"/>
    <tableColumn id="7" xr3:uid="{4F94B49C-78FD-4AA3-8F4F-5AC9672B9FC8}" name="Complaint_Category" dataDxfId="144"/>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6324F-B274-47C5-B30C-FA4BD7447730}">
  <dimension ref="A1:O118"/>
  <sheetViews>
    <sheetView topLeftCell="B16" zoomScale="65" workbookViewId="0">
      <selection activeCell="G42" sqref="G42"/>
    </sheetView>
  </sheetViews>
  <sheetFormatPr defaultRowHeight="14.4" x14ac:dyDescent="0.3"/>
  <cols>
    <col min="1" max="1" width="20.44140625" bestFit="1" customWidth="1"/>
    <col min="2" max="2" width="16.5546875" bestFit="1" customWidth="1"/>
    <col min="3" max="3" width="19.109375" bestFit="1" customWidth="1"/>
    <col min="4" max="4" width="14.109375" bestFit="1" customWidth="1"/>
    <col min="5" max="5" width="19.109375" bestFit="1" customWidth="1"/>
    <col min="6" max="6" width="18.6640625" bestFit="1" customWidth="1"/>
    <col min="7" max="7" width="27.44140625" bestFit="1" customWidth="1"/>
    <col min="8" max="8" width="16.5546875" bestFit="1" customWidth="1"/>
    <col min="9" max="9" width="16.44140625" bestFit="1" customWidth="1"/>
    <col min="10" max="10" width="12.5546875" bestFit="1" customWidth="1"/>
    <col min="11" max="11" width="23.21875" bestFit="1" customWidth="1"/>
    <col min="12" max="12" width="19.109375" bestFit="1" customWidth="1"/>
    <col min="13" max="13" width="12.21875" customWidth="1"/>
    <col min="14" max="14" width="14.109375" bestFit="1" customWidth="1"/>
    <col min="15" max="15" width="19.109375" bestFit="1" customWidth="1"/>
  </cols>
  <sheetData>
    <row r="1" spans="1:15" x14ac:dyDescent="0.3">
      <c r="A1" t="s">
        <v>4647</v>
      </c>
      <c r="C1" t="s">
        <v>4674</v>
      </c>
      <c r="E1" t="s">
        <v>4670</v>
      </c>
      <c r="G1" t="s">
        <v>4675</v>
      </c>
      <c r="I1" t="s">
        <v>4673</v>
      </c>
      <c r="K1" s="11" t="s">
        <v>4648</v>
      </c>
      <c r="L1" t="s">
        <v>4674</v>
      </c>
      <c r="N1" s="11" t="s">
        <v>4648</v>
      </c>
      <c r="O1" t="s">
        <v>4647</v>
      </c>
    </row>
    <row r="2" spans="1:15" x14ac:dyDescent="0.3">
      <c r="A2" s="29">
        <v>1000</v>
      </c>
      <c r="C2" s="18">
        <v>9370.91</v>
      </c>
      <c r="E2" s="15">
        <v>1.8917686023226164E-2</v>
      </c>
      <c r="G2" s="19">
        <v>9.3709100000000003</v>
      </c>
      <c r="I2" s="22">
        <v>3.8537549407114624</v>
      </c>
      <c r="K2" s="12" t="s">
        <v>1783</v>
      </c>
      <c r="L2" s="18">
        <v>638.88000000000011</v>
      </c>
      <c r="N2" s="12" t="s">
        <v>4054</v>
      </c>
      <c r="O2" s="21">
        <v>1</v>
      </c>
    </row>
    <row r="3" spans="1:15" x14ac:dyDescent="0.3">
      <c r="K3" s="12" t="s">
        <v>1823</v>
      </c>
      <c r="L3" s="18">
        <v>568.27000000000021</v>
      </c>
      <c r="N3" s="12" t="s">
        <v>4033</v>
      </c>
      <c r="O3" s="21">
        <v>54</v>
      </c>
    </row>
    <row r="4" spans="1:15" x14ac:dyDescent="0.3">
      <c r="A4" s="11" t="s">
        <v>4648</v>
      </c>
      <c r="B4" t="s">
        <v>4647</v>
      </c>
      <c r="D4" s="11" t="s">
        <v>4648</v>
      </c>
      <c r="E4" t="s">
        <v>4674</v>
      </c>
      <c r="G4" s="11" t="s">
        <v>4648</v>
      </c>
      <c r="H4" s="21" t="s">
        <v>4647</v>
      </c>
      <c r="I4" t="s">
        <v>4682</v>
      </c>
      <c r="K4" s="12" t="s">
        <v>2098</v>
      </c>
      <c r="L4" s="18">
        <v>525.85</v>
      </c>
      <c r="N4" s="12" t="s">
        <v>4006</v>
      </c>
      <c r="O4" s="21">
        <v>182</v>
      </c>
    </row>
    <row r="5" spans="1:15" x14ac:dyDescent="0.3">
      <c r="A5" s="12" t="s">
        <v>114</v>
      </c>
      <c r="B5" s="29">
        <v>51</v>
      </c>
      <c r="D5" s="12" t="s">
        <v>4006</v>
      </c>
      <c r="E5" s="17">
        <v>1748.0200000000011</v>
      </c>
      <c r="F5" s="15">
        <f>GETPIVOTDATA("Price(in lakh)",$D$4,"Brand","Hyundai")/GETPIVOTDATA("Price(in lakh)",$D$4)</f>
        <v>0.22931288256638591</v>
      </c>
      <c r="G5" s="12" t="s">
        <v>4007</v>
      </c>
      <c r="H5" s="21">
        <v>33</v>
      </c>
      <c r="I5" s="28">
        <v>19.186965811965813</v>
      </c>
      <c r="K5" s="12" t="s">
        <v>1789</v>
      </c>
      <c r="L5" s="18">
        <v>447.89999999999986</v>
      </c>
      <c r="N5" s="12" t="s">
        <v>4035</v>
      </c>
      <c r="O5" s="21">
        <v>64</v>
      </c>
    </row>
    <row r="6" spans="1:15" x14ac:dyDescent="0.3">
      <c r="A6" s="12" t="s">
        <v>23</v>
      </c>
      <c r="B6" s="29">
        <v>936</v>
      </c>
      <c r="D6" s="12" t="s">
        <v>4035</v>
      </c>
      <c r="E6" s="17">
        <v>713.53</v>
      </c>
      <c r="F6" s="15">
        <f>GETPIVOTDATA("Price(in lakh)",$D$4,"Brand","Kia")/GETPIVOTDATA("Price(in lakh)",$D$4)</f>
        <v>9.3603975410803786E-2</v>
      </c>
      <c r="G6" s="12" t="s">
        <v>4010</v>
      </c>
      <c r="H6" s="21">
        <v>34</v>
      </c>
      <c r="K6" s="12" t="s">
        <v>1940</v>
      </c>
      <c r="L6" s="18">
        <v>436.28000000000003</v>
      </c>
      <c r="N6" s="12" t="s">
        <v>4022</v>
      </c>
      <c r="O6" s="21">
        <v>86</v>
      </c>
    </row>
    <row r="7" spans="1:15" x14ac:dyDescent="0.3">
      <c r="A7" s="12" t="s">
        <v>1694</v>
      </c>
      <c r="B7" s="29">
        <v>13</v>
      </c>
      <c r="D7" s="12" t="s">
        <v>4022</v>
      </c>
      <c r="E7" s="17">
        <v>1010.6000000000001</v>
      </c>
      <c r="F7" s="15">
        <f>GETPIVOTDATA("Price(in lakh)",$D$4,"Brand","Mahindra")/GETPIVOTDATA("Price(in lakh)",$D$4)</f>
        <v>0.13257491282799366</v>
      </c>
      <c r="G7" s="12" t="s">
        <v>4008</v>
      </c>
      <c r="H7" s="21">
        <v>41</v>
      </c>
      <c r="K7" s="12" t="s">
        <v>1774</v>
      </c>
      <c r="L7" s="18">
        <v>429.36999999999989</v>
      </c>
      <c r="N7" s="12" t="s">
        <v>3989</v>
      </c>
      <c r="O7" s="21">
        <v>360</v>
      </c>
    </row>
    <row r="8" spans="1:15" x14ac:dyDescent="0.3">
      <c r="A8" s="12" t="s">
        <v>4649</v>
      </c>
      <c r="B8" s="29">
        <v>1000</v>
      </c>
      <c r="D8" s="12" t="s">
        <v>3989</v>
      </c>
      <c r="E8" s="17">
        <v>2718.0500000000011</v>
      </c>
      <c r="F8" s="15">
        <f>GETPIVOTDATA("Price(in lakh)",$D$4,"Brand","Maruti Suzuki")/GETPIVOTDATA("Price(in lakh)",$D$4)</f>
        <v>0.35656564596490037</v>
      </c>
      <c r="G8" s="12" t="s">
        <v>4016</v>
      </c>
      <c r="H8" s="21">
        <v>47</v>
      </c>
      <c r="K8" s="12" t="s">
        <v>1753</v>
      </c>
      <c r="L8" s="18">
        <v>425.6</v>
      </c>
      <c r="N8" s="12" t="s">
        <v>4052</v>
      </c>
      <c r="O8" s="21">
        <v>1</v>
      </c>
    </row>
    <row r="9" spans="1:15" x14ac:dyDescent="0.3">
      <c r="A9" s="12" t="s">
        <v>4671</v>
      </c>
      <c r="B9" s="15">
        <f>GETPIVOTDATA("Order_ID",$A$4,"Order_Status","Cancelled")/GETPIVOTDATA("Order_ID",$A$4)</f>
        <v>5.0999999999999997E-2</v>
      </c>
      <c r="C9" s="15"/>
      <c r="D9" s="12" t="s">
        <v>4014</v>
      </c>
      <c r="E9" s="17">
        <v>1432.6600000000003</v>
      </c>
      <c r="F9" s="15">
        <f>GETPIVOTDATA("Price(in lakh)",$D$4,"Brand","Tata")/GETPIVOTDATA("Price(in lakh)",$D$4)</f>
        <v>0.1879425832299163</v>
      </c>
      <c r="G9" s="12" t="s">
        <v>4017</v>
      </c>
      <c r="H9" s="21">
        <v>50</v>
      </c>
      <c r="K9" s="12" t="s">
        <v>1779</v>
      </c>
      <c r="L9" s="18">
        <v>406.45999999999992</v>
      </c>
      <c r="N9" s="12" t="s">
        <v>4043</v>
      </c>
      <c r="O9" s="21">
        <v>23</v>
      </c>
    </row>
    <row r="10" spans="1:15" x14ac:dyDescent="0.3">
      <c r="D10" s="12" t="s">
        <v>4649</v>
      </c>
      <c r="E10" s="17">
        <v>7622.8600000000024</v>
      </c>
      <c r="F10" s="15"/>
      <c r="G10" s="12" t="s">
        <v>3999</v>
      </c>
      <c r="H10" s="21">
        <v>53</v>
      </c>
      <c r="K10" s="12" t="s">
        <v>1849</v>
      </c>
      <c r="L10" s="18">
        <v>405.85</v>
      </c>
      <c r="N10" s="12" t="s">
        <v>4046</v>
      </c>
      <c r="O10" s="21">
        <v>25</v>
      </c>
    </row>
    <row r="11" spans="1:15" x14ac:dyDescent="0.3">
      <c r="G11" s="12" t="s">
        <v>4001</v>
      </c>
      <c r="H11" s="21">
        <v>56</v>
      </c>
      <c r="K11" s="12" t="s">
        <v>1797</v>
      </c>
      <c r="L11" s="18">
        <v>401.80999999999995</v>
      </c>
      <c r="N11" s="12" t="s">
        <v>4039</v>
      </c>
      <c r="O11" s="21">
        <v>16</v>
      </c>
    </row>
    <row r="12" spans="1:15" x14ac:dyDescent="0.3">
      <c r="A12" s="11" t="s">
        <v>4674</v>
      </c>
      <c r="B12" s="11" t="s">
        <v>4668</v>
      </c>
      <c r="G12" s="12" t="s">
        <v>3994</v>
      </c>
      <c r="H12" s="21">
        <v>57</v>
      </c>
      <c r="K12" s="12" t="s">
        <v>4649</v>
      </c>
      <c r="L12" s="18">
        <v>4686.2699999999995</v>
      </c>
      <c r="N12" s="12" t="s">
        <v>4014</v>
      </c>
      <c r="O12" s="21">
        <v>163</v>
      </c>
    </row>
    <row r="13" spans="1:15" x14ac:dyDescent="0.3">
      <c r="A13" s="11" t="s">
        <v>4648</v>
      </c>
      <c r="B13" t="s">
        <v>4665</v>
      </c>
      <c r="C13" t="s">
        <v>4666</v>
      </c>
      <c r="D13" t="s">
        <v>4667</v>
      </c>
      <c r="E13" t="s">
        <v>4649</v>
      </c>
      <c r="G13" s="12" t="s">
        <v>3995</v>
      </c>
      <c r="H13" s="21">
        <v>70</v>
      </c>
      <c r="N13" s="12" t="s">
        <v>4029</v>
      </c>
      <c r="O13" s="21">
        <v>12</v>
      </c>
    </row>
    <row r="14" spans="1:15" x14ac:dyDescent="0.3">
      <c r="A14" s="12" t="s">
        <v>4653</v>
      </c>
      <c r="B14" s="18">
        <v>245.25000000000003</v>
      </c>
      <c r="C14" s="18">
        <v>159.70999999999998</v>
      </c>
      <c r="D14" s="18">
        <v>264.5</v>
      </c>
      <c r="E14" s="18">
        <v>669.46</v>
      </c>
      <c r="G14" s="12" t="s">
        <v>3997</v>
      </c>
      <c r="H14" s="21">
        <v>76</v>
      </c>
      <c r="K14" s="11" t="s">
        <v>4648</v>
      </c>
      <c r="L14" t="s">
        <v>4674</v>
      </c>
      <c r="N14" s="12" t="s">
        <v>4041</v>
      </c>
      <c r="O14" s="21">
        <v>13</v>
      </c>
    </row>
    <row r="15" spans="1:15" x14ac:dyDescent="0.3">
      <c r="A15" s="12" t="s">
        <v>4654</v>
      </c>
      <c r="B15" s="18">
        <v>184.66</v>
      </c>
      <c r="C15" s="18">
        <v>226.35999999999999</v>
      </c>
      <c r="D15" s="18">
        <v>237.21999999999994</v>
      </c>
      <c r="E15" s="18">
        <v>648.2399999999999</v>
      </c>
      <c r="G15" s="12" t="s">
        <v>4649</v>
      </c>
      <c r="H15" s="21">
        <v>517</v>
      </c>
      <c r="K15" s="12" t="s">
        <v>3991</v>
      </c>
      <c r="L15" s="19">
        <v>1737.9000000000003</v>
      </c>
      <c r="N15" s="12" t="s">
        <v>4649</v>
      </c>
      <c r="O15" s="21">
        <v>1000</v>
      </c>
    </row>
    <row r="16" spans="1:15" x14ac:dyDescent="0.3">
      <c r="A16" s="12" t="s">
        <v>4655</v>
      </c>
      <c r="B16" s="18">
        <v>240.19</v>
      </c>
      <c r="C16" s="18">
        <v>367.68000000000018</v>
      </c>
      <c r="D16" s="18">
        <v>361.21</v>
      </c>
      <c r="E16" s="18">
        <v>969.08000000000015</v>
      </c>
      <c r="K16" s="12" t="s">
        <v>4051</v>
      </c>
      <c r="L16" s="19">
        <v>62</v>
      </c>
    </row>
    <row r="17" spans="1:15" x14ac:dyDescent="0.3">
      <c r="A17" s="12" t="s">
        <v>4656</v>
      </c>
      <c r="B17" s="18">
        <v>338.24000000000007</v>
      </c>
      <c r="C17" s="18">
        <v>308.57000000000005</v>
      </c>
      <c r="D17" s="18">
        <v>407.79000000000008</v>
      </c>
      <c r="E17" s="18">
        <v>1054.6000000000004</v>
      </c>
      <c r="K17" s="12" t="s">
        <v>4056</v>
      </c>
      <c r="L17" s="19">
        <v>54</v>
      </c>
      <c r="N17" s="11" t="s">
        <v>4648</v>
      </c>
      <c r="O17" t="s">
        <v>4674</v>
      </c>
    </row>
    <row r="18" spans="1:15" x14ac:dyDescent="0.3">
      <c r="A18" s="12" t="s">
        <v>4657</v>
      </c>
      <c r="B18" s="18">
        <v>218.58</v>
      </c>
      <c r="C18" s="18">
        <v>236.05</v>
      </c>
      <c r="D18" s="18">
        <v>173.2</v>
      </c>
      <c r="E18" s="18">
        <v>627.82999999999993</v>
      </c>
      <c r="K18" s="12" t="s">
        <v>4002</v>
      </c>
      <c r="L18" s="19">
        <v>847.22</v>
      </c>
      <c r="N18" s="12" t="s">
        <v>2859</v>
      </c>
      <c r="O18" s="17">
        <v>342.86</v>
      </c>
    </row>
    <row r="19" spans="1:15" x14ac:dyDescent="0.3">
      <c r="A19" s="12" t="s">
        <v>4658</v>
      </c>
      <c r="B19" s="18">
        <v>198.20999999999998</v>
      </c>
      <c r="C19" s="18">
        <v>310.14999999999998</v>
      </c>
      <c r="D19" s="18">
        <v>275.10000000000002</v>
      </c>
      <c r="E19" s="18">
        <v>783.46</v>
      </c>
      <c r="K19" s="12" t="s">
        <v>3998</v>
      </c>
      <c r="L19" s="19">
        <v>1789.0700000000013</v>
      </c>
      <c r="N19" s="12" t="s">
        <v>4073</v>
      </c>
      <c r="O19" s="17">
        <v>270.58000000000004</v>
      </c>
    </row>
    <row r="20" spans="1:15" x14ac:dyDescent="0.3">
      <c r="A20" s="12" t="s">
        <v>4659</v>
      </c>
      <c r="B20" s="18">
        <v>228.45999999999998</v>
      </c>
      <c r="C20" s="18">
        <v>245.15</v>
      </c>
      <c r="D20" s="18">
        <v>261.99</v>
      </c>
      <c r="E20" s="18">
        <v>735.6</v>
      </c>
      <c r="G20" s="11" t="s">
        <v>4648</v>
      </c>
      <c r="H20" t="s">
        <v>4647</v>
      </c>
      <c r="I20" t="s">
        <v>4674</v>
      </c>
      <c r="K20" s="12" t="s">
        <v>4000</v>
      </c>
      <c r="L20" s="19">
        <v>4880.7199999999975</v>
      </c>
      <c r="N20" s="12" t="s">
        <v>4072</v>
      </c>
      <c r="O20" s="17">
        <v>241.02</v>
      </c>
    </row>
    <row r="21" spans="1:15" x14ac:dyDescent="0.3">
      <c r="A21" s="12" t="s">
        <v>4660</v>
      </c>
      <c r="B21" s="18">
        <v>231.95999999999998</v>
      </c>
      <c r="C21" s="18">
        <v>284.84000000000003</v>
      </c>
      <c r="D21" s="18">
        <v>364.77</v>
      </c>
      <c r="E21" s="18">
        <v>881.56999999999994</v>
      </c>
      <c r="G21" s="12" t="s">
        <v>3929</v>
      </c>
      <c r="H21" s="21">
        <v>289</v>
      </c>
      <c r="I21" s="21">
        <v>2763.7400000000011</v>
      </c>
      <c r="K21" s="12" t="s">
        <v>4649</v>
      </c>
      <c r="L21" s="19">
        <v>9370.91</v>
      </c>
      <c r="N21" s="12" t="s">
        <v>4066</v>
      </c>
      <c r="O21" s="17">
        <v>239.07</v>
      </c>
    </row>
    <row r="22" spans="1:15" x14ac:dyDescent="0.3">
      <c r="A22" s="12" t="s">
        <v>4661</v>
      </c>
      <c r="B22" s="18">
        <v>205.31000000000003</v>
      </c>
      <c r="C22" s="18">
        <v>268.62</v>
      </c>
      <c r="D22" s="18">
        <v>349.71</v>
      </c>
      <c r="E22" s="18">
        <v>823.6400000000001</v>
      </c>
      <c r="G22" s="12" t="s">
        <v>3946</v>
      </c>
      <c r="H22" s="21">
        <v>228</v>
      </c>
      <c r="I22" s="21">
        <v>2089.29</v>
      </c>
      <c r="N22" s="12" t="s">
        <v>3406</v>
      </c>
      <c r="O22" s="17">
        <v>232.35999999999996</v>
      </c>
    </row>
    <row r="23" spans="1:15" x14ac:dyDescent="0.3">
      <c r="A23" s="12" t="s">
        <v>4662</v>
      </c>
      <c r="B23" s="18">
        <v>353.8</v>
      </c>
      <c r="C23" s="18">
        <v>494.05</v>
      </c>
      <c r="D23" s="18"/>
      <c r="E23" s="18">
        <v>847.85</v>
      </c>
      <c r="G23" s="12" t="s">
        <v>3956</v>
      </c>
      <c r="H23" s="21">
        <v>230</v>
      </c>
      <c r="I23" s="21">
        <v>2088.7600000000011</v>
      </c>
      <c r="K23" s="11" t="s">
        <v>4648</v>
      </c>
      <c r="L23" t="s">
        <v>4674</v>
      </c>
      <c r="N23" s="12" t="s">
        <v>4089</v>
      </c>
      <c r="O23" s="17">
        <v>216.32</v>
      </c>
    </row>
    <row r="24" spans="1:15" x14ac:dyDescent="0.3">
      <c r="A24" s="12" t="s">
        <v>4663</v>
      </c>
      <c r="B24" s="18">
        <v>323.52999999999997</v>
      </c>
      <c r="C24" s="18">
        <v>360.72</v>
      </c>
      <c r="D24" s="18"/>
      <c r="E24" s="18">
        <v>684.25</v>
      </c>
      <c r="G24" s="12" t="s">
        <v>3968</v>
      </c>
      <c r="H24" s="21">
        <v>176</v>
      </c>
      <c r="I24" s="21">
        <v>1674.7300000000002</v>
      </c>
      <c r="K24" s="12" t="s">
        <v>3972</v>
      </c>
      <c r="L24" s="17">
        <v>520.79000000000008</v>
      </c>
      <c r="N24" s="12" t="s">
        <v>4077</v>
      </c>
      <c r="O24" s="17">
        <v>215.34999999999997</v>
      </c>
    </row>
    <row r="25" spans="1:15" x14ac:dyDescent="0.3">
      <c r="A25" s="12" t="s">
        <v>4664</v>
      </c>
      <c r="B25" s="18">
        <v>283.96000000000004</v>
      </c>
      <c r="C25" s="18">
        <v>361.36999999999995</v>
      </c>
      <c r="D25" s="18"/>
      <c r="E25" s="18">
        <v>645.32999999999993</v>
      </c>
      <c r="G25" s="12" t="s">
        <v>3977</v>
      </c>
      <c r="H25" s="21">
        <v>77</v>
      </c>
      <c r="I25" s="21">
        <v>754.39</v>
      </c>
      <c r="K25" s="12" t="s">
        <v>3937</v>
      </c>
      <c r="L25" s="17">
        <v>519.46</v>
      </c>
      <c r="N25" s="12" t="s">
        <v>4065</v>
      </c>
      <c r="O25" s="17">
        <v>207.57000000000002</v>
      </c>
    </row>
    <row r="26" spans="1:15" x14ac:dyDescent="0.3">
      <c r="A26" s="12" t="s">
        <v>4649</v>
      </c>
      <c r="B26" s="18">
        <v>3052.1500000000005</v>
      </c>
      <c r="C26" s="18">
        <v>3623.2700000000004</v>
      </c>
      <c r="D26" s="18">
        <v>2695.49</v>
      </c>
      <c r="E26" s="18">
        <v>9370.9100000000017</v>
      </c>
      <c r="G26" s="12" t="s">
        <v>4649</v>
      </c>
      <c r="H26" s="21">
        <v>1000</v>
      </c>
      <c r="I26" s="21">
        <v>9370.9100000000035</v>
      </c>
      <c r="K26" s="12" t="s">
        <v>3955</v>
      </c>
      <c r="L26" s="17">
        <v>494.96000000000009</v>
      </c>
      <c r="N26" s="12" t="s">
        <v>3592</v>
      </c>
      <c r="O26" s="17">
        <v>207.14</v>
      </c>
    </row>
    <row r="27" spans="1:15" x14ac:dyDescent="0.3">
      <c r="K27" s="12" t="s">
        <v>3948</v>
      </c>
      <c r="L27" s="17">
        <v>477.78999999999996</v>
      </c>
      <c r="N27" s="12" t="s">
        <v>4091</v>
      </c>
      <c r="O27" s="17">
        <v>203.07</v>
      </c>
    </row>
    <row r="28" spans="1:15" x14ac:dyDescent="0.3">
      <c r="G28" s="11" t="s">
        <v>4648</v>
      </c>
      <c r="H28" t="s">
        <v>4647</v>
      </c>
      <c r="K28" s="12" t="s">
        <v>3970</v>
      </c>
      <c r="L28" s="17">
        <v>472.53</v>
      </c>
      <c r="N28" s="12" t="s">
        <v>4649</v>
      </c>
      <c r="O28" s="17">
        <v>2375.3399999999997</v>
      </c>
    </row>
    <row r="29" spans="1:15" x14ac:dyDescent="0.3">
      <c r="A29" s="11" t="s">
        <v>4648</v>
      </c>
      <c r="B29" t="s">
        <v>4647</v>
      </c>
      <c r="D29" s="11" t="s">
        <v>4648</v>
      </c>
      <c r="E29" t="s">
        <v>4647</v>
      </c>
      <c r="G29" s="12" t="s">
        <v>1733</v>
      </c>
      <c r="H29" s="29">
        <v>183</v>
      </c>
      <c r="K29" s="12" t="s">
        <v>3979</v>
      </c>
      <c r="L29" s="17">
        <v>464.54000000000013</v>
      </c>
    </row>
    <row r="30" spans="1:15" x14ac:dyDescent="0.3">
      <c r="A30" s="12" t="s">
        <v>53</v>
      </c>
      <c r="B30" s="29">
        <v>157</v>
      </c>
      <c r="D30" s="12" t="s">
        <v>4121</v>
      </c>
      <c r="E30" s="29">
        <v>24</v>
      </c>
      <c r="G30" s="12" t="s">
        <v>1765</v>
      </c>
      <c r="H30" s="29">
        <v>43</v>
      </c>
      <c r="K30" s="12" t="s">
        <v>3953</v>
      </c>
      <c r="L30" s="17">
        <v>454.9899999999999</v>
      </c>
    </row>
    <row r="31" spans="1:15" x14ac:dyDescent="0.3">
      <c r="A31" s="12" t="s">
        <v>46</v>
      </c>
      <c r="B31" s="29">
        <v>151</v>
      </c>
      <c r="D31" s="12" t="s">
        <v>4163</v>
      </c>
      <c r="E31" s="29">
        <v>31</v>
      </c>
      <c r="G31" s="12" t="s">
        <v>1749</v>
      </c>
      <c r="H31" s="29">
        <v>101</v>
      </c>
      <c r="K31" s="12" t="s">
        <v>3974</v>
      </c>
      <c r="L31" s="17">
        <v>423.21999999999991</v>
      </c>
    </row>
    <row r="32" spans="1:15" x14ac:dyDescent="0.3">
      <c r="A32" s="12" t="s">
        <v>33</v>
      </c>
      <c r="B32" s="29">
        <v>143</v>
      </c>
      <c r="D32" s="12" t="s">
        <v>4142</v>
      </c>
      <c r="E32" s="29">
        <v>24</v>
      </c>
      <c r="G32" s="12" t="s">
        <v>1868</v>
      </c>
      <c r="H32" s="29">
        <v>49</v>
      </c>
      <c r="K32" s="12" t="s">
        <v>3943</v>
      </c>
      <c r="L32" s="17">
        <v>413.81999999999994</v>
      </c>
    </row>
    <row r="33" spans="1:12" x14ac:dyDescent="0.3">
      <c r="A33" s="12" t="s">
        <v>22</v>
      </c>
      <c r="B33" s="29">
        <v>142</v>
      </c>
      <c r="D33" s="12" t="s">
        <v>4166</v>
      </c>
      <c r="E33" s="29">
        <v>22</v>
      </c>
      <c r="G33" s="12" t="s">
        <v>1741</v>
      </c>
      <c r="H33" s="29">
        <v>47</v>
      </c>
      <c r="K33" s="12" t="s">
        <v>3950</v>
      </c>
      <c r="L33" s="17">
        <v>407.80000000000013</v>
      </c>
    </row>
    <row r="34" spans="1:12" x14ac:dyDescent="0.3">
      <c r="A34" s="12" t="s">
        <v>86</v>
      </c>
      <c r="B34" s="29">
        <v>140</v>
      </c>
      <c r="D34" s="12" t="s">
        <v>4111</v>
      </c>
      <c r="E34" s="29">
        <v>31</v>
      </c>
      <c r="G34" s="12" t="s">
        <v>1825</v>
      </c>
      <c r="H34" s="29">
        <v>111</v>
      </c>
      <c r="K34" s="12" t="s">
        <v>4649</v>
      </c>
      <c r="L34" s="17">
        <v>4649.8999999999996</v>
      </c>
    </row>
    <row r="35" spans="1:12" x14ac:dyDescent="0.3">
      <c r="A35" s="12" t="s">
        <v>122</v>
      </c>
      <c r="B35" s="29">
        <v>138</v>
      </c>
      <c r="D35" s="12" t="s">
        <v>4649</v>
      </c>
      <c r="E35" s="29">
        <v>132</v>
      </c>
      <c r="G35" s="12" t="s">
        <v>1754</v>
      </c>
      <c r="H35" s="29">
        <v>296</v>
      </c>
    </row>
    <row r="36" spans="1:12" x14ac:dyDescent="0.3">
      <c r="A36" s="12" t="s">
        <v>119</v>
      </c>
      <c r="B36" s="29">
        <v>129</v>
      </c>
      <c r="G36" s="12" t="s">
        <v>1770</v>
      </c>
      <c r="H36" s="29">
        <v>99</v>
      </c>
    </row>
    <row r="37" spans="1:12" x14ac:dyDescent="0.3">
      <c r="A37" s="12" t="s">
        <v>4649</v>
      </c>
      <c r="B37" s="29">
        <v>1000</v>
      </c>
      <c r="G37" s="12" t="s">
        <v>1785</v>
      </c>
      <c r="H37" s="29">
        <v>13</v>
      </c>
    </row>
    <row r="38" spans="1:12" x14ac:dyDescent="0.3">
      <c r="G38" s="12" t="s">
        <v>1845</v>
      </c>
      <c r="H38" s="29">
        <v>58</v>
      </c>
    </row>
    <row r="39" spans="1:12" x14ac:dyDescent="0.3">
      <c r="G39" s="12" t="s">
        <v>4649</v>
      </c>
      <c r="H39" s="29">
        <v>1000</v>
      </c>
    </row>
    <row r="42" spans="1:12" x14ac:dyDescent="0.3">
      <c r="A42" s="11" t="s">
        <v>4681</v>
      </c>
      <c r="B42" s="11" t="s">
        <v>4668</v>
      </c>
      <c r="G42" s="11" t="s">
        <v>4648</v>
      </c>
      <c r="H42" t="s">
        <v>4674</v>
      </c>
    </row>
    <row r="43" spans="1:12" x14ac:dyDescent="0.3">
      <c r="A43" s="11" t="s">
        <v>4648</v>
      </c>
      <c r="B43" t="s">
        <v>4679</v>
      </c>
      <c r="C43" t="s">
        <v>4678</v>
      </c>
      <c r="D43" t="s">
        <v>4649</v>
      </c>
      <c r="G43" s="12" t="s">
        <v>4653</v>
      </c>
      <c r="H43" s="18">
        <v>669.46000000000015</v>
      </c>
    </row>
    <row r="44" spans="1:12" x14ac:dyDescent="0.3">
      <c r="A44" s="12" t="s">
        <v>4089</v>
      </c>
      <c r="B44" s="29"/>
      <c r="C44" s="29">
        <v>25</v>
      </c>
      <c r="D44" s="29">
        <v>25</v>
      </c>
      <c r="G44" s="12" t="s">
        <v>4654</v>
      </c>
      <c r="H44" s="18">
        <v>648.2399999999999</v>
      </c>
    </row>
    <row r="45" spans="1:12" x14ac:dyDescent="0.3">
      <c r="A45" s="12" t="s">
        <v>1840</v>
      </c>
      <c r="B45" s="29"/>
      <c r="C45" s="29">
        <v>11</v>
      </c>
      <c r="D45" s="29">
        <v>11</v>
      </c>
      <c r="G45" s="12" t="s">
        <v>4655</v>
      </c>
      <c r="H45" s="18">
        <v>969.07999999999981</v>
      </c>
    </row>
    <row r="46" spans="1:12" x14ac:dyDescent="0.3">
      <c r="A46" s="12" t="s">
        <v>4091</v>
      </c>
      <c r="B46" s="29"/>
      <c r="C46" s="29">
        <v>15</v>
      </c>
      <c r="D46" s="29">
        <v>15</v>
      </c>
      <c r="G46" s="12" t="s">
        <v>4656</v>
      </c>
      <c r="H46" s="18">
        <v>1054.5999999999999</v>
      </c>
    </row>
    <row r="47" spans="1:12" x14ac:dyDescent="0.3">
      <c r="A47" s="12" t="s">
        <v>4066</v>
      </c>
      <c r="B47" s="29"/>
      <c r="C47" s="29">
        <v>25</v>
      </c>
      <c r="D47" s="29">
        <v>25</v>
      </c>
      <c r="G47" s="12" t="s">
        <v>4657</v>
      </c>
      <c r="H47" s="18">
        <v>627.8299999999997</v>
      </c>
    </row>
    <row r="48" spans="1:12" x14ac:dyDescent="0.3">
      <c r="A48" s="12" t="s">
        <v>4081</v>
      </c>
      <c r="B48" s="29"/>
      <c r="C48" s="29">
        <v>16</v>
      </c>
      <c r="D48" s="29">
        <v>16</v>
      </c>
      <c r="G48" s="12" t="s">
        <v>4658</v>
      </c>
      <c r="H48" s="18">
        <v>783.45999999999981</v>
      </c>
    </row>
    <row r="49" spans="1:8" x14ac:dyDescent="0.3">
      <c r="A49" s="12" t="s">
        <v>2434</v>
      </c>
      <c r="B49" s="29"/>
      <c r="C49" s="29">
        <v>7</v>
      </c>
      <c r="D49" s="29">
        <v>7</v>
      </c>
      <c r="G49" s="12" t="s">
        <v>4659</v>
      </c>
      <c r="H49" s="18">
        <v>735.6</v>
      </c>
    </row>
    <row r="50" spans="1:8" x14ac:dyDescent="0.3">
      <c r="A50" s="12" t="s">
        <v>2528</v>
      </c>
      <c r="B50" s="29"/>
      <c r="C50" s="29">
        <v>9</v>
      </c>
      <c r="D50" s="29">
        <v>9</v>
      </c>
      <c r="G50" s="12" t="s">
        <v>4660</v>
      </c>
      <c r="H50" s="18">
        <v>881.56999999999982</v>
      </c>
    </row>
    <row r="51" spans="1:8" x14ac:dyDescent="0.3">
      <c r="A51" s="12" t="s">
        <v>2725</v>
      </c>
      <c r="B51" s="29"/>
      <c r="C51" s="29">
        <v>13</v>
      </c>
      <c r="D51" s="29">
        <v>13</v>
      </c>
      <c r="G51" s="12" t="s">
        <v>4661</v>
      </c>
      <c r="H51" s="18">
        <v>823.63999999999987</v>
      </c>
    </row>
    <row r="52" spans="1:8" x14ac:dyDescent="0.3">
      <c r="A52" s="12" t="s">
        <v>4074</v>
      </c>
      <c r="B52" s="29"/>
      <c r="C52" s="29">
        <v>13</v>
      </c>
      <c r="D52" s="29">
        <v>13</v>
      </c>
      <c r="G52" s="12" t="s">
        <v>4662</v>
      </c>
      <c r="H52" s="18">
        <v>847.84999999999991</v>
      </c>
    </row>
    <row r="53" spans="1:8" x14ac:dyDescent="0.3">
      <c r="A53" s="12" t="s">
        <v>4072</v>
      </c>
      <c r="B53" s="29"/>
      <c r="C53" s="29">
        <v>25</v>
      </c>
      <c r="D53" s="29">
        <v>25</v>
      </c>
      <c r="G53" s="12" t="s">
        <v>4663</v>
      </c>
      <c r="H53" s="18">
        <v>684.25000000000011</v>
      </c>
    </row>
    <row r="54" spans="1:8" x14ac:dyDescent="0.3">
      <c r="A54" s="12" t="s">
        <v>4082</v>
      </c>
      <c r="B54" s="29"/>
      <c r="C54" s="29">
        <v>14</v>
      </c>
      <c r="D54" s="29">
        <v>14</v>
      </c>
      <c r="G54" s="12" t="s">
        <v>4664</v>
      </c>
      <c r="H54" s="18">
        <v>645.33000000000004</v>
      </c>
    </row>
    <row r="55" spans="1:8" x14ac:dyDescent="0.3">
      <c r="A55" s="12" t="s">
        <v>2716</v>
      </c>
      <c r="B55" s="29">
        <v>5</v>
      </c>
      <c r="C55" s="29"/>
      <c r="D55" s="29">
        <v>5</v>
      </c>
      <c r="G55" s="12" t="s">
        <v>4649</v>
      </c>
      <c r="H55" s="18">
        <v>9370.91</v>
      </c>
    </row>
    <row r="56" spans="1:8" x14ac:dyDescent="0.3">
      <c r="A56" s="12" t="s">
        <v>4079</v>
      </c>
      <c r="B56" s="29"/>
      <c r="C56" s="29">
        <v>10</v>
      </c>
      <c r="D56" s="29">
        <v>10</v>
      </c>
    </row>
    <row r="57" spans="1:8" x14ac:dyDescent="0.3">
      <c r="A57" s="12" t="s">
        <v>3283</v>
      </c>
      <c r="B57" s="29"/>
      <c r="C57" s="29">
        <v>15</v>
      </c>
      <c r="D57" s="29">
        <v>15</v>
      </c>
    </row>
    <row r="58" spans="1:8" x14ac:dyDescent="0.3">
      <c r="A58" s="12" t="s">
        <v>2160</v>
      </c>
      <c r="B58" s="29"/>
      <c r="C58" s="29">
        <v>11</v>
      </c>
      <c r="D58" s="29">
        <v>11</v>
      </c>
    </row>
    <row r="59" spans="1:8" x14ac:dyDescent="0.3">
      <c r="A59" s="12" t="s">
        <v>4073</v>
      </c>
      <c r="B59" s="29"/>
      <c r="C59" s="29">
        <v>32</v>
      </c>
      <c r="D59" s="29">
        <v>32</v>
      </c>
    </row>
    <row r="60" spans="1:8" x14ac:dyDescent="0.3">
      <c r="A60" s="12" t="s">
        <v>2859</v>
      </c>
      <c r="B60" s="29"/>
      <c r="C60" s="29">
        <v>38</v>
      </c>
      <c r="D60" s="29">
        <v>38</v>
      </c>
    </row>
    <row r="61" spans="1:8" x14ac:dyDescent="0.3">
      <c r="A61" s="12" t="s">
        <v>4085</v>
      </c>
      <c r="B61" s="29"/>
      <c r="C61" s="29">
        <v>9</v>
      </c>
      <c r="D61" s="29">
        <v>9</v>
      </c>
    </row>
    <row r="62" spans="1:8" x14ac:dyDescent="0.3">
      <c r="A62" s="12" t="s">
        <v>4068</v>
      </c>
      <c r="B62" s="29"/>
      <c r="C62" s="29">
        <v>15</v>
      </c>
      <c r="D62" s="29">
        <v>15</v>
      </c>
    </row>
    <row r="63" spans="1:8" x14ac:dyDescent="0.3">
      <c r="A63" s="12" t="s">
        <v>4069</v>
      </c>
      <c r="B63" s="29"/>
      <c r="C63" s="29">
        <v>9</v>
      </c>
      <c r="D63" s="29">
        <v>9</v>
      </c>
    </row>
    <row r="64" spans="1:8" x14ac:dyDescent="0.3">
      <c r="A64" s="12" t="s">
        <v>2335</v>
      </c>
      <c r="B64" s="29"/>
      <c r="C64" s="29">
        <v>20</v>
      </c>
      <c r="D64" s="29">
        <v>20</v>
      </c>
    </row>
    <row r="65" spans="1:4" x14ac:dyDescent="0.3">
      <c r="A65" s="12" t="s">
        <v>3531</v>
      </c>
      <c r="B65" s="29"/>
      <c r="C65" s="29">
        <v>12</v>
      </c>
      <c r="D65" s="29">
        <v>12</v>
      </c>
    </row>
    <row r="66" spans="1:4" x14ac:dyDescent="0.3">
      <c r="A66" s="12" t="s">
        <v>4092</v>
      </c>
      <c r="B66" s="29"/>
      <c r="C66" s="29">
        <v>9</v>
      </c>
      <c r="D66" s="29">
        <v>9</v>
      </c>
    </row>
    <row r="67" spans="1:4" x14ac:dyDescent="0.3">
      <c r="A67" s="12" t="s">
        <v>4076</v>
      </c>
      <c r="B67" s="29"/>
      <c r="C67" s="29">
        <v>16</v>
      </c>
      <c r="D67" s="29">
        <v>16</v>
      </c>
    </row>
    <row r="68" spans="1:4" x14ac:dyDescent="0.3">
      <c r="A68" s="12" t="s">
        <v>4070</v>
      </c>
      <c r="B68" s="29"/>
      <c r="C68" s="29">
        <v>13</v>
      </c>
      <c r="D68" s="29">
        <v>13</v>
      </c>
    </row>
    <row r="69" spans="1:4" x14ac:dyDescent="0.3">
      <c r="A69" s="12" t="s">
        <v>3474</v>
      </c>
      <c r="B69" s="29"/>
      <c r="C69" s="29">
        <v>11</v>
      </c>
      <c r="D69" s="29">
        <v>11</v>
      </c>
    </row>
    <row r="70" spans="1:4" x14ac:dyDescent="0.3">
      <c r="A70" s="12" t="s">
        <v>1946</v>
      </c>
      <c r="B70" s="29"/>
      <c r="C70" s="29">
        <v>5</v>
      </c>
      <c r="D70" s="29">
        <v>5</v>
      </c>
    </row>
    <row r="71" spans="1:4" x14ac:dyDescent="0.3">
      <c r="A71" s="12" t="s">
        <v>2329</v>
      </c>
      <c r="B71" s="29"/>
      <c r="C71" s="29">
        <v>10</v>
      </c>
      <c r="D71" s="29">
        <v>10</v>
      </c>
    </row>
    <row r="72" spans="1:4" x14ac:dyDescent="0.3">
      <c r="A72" s="12" t="s">
        <v>3013</v>
      </c>
      <c r="B72" s="29"/>
      <c r="C72" s="29">
        <v>13</v>
      </c>
      <c r="D72" s="29">
        <v>13</v>
      </c>
    </row>
    <row r="73" spans="1:4" x14ac:dyDescent="0.3">
      <c r="A73" s="12" t="s">
        <v>3381</v>
      </c>
      <c r="B73" s="29"/>
      <c r="C73" s="29">
        <v>15</v>
      </c>
      <c r="D73" s="29">
        <v>15</v>
      </c>
    </row>
    <row r="74" spans="1:4" x14ac:dyDescent="0.3">
      <c r="A74" s="12" t="s">
        <v>4097</v>
      </c>
      <c r="B74" s="29"/>
      <c r="C74" s="29">
        <v>14</v>
      </c>
      <c r="D74" s="29">
        <v>14</v>
      </c>
    </row>
    <row r="75" spans="1:4" x14ac:dyDescent="0.3">
      <c r="A75" s="12" t="s">
        <v>2258</v>
      </c>
      <c r="B75" s="29"/>
      <c r="C75" s="29">
        <v>9</v>
      </c>
      <c r="D75" s="29">
        <v>9</v>
      </c>
    </row>
    <row r="76" spans="1:4" x14ac:dyDescent="0.3">
      <c r="A76" s="12" t="s">
        <v>3663</v>
      </c>
      <c r="B76" s="29">
        <v>5</v>
      </c>
      <c r="C76" s="29"/>
      <c r="D76" s="29">
        <v>5</v>
      </c>
    </row>
    <row r="77" spans="1:4" x14ac:dyDescent="0.3">
      <c r="A77" s="12" t="s">
        <v>4084</v>
      </c>
      <c r="B77" s="29"/>
      <c r="C77" s="29">
        <v>13</v>
      </c>
      <c r="D77" s="29">
        <v>13</v>
      </c>
    </row>
    <row r="78" spans="1:4" x14ac:dyDescent="0.3">
      <c r="A78" s="12" t="s">
        <v>2824</v>
      </c>
      <c r="B78" s="29"/>
      <c r="C78" s="29">
        <v>6</v>
      </c>
      <c r="D78" s="29">
        <v>6</v>
      </c>
    </row>
    <row r="79" spans="1:4" x14ac:dyDescent="0.3">
      <c r="A79" s="12" t="s">
        <v>4087</v>
      </c>
      <c r="B79" s="29"/>
      <c r="C79" s="29">
        <v>10</v>
      </c>
      <c r="D79" s="29">
        <v>10</v>
      </c>
    </row>
    <row r="80" spans="1:4" x14ac:dyDescent="0.3">
      <c r="A80" s="12" t="s">
        <v>4062</v>
      </c>
      <c r="B80" s="29"/>
      <c r="C80" s="29">
        <v>8</v>
      </c>
      <c r="D80" s="29">
        <v>8</v>
      </c>
    </row>
    <row r="81" spans="1:4" x14ac:dyDescent="0.3">
      <c r="A81" s="12" t="s">
        <v>3421</v>
      </c>
      <c r="B81" s="29"/>
      <c r="C81" s="29">
        <v>18</v>
      </c>
      <c r="D81" s="29">
        <v>18</v>
      </c>
    </row>
    <row r="82" spans="1:4" x14ac:dyDescent="0.3">
      <c r="A82" s="12" t="s">
        <v>2981</v>
      </c>
      <c r="B82" s="29"/>
      <c r="C82" s="29">
        <v>13</v>
      </c>
      <c r="D82" s="29">
        <v>13</v>
      </c>
    </row>
    <row r="83" spans="1:4" x14ac:dyDescent="0.3">
      <c r="A83" s="12" t="s">
        <v>4061</v>
      </c>
      <c r="B83" s="29"/>
      <c r="C83" s="29">
        <v>12</v>
      </c>
      <c r="D83" s="29">
        <v>12</v>
      </c>
    </row>
    <row r="84" spans="1:4" x14ac:dyDescent="0.3">
      <c r="A84" s="12" t="s">
        <v>3296</v>
      </c>
      <c r="B84" s="29">
        <v>6</v>
      </c>
      <c r="C84" s="29"/>
      <c r="D84" s="29">
        <v>6</v>
      </c>
    </row>
    <row r="85" spans="1:4" x14ac:dyDescent="0.3">
      <c r="A85" s="12" t="s">
        <v>3172</v>
      </c>
      <c r="B85" s="29"/>
      <c r="C85" s="29">
        <v>9</v>
      </c>
      <c r="D85" s="29">
        <v>9</v>
      </c>
    </row>
    <row r="86" spans="1:4" x14ac:dyDescent="0.3">
      <c r="A86" s="12" t="s">
        <v>3592</v>
      </c>
      <c r="B86" s="29"/>
      <c r="C86" s="29">
        <v>24</v>
      </c>
      <c r="D86" s="29">
        <v>24</v>
      </c>
    </row>
    <row r="87" spans="1:4" x14ac:dyDescent="0.3">
      <c r="A87" s="12" t="s">
        <v>4099</v>
      </c>
      <c r="B87" s="29"/>
      <c r="C87" s="29">
        <v>13</v>
      </c>
      <c r="D87" s="29">
        <v>13</v>
      </c>
    </row>
    <row r="88" spans="1:4" x14ac:dyDescent="0.3">
      <c r="A88" s="12" t="s">
        <v>1897</v>
      </c>
      <c r="B88" s="29">
        <v>5</v>
      </c>
      <c r="C88" s="29"/>
      <c r="D88" s="29">
        <v>5</v>
      </c>
    </row>
    <row r="89" spans="1:4" x14ac:dyDescent="0.3">
      <c r="A89" s="12" t="s">
        <v>4095</v>
      </c>
      <c r="B89" s="29"/>
      <c r="C89" s="29">
        <v>14</v>
      </c>
      <c r="D89" s="29">
        <v>14</v>
      </c>
    </row>
    <row r="90" spans="1:4" x14ac:dyDescent="0.3">
      <c r="A90" s="12" t="s">
        <v>4093</v>
      </c>
      <c r="B90" s="29"/>
      <c r="C90" s="29">
        <v>13</v>
      </c>
      <c r="D90" s="29">
        <v>13</v>
      </c>
    </row>
    <row r="91" spans="1:4" x14ac:dyDescent="0.3">
      <c r="A91" s="12" t="s">
        <v>4067</v>
      </c>
      <c r="B91" s="29"/>
      <c r="C91" s="29">
        <v>12</v>
      </c>
      <c r="D91" s="29">
        <v>12</v>
      </c>
    </row>
    <row r="92" spans="1:4" x14ac:dyDescent="0.3">
      <c r="A92" s="12" t="s">
        <v>4063</v>
      </c>
      <c r="B92" s="29"/>
      <c r="C92" s="29">
        <v>11</v>
      </c>
      <c r="D92" s="29">
        <v>11</v>
      </c>
    </row>
    <row r="93" spans="1:4" x14ac:dyDescent="0.3">
      <c r="A93" s="12" t="s">
        <v>3129</v>
      </c>
      <c r="B93" s="29"/>
      <c r="C93" s="29">
        <v>7</v>
      </c>
      <c r="D93" s="29">
        <v>7</v>
      </c>
    </row>
    <row r="94" spans="1:4" x14ac:dyDescent="0.3">
      <c r="A94" s="12" t="s">
        <v>3394</v>
      </c>
      <c r="B94" s="29"/>
      <c r="C94" s="29">
        <v>10</v>
      </c>
      <c r="D94" s="29">
        <v>10</v>
      </c>
    </row>
    <row r="95" spans="1:4" x14ac:dyDescent="0.3">
      <c r="A95" s="12" t="s">
        <v>4090</v>
      </c>
      <c r="B95" s="29"/>
      <c r="C95" s="29">
        <v>18</v>
      </c>
      <c r="D95" s="29">
        <v>18</v>
      </c>
    </row>
    <row r="96" spans="1:4" x14ac:dyDescent="0.3">
      <c r="A96" s="12" t="s">
        <v>4096</v>
      </c>
      <c r="B96" s="29"/>
      <c r="C96" s="29">
        <v>8</v>
      </c>
      <c r="D96" s="29">
        <v>8</v>
      </c>
    </row>
    <row r="97" spans="1:4" x14ac:dyDescent="0.3">
      <c r="A97" s="12" t="s">
        <v>4071</v>
      </c>
      <c r="B97" s="29"/>
      <c r="C97" s="29">
        <v>9</v>
      </c>
      <c r="D97" s="29">
        <v>9</v>
      </c>
    </row>
    <row r="98" spans="1:4" x14ac:dyDescent="0.3">
      <c r="A98" s="12" t="s">
        <v>4080</v>
      </c>
      <c r="B98" s="29"/>
      <c r="C98" s="29">
        <v>15</v>
      </c>
      <c r="D98" s="29">
        <v>15</v>
      </c>
    </row>
    <row r="99" spans="1:4" x14ac:dyDescent="0.3">
      <c r="A99" s="12" t="s">
        <v>4098</v>
      </c>
      <c r="B99" s="29"/>
      <c r="C99" s="29">
        <v>9</v>
      </c>
      <c r="D99" s="29">
        <v>9</v>
      </c>
    </row>
    <row r="100" spans="1:4" x14ac:dyDescent="0.3">
      <c r="A100" s="12" t="s">
        <v>4094</v>
      </c>
      <c r="B100" s="29"/>
      <c r="C100" s="29">
        <v>22</v>
      </c>
      <c r="D100" s="29">
        <v>22</v>
      </c>
    </row>
    <row r="101" spans="1:4" x14ac:dyDescent="0.3">
      <c r="A101" s="12" t="s">
        <v>2170</v>
      </c>
      <c r="B101" s="29"/>
      <c r="C101" s="29">
        <v>14</v>
      </c>
      <c r="D101" s="29">
        <v>14</v>
      </c>
    </row>
    <row r="102" spans="1:4" x14ac:dyDescent="0.3">
      <c r="A102" s="12" t="s">
        <v>2865</v>
      </c>
      <c r="B102" s="29"/>
      <c r="C102" s="29">
        <v>12</v>
      </c>
      <c r="D102" s="29">
        <v>12</v>
      </c>
    </row>
    <row r="103" spans="1:4" x14ac:dyDescent="0.3">
      <c r="A103" s="12" t="s">
        <v>4088</v>
      </c>
      <c r="B103" s="29"/>
      <c r="C103" s="29">
        <v>17</v>
      </c>
      <c r="D103" s="29">
        <v>17</v>
      </c>
    </row>
    <row r="104" spans="1:4" x14ac:dyDescent="0.3">
      <c r="A104" s="12" t="s">
        <v>4065</v>
      </c>
      <c r="B104" s="29"/>
      <c r="C104" s="29">
        <v>17</v>
      </c>
      <c r="D104" s="29">
        <v>17</v>
      </c>
    </row>
    <row r="105" spans="1:4" x14ac:dyDescent="0.3">
      <c r="A105" s="12" t="s">
        <v>3684</v>
      </c>
      <c r="B105" s="29"/>
      <c r="C105" s="29">
        <v>10</v>
      </c>
      <c r="D105" s="29">
        <v>10</v>
      </c>
    </row>
    <row r="106" spans="1:4" x14ac:dyDescent="0.3">
      <c r="A106" s="12" t="s">
        <v>3210</v>
      </c>
      <c r="B106" s="29"/>
      <c r="C106" s="29">
        <v>23</v>
      </c>
      <c r="D106" s="29">
        <v>23</v>
      </c>
    </row>
    <row r="107" spans="1:4" x14ac:dyDescent="0.3">
      <c r="A107" s="12" t="s">
        <v>4086</v>
      </c>
      <c r="B107" s="29">
        <v>6</v>
      </c>
      <c r="C107" s="29"/>
      <c r="D107" s="29">
        <v>6</v>
      </c>
    </row>
    <row r="108" spans="1:4" x14ac:dyDescent="0.3">
      <c r="A108" s="12" t="s">
        <v>3406</v>
      </c>
      <c r="B108" s="29"/>
      <c r="C108" s="29">
        <v>25</v>
      </c>
      <c r="D108" s="29">
        <v>25</v>
      </c>
    </row>
    <row r="109" spans="1:4" x14ac:dyDescent="0.3">
      <c r="A109" s="12" t="s">
        <v>4083</v>
      </c>
      <c r="B109" s="29">
        <v>8</v>
      </c>
      <c r="C109" s="29"/>
      <c r="D109" s="29">
        <v>8</v>
      </c>
    </row>
    <row r="110" spans="1:4" x14ac:dyDescent="0.3">
      <c r="A110" s="12" t="s">
        <v>4060</v>
      </c>
      <c r="B110" s="29"/>
      <c r="C110" s="29">
        <v>10</v>
      </c>
      <c r="D110" s="29">
        <v>10</v>
      </c>
    </row>
    <row r="111" spans="1:4" x14ac:dyDescent="0.3">
      <c r="A111" s="12" t="s">
        <v>4075</v>
      </c>
      <c r="B111" s="29"/>
      <c r="C111" s="29">
        <v>21</v>
      </c>
      <c r="D111" s="29">
        <v>21</v>
      </c>
    </row>
    <row r="112" spans="1:4" x14ac:dyDescent="0.3">
      <c r="A112" s="12" t="s">
        <v>4064</v>
      </c>
      <c r="B112" s="29"/>
      <c r="C112" s="29">
        <v>13</v>
      </c>
      <c r="D112" s="29">
        <v>13</v>
      </c>
    </row>
    <row r="113" spans="1:4" x14ac:dyDescent="0.3">
      <c r="A113" s="12" t="s">
        <v>2563</v>
      </c>
      <c r="B113" s="29"/>
      <c r="C113" s="29">
        <v>12</v>
      </c>
      <c r="D113" s="29">
        <v>12</v>
      </c>
    </row>
    <row r="114" spans="1:4" x14ac:dyDescent="0.3">
      <c r="A114" s="12" t="s">
        <v>2869</v>
      </c>
      <c r="B114" s="29"/>
      <c r="C114" s="29">
        <v>20</v>
      </c>
      <c r="D114" s="29">
        <v>20</v>
      </c>
    </row>
    <row r="115" spans="1:4" x14ac:dyDescent="0.3">
      <c r="A115" s="12" t="s">
        <v>4077</v>
      </c>
      <c r="B115" s="29"/>
      <c r="C115" s="29">
        <v>23</v>
      </c>
      <c r="D115" s="29">
        <v>23</v>
      </c>
    </row>
    <row r="116" spans="1:4" x14ac:dyDescent="0.3">
      <c r="A116" s="12" t="s">
        <v>4078</v>
      </c>
      <c r="B116" s="29"/>
      <c r="C116" s="29">
        <v>15</v>
      </c>
      <c r="D116" s="29">
        <v>15</v>
      </c>
    </row>
    <row r="117" spans="1:4" x14ac:dyDescent="0.3">
      <c r="A117" s="12" t="s">
        <v>4649</v>
      </c>
      <c r="B117" s="29">
        <v>35</v>
      </c>
      <c r="C117" s="29">
        <v>965</v>
      </c>
      <c r="D117" s="29">
        <v>1000</v>
      </c>
    </row>
    <row r="118" spans="1:4" x14ac:dyDescent="0.3">
      <c r="A118">
        <f>COUNTA(A44:A116)</f>
        <v>73</v>
      </c>
      <c r="C118">
        <f>COUNTA($C$44:$C$116)</f>
        <v>67</v>
      </c>
      <c r="D118">
        <f>COUNTA($D$44:$D$116)</f>
        <v>73</v>
      </c>
    </row>
  </sheetData>
  <conditionalFormatting sqref="C9">
    <cfRule type="iconSet" priority="2">
      <iconSet iconSet="3Arrows">
        <cfvo type="percent" val="0"/>
        <cfvo type="percent" val="33"/>
        <cfvo type="percent" val="67"/>
      </iconSet>
    </cfRule>
  </conditionalFormatting>
  <pageMargins left="0.7" right="0.7" top="0.75" bottom="0.75" header="0.3" footer="0.3"/>
  <drawing r:id="rId2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93A3C-B489-4A96-A0DD-43C62657CF45}">
  <dimension ref="A1"/>
  <sheetViews>
    <sheetView tabSelected="1" zoomScale="94" workbookViewId="0"/>
  </sheetViews>
  <sheetFormatPr defaultRowHeight="14.4" x14ac:dyDescent="0.3"/>
  <cols>
    <col min="1" max="1" width="8.88671875" style="23"/>
    <col min="2" max="11" width="8.88671875" style="13"/>
    <col min="12" max="12" width="8.88671875" style="13" customWidth="1"/>
    <col min="13" max="16384" width="8.88671875" style="13"/>
  </cols>
  <sheetData/>
  <conditionalFormatting sqref="T2">
    <cfRule type="iconSet" priority="1">
      <iconSet iconSet="3Arrows">
        <cfvo type="percent" val="0"/>
        <cfvo type="percent" val="33"/>
        <cfvo type="percent" val="67"/>
      </iconSet>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A177D-B2BF-486C-958B-313D8CF2DA2B}">
  <dimension ref="A1"/>
  <sheetViews>
    <sheetView zoomScale="94" zoomScaleNormal="94" workbookViewId="0"/>
  </sheetViews>
  <sheetFormatPr defaultRowHeight="14.4" x14ac:dyDescent="0.3"/>
  <cols>
    <col min="1" max="16384" width="8.88671875" style="1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CAEF6-0D6F-41CC-9A5A-23707F5B0579}">
  <dimension ref="A1:F1"/>
  <sheetViews>
    <sheetView zoomScale="94" workbookViewId="0"/>
  </sheetViews>
  <sheetFormatPr defaultRowHeight="14.4" x14ac:dyDescent="0.3"/>
  <cols>
    <col min="1" max="1" width="8.88671875" style="23"/>
    <col min="2" max="5" width="8.88671875" style="13"/>
    <col min="6" max="6" width="8.88671875" style="23"/>
    <col min="7" max="16384" width="8.88671875" style="13"/>
  </cols>
  <sheetData/>
  <conditionalFormatting sqref="T2">
    <cfRule type="iconSet" priority="1">
      <iconSet iconSet="3Arrows">
        <cfvo type="percent" val="0"/>
        <cfvo type="percent" val="33"/>
        <cfvo type="percent" val="67"/>
      </iconSet>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1003"/>
  <sheetViews>
    <sheetView topLeftCell="AO1" zoomScale="85" zoomScaleNormal="85" workbookViewId="0">
      <pane ySplit="1" topLeftCell="A2" activePane="bottomLeft" state="frozen"/>
      <selection activeCell="A6" sqref="A6"/>
      <selection pane="bottomLeft" activeCell="AG1003" sqref="AG1003"/>
    </sheetView>
  </sheetViews>
  <sheetFormatPr defaultRowHeight="14.4" x14ac:dyDescent="0.3"/>
  <cols>
    <col min="1" max="1" width="14.33203125" bestFit="1" customWidth="1"/>
    <col min="2" max="2" width="16.5546875" bestFit="1" customWidth="1"/>
    <col min="3" max="4" width="16.5546875" customWidth="1"/>
    <col min="5" max="5" width="18.88671875" bestFit="1" customWidth="1"/>
    <col min="6" max="6" width="17.88671875" bestFit="1" customWidth="1"/>
    <col min="7" max="7" width="17.88671875" customWidth="1"/>
    <col min="8" max="8" width="17.6640625" bestFit="1" customWidth="1"/>
    <col min="9" max="16" width="17.6640625" customWidth="1"/>
    <col min="17" max="17" width="12.33203125" bestFit="1" customWidth="1"/>
    <col min="18" max="25" width="12.33203125" customWidth="1"/>
    <col min="26" max="26" width="15.109375" bestFit="1" customWidth="1"/>
    <col min="27" max="27" width="15.109375" customWidth="1"/>
    <col min="28" max="28" width="19.6640625" customWidth="1"/>
    <col min="29" max="31" width="15.109375" customWidth="1"/>
    <col min="32" max="32" width="20.21875" bestFit="1" customWidth="1"/>
    <col min="33" max="35" width="20.21875" customWidth="1"/>
    <col min="36" max="36" width="11.21875" bestFit="1" customWidth="1"/>
    <col min="37" max="37" width="11.21875" customWidth="1"/>
    <col min="38" max="38" width="18" bestFit="1" customWidth="1"/>
    <col min="39" max="39" width="18" customWidth="1"/>
    <col min="40" max="40" width="18" style="17" customWidth="1"/>
    <col min="41" max="41" width="20.21875" bestFit="1" customWidth="1"/>
    <col min="42" max="42" width="22.33203125" bestFit="1" customWidth="1"/>
    <col min="43" max="43" width="18.33203125" bestFit="1" customWidth="1"/>
    <col min="44" max="44" width="23.77734375" bestFit="1" customWidth="1"/>
    <col min="45" max="45" width="23.77734375" customWidth="1"/>
    <col min="46" max="49" width="18.33203125" customWidth="1"/>
  </cols>
  <sheetData>
    <row r="1" spans="1:49" ht="27" thickBot="1" x14ac:dyDescent="0.35">
      <c r="A1" s="1" t="s">
        <v>0</v>
      </c>
      <c r="B1" s="1" t="s">
        <v>1</v>
      </c>
      <c r="C1" s="1" t="s">
        <v>4651</v>
      </c>
      <c r="D1" s="1" t="s">
        <v>4652</v>
      </c>
      <c r="E1" s="1" t="s">
        <v>12</v>
      </c>
      <c r="F1" s="1" t="s">
        <v>11</v>
      </c>
      <c r="G1" s="10" t="s">
        <v>4645</v>
      </c>
      <c r="H1" s="1" t="s">
        <v>2</v>
      </c>
      <c r="I1" s="1" t="s">
        <v>1717</v>
      </c>
      <c r="J1" s="1" t="s">
        <v>1718</v>
      </c>
      <c r="K1" s="1" t="s">
        <v>1719</v>
      </c>
      <c r="L1" s="1" t="s">
        <v>1720</v>
      </c>
      <c r="M1" s="1" t="s">
        <v>1721</v>
      </c>
      <c r="N1" s="1" t="s">
        <v>1722</v>
      </c>
      <c r="O1" s="1" t="s">
        <v>1723</v>
      </c>
      <c r="P1" s="1" t="s">
        <v>1724</v>
      </c>
      <c r="Q1" s="1" t="s">
        <v>3</v>
      </c>
      <c r="R1" s="1" t="s">
        <v>3981</v>
      </c>
      <c r="S1" s="1" t="s">
        <v>3982</v>
      </c>
      <c r="T1" s="1" t="s">
        <v>3983</v>
      </c>
      <c r="U1" s="1" t="s">
        <v>3984</v>
      </c>
      <c r="V1" s="1" t="s">
        <v>3985</v>
      </c>
      <c r="W1" s="1" t="s">
        <v>3986</v>
      </c>
      <c r="X1" s="1" t="s">
        <v>3987</v>
      </c>
      <c r="Y1" s="1" t="s">
        <v>3988</v>
      </c>
      <c r="Z1" s="1" t="s">
        <v>4</v>
      </c>
      <c r="AA1" s="10" t="s">
        <v>3923</v>
      </c>
      <c r="AB1" s="7" t="s">
        <v>3922</v>
      </c>
      <c r="AC1" s="7" t="s">
        <v>3925</v>
      </c>
      <c r="AD1" s="7" t="s">
        <v>3926</v>
      </c>
      <c r="AE1" s="8" t="s">
        <v>3927</v>
      </c>
      <c r="AF1" s="1" t="s">
        <v>5</v>
      </c>
      <c r="AG1" s="7" t="s">
        <v>4057</v>
      </c>
      <c r="AH1" s="25" t="s">
        <v>4059</v>
      </c>
      <c r="AI1" s="10" t="s">
        <v>4680</v>
      </c>
      <c r="AJ1" s="1" t="s">
        <v>6</v>
      </c>
      <c r="AK1" s="10" t="s">
        <v>4669</v>
      </c>
      <c r="AL1" s="1" t="s">
        <v>7</v>
      </c>
      <c r="AM1" s="10" t="s">
        <v>4650</v>
      </c>
      <c r="AN1" s="20" t="s">
        <v>4672</v>
      </c>
      <c r="AO1" s="1" t="s">
        <v>8</v>
      </c>
      <c r="AP1" s="1" t="s">
        <v>9</v>
      </c>
      <c r="AQ1" s="1" t="s">
        <v>10</v>
      </c>
      <c r="AR1" s="1" t="s">
        <v>13</v>
      </c>
      <c r="AS1" s="7" t="s">
        <v>4100</v>
      </c>
      <c r="AT1" s="7" t="s">
        <v>4102</v>
      </c>
      <c r="AU1" s="7" t="s">
        <v>4103</v>
      </c>
      <c r="AV1" s="7" t="s">
        <v>4104</v>
      </c>
      <c r="AW1" s="8" t="s">
        <v>4105</v>
      </c>
    </row>
    <row r="2" spans="1:49" ht="15" thickTop="1" x14ac:dyDescent="0.3">
      <c r="A2" s="3" t="s">
        <v>14</v>
      </c>
      <c r="B2" s="4">
        <v>45294</v>
      </c>
      <c r="C2" s="4" t="str">
        <f>TEXT(B2,"mmm")</f>
        <v>Jan</v>
      </c>
      <c r="D2" s="4" t="str">
        <f>TEXT(B2,"yyyy")</f>
        <v>2024</v>
      </c>
      <c r="E2" s="4">
        <v>45309</v>
      </c>
      <c r="F2" s="3" t="s">
        <v>23</v>
      </c>
      <c r="G2" s="3">
        <f>IF(E2=0,"",E2-B2)</f>
        <v>15</v>
      </c>
      <c r="H2" s="3" t="s">
        <v>15</v>
      </c>
      <c r="I2" s="3" t="str">
        <f>VLOOKUP($H2,Customers!$A$1:$I$721,2,FALSE)</f>
        <v>Sachin Pillai</v>
      </c>
      <c r="J2" s="3" t="str">
        <f>VLOOKUP($H2,Customers!$A$1:$I$721,3,FALSE)</f>
        <v>Male</v>
      </c>
      <c r="K2" s="3">
        <f>VLOOKUP($H2,Customers!$A$1:$I$721,4,FALSE)</f>
        <v>41</v>
      </c>
      <c r="L2" s="3" t="str">
        <f>VLOOKUP($H2,Customers!$A$1:$I$721,5,FALSE)</f>
        <v>Chandigarh</v>
      </c>
      <c r="M2" s="3" t="str">
        <f>VLOOKUP($H2,Customers!$A$1:$I$721,6,FALSE)</f>
        <v>Chandigarh</v>
      </c>
      <c r="N2" s="3" t="str">
        <f>VLOOKUP($H2,Customers!$A$1:$I$721,7,FALSE)</f>
        <v>Salaried - Government</v>
      </c>
      <c r="O2" s="3">
        <f>VLOOKUP($H2,Customers!$A$1:$I$721,8,FALSE)</f>
        <v>1020000</v>
      </c>
      <c r="P2" s="3" t="str">
        <f>VLOOKUP($H2,Customers!$A$1:$I$721,9,FALSE)</f>
        <v>Individual</v>
      </c>
      <c r="Q2" s="3" t="s">
        <v>16</v>
      </c>
      <c r="R2" s="3" t="str" cm="1">
        <f t="array" ref="R2:Y2">VLOOKUP($Q2,Cars[],{2,3,4,5,6,7,8,9},FALSE)</f>
        <v>Mahindra</v>
      </c>
      <c r="S2" s="3" t="str">
        <v>Bolero</v>
      </c>
      <c r="T2" s="3" t="str">
        <v>SUV</v>
      </c>
      <c r="U2" s="3" t="str">
        <v>Diesel</v>
      </c>
      <c r="V2" s="3" t="str">
        <v>Manual</v>
      </c>
      <c r="W2" s="3">
        <v>1000000</v>
      </c>
      <c r="X2" s="3">
        <v>2019</v>
      </c>
      <c r="Y2" s="3">
        <v>3</v>
      </c>
      <c r="Z2" s="3" t="s">
        <v>17</v>
      </c>
      <c r="AA2" s="3" t="str">
        <f>VLOOKUP(Z2,Dealers[],5,FALSE)</f>
        <v>North</v>
      </c>
      <c r="AB2" s="3" t="str" cm="1">
        <f t="array" ref="AB2:AE2">VLOOKUP($Z2,Dealers[],{2,7,8,9},FALSE)</f>
        <v>Chandigarh Car World</v>
      </c>
      <c r="AC2" s="3">
        <v>2018</v>
      </c>
      <c r="AD2" s="3">
        <v>4500</v>
      </c>
      <c r="AE2" s="3">
        <v>4</v>
      </c>
      <c r="AF2" s="3" t="s">
        <v>18</v>
      </c>
      <c r="AG2" s="3" t="str">
        <f>VLOOKUP($AF2,SalesPerson[],2,FALSE)</f>
        <v>Tarun Sharma</v>
      </c>
      <c r="AH2" s="3">
        <f>_xlfn.XLOOKUP(AG2,Salespersons!$B:$B,Salespersons!$G:$G,,0)</f>
        <v>7</v>
      </c>
      <c r="AI2" s="3" t="str">
        <f>_xlfn.XLOOKUP(AG2,Salespersons!$B:$B,Salespersons!$I:$I,,0)</f>
        <v>True</v>
      </c>
      <c r="AJ2" s="3" t="s">
        <v>19</v>
      </c>
      <c r="AK2" s="14">
        <f t="shared" ref="AK2:AK65" si="0">AL2/W2</f>
        <v>0</v>
      </c>
      <c r="AL2" s="5">
        <v>0</v>
      </c>
      <c r="AM2" s="5">
        <f t="shared" ref="AM2:AM65" si="1">W2-AL2</f>
        <v>1000000</v>
      </c>
      <c r="AN2" s="16">
        <f>AM2/100000</f>
        <v>10</v>
      </c>
      <c r="AO2" s="3" t="s">
        <v>20</v>
      </c>
      <c r="AP2" s="3" t="s">
        <v>21</v>
      </c>
      <c r="AQ2" s="3" t="s">
        <v>22</v>
      </c>
      <c r="AR2" s="3" t="s">
        <v>24</v>
      </c>
      <c r="AS2" s="3"/>
      <c r="AT2" s="3"/>
      <c r="AU2" s="3"/>
      <c r="AV2" s="3"/>
      <c r="AW2" s="3"/>
    </row>
    <row r="3" spans="1:49" x14ac:dyDescent="0.3">
      <c r="A3" s="3" t="s">
        <v>25</v>
      </c>
      <c r="B3" s="4">
        <v>45294</v>
      </c>
      <c r="C3" s="4" t="str">
        <f t="shared" ref="C3:C66" si="2">TEXT(B3,"mmm")</f>
        <v>Jan</v>
      </c>
      <c r="D3" s="4" t="str">
        <f t="shared" ref="D3:D66" si="3">TEXT(B3,"yyyy")</f>
        <v>2024</v>
      </c>
      <c r="E3" s="4">
        <v>45324</v>
      </c>
      <c r="F3" s="3" t="s">
        <v>23</v>
      </c>
      <c r="G3" s="3">
        <f t="shared" ref="G3:G66" si="4">IF(E3=0,"",E3-B3)</f>
        <v>30</v>
      </c>
      <c r="H3" s="3" t="s">
        <v>26</v>
      </c>
      <c r="I3" s="3" t="str">
        <f>VLOOKUP($H3,Customers!$A$1:$I$721,2,FALSE)</f>
        <v>Ashok Pillai</v>
      </c>
      <c r="J3" s="3" t="str">
        <f>VLOOKUP($H3,Customers!$A$1:$I$721,3,FALSE)</f>
        <v>Male</v>
      </c>
      <c r="K3" s="3">
        <f>VLOOKUP($H3,Customers!$A$1:$I$721,4,FALSE)</f>
        <v>25</v>
      </c>
      <c r="L3" s="3" t="str">
        <f>VLOOKUP($H3,Customers!$A$1:$I$721,5,FALSE)</f>
        <v>Ludhiana</v>
      </c>
      <c r="M3" s="3" t="str">
        <f>VLOOKUP($H3,Customers!$A$1:$I$721,6,FALSE)</f>
        <v>Punjab</v>
      </c>
      <c r="N3" s="3" t="str">
        <f>VLOOKUP($H3,Customers!$A$1:$I$721,7,FALSE)</f>
        <v>Salaried - Private</v>
      </c>
      <c r="O3" s="3">
        <f>VLOOKUP($H3,Customers!$A$1:$I$721,8,FALSE)</f>
        <v>990000</v>
      </c>
      <c r="P3" s="3" t="str">
        <f>VLOOKUP($H3,Customers!$A$1:$I$721,9,FALSE)</f>
        <v>Individual</v>
      </c>
      <c r="Q3" s="3" t="s">
        <v>27</v>
      </c>
      <c r="R3" s="3" t="str" cm="1">
        <f t="array" ref="R3:Y3">VLOOKUP($Q3,Cars[],{2,3,4,5,6,7,8,9},FALSE)</f>
        <v>Maruti Suzuki</v>
      </c>
      <c r="S3" s="3" t="str">
        <v>Brezza</v>
      </c>
      <c r="T3" s="3" t="str">
        <v>SUV</v>
      </c>
      <c r="U3" s="3" t="str">
        <v>Petrol</v>
      </c>
      <c r="V3" s="3" t="str">
        <v>Automatic</v>
      </c>
      <c r="W3" s="3">
        <v>900000</v>
      </c>
      <c r="X3" s="3">
        <v>2022</v>
      </c>
      <c r="Y3" s="3">
        <v>3</v>
      </c>
      <c r="Z3" s="3" t="s">
        <v>28</v>
      </c>
      <c r="AA3" s="3" t="str">
        <f>VLOOKUP(Z3,Dealers[],5,FALSE)</f>
        <v>North</v>
      </c>
      <c r="AB3" s="3" t="str" cm="1">
        <f t="array" ref="AB3:AE3">VLOOKUP($Z3,Dealers[],{2,7,8,9},FALSE)</f>
        <v>Ludhiana Wheels</v>
      </c>
      <c r="AC3" s="3">
        <v>2010</v>
      </c>
      <c r="AD3" s="3">
        <v>12000</v>
      </c>
      <c r="AE3" s="3">
        <v>4</v>
      </c>
      <c r="AF3" s="3" t="s">
        <v>29</v>
      </c>
      <c r="AG3" s="3" t="str">
        <f>VLOOKUP($AF3,SalesPerson[],2,FALSE)</f>
        <v>Harsh Nair</v>
      </c>
      <c r="AH3" s="3">
        <f>_xlfn.XLOOKUP(AG3,Salespersons!$B:$B,Salespersons!$G:$G,,0)</f>
        <v>8</v>
      </c>
      <c r="AI3" s="3" t="str">
        <f>_xlfn.XLOOKUP(AG3,Salespersons!$B:$B,Salespersons!$I:$I,,0)</f>
        <v>True</v>
      </c>
      <c r="AJ3" s="3" t="s">
        <v>30</v>
      </c>
      <c r="AK3" s="14">
        <f t="shared" si="0"/>
        <v>0</v>
      </c>
      <c r="AL3" s="5">
        <v>0</v>
      </c>
      <c r="AM3" s="5">
        <f t="shared" si="1"/>
        <v>900000</v>
      </c>
      <c r="AN3" s="16">
        <f t="shared" ref="AN3:AN66" si="5">AM3/100000</f>
        <v>9</v>
      </c>
      <c r="AO3" s="3" t="s">
        <v>31</v>
      </c>
      <c r="AP3" s="3" t="s">
        <v>32</v>
      </c>
      <c r="AQ3" s="3" t="s">
        <v>33</v>
      </c>
      <c r="AR3" s="3" t="s">
        <v>24</v>
      </c>
      <c r="AS3" s="3" t="str" cm="1">
        <f t="array" ref="AS3:AW3">VLOOKUP($A3,Feedback[],{2,4,5,6,7},FALSE)</f>
        <v>FB0001</v>
      </c>
      <c r="AT3" s="3">
        <v>4</v>
      </c>
      <c r="AU3" s="3">
        <v>8</v>
      </c>
      <c r="AV3" s="3" t="str">
        <v>Dealer Visit</v>
      </c>
      <c r="AW3" s="3" t="str">
        <v>None</v>
      </c>
    </row>
    <row r="4" spans="1:49" x14ac:dyDescent="0.3">
      <c r="A4" s="3" t="s">
        <v>34</v>
      </c>
      <c r="B4" s="4">
        <v>45295</v>
      </c>
      <c r="C4" s="4" t="str">
        <f t="shared" si="2"/>
        <v>Jan</v>
      </c>
      <c r="D4" s="4" t="str">
        <f t="shared" si="3"/>
        <v>2024</v>
      </c>
      <c r="E4" s="4">
        <v>45298</v>
      </c>
      <c r="F4" s="3" t="s">
        <v>23</v>
      </c>
      <c r="G4" s="3">
        <f t="shared" si="4"/>
        <v>3</v>
      </c>
      <c r="H4" s="3" t="s">
        <v>35</v>
      </c>
      <c r="I4" s="3" t="str">
        <f>VLOOKUP($H4,Customers!$A$1:$I$721,2,FALSE)</f>
        <v>Divya Malhotra</v>
      </c>
      <c r="J4" s="3" t="str">
        <f>VLOOKUP($H4,Customers!$A$1:$I$721,3,FALSE)</f>
        <v>Female</v>
      </c>
      <c r="K4" s="3">
        <f>VLOOKUP($H4,Customers!$A$1:$I$721,4,FALSE)</f>
        <v>27</v>
      </c>
      <c r="L4" s="3" t="str">
        <f>VLOOKUP($H4,Customers!$A$1:$I$721,5,FALSE)</f>
        <v>Delhi</v>
      </c>
      <c r="M4" s="3" t="str">
        <f>VLOOKUP($H4,Customers!$A$1:$I$721,6,FALSE)</f>
        <v>Delhi</v>
      </c>
      <c r="N4" s="3" t="str">
        <f>VLOOKUP($H4,Customers!$A$1:$I$721,7,FALSE)</f>
        <v>Salaried - Government</v>
      </c>
      <c r="O4" s="3">
        <f>VLOOKUP($H4,Customers!$A$1:$I$721,8,FALSE)</f>
        <v>1360000</v>
      </c>
      <c r="P4" s="3" t="str">
        <f>VLOOKUP($H4,Customers!$A$1:$I$721,9,FALSE)</f>
        <v>Individual</v>
      </c>
      <c r="Q4" s="3" t="s">
        <v>36</v>
      </c>
      <c r="R4" s="3" t="str" cm="1">
        <f t="array" ref="R4:Y4">VLOOKUP($Q4,Cars[],{2,3,4,5,6,7,8,9},FALSE)</f>
        <v>Tata</v>
      </c>
      <c r="S4" s="3" t="str">
        <v>Punch</v>
      </c>
      <c r="T4" s="3" t="str">
        <v>SUV</v>
      </c>
      <c r="U4" s="3" t="str">
        <v>Petrol</v>
      </c>
      <c r="V4" s="3" t="str">
        <v>Manual</v>
      </c>
      <c r="W4" s="3">
        <v>650000</v>
      </c>
      <c r="X4" s="3">
        <v>2021</v>
      </c>
      <c r="Y4" s="3">
        <v>3</v>
      </c>
      <c r="Z4" s="3" t="s">
        <v>37</v>
      </c>
      <c r="AA4" s="3" t="str">
        <f>VLOOKUP(Z4,Dealers[],5,FALSE)</f>
        <v>North</v>
      </c>
      <c r="AB4" s="3" t="str" cm="1">
        <f t="array" ref="AB4:AE4">VLOOKUP($Z4,Dealers[],{2,7,8,9},FALSE)</f>
        <v>Delhi Autoplex</v>
      </c>
      <c r="AC4" s="3">
        <v>2013</v>
      </c>
      <c r="AD4" s="3">
        <v>4500</v>
      </c>
      <c r="AE4" s="3">
        <v>3.7</v>
      </c>
      <c r="AF4" s="3" t="s">
        <v>38</v>
      </c>
      <c r="AG4" s="3" t="str">
        <f>VLOOKUP($AF4,SalesPerson[],2,FALSE)</f>
        <v>Nisha Iyer</v>
      </c>
      <c r="AH4" s="3">
        <f>_xlfn.XLOOKUP(AG4,Salespersons!$B:$B,Salespersons!$G:$G,,0)</f>
        <v>4</v>
      </c>
      <c r="AI4" s="3" t="str">
        <f>_xlfn.XLOOKUP(AG4,Salespersons!$B:$B,Salespersons!$I:$I,,0)</f>
        <v>True</v>
      </c>
      <c r="AJ4" s="3" t="s">
        <v>30</v>
      </c>
      <c r="AK4" s="14">
        <f t="shared" si="0"/>
        <v>1.6923076923076923E-2</v>
      </c>
      <c r="AL4" s="5">
        <v>11000</v>
      </c>
      <c r="AM4" s="5">
        <f t="shared" si="1"/>
        <v>639000</v>
      </c>
      <c r="AN4" s="16">
        <f t="shared" si="5"/>
        <v>6.39</v>
      </c>
      <c r="AO4" s="3" t="s">
        <v>31</v>
      </c>
      <c r="AP4" s="3" t="s">
        <v>39</v>
      </c>
      <c r="AQ4" s="3" t="s">
        <v>33</v>
      </c>
      <c r="AR4" s="3" t="s">
        <v>24</v>
      </c>
      <c r="AS4" s="3" t="str" cm="1">
        <f t="array" ref="AS4:AW4">VLOOKUP($A4,Feedback[],{2,4,5,6,7},FALSE)</f>
        <v>FB0002</v>
      </c>
      <c r="AT4" s="3">
        <v>5</v>
      </c>
      <c r="AU4" s="3">
        <v>10</v>
      </c>
      <c r="AV4" s="3" t="str">
        <v>Phone</v>
      </c>
      <c r="AW4" s="3" t="str">
        <v>None</v>
      </c>
    </row>
    <row r="5" spans="1:49" x14ac:dyDescent="0.3">
      <c r="A5" s="3" t="s">
        <v>40</v>
      </c>
      <c r="B5" s="4">
        <v>45297</v>
      </c>
      <c r="C5" s="4" t="str">
        <f t="shared" si="2"/>
        <v>Jan</v>
      </c>
      <c r="D5" s="4" t="str">
        <f t="shared" si="3"/>
        <v>2024</v>
      </c>
      <c r="E5" s="4">
        <v>45312</v>
      </c>
      <c r="F5" s="3" t="s">
        <v>23</v>
      </c>
      <c r="G5" s="3">
        <f t="shared" si="4"/>
        <v>15</v>
      </c>
      <c r="H5" s="3" t="s">
        <v>41</v>
      </c>
      <c r="I5" s="3" t="str">
        <f>VLOOKUP($H5,Customers!$A$1:$I$721,2,FALSE)</f>
        <v>Jatin Saini</v>
      </c>
      <c r="J5" s="3" t="str">
        <f>VLOOKUP($H5,Customers!$A$1:$I$721,3,FALSE)</f>
        <v>Male</v>
      </c>
      <c r="K5" s="3">
        <f>VLOOKUP($H5,Customers!$A$1:$I$721,4,FALSE)</f>
        <v>33</v>
      </c>
      <c r="L5" s="3" t="str">
        <f>VLOOKUP($H5,Customers!$A$1:$I$721,5,FALSE)</f>
        <v>Pune</v>
      </c>
      <c r="M5" s="3" t="str">
        <f>VLOOKUP($H5,Customers!$A$1:$I$721,6,FALSE)</f>
        <v>Maharashtra</v>
      </c>
      <c r="N5" s="3" t="str">
        <f>VLOOKUP($H5,Customers!$A$1:$I$721,7,FALSE)</f>
        <v>Business Owner</v>
      </c>
      <c r="O5" s="3">
        <f>VLOOKUP($H5,Customers!$A$1:$I$721,8,FALSE)</f>
        <v>2200000</v>
      </c>
      <c r="P5" s="3" t="str">
        <f>VLOOKUP($H5,Customers!$A$1:$I$721,9,FALSE)</f>
        <v>Individual</v>
      </c>
      <c r="Q5" s="3" t="s">
        <v>42</v>
      </c>
      <c r="R5" s="3" t="str" cm="1">
        <f t="array" ref="R5:Y5">VLOOKUP($Q5,Cars[],{2,3,4,5,6,7,8,9},FALSE)</f>
        <v>Maruti Suzuki</v>
      </c>
      <c r="S5" s="3" t="str">
        <v>Swift</v>
      </c>
      <c r="T5" s="3" t="str">
        <v>Hatchback</v>
      </c>
      <c r="U5" s="3" t="str">
        <v>Petrol</v>
      </c>
      <c r="V5" s="3" t="str">
        <v>Manual</v>
      </c>
      <c r="W5" s="3">
        <v>650000</v>
      </c>
      <c r="X5" s="3">
        <v>2024</v>
      </c>
      <c r="Y5" s="3">
        <v>3</v>
      </c>
      <c r="Z5" s="3" t="s">
        <v>43</v>
      </c>
      <c r="AA5" s="3" t="str">
        <f>VLOOKUP(Z5,Dealers[],5,FALSE)</f>
        <v>West</v>
      </c>
      <c r="AB5" s="3" t="str" cm="1">
        <f t="array" ref="AB5:AE5">VLOOKUP($Z5,Dealers[],{2,7,8,9},FALSE)</f>
        <v>Nagpur Motors</v>
      </c>
      <c r="AC5" s="3">
        <v>2019</v>
      </c>
      <c r="AD5" s="3">
        <v>12000</v>
      </c>
      <c r="AE5" s="3">
        <v>4.5999999999999996</v>
      </c>
      <c r="AF5" s="3" t="s">
        <v>44</v>
      </c>
      <c r="AG5" s="3" t="str">
        <f>VLOOKUP($AF5,SalesPerson[],2,FALSE)</f>
        <v>Arjun Reddy</v>
      </c>
      <c r="AH5" s="3">
        <f>_xlfn.XLOOKUP(AG5,Salespersons!$B:$B,Salespersons!$G:$G,,0)</f>
        <v>5</v>
      </c>
      <c r="AI5" s="3" t="str">
        <f>_xlfn.XLOOKUP(AG5,Salespersons!$B:$B,Salespersons!$I:$I,,0)</f>
        <v>True</v>
      </c>
      <c r="AJ5" s="3" t="s">
        <v>45</v>
      </c>
      <c r="AK5" s="14">
        <f t="shared" si="0"/>
        <v>1.6923076923076923E-2</v>
      </c>
      <c r="AL5" s="5">
        <v>11000</v>
      </c>
      <c r="AM5" s="5">
        <f t="shared" si="1"/>
        <v>639000</v>
      </c>
      <c r="AN5" s="16">
        <f t="shared" si="5"/>
        <v>6.39</v>
      </c>
      <c r="AO5" s="3" t="s">
        <v>20</v>
      </c>
      <c r="AP5" s="3" t="s">
        <v>21</v>
      </c>
      <c r="AQ5" s="3" t="s">
        <v>46</v>
      </c>
      <c r="AR5" s="3" t="s">
        <v>47</v>
      </c>
      <c r="AS5" s="3" t="str" cm="1">
        <f t="array" ref="AS5:AW5">VLOOKUP($A5,Feedback[],{2,4,5,6,7},FALSE)</f>
        <v>FB0003</v>
      </c>
      <c r="AT5" s="3">
        <v>3</v>
      </c>
      <c r="AU5" s="3">
        <v>4</v>
      </c>
      <c r="AV5" s="3" t="str">
        <v>Dealer Visit</v>
      </c>
      <c r="AW5" s="3" t="str">
        <v>Vehicle Quality</v>
      </c>
    </row>
    <row r="6" spans="1:49" x14ac:dyDescent="0.3">
      <c r="A6" s="3" t="s">
        <v>48</v>
      </c>
      <c r="B6" s="4">
        <v>45297</v>
      </c>
      <c r="C6" s="4" t="str">
        <f t="shared" si="2"/>
        <v>Jan</v>
      </c>
      <c r="D6" s="4" t="str">
        <f t="shared" si="3"/>
        <v>2024</v>
      </c>
      <c r="E6" s="4">
        <v>45321</v>
      </c>
      <c r="F6" s="3" t="s">
        <v>23</v>
      </c>
      <c r="G6" s="3">
        <f t="shared" si="4"/>
        <v>24</v>
      </c>
      <c r="H6" s="3" t="s">
        <v>49</v>
      </c>
      <c r="I6" s="3" t="str">
        <f>VLOOKUP($H6,Customers!$A$1:$I$721,2,FALSE)</f>
        <v>Ravi Verma</v>
      </c>
      <c r="J6" s="3" t="str">
        <f>VLOOKUP($H6,Customers!$A$1:$I$721,3,FALSE)</f>
        <v>Male</v>
      </c>
      <c r="K6" s="3">
        <f>VLOOKUP($H6,Customers!$A$1:$I$721,4,FALSE)</f>
        <v>21</v>
      </c>
      <c r="L6" s="3" t="str">
        <f>VLOOKUP($H6,Customers!$A$1:$I$721,5,FALSE)</f>
        <v>Panipat</v>
      </c>
      <c r="M6" s="3" t="str">
        <f>VLOOKUP($H6,Customers!$A$1:$I$721,6,FALSE)</f>
        <v>Haryana</v>
      </c>
      <c r="N6" s="3" t="str">
        <f>VLOOKUP($H6,Customers!$A$1:$I$721,7,FALSE)</f>
        <v>Salaried - Government</v>
      </c>
      <c r="O6" s="3">
        <f>VLOOKUP($H6,Customers!$A$1:$I$721,8,FALSE)</f>
        <v>490000</v>
      </c>
      <c r="P6" s="3" t="str">
        <f>VLOOKUP($H6,Customers!$A$1:$I$721,9,FALSE)</f>
        <v>Individual</v>
      </c>
      <c r="Q6" s="3" t="s">
        <v>50</v>
      </c>
      <c r="R6" s="3" t="str" cm="1">
        <f t="array" ref="R6:Y6">VLOOKUP($Q6,Cars[],{2,3,4,5,6,7,8,9},FALSE)</f>
        <v>Hyundai</v>
      </c>
      <c r="S6" s="3" t="str">
        <v>Venue</v>
      </c>
      <c r="T6" s="3" t="str">
        <v>SUV</v>
      </c>
      <c r="U6" s="3" t="str">
        <v>Petrol</v>
      </c>
      <c r="V6" s="3" t="str">
        <v>Manual</v>
      </c>
      <c r="W6" s="3">
        <v>800000</v>
      </c>
      <c r="X6" s="3">
        <v>2022</v>
      </c>
      <c r="Y6" s="3">
        <v>3</v>
      </c>
      <c r="Z6" s="3" t="s">
        <v>51</v>
      </c>
      <c r="AA6" s="3" t="str">
        <f>VLOOKUP(Z6,Dealers[],5,FALSE)</f>
        <v>North</v>
      </c>
      <c r="AB6" s="3" t="str" cm="1">
        <f t="array" ref="AB6:AE6">VLOOKUP($Z6,Dealers[],{2,7,8,9},FALSE)</f>
        <v>Panipat Motors</v>
      </c>
      <c r="AC6" s="3">
        <v>2012</v>
      </c>
      <c r="AD6" s="3">
        <v>10000</v>
      </c>
      <c r="AE6" s="3">
        <v>4.2</v>
      </c>
      <c r="AF6" s="3" t="s">
        <v>52</v>
      </c>
      <c r="AG6" s="3" t="str">
        <f>VLOOKUP($AF6,SalesPerson[],2,FALSE)</f>
        <v>Yash Bose</v>
      </c>
      <c r="AH6" s="3">
        <f>_xlfn.XLOOKUP(AG6,Salespersons!$B:$B,Salespersons!$G:$G,,0)</f>
        <v>7</v>
      </c>
      <c r="AI6" s="3" t="str">
        <f>_xlfn.XLOOKUP(AG6,Salespersons!$B:$B,Salespersons!$I:$I,,0)</f>
        <v>True</v>
      </c>
      <c r="AJ6" s="3" t="s">
        <v>30</v>
      </c>
      <c r="AK6" s="14">
        <f t="shared" si="0"/>
        <v>3.5000000000000003E-2</v>
      </c>
      <c r="AL6" s="5">
        <v>28000</v>
      </c>
      <c r="AM6" s="5">
        <f t="shared" si="1"/>
        <v>772000</v>
      </c>
      <c r="AN6" s="16">
        <f t="shared" si="5"/>
        <v>7.72</v>
      </c>
      <c r="AO6" s="3" t="s">
        <v>20</v>
      </c>
      <c r="AP6" s="3" t="s">
        <v>21</v>
      </c>
      <c r="AQ6" s="3" t="s">
        <v>53</v>
      </c>
      <c r="AR6" s="3" t="s">
        <v>24</v>
      </c>
      <c r="AS6" s="3" t="str" cm="1">
        <f t="array" ref="AS6:AW6">VLOOKUP($A6,Feedback[],{2,4,5,6,7},FALSE)</f>
        <v>FB0004</v>
      </c>
      <c r="AT6" s="3">
        <v>5</v>
      </c>
      <c r="AU6" s="3">
        <v>10</v>
      </c>
      <c r="AV6" s="3" t="str">
        <v>Email</v>
      </c>
      <c r="AW6" s="3" t="str">
        <v>None</v>
      </c>
    </row>
    <row r="7" spans="1:49" x14ac:dyDescent="0.3">
      <c r="A7" s="3" t="s">
        <v>54</v>
      </c>
      <c r="B7" s="4">
        <v>45298</v>
      </c>
      <c r="C7" s="4" t="str">
        <f t="shared" si="2"/>
        <v>Jan</v>
      </c>
      <c r="D7" s="4" t="str">
        <f t="shared" si="3"/>
        <v>2024</v>
      </c>
      <c r="E7" s="4">
        <v>45330</v>
      </c>
      <c r="F7" s="3" t="s">
        <v>23</v>
      </c>
      <c r="G7" s="3">
        <f t="shared" si="4"/>
        <v>32</v>
      </c>
      <c r="H7" s="3" t="s">
        <v>55</v>
      </c>
      <c r="I7" s="3" t="str">
        <f>VLOOKUP($H7,Customers!$A$1:$I$721,2,FALSE)</f>
        <v>Komal Patel</v>
      </c>
      <c r="J7" s="3" t="str">
        <f>VLOOKUP($H7,Customers!$A$1:$I$721,3,FALSE)</f>
        <v>Female</v>
      </c>
      <c r="K7" s="3">
        <f>VLOOKUP($H7,Customers!$A$1:$I$721,4,FALSE)</f>
        <v>25</v>
      </c>
      <c r="L7" s="3" t="str">
        <f>VLOOKUP($H7,Customers!$A$1:$I$721,5,FALSE)</f>
        <v>Coimbatore</v>
      </c>
      <c r="M7" s="3" t="str">
        <f>VLOOKUP($H7,Customers!$A$1:$I$721,6,FALSE)</f>
        <v>Tamil Nadu</v>
      </c>
      <c r="N7" s="3" t="str">
        <f>VLOOKUP($H7,Customers!$A$1:$I$721,7,FALSE)</f>
        <v>Business Owner</v>
      </c>
      <c r="O7" s="3">
        <f>VLOOKUP($H7,Customers!$A$1:$I$721,8,FALSE)</f>
        <v>2650000</v>
      </c>
      <c r="P7" s="3" t="str">
        <f>VLOOKUP($H7,Customers!$A$1:$I$721,9,FALSE)</f>
        <v>Individual</v>
      </c>
      <c r="Q7" s="3" t="s">
        <v>56</v>
      </c>
      <c r="R7" s="3" t="str" cm="1">
        <f t="array" ref="R7:Y7">VLOOKUP($Q7,Cars[],{2,3,4,5,6,7,8,9},FALSE)</f>
        <v>Maruti Suzuki</v>
      </c>
      <c r="S7" s="3" t="str">
        <v>Baleno</v>
      </c>
      <c r="T7" s="3" t="str">
        <v>Hatchback</v>
      </c>
      <c r="U7" s="3" t="str">
        <v>Petrol</v>
      </c>
      <c r="V7" s="3" t="str">
        <v>Automatic</v>
      </c>
      <c r="W7" s="3">
        <v>760000</v>
      </c>
      <c r="X7" s="3">
        <v>2022</v>
      </c>
      <c r="Y7" s="3">
        <v>2</v>
      </c>
      <c r="Z7" s="3" t="s">
        <v>57</v>
      </c>
      <c r="AA7" s="3" t="str">
        <f>VLOOKUP(Z7,Dealers[],5,FALSE)</f>
        <v>North</v>
      </c>
      <c r="AB7" s="3" t="str" cm="1">
        <f t="array" ref="AB7:AE7">VLOOKUP($Z7,Dealers[],{2,7,8,9},FALSE)</f>
        <v>Gurugram Autoplex</v>
      </c>
      <c r="AC7" s="3">
        <v>2007</v>
      </c>
      <c r="AD7" s="3">
        <v>10000</v>
      </c>
      <c r="AE7" s="3">
        <v>4</v>
      </c>
      <c r="AF7" s="3" t="s">
        <v>58</v>
      </c>
      <c r="AG7" s="3" t="str">
        <f>VLOOKUP($AF7,SalesPerson[],2,FALSE)</f>
        <v>Mohit Nair</v>
      </c>
      <c r="AH7" s="3">
        <f>_xlfn.XLOOKUP(AG7,Salespersons!$B:$B,Salespersons!$G:$G,,0)</f>
        <v>5</v>
      </c>
      <c r="AI7" s="3" t="str">
        <f>_xlfn.XLOOKUP(AG7,Salespersons!$B:$B,Salespersons!$I:$I,,0)</f>
        <v>True</v>
      </c>
      <c r="AJ7" s="3" t="s">
        <v>59</v>
      </c>
      <c r="AK7" s="14">
        <f t="shared" si="0"/>
        <v>0</v>
      </c>
      <c r="AL7" s="5">
        <v>0</v>
      </c>
      <c r="AM7" s="5">
        <f t="shared" si="1"/>
        <v>760000</v>
      </c>
      <c r="AN7" s="16">
        <f t="shared" si="5"/>
        <v>7.6</v>
      </c>
      <c r="AO7" s="3" t="s">
        <v>20</v>
      </c>
      <c r="AP7" s="3" t="s">
        <v>21</v>
      </c>
      <c r="AQ7" s="3" t="s">
        <v>22</v>
      </c>
      <c r="AR7" s="3" t="s">
        <v>24</v>
      </c>
      <c r="AS7" s="3" t="str" cm="1">
        <f t="array" ref="AS7:AW7">VLOOKUP($A7,Feedback[],{2,4,5,6,7},FALSE)</f>
        <v>FB0005</v>
      </c>
      <c r="AT7" s="3">
        <v>4</v>
      </c>
      <c r="AU7" s="3">
        <v>9</v>
      </c>
      <c r="AV7" s="3" t="str">
        <v>Dealer Visit</v>
      </c>
      <c r="AW7" s="3" t="str">
        <v>None</v>
      </c>
    </row>
    <row r="8" spans="1:49" x14ac:dyDescent="0.3">
      <c r="A8" s="3" t="s">
        <v>60</v>
      </c>
      <c r="B8" s="4">
        <v>45298</v>
      </c>
      <c r="C8" s="4" t="str">
        <f t="shared" si="2"/>
        <v>Jan</v>
      </c>
      <c r="D8" s="4" t="str">
        <f t="shared" si="3"/>
        <v>2024</v>
      </c>
      <c r="E8" s="4">
        <v>45302</v>
      </c>
      <c r="F8" s="3" t="s">
        <v>23</v>
      </c>
      <c r="G8" s="3">
        <f t="shared" si="4"/>
        <v>4</v>
      </c>
      <c r="H8" s="3" t="s">
        <v>61</v>
      </c>
      <c r="I8" s="3" t="str">
        <f>VLOOKUP($H8,Customers!$A$1:$I$721,2,FALSE)</f>
        <v>Siddharth Khanna</v>
      </c>
      <c r="J8" s="3" t="str">
        <f>VLOOKUP($H8,Customers!$A$1:$I$721,3,FALSE)</f>
        <v>Male</v>
      </c>
      <c r="K8" s="3">
        <f>VLOOKUP($H8,Customers!$A$1:$I$721,4,FALSE)</f>
        <v>21</v>
      </c>
      <c r="L8" s="3" t="str">
        <f>VLOOKUP($H8,Customers!$A$1:$I$721,5,FALSE)</f>
        <v>Bhubaneswar</v>
      </c>
      <c r="M8" s="3" t="str">
        <f>VLOOKUP($H8,Customers!$A$1:$I$721,6,FALSE)</f>
        <v>Odisha</v>
      </c>
      <c r="N8" s="3" t="str">
        <f>VLOOKUP($H8,Customers!$A$1:$I$721,7,FALSE)</f>
        <v>Salaried - Private</v>
      </c>
      <c r="O8" s="3">
        <f>VLOOKUP($H8,Customers!$A$1:$I$721,8,FALSE)</f>
        <v>1070000</v>
      </c>
      <c r="P8" s="3" t="str">
        <f>VLOOKUP($H8,Customers!$A$1:$I$721,9,FALSE)</f>
        <v>Individual</v>
      </c>
      <c r="Q8" s="3" t="s">
        <v>62</v>
      </c>
      <c r="R8" s="3" t="str" cm="1">
        <f t="array" ref="R8:Y8">VLOOKUP($Q8,Cars[],{2,3,4,5,6,7,8,9},FALSE)</f>
        <v>Honda</v>
      </c>
      <c r="S8" s="3" t="str">
        <v>City</v>
      </c>
      <c r="T8" s="3" t="str">
        <v>Sedan</v>
      </c>
      <c r="U8" s="3" t="str">
        <v>Petrol</v>
      </c>
      <c r="V8" s="3" t="str">
        <v>Automatic</v>
      </c>
      <c r="W8" s="3">
        <v>1250000</v>
      </c>
      <c r="X8" s="3">
        <v>2023</v>
      </c>
      <c r="Y8" s="3">
        <v>4</v>
      </c>
      <c r="Z8" s="3" t="s">
        <v>63</v>
      </c>
      <c r="AA8" s="3" t="str">
        <f>VLOOKUP(Z8,Dealers[],5,FALSE)</f>
        <v>East</v>
      </c>
      <c r="AB8" s="3" t="str" cm="1">
        <f t="array" ref="AB8:AE8">VLOOKUP($Z8,Dealers[],{2,7,8,9},FALSE)</f>
        <v>Bhubaneswar Motors</v>
      </c>
      <c r="AC8" s="3">
        <v>2008</v>
      </c>
      <c r="AD8" s="3">
        <v>4500</v>
      </c>
      <c r="AE8" s="3">
        <v>4.3</v>
      </c>
      <c r="AF8" s="3" t="s">
        <v>64</v>
      </c>
      <c r="AG8" s="3" t="str">
        <f>VLOOKUP($AF8,SalesPerson[],2,FALSE)</f>
        <v>Akash Jain</v>
      </c>
      <c r="AH8" s="3">
        <f>_xlfn.XLOOKUP(AG8,Salespersons!$B:$B,Salespersons!$G:$G,,0)</f>
        <v>5</v>
      </c>
      <c r="AI8" s="3" t="str">
        <f>_xlfn.XLOOKUP(AG8,Salespersons!$B:$B,Salespersons!$I:$I,,0)</f>
        <v>True</v>
      </c>
      <c r="AJ8" s="3" t="s">
        <v>30</v>
      </c>
      <c r="AK8" s="14">
        <f t="shared" si="0"/>
        <v>4.9599999999999998E-2</v>
      </c>
      <c r="AL8" s="5">
        <v>62000</v>
      </c>
      <c r="AM8" s="5">
        <f t="shared" si="1"/>
        <v>1188000</v>
      </c>
      <c r="AN8" s="16">
        <f t="shared" si="5"/>
        <v>11.88</v>
      </c>
      <c r="AO8" s="3" t="s">
        <v>31</v>
      </c>
      <c r="AP8" s="3" t="s">
        <v>32</v>
      </c>
      <c r="AQ8" s="3" t="s">
        <v>22</v>
      </c>
      <c r="AR8" s="3" t="s">
        <v>24</v>
      </c>
      <c r="AS8" s="3" t="str" cm="1">
        <f t="array" ref="AS8:AW8">VLOOKUP($A8,Feedback[],{2,4,5,6,7},FALSE)</f>
        <v>FB0006</v>
      </c>
      <c r="AT8" s="3">
        <v>5</v>
      </c>
      <c r="AU8" s="3">
        <v>10</v>
      </c>
      <c r="AV8" s="3" t="str">
        <v>Email</v>
      </c>
      <c r="AW8" s="3" t="str">
        <v>None</v>
      </c>
    </row>
    <row r="9" spans="1:49" x14ac:dyDescent="0.3">
      <c r="A9" s="3" t="s">
        <v>65</v>
      </c>
      <c r="B9" s="4">
        <v>45300</v>
      </c>
      <c r="C9" s="4" t="str">
        <f t="shared" si="2"/>
        <v>Jan</v>
      </c>
      <c r="D9" s="4" t="str">
        <f t="shared" si="3"/>
        <v>2024</v>
      </c>
      <c r="E9" s="4">
        <v>45319</v>
      </c>
      <c r="F9" s="3" t="s">
        <v>23</v>
      </c>
      <c r="G9" s="3">
        <f t="shared" si="4"/>
        <v>19</v>
      </c>
      <c r="H9" s="3" t="s">
        <v>66</v>
      </c>
      <c r="I9" s="3" t="str">
        <f>VLOOKUP($H9,Customers!$A$1:$I$721,2,FALSE)</f>
        <v>Ravi Reddy</v>
      </c>
      <c r="J9" s="3" t="str">
        <f>VLOOKUP($H9,Customers!$A$1:$I$721,3,FALSE)</f>
        <v>Male</v>
      </c>
      <c r="K9" s="3">
        <f>VLOOKUP($H9,Customers!$A$1:$I$721,4,FALSE)</f>
        <v>37</v>
      </c>
      <c r="L9" s="3" t="str">
        <f>VLOOKUP($H9,Customers!$A$1:$I$721,5,FALSE)</f>
        <v>Hyderabad</v>
      </c>
      <c r="M9" s="3" t="str">
        <f>VLOOKUP($H9,Customers!$A$1:$I$721,6,FALSE)</f>
        <v>Telangana</v>
      </c>
      <c r="N9" s="3" t="str">
        <f>VLOOKUP($H9,Customers!$A$1:$I$721,7,FALSE)</f>
        <v>Retired</v>
      </c>
      <c r="O9" s="3">
        <f>VLOOKUP($H9,Customers!$A$1:$I$721,8,FALSE)</f>
        <v>520000</v>
      </c>
      <c r="P9" s="3" t="str">
        <f>VLOOKUP($H9,Customers!$A$1:$I$721,9,FALSE)</f>
        <v>Individual</v>
      </c>
      <c r="Q9" s="3" t="s">
        <v>67</v>
      </c>
      <c r="R9" s="3" t="str" cm="1">
        <f t="array" ref="R9:Y9">VLOOKUP($Q9,Cars[],{2,3,4,5,6,7,8,9},FALSE)</f>
        <v>Maruti Suzuki</v>
      </c>
      <c r="S9" s="3" t="str">
        <v>Dzire</v>
      </c>
      <c r="T9" s="3" t="str">
        <v>Sedan</v>
      </c>
      <c r="U9" s="3" t="str">
        <v>Petrol</v>
      </c>
      <c r="V9" s="3" t="str">
        <v>Manual</v>
      </c>
      <c r="W9" s="3">
        <v>690000</v>
      </c>
      <c r="X9" s="3">
        <v>2024</v>
      </c>
      <c r="Y9" s="3">
        <v>3</v>
      </c>
      <c r="Z9" s="3" t="s">
        <v>68</v>
      </c>
      <c r="AA9" s="3" t="str">
        <f>VLOOKUP(Z9,Dealers[],5,FALSE)</f>
        <v>South</v>
      </c>
      <c r="AB9" s="3" t="str" cm="1">
        <f t="array" ref="AB9:AE9">VLOOKUP($Z9,Dealers[],{2,7,8,9},FALSE)</f>
        <v>Hyderabad Automobiles</v>
      </c>
      <c r="AC9" s="3">
        <v>2019</v>
      </c>
      <c r="AD9" s="3">
        <v>4500</v>
      </c>
      <c r="AE9" s="3">
        <v>3.8</v>
      </c>
      <c r="AF9" s="3" t="s">
        <v>69</v>
      </c>
      <c r="AG9" s="3" t="str">
        <f>VLOOKUP($AF9,SalesPerson[],2,FALSE)</f>
        <v>Mohit Patel</v>
      </c>
      <c r="AH9" s="3">
        <f>_xlfn.XLOOKUP(AG9,Salespersons!$B:$B,Salespersons!$G:$G,,0)</f>
        <v>7</v>
      </c>
      <c r="AI9" s="3" t="str">
        <f>_xlfn.XLOOKUP(AG9,Salespersons!$B:$B,Salespersons!$I:$I,,0)</f>
        <v>True</v>
      </c>
      <c r="AJ9" s="3" t="s">
        <v>59</v>
      </c>
      <c r="AK9" s="14">
        <f t="shared" si="0"/>
        <v>0</v>
      </c>
      <c r="AL9" s="5">
        <v>0</v>
      </c>
      <c r="AM9" s="5">
        <f t="shared" si="1"/>
        <v>690000</v>
      </c>
      <c r="AN9" s="16">
        <f t="shared" si="5"/>
        <v>6.9</v>
      </c>
      <c r="AO9" s="3" t="s">
        <v>31</v>
      </c>
      <c r="AP9" s="3" t="s">
        <v>70</v>
      </c>
      <c r="AQ9" s="3" t="s">
        <v>46</v>
      </c>
      <c r="AR9" s="3" t="s">
        <v>24</v>
      </c>
      <c r="AS9" s="3" t="str" cm="1">
        <f t="array" ref="AS9:AW9">VLOOKUP($A9,Feedback[],{2,4,5,6,7},FALSE)</f>
        <v>FB0007</v>
      </c>
      <c r="AT9" s="3">
        <v>4</v>
      </c>
      <c r="AU9" s="3">
        <v>9</v>
      </c>
      <c r="AV9" s="3" t="str">
        <v>Phone</v>
      </c>
      <c r="AW9" s="3" t="str">
        <v>None</v>
      </c>
    </row>
    <row r="10" spans="1:49" x14ac:dyDescent="0.3">
      <c r="A10" s="3" t="s">
        <v>71</v>
      </c>
      <c r="B10" s="4">
        <v>45300</v>
      </c>
      <c r="C10" s="4" t="str">
        <f t="shared" si="2"/>
        <v>Jan</v>
      </c>
      <c r="D10" s="4" t="str">
        <f t="shared" si="3"/>
        <v>2024</v>
      </c>
      <c r="E10" s="4">
        <v>45310</v>
      </c>
      <c r="F10" s="3" t="s">
        <v>23</v>
      </c>
      <c r="G10" s="3">
        <f t="shared" si="4"/>
        <v>10</v>
      </c>
      <c r="H10" s="3" t="s">
        <v>72</v>
      </c>
      <c r="I10" s="3" t="str">
        <f>VLOOKUP($H10,Customers!$A$1:$I$721,2,FALSE)</f>
        <v>Mohit Agarwal</v>
      </c>
      <c r="J10" s="3" t="str">
        <f>VLOOKUP($H10,Customers!$A$1:$I$721,3,FALSE)</f>
        <v>Male</v>
      </c>
      <c r="K10" s="3">
        <f>VLOOKUP($H10,Customers!$A$1:$I$721,4,FALSE)</f>
        <v>47</v>
      </c>
      <c r="L10" s="3" t="str">
        <f>VLOOKUP($H10,Customers!$A$1:$I$721,5,FALSE)</f>
        <v>Bhopal</v>
      </c>
      <c r="M10" s="3" t="str">
        <f>VLOOKUP($H10,Customers!$A$1:$I$721,6,FALSE)</f>
        <v>Madhya Pradesh</v>
      </c>
      <c r="N10" s="3" t="str">
        <f>VLOOKUP($H10,Customers!$A$1:$I$721,7,FALSE)</f>
        <v>Salaried - Government</v>
      </c>
      <c r="O10" s="3">
        <f>VLOOKUP($H10,Customers!$A$1:$I$721,8,FALSE)</f>
        <v>1480000</v>
      </c>
      <c r="P10" s="3" t="str">
        <f>VLOOKUP($H10,Customers!$A$1:$I$721,9,FALSE)</f>
        <v>Individual</v>
      </c>
      <c r="Q10" s="3" t="s">
        <v>67</v>
      </c>
      <c r="R10" s="3" t="str" cm="1">
        <f t="array" ref="R10:Y10">VLOOKUP($Q10,Cars[],{2,3,4,5,6,7,8,9},FALSE)</f>
        <v>Maruti Suzuki</v>
      </c>
      <c r="S10" s="3" t="str">
        <v>Dzire</v>
      </c>
      <c r="T10" s="3" t="str">
        <v>Sedan</v>
      </c>
      <c r="U10" s="3" t="str">
        <v>Petrol</v>
      </c>
      <c r="V10" s="3" t="str">
        <v>Manual</v>
      </c>
      <c r="W10" s="3">
        <v>690000</v>
      </c>
      <c r="X10" s="3">
        <v>2024</v>
      </c>
      <c r="Y10" s="3">
        <v>3</v>
      </c>
      <c r="Z10" s="3" t="s">
        <v>73</v>
      </c>
      <c r="AA10" s="3" t="str">
        <f>VLOOKUP(Z10,Dealers[],5,FALSE)</f>
        <v>Central</v>
      </c>
      <c r="AB10" s="3" t="str" cm="1">
        <f t="array" ref="AB10:AE10">VLOOKUP($Z10,Dealers[],{2,7,8,9},FALSE)</f>
        <v>Indore Wheels</v>
      </c>
      <c r="AC10" s="3">
        <v>2019</v>
      </c>
      <c r="AD10" s="3">
        <v>3000</v>
      </c>
      <c r="AE10" s="3">
        <v>4.7</v>
      </c>
      <c r="AF10" s="3" t="s">
        <v>74</v>
      </c>
      <c r="AG10" s="3" t="str">
        <f>VLOOKUP($AF10,SalesPerson[],2,FALSE)</f>
        <v>Kunal Shah</v>
      </c>
      <c r="AH10" s="3">
        <f>_xlfn.XLOOKUP(AG10,Salespersons!$B:$B,Salespersons!$G:$G,,0)</f>
        <v>8</v>
      </c>
      <c r="AI10" s="3" t="str">
        <f>_xlfn.XLOOKUP(AG10,Salespersons!$B:$B,Salespersons!$I:$I,,0)</f>
        <v>True</v>
      </c>
      <c r="AJ10" s="3" t="s">
        <v>75</v>
      </c>
      <c r="AK10" s="14">
        <f t="shared" si="0"/>
        <v>0</v>
      </c>
      <c r="AL10" s="5">
        <v>0</v>
      </c>
      <c r="AM10" s="5">
        <f t="shared" si="1"/>
        <v>690000</v>
      </c>
      <c r="AN10" s="16">
        <f t="shared" si="5"/>
        <v>6.9</v>
      </c>
      <c r="AO10" s="3" t="s">
        <v>20</v>
      </c>
      <c r="AP10" s="3" t="s">
        <v>21</v>
      </c>
      <c r="AQ10" s="3" t="s">
        <v>22</v>
      </c>
      <c r="AR10" s="3" t="s">
        <v>24</v>
      </c>
      <c r="AS10" s="3" t="str" cm="1">
        <f t="array" ref="AS10:AW10">VLOOKUP($A10,Feedback[],{2,4,5,6,7},FALSE)</f>
        <v>FB0008</v>
      </c>
      <c r="AT10" s="3">
        <v>5</v>
      </c>
      <c r="AU10" s="3">
        <v>10</v>
      </c>
      <c r="AV10" s="3" t="str">
        <v>Phone</v>
      </c>
      <c r="AW10" s="3" t="str">
        <v>None</v>
      </c>
    </row>
    <row r="11" spans="1:49" x14ac:dyDescent="0.3">
      <c r="A11" s="3" t="s">
        <v>76</v>
      </c>
      <c r="B11" s="4">
        <v>45301</v>
      </c>
      <c r="C11" s="4" t="str">
        <f t="shared" si="2"/>
        <v>Jan</v>
      </c>
      <c r="D11" s="4" t="str">
        <f t="shared" si="3"/>
        <v>2024</v>
      </c>
      <c r="E11" s="4">
        <v>45308</v>
      </c>
      <c r="F11" s="3" t="s">
        <v>23</v>
      </c>
      <c r="G11" s="3">
        <f t="shared" si="4"/>
        <v>7</v>
      </c>
      <c r="H11" s="3" t="s">
        <v>77</v>
      </c>
      <c r="I11" s="3" t="str">
        <f>VLOOKUP($H11,Customers!$A$1:$I$721,2,FALSE)</f>
        <v>Gaurav Das</v>
      </c>
      <c r="J11" s="3" t="str">
        <f>VLOOKUP($H11,Customers!$A$1:$I$721,3,FALSE)</f>
        <v>Male</v>
      </c>
      <c r="K11" s="3">
        <f>VLOOKUP($H11,Customers!$A$1:$I$721,4,FALSE)</f>
        <v>27</v>
      </c>
      <c r="L11" s="3" t="str">
        <f>VLOOKUP($H11,Customers!$A$1:$I$721,5,FALSE)</f>
        <v>Pune</v>
      </c>
      <c r="M11" s="3" t="str">
        <f>VLOOKUP($H11,Customers!$A$1:$I$721,6,FALSE)</f>
        <v>Maharashtra</v>
      </c>
      <c r="N11" s="3" t="str">
        <f>VLOOKUP($H11,Customers!$A$1:$I$721,7,FALSE)</f>
        <v>Salaried - Government</v>
      </c>
      <c r="O11" s="3">
        <f>VLOOKUP($H11,Customers!$A$1:$I$721,8,FALSE)</f>
        <v>750000</v>
      </c>
      <c r="P11" s="3" t="str">
        <f>VLOOKUP($H11,Customers!$A$1:$I$721,9,FALSE)</f>
        <v>Individual</v>
      </c>
      <c r="Q11" s="3" t="s">
        <v>27</v>
      </c>
      <c r="R11" s="3" t="str" cm="1">
        <f t="array" ref="R11:Y11">VLOOKUP($Q11,Cars[],{2,3,4,5,6,7,8,9},FALSE)</f>
        <v>Maruti Suzuki</v>
      </c>
      <c r="S11" s="3" t="str">
        <v>Brezza</v>
      </c>
      <c r="T11" s="3" t="str">
        <v>SUV</v>
      </c>
      <c r="U11" s="3" t="str">
        <v>Petrol</v>
      </c>
      <c r="V11" s="3" t="str">
        <v>Automatic</v>
      </c>
      <c r="W11" s="3">
        <v>900000</v>
      </c>
      <c r="X11" s="3">
        <v>2022</v>
      </c>
      <c r="Y11" s="3">
        <v>3</v>
      </c>
      <c r="Z11" s="3" t="s">
        <v>43</v>
      </c>
      <c r="AA11" s="3" t="str">
        <f>VLOOKUP(Z11,Dealers[],5,FALSE)</f>
        <v>West</v>
      </c>
      <c r="AB11" s="3" t="str" cm="1">
        <f t="array" ref="AB11:AE11">VLOOKUP($Z11,Dealers[],{2,7,8,9},FALSE)</f>
        <v>Nagpur Motors</v>
      </c>
      <c r="AC11" s="3">
        <v>2019</v>
      </c>
      <c r="AD11" s="3">
        <v>12000</v>
      </c>
      <c r="AE11" s="3">
        <v>4.5999999999999996</v>
      </c>
      <c r="AF11" s="3" t="s">
        <v>44</v>
      </c>
      <c r="AG11" s="3" t="str">
        <f>VLOOKUP($AF11,SalesPerson[],2,FALSE)</f>
        <v>Arjun Reddy</v>
      </c>
      <c r="AH11" s="3">
        <f>_xlfn.XLOOKUP(AG11,Salespersons!$B:$B,Salespersons!$G:$G,,0)</f>
        <v>5</v>
      </c>
      <c r="AI11" s="3" t="str">
        <f>_xlfn.XLOOKUP(AG11,Salespersons!$B:$B,Salespersons!$I:$I,,0)</f>
        <v>True</v>
      </c>
      <c r="AJ11" s="3" t="s">
        <v>78</v>
      </c>
      <c r="AK11" s="14">
        <f t="shared" si="0"/>
        <v>0.03</v>
      </c>
      <c r="AL11" s="5">
        <v>27000</v>
      </c>
      <c r="AM11" s="5">
        <f t="shared" si="1"/>
        <v>873000</v>
      </c>
      <c r="AN11" s="16">
        <f t="shared" si="5"/>
        <v>8.73</v>
      </c>
      <c r="AO11" s="3" t="s">
        <v>20</v>
      </c>
      <c r="AP11" s="3" t="s">
        <v>21</v>
      </c>
      <c r="AQ11" s="3" t="s">
        <v>22</v>
      </c>
      <c r="AR11" s="3" t="s">
        <v>47</v>
      </c>
      <c r="AS11" s="3" t="str" cm="1">
        <f t="array" ref="AS11:AW11">VLOOKUP($A11,Feedback[],{2,4,5,6,7},FALSE)</f>
        <v>FB0009</v>
      </c>
      <c r="AT11" s="3">
        <v>4</v>
      </c>
      <c r="AU11" s="3">
        <v>9</v>
      </c>
      <c r="AV11" s="3" t="str">
        <v>Email</v>
      </c>
      <c r="AW11" s="3" t="str">
        <v>None</v>
      </c>
    </row>
    <row r="12" spans="1:49" x14ac:dyDescent="0.3">
      <c r="A12" s="3" t="s">
        <v>79</v>
      </c>
      <c r="B12" s="4">
        <v>45303</v>
      </c>
      <c r="C12" s="4" t="str">
        <f t="shared" si="2"/>
        <v>Jan</v>
      </c>
      <c r="D12" s="4" t="str">
        <f t="shared" si="3"/>
        <v>2024</v>
      </c>
      <c r="E12" s="4">
        <v>45318</v>
      </c>
      <c r="F12" s="3" t="s">
        <v>23</v>
      </c>
      <c r="G12" s="3">
        <f t="shared" si="4"/>
        <v>15</v>
      </c>
      <c r="H12" s="3" t="s">
        <v>80</v>
      </c>
      <c r="I12" s="3" t="str">
        <f>VLOOKUP($H12,Customers!$A$1:$I$721,2,FALSE)</f>
        <v>Aman Mehta</v>
      </c>
      <c r="J12" s="3" t="str">
        <f>VLOOKUP($H12,Customers!$A$1:$I$721,3,FALSE)</f>
        <v>Male</v>
      </c>
      <c r="K12" s="3">
        <f>VLOOKUP($H12,Customers!$A$1:$I$721,4,FALSE)</f>
        <v>52</v>
      </c>
      <c r="L12" s="3" t="str">
        <f>VLOOKUP($H12,Customers!$A$1:$I$721,5,FALSE)</f>
        <v>Gurugram</v>
      </c>
      <c r="M12" s="3" t="str">
        <f>VLOOKUP($H12,Customers!$A$1:$I$721,6,FALSE)</f>
        <v>Haryana</v>
      </c>
      <c r="N12" s="3" t="str">
        <f>VLOOKUP($H12,Customers!$A$1:$I$721,7,FALSE)</f>
        <v>Salaried - Private</v>
      </c>
      <c r="O12" s="3">
        <f>VLOOKUP($H12,Customers!$A$1:$I$721,8,FALSE)</f>
        <v>1180000</v>
      </c>
      <c r="P12" s="3" t="str">
        <f>VLOOKUP($H12,Customers!$A$1:$I$721,9,FALSE)</f>
        <v>Individual</v>
      </c>
      <c r="Q12" s="3" t="s">
        <v>81</v>
      </c>
      <c r="R12" s="3" t="str" cm="1">
        <f t="array" ref="R12:Y12">VLOOKUP($Q12,Cars[],{2,3,4,5,6,7,8,9},FALSE)</f>
        <v>Tata</v>
      </c>
      <c r="S12" s="3" t="str">
        <v>Tiago</v>
      </c>
      <c r="T12" s="3" t="str">
        <v>Hatchback</v>
      </c>
      <c r="U12" s="3" t="str">
        <v>Petrol</v>
      </c>
      <c r="V12" s="3" t="str">
        <v>Manual</v>
      </c>
      <c r="W12" s="3">
        <v>570000</v>
      </c>
      <c r="X12" s="3">
        <v>2022</v>
      </c>
      <c r="Y12" s="3">
        <v>3</v>
      </c>
      <c r="Z12" s="3" t="s">
        <v>51</v>
      </c>
      <c r="AA12" s="3" t="str">
        <f>VLOOKUP(Z12,Dealers[],5,FALSE)</f>
        <v>North</v>
      </c>
      <c r="AB12" s="3" t="str" cm="1">
        <f t="array" ref="AB12:AE12">VLOOKUP($Z12,Dealers[],{2,7,8,9},FALSE)</f>
        <v>Panipat Motors</v>
      </c>
      <c r="AC12" s="3">
        <v>2012</v>
      </c>
      <c r="AD12" s="3">
        <v>10000</v>
      </c>
      <c r="AE12" s="3">
        <v>4.2</v>
      </c>
      <c r="AF12" s="3" t="s">
        <v>52</v>
      </c>
      <c r="AG12" s="3" t="str">
        <f>VLOOKUP($AF12,SalesPerson[],2,FALSE)</f>
        <v>Yash Bose</v>
      </c>
      <c r="AH12" s="3">
        <f>_xlfn.XLOOKUP(AG12,Salespersons!$B:$B,Salespersons!$G:$G,,0)</f>
        <v>7</v>
      </c>
      <c r="AI12" s="3" t="str">
        <f>_xlfn.XLOOKUP(AG12,Salespersons!$B:$B,Salespersons!$I:$I,,0)</f>
        <v>True</v>
      </c>
      <c r="AJ12" s="3" t="s">
        <v>45</v>
      </c>
      <c r="AK12" s="14">
        <f t="shared" si="0"/>
        <v>1.9298245614035089E-2</v>
      </c>
      <c r="AL12" s="5">
        <v>11000</v>
      </c>
      <c r="AM12" s="5">
        <f t="shared" si="1"/>
        <v>559000</v>
      </c>
      <c r="AN12" s="16">
        <f t="shared" si="5"/>
        <v>5.59</v>
      </c>
      <c r="AO12" s="3" t="s">
        <v>20</v>
      </c>
      <c r="AP12" s="3" t="s">
        <v>21</v>
      </c>
      <c r="AQ12" s="3" t="s">
        <v>46</v>
      </c>
      <c r="AR12" s="3" t="s">
        <v>47</v>
      </c>
      <c r="AS12" s="3" t="str" cm="1">
        <f t="array" ref="AS12:AW12">VLOOKUP($A12,Feedback[],{2,4,5,6,7},FALSE)</f>
        <v>FB0010</v>
      </c>
      <c r="AT12" s="3">
        <v>4</v>
      </c>
      <c r="AU12" s="3">
        <v>8</v>
      </c>
      <c r="AV12" s="3" t="str">
        <v>Phone</v>
      </c>
      <c r="AW12" s="3" t="str">
        <v>None</v>
      </c>
    </row>
    <row r="13" spans="1:49" x14ac:dyDescent="0.3">
      <c r="A13" s="3" t="s">
        <v>82</v>
      </c>
      <c r="B13" s="4">
        <v>45303</v>
      </c>
      <c r="C13" s="4" t="str">
        <f t="shared" si="2"/>
        <v>Jan</v>
      </c>
      <c r="D13" s="4" t="str">
        <f t="shared" si="3"/>
        <v>2024</v>
      </c>
      <c r="E13" s="4">
        <v>45319</v>
      </c>
      <c r="F13" s="3" t="s">
        <v>23</v>
      </c>
      <c r="G13" s="3">
        <f t="shared" si="4"/>
        <v>16</v>
      </c>
      <c r="H13" s="3" t="s">
        <v>83</v>
      </c>
      <c r="I13" s="3" t="str">
        <f>VLOOKUP($H13,Customers!$A$1:$I$721,2,FALSE)</f>
        <v>Kunal Bansal</v>
      </c>
      <c r="J13" s="3" t="str">
        <f>VLOOKUP($H13,Customers!$A$1:$I$721,3,FALSE)</f>
        <v>Male</v>
      </c>
      <c r="K13" s="3">
        <f>VLOOKUP($H13,Customers!$A$1:$I$721,4,FALSE)</f>
        <v>57</v>
      </c>
      <c r="L13" s="3" t="str">
        <f>VLOOKUP($H13,Customers!$A$1:$I$721,5,FALSE)</f>
        <v>Pune</v>
      </c>
      <c r="M13" s="3" t="str">
        <f>VLOOKUP($H13,Customers!$A$1:$I$721,6,FALSE)</f>
        <v>Maharashtra</v>
      </c>
      <c r="N13" s="3" t="str">
        <f>VLOOKUP($H13,Customers!$A$1:$I$721,7,FALSE)</f>
        <v>Business Owner</v>
      </c>
      <c r="O13" s="3">
        <f>VLOOKUP($H13,Customers!$A$1:$I$721,8,FALSE)</f>
        <v>3160000</v>
      </c>
      <c r="P13" s="3" t="str">
        <f>VLOOKUP($H13,Customers!$A$1:$I$721,9,FALSE)</f>
        <v>Individual</v>
      </c>
      <c r="Q13" s="3" t="s">
        <v>27</v>
      </c>
      <c r="R13" s="3" t="str" cm="1">
        <f t="array" ref="R13:Y13">VLOOKUP($Q13,Cars[],{2,3,4,5,6,7,8,9},FALSE)</f>
        <v>Maruti Suzuki</v>
      </c>
      <c r="S13" s="3" t="str">
        <v>Brezza</v>
      </c>
      <c r="T13" s="3" t="str">
        <v>SUV</v>
      </c>
      <c r="U13" s="3" t="str">
        <v>Petrol</v>
      </c>
      <c r="V13" s="3" t="str">
        <v>Automatic</v>
      </c>
      <c r="W13" s="3">
        <v>900000</v>
      </c>
      <c r="X13" s="3">
        <v>2022</v>
      </c>
      <c r="Y13" s="3">
        <v>3</v>
      </c>
      <c r="Z13" s="3" t="s">
        <v>84</v>
      </c>
      <c r="AA13" s="3" t="str">
        <f>VLOOKUP(Z13,Dealers[],5,FALSE)</f>
        <v>West</v>
      </c>
      <c r="AB13" s="3" t="str" cm="1">
        <f t="array" ref="AB13:AE13">VLOOKUP($Z13,Dealers[],{2,7,8,9},FALSE)</f>
        <v>Pune Autoplex</v>
      </c>
      <c r="AC13" s="3">
        <v>2014</v>
      </c>
      <c r="AD13" s="3">
        <v>3000</v>
      </c>
      <c r="AE13" s="3">
        <v>4.5999999999999996</v>
      </c>
      <c r="AF13" s="3" t="s">
        <v>85</v>
      </c>
      <c r="AG13" s="3" t="str">
        <f>VLOOKUP($AF13,SalesPerson[],2,FALSE)</f>
        <v>Ankit Verma</v>
      </c>
      <c r="AH13" s="3">
        <f>_xlfn.XLOOKUP(AG13,Salespersons!$B:$B,Salespersons!$G:$G,,0)</f>
        <v>4</v>
      </c>
      <c r="AI13" s="3" t="str">
        <f>_xlfn.XLOOKUP(AG13,Salespersons!$B:$B,Salespersons!$I:$I,,0)</f>
        <v>True</v>
      </c>
      <c r="AJ13" s="3" t="s">
        <v>59</v>
      </c>
      <c r="AK13" s="14">
        <f t="shared" si="0"/>
        <v>4.5555555555555557E-2</v>
      </c>
      <c r="AL13" s="5">
        <v>41000</v>
      </c>
      <c r="AM13" s="5">
        <f t="shared" si="1"/>
        <v>859000</v>
      </c>
      <c r="AN13" s="16">
        <f t="shared" si="5"/>
        <v>8.59</v>
      </c>
      <c r="AO13" s="3" t="s">
        <v>20</v>
      </c>
      <c r="AP13" s="3" t="s">
        <v>21</v>
      </c>
      <c r="AQ13" s="3" t="s">
        <v>86</v>
      </c>
      <c r="AR13" s="3" t="s">
        <v>24</v>
      </c>
      <c r="AS13" s="3" t="s">
        <v>4646</v>
      </c>
      <c r="AT13" s="3" t="s">
        <v>4646</v>
      </c>
      <c r="AU13" s="3" t="s">
        <v>4646</v>
      </c>
      <c r="AV13" s="3" t="s">
        <v>4646</v>
      </c>
      <c r="AW13" s="3" t="s">
        <v>4646</v>
      </c>
    </row>
    <row r="14" spans="1:49" x14ac:dyDescent="0.3">
      <c r="A14" s="3" t="s">
        <v>87</v>
      </c>
      <c r="B14" s="4">
        <v>45308</v>
      </c>
      <c r="C14" s="4" t="str">
        <f t="shared" si="2"/>
        <v>Jan</v>
      </c>
      <c r="D14" s="4" t="str">
        <f t="shared" si="3"/>
        <v>2024</v>
      </c>
      <c r="E14" s="4">
        <v>45334</v>
      </c>
      <c r="F14" s="3" t="s">
        <v>23</v>
      </c>
      <c r="G14" s="3">
        <f t="shared" si="4"/>
        <v>26</v>
      </c>
      <c r="H14" s="3" t="s">
        <v>88</v>
      </c>
      <c r="I14" s="3" t="str">
        <f>VLOOKUP($H14,Customers!$A$1:$I$721,2,FALSE)</f>
        <v>Ankit Gupta</v>
      </c>
      <c r="J14" s="3" t="str">
        <f>VLOOKUP($H14,Customers!$A$1:$I$721,3,FALSE)</f>
        <v>Male</v>
      </c>
      <c r="K14" s="3">
        <f>VLOOKUP($H14,Customers!$A$1:$I$721,4,FALSE)</f>
        <v>26</v>
      </c>
      <c r="L14" s="3" t="str">
        <f>VLOOKUP($H14,Customers!$A$1:$I$721,5,FALSE)</f>
        <v>Ludhiana</v>
      </c>
      <c r="M14" s="3" t="str">
        <f>VLOOKUP($H14,Customers!$A$1:$I$721,6,FALSE)</f>
        <v>Punjab</v>
      </c>
      <c r="N14" s="3" t="str">
        <f>VLOOKUP($H14,Customers!$A$1:$I$721,7,FALSE)</f>
        <v>Farmer</v>
      </c>
      <c r="O14" s="3">
        <f>VLOOKUP($H14,Customers!$A$1:$I$721,8,FALSE)</f>
        <v>550000</v>
      </c>
      <c r="P14" s="3" t="str">
        <f>VLOOKUP($H14,Customers!$A$1:$I$721,9,FALSE)</f>
        <v>Individual</v>
      </c>
      <c r="Q14" s="3" t="s">
        <v>36</v>
      </c>
      <c r="R14" s="3" t="str" cm="1">
        <f t="array" ref="R14:Y14">VLOOKUP($Q14,Cars[],{2,3,4,5,6,7,8,9},FALSE)</f>
        <v>Tata</v>
      </c>
      <c r="S14" s="3" t="str">
        <v>Punch</v>
      </c>
      <c r="T14" s="3" t="str">
        <v>SUV</v>
      </c>
      <c r="U14" s="3" t="str">
        <v>Petrol</v>
      </c>
      <c r="V14" s="3" t="str">
        <v>Manual</v>
      </c>
      <c r="W14" s="3">
        <v>650000</v>
      </c>
      <c r="X14" s="3">
        <v>2021</v>
      </c>
      <c r="Y14" s="3">
        <v>3</v>
      </c>
      <c r="Z14" s="3" t="s">
        <v>28</v>
      </c>
      <c r="AA14" s="3" t="str">
        <f>VLOOKUP(Z14,Dealers[],5,FALSE)</f>
        <v>North</v>
      </c>
      <c r="AB14" s="3" t="str" cm="1">
        <f t="array" ref="AB14:AE14">VLOOKUP($Z14,Dealers[],{2,7,8,9},FALSE)</f>
        <v>Ludhiana Wheels</v>
      </c>
      <c r="AC14" s="3">
        <v>2010</v>
      </c>
      <c r="AD14" s="3">
        <v>12000</v>
      </c>
      <c r="AE14" s="3">
        <v>4</v>
      </c>
      <c r="AF14" s="3" t="s">
        <v>89</v>
      </c>
      <c r="AG14" s="3" t="str">
        <f>VLOOKUP($AF14,SalesPerson[],2,FALSE)</f>
        <v>Akash Verma</v>
      </c>
      <c r="AH14" s="3">
        <f>_xlfn.XLOOKUP(AG14,Salespersons!$B:$B,Salespersons!$G:$G,,0)</f>
        <v>8</v>
      </c>
      <c r="AI14" s="3" t="str">
        <f>_xlfn.XLOOKUP(AG14,Salespersons!$B:$B,Salespersons!$I:$I,,0)</f>
        <v>True</v>
      </c>
      <c r="AJ14" s="3" t="s">
        <v>30</v>
      </c>
      <c r="AK14" s="14">
        <f t="shared" si="0"/>
        <v>1.8461538461538463E-2</v>
      </c>
      <c r="AL14" s="5">
        <v>12000</v>
      </c>
      <c r="AM14" s="5">
        <f t="shared" si="1"/>
        <v>638000</v>
      </c>
      <c r="AN14" s="16">
        <f t="shared" si="5"/>
        <v>6.38</v>
      </c>
      <c r="AO14" s="3" t="s">
        <v>20</v>
      </c>
      <c r="AP14" s="3" t="s">
        <v>21</v>
      </c>
      <c r="AQ14" s="3" t="s">
        <v>53</v>
      </c>
      <c r="AR14" s="3" t="s">
        <v>24</v>
      </c>
      <c r="AS14" s="3" t="s">
        <v>4646</v>
      </c>
      <c r="AT14" s="3" t="s">
        <v>4646</v>
      </c>
      <c r="AU14" s="3" t="s">
        <v>4646</v>
      </c>
      <c r="AV14" s="3" t="s">
        <v>4646</v>
      </c>
      <c r="AW14" s="3" t="s">
        <v>4646</v>
      </c>
    </row>
    <row r="15" spans="1:49" x14ac:dyDescent="0.3">
      <c r="A15" s="3" t="s">
        <v>90</v>
      </c>
      <c r="B15" s="4">
        <v>45309</v>
      </c>
      <c r="C15" s="4" t="str">
        <f t="shared" si="2"/>
        <v>Jan</v>
      </c>
      <c r="D15" s="4" t="str">
        <f t="shared" si="3"/>
        <v>2024</v>
      </c>
      <c r="E15" s="4">
        <v>45325</v>
      </c>
      <c r="F15" s="3" t="s">
        <v>23</v>
      </c>
      <c r="G15" s="3">
        <f t="shared" si="4"/>
        <v>16</v>
      </c>
      <c r="H15" s="3" t="s">
        <v>91</v>
      </c>
      <c r="I15" s="3" t="str">
        <f>VLOOKUP($H15,Customers!$A$1:$I$721,2,FALSE)</f>
        <v>Ashok Das</v>
      </c>
      <c r="J15" s="3" t="str">
        <f>VLOOKUP($H15,Customers!$A$1:$I$721,3,FALSE)</f>
        <v>Male</v>
      </c>
      <c r="K15" s="3">
        <f>VLOOKUP($H15,Customers!$A$1:$I$721,4,FALSE)</f>
        <v>27</v>
      </c>
      <c r="L15" s="3" t="str">
        <f>VLOOKUP($H15,Customers!$A$1:$I$721,5,FALSE)</f>
        <v>Indore</v>
      </c>
      <c r="M15" s="3" t="str">
        <f>VLOOKUP($H15,Customers!$A$1:$I$721,6,FALSE)</f>
        <v>Madhya Pradesh</v>
      </c>
      <c r="N15" s="3" t="str">
        <f>VLOOKUP($H15,Customers!$A$1:$I$721,7,FALSE)</f>
        <v>Salaried - Private</v>
      </c>
      <c r="O15" s="3">
        <f>VLOOKUP($H15,Customers!$A$1:$I$721,8,FALSE)</f>
        <v>880000</v>
      </c>
      <c r="P15" s="3" t="str">
        <f>VLOOKUP($H15,Customers!$A$1:$I$721,9,FALSE)</f>
        <v>Individual</v>
      </c>
      <c r="Q15" s="3" t="s">
        <v>92</v>
      </c>
      <c r="R15" s="3" t="str" cm="1">
        <f t="array" ref="R15:Y15">VLOOKUP($Q15,Cars[],{2,3,4,5,6,7,8,9},FALSE)</f>
        <v>Hyundai</v>
      </c>
      <c r="S15" s="3" t="str">
        <v>Verna</v>
      </c>
      <c r="T15" s="3" t="str">
        <v>Sedan</v>
      </c>
      <c r="U15" s="3" t="str">
        <v>Petrol</v>
      </c>
      <c r="V15" s="3" t="str">
        <v>Automatic</v>
      </c>
      <c r="W15" s="3">
        <v>1100000</v>
      </c>
      <c r="X15" s="3">
        <v>2023</v>
      </c>
      <c r="Y15" s="3">
        <v>2</v>
      </c>
      <c r="Z15" s="3" t="s">
        <v>93</v>
      </c>
      <c r="AA15" s="3" t="str">
        <f>VLOOKUP(Z15,Dealers[],5,FALSE)</f>
        <v>Central</v>
      </c>
      <c r="AB15" s="3" t="str" cm="1">
        <f t="array" ref="AB15:AE15">VLOOKUP($Z15,Dealers[],{2,7,8,9},FALSE)</f>
        <v>Bhopal Autoplex</v>
      </c>
      <c r="AC15" s="3">
        <v>2013</v>
      </c>
      <c r="AD15" s="3">
        <v>12000</v>
      </c>
      <c r="AE15" s="3">
        <v>3.9</v>
      </c>
      <c r="AF15" s="3" t="s">
        <v>94</v>
      </c>
      <c r="AG15" s="3" t="str">
        <f>VLOOKUP($AF15,SalesPerson[],2,FALSE)</f>
        <v>Imran Verma</v>
      </c>
      <c r="AH15" s="3">
        <f>_xlfn.XLOOKUP(AG15,Salespersons!$B:$B,Salespersons!$G:$G,,0)</f>
        <v>5</v>
      </c>
      <c r="AI15" s="3" t="str">
        <f>_xlfn.XLOOKUP(AG15,Salespersons!$B:$B,Salespersons!$I:$I,,0)</f>
        <v>True</v>
      </c>
      <c r="AJ15" s="3" t="s">
        <v>75</v>
      </c>
      <c r="AK15" s="14">
        <f t="shared" si="0"/>
        <v>0</v>
      </c>
      <c r="AL15" s="5">
        <v>0</v>
      </c>
      <c r="AM15" s="5">
        <f t="shared" si="1"/>
        <v>1100000</v>
      </c>
      <c r="AN15" s="16">
        <f t="shared" si="5"/>
        <v>11</v>
      </c>
      <c r="AO15" s="3" t="s">
        <v>95</v>
      </c>
      <c r="AP15" s="3" t="s">
        <v>96</v>
      </c>
      <c r="AQ15" s="3" t="s">
        <v>53</v>
      </c>
      <c r="AR15" s="3" t="s">
        <v>24</v>
      </c>
      <c r="AS15" s="3" t="str" cm="1">
        <f t="array" ref="AS15:AW15">VLOOKUP($A15,Feedback[],{2,4,5,6,7},FALSE)</f>
        <v>FB0011</v>
      </c>
      <c r="AT15" s="3">
        <v>3</v>
      </c>
      <c r="AU15" s="3">
        <v>6</v>
      </c>
      <c r="AV15" s="3" t="str">
        <v>Online Survey</v>
      </c>
      <c r="AW15" s="3" t="str">
        <v>After-Sales Support</v>
      </c>
    </row>
    <row r="16" spans="1:49" x14ac:dyDescent="0.3">
      <c r="A16" s="3" t="s">
        <v>97</v>
      </c>
      <c r="B16" s="4">
        <v>45312</v>
      </c>
      <c r="C16" s="4" t="str">
        <f t="shared" si="2"/>
        <v>Jan</v>
      </c>
      <c r="D16" s="4" t="str">
        <f t="shared" si="3"/>
        <v>2024</v>
      </c>
      <c r="E16" s="4">
        <v>45329</v>
      </c>
      <c r="F16" s="3" t="s">
        <v>23</v>
      </c>
      <c r="G16" s="3">
        <f t="shared" si="4"/>
        <v>17</v>
      </c>
      <c r="H16" s="3" t="s">
        <v>98</v>
      </c>
      <c r="I16" s="3" t="str">
        <f>VLOOKUP($H16,Customers!$A$1:$I$721,2,FALSE)</f>
        <v>Imran Khanna</v>
      </c>
      <c r="J16" s="3" t="str">
        <f>VLOOKUP($H16,Customers!$A$1:$I$721,3,FALSE)</f>
        <v>Male</v>
      </c>
      <c r="K16" s="3">
        <f>VLOOKUP($H16,Customers!$A$1:$I$721,4,FALSE)</f>
        <v>25</v>
      </c>
      <c r="L16" s="3" t="str">
        <f>VLOOKUP($H16,Customers!$A$1:$I$721,5,FALSE)</f>
        <v>Pune</v>
      </c>
      <c r="M16" s="3" t="str">
        <f>VLOOKUP($H16,Customers!$A$1:$I$721,6,FALSE)</f>
        <v>Maharashtra</v>
      </c>
      <c r="N16" s="3" t="str">
        <f>VLOOKUP($H16,Customers!$A$1:$I$721,7,FALSE)</f>
        <v>Salaried - Private</v>
      </c>
      <c r="O16" s="3">
        <f>VLOOKUP($H16,Customers!$A$1:$I$721,8,FALSE)</f>
        <v>960000</v>
      </c>
      <c r="P16" s="3" t="str">
        <f>VLOOKUP($H16,Customers!$A$1:$I$721,9,FALSE)</f>
        <v>Individual</v>
      </c>
      <c r="Q16" s="3" t="s">
        <v>99</v>
      </c>
      <c r="R16" s="3" t="str" cm="1">
        <f t="array" ref="R16:Y16">VLOOKUP($Q16,Cars[],{2,3,4,5,6,7,8,9},FALSE)</f>
        <v>Volkswagen</v>
      </c>
      <c r="S16" s="3" t="str">
        <v>Virtus</v>
      </c>
      <c r="T16" s="3" t="str">
        <v>Sedan</v>
      </c>
      <c r="U16" s="3" t="str">
        <v>Petrol</v>
      </c>
      <c r="V16" s="3" t="str">
        <v>Automatic</v>
      </c>
      <c r="W16" s="3">
        <v>1350000</v>
      </c>
      <c r="X16" s="3">
        <v>2022</v>
      </c>
      <c r="Y16" s="3">
        <v>3</v>
      </c>
      <c r="Z16" s="3" t="s">
        <v>43</v>
      </c>
      <c r="AA16" s="3" t="str">
        <f>VLOOKUP(Z16,Dealers[],5,FALSE)</f>
        <v>West</v>
      </c>
      <c r="AB16" s="3" t="str" cm="1">
        <f t="array" ref="AB16:AE16">VLOOKUP($Z16,Dealers[],{2,7,8,9},FALSE)</f>
        <v>Nagpur Motors</v>
      </c>
      <c r="AC16" s="3">
        <v>2019</v>
      </c>
      <c r="AD16" s="3">
        <v>12000</v>
      </c>
      <c r="AE16" s="3">
        <v>4.5999999999999996</v>
      </c>
      <c r="AF16" s="3" t="s">
        <v>44</v>
      </c>
      <c r="AG16" s="3" t="str">
        <f>VLOOKUP($AF16,SalesPerson[],2,FALSE)</f>
        <v>Arjun Reddy</v>
      </c>
      <c r="AH16" s="3">
        <f>_xlfn.XLOOKUP(AG16,Salespersons!$B:$B,Salespersons!$G:$G,,0)</f>
        <v>5</v>
      </c>
      <c r="AI16" s="3" t="str">
        <f>_xlfn.XLOOKUP(AG16,Salespersons!$B:$B,Salespersons!$I:$I,,0)</f>
        <v>True</v>
      </c>
      <c r="AJ16" s="3" t="s">
        <v>30</v>
      </c>
      <c r="AK16" s="14">
        <f t="shared" si="0"/>
        <v>0</v>
      </c>
      <c r="AL16" s="5">
        <v>0</v>
      </c>
      <c r="AM16" s="5">
        <f t="shared" si="1"/>
        <v>1350000</v>
      </c>
      <c r="AN16" s="16">
        <f t="shared" si="5"/>
        <v>13.5</v>
      </c>
      <c r="AO16" s="3" t="s">
        <v>31</v>
      </c>
      <c r="AP16" s="3" t="s">
        <v>100</v>
      </c>
      <c r="AQ16" s="3" t="s">
        <v>53</v>
      </c>
      <c r="AR16" s="3" t="s">
        <v>24</v>
      </c>
      <c r="AS16" s="3" t="str" cm="1">
        <f t="array" ref="AS16:AW16">VLOOKUP($A16,Feedback[],{2,4,5,6,7},FALSE)</f>
        <v>FB0012</v>
      </c>
      <c r="AT16" s="3">
        <v>5</v>
      </c>
      <c r="AU16" s="3">
        <v>10</v>
      </c>
      <c r="AV16" s="3" t="str">
        <v>Phone</v>
      </c>
      <c r="AW16" s="3" t="str">
        <v>None</v>
      </c>
    </row>
    <row r="17" spans="1:49" x14ac:dyDescent="0.3">
      <c r="A17" s="3" t="s">
        <v>101</v>
      </c>
      <c r="B17" s="4">
        <v>45314</v>
      </c>
      <c r="C17" s="4" t="str">
        <f t="shared" si="2"/>
        <v>Jan</v>
      </c>
      <c r="D17" s="4" t="str">
        <f t="shared" si="3"/>
        <v>2024</v>
      </c>
      <c r="E17" s="4">
        <v>45328</v>
      </c>
      <c r="F17" s="3" t="s">
        <v>23</v>
      </c>
      <c r="G17" s="3">
        <f t="shared" si="4"/>
        <v>14</v>
      </c>
      <c r="H17" s="3" t="s">
        <v>102</v>
      </c>
      <c r="I17" s="3" t="str">
        <f>VLOOKUP($H17,Customers!$A$1:$I$721,2,FALSE)</f>
        <v>Kunal Singh</v>
      </c>
      <c r="J17" s="3" t="str">
        <f>VLOOKUP($H17,Customers!$A$1:$I$721,3,FALSE)</f>
        <v>Male</v>
      </c>
      <c r="K17" s="3">
        <f>VLOOKUP($H17,Customers!$A$1:$I$721,4,FALSE)</f>
        <v>45</v>
      </c>
      <c r="L17" s="3" t="str">
        <f>VLOOKUP($H17,Customers!$A$1:$I$721,5,FALSE)</f>
        <v>Bengaluru</v>
      </c>
      <c r="M17" s="3" t="str">
        <f>VLOOKUP($H17,Customers!$A$1:$I$721,6,FALSE)</f>
        <v>Karnataka</v>
      </c>
      <c r="N17" s="3" t="str">
        <f>VLOOKUP($H17,Customers!$A$1:$I$721,7,FALSE)</f>
        <v>Student/Other</v>
      </c>
      <c r="O17" s="3">
        <f>VLOOKUP($H17,Customers!$A$1:$I$721,8,FALSE)</f>
        <v>480000</v>
      </c>
      <c r="P17" s="3" t="str">
        <f>VLOOKUP($H17,Customers!$A$1:$I$721,9,FALSE)</f>
        <v>Individual</v>
      </c>
      <c r="Q17" s="3" t="s">
        <v>103</v>
      </c>
      <c r="R17" s="3" t="str" cm="1">
        <f t="array" ref="R17:Y17">VLOOKUP($Q17,Cars[],{2,3,4,5,6,7,8,9},FALSE)</f>
        <v>Maruti Suzuki</v>
      </c>
      <c r="S17" s="3" t="str">
        <v>Ertiga</v>
      </c>
      <c r="T17" s="3" t="str">
        <v>MPV</v>
      </c>
      <c r="U17" s="3" t="str">
        <v>CNG</v>
      </c>
      <c r="V17" s="3" t="str">
        <v>Manual</v>
      </c>
      <c r="W17" s="3">
        <v>900000</v>
      </c>
      <c r="X17" s="3">
        <v>2022</v>
      </c>
      <c r="Y17" s="3">
        <v>3</v>
      </c>
      <c r="Z17" s="3" t="s">
        <v>104</v>
      </c>
      <c r="AA17" s="3" t="str">
        <f>VLOOKUP(Z17,Dealers[],5,FALSE)</f>
        <v>South</v>
      </c>
      <c r="AB17" s="3" t="str" cm="1">
        <f t="array" ref="AB17:AE17">VLOOKUP($Z17,Dealers[],{2,7,8,9},FALSE)</f>
        <v>Mysuru Auto Hub</v>
      </c>
      <c r="AC17" s="3">
        <v>2006</v>
      </c>
      <c r="AD17" s="3">
        <v>4500</v>
      </c>
      <c r="AE17" s="3">
        <v>4.5999999999999996</v>
      </c>
      <c r="AF17" s="3" t="s">
        <v>105</v>
      </c>
      <c r="AG17" s="3" t="str">
        <f>VLOOKUP($AF17,SalesPerson[],2,FALSE)</f>
        <v>Tanvi Reddy</v>
      </c>
      <c r="AH17" s="3">
        <f>_xlfn.XLOOKUP(AG17,Salespersons!$B:$B,Salespersons!$G:$G,,0)</f>
        <v>4</v>
      </c>
      <c r="AI17" s="3" t="str">
        <f>_xlfn.XLOOKUP(AG17,Salespersons!$B:$B,Salespersons!$I:$I,,0)</f>
        <v>True</v>
      </c>
      <c r="AJ17" s="3" t="s">
        <v>75</v>
      </c>
      <c r="AK17" s="14">
        <f t="shared" si="0"/>
        <v>0.01</v>
      </c>
      <c r="AL17" s="5">
        <v>9000</v>
      </c>
      <c r="AM17" s="5">
        <f t="shared" si="1"/>
        <v>891000</v>
      </c>
      <c r="AN17" s="16">
        <f t="shared" si="5"/>
        <v>8.91</v>
      </c>
      <c r="AO17" s="3" t="s">
        <v>31</v>
      </c>
      <c r="AP17" s="3" t="s">
        <v>39</v>
      </c>
      <c r="AQ17" s="3" t="s">
        <v>46</v>
      </c>
      <c r="AR17" s="3" t="s">
        <v>24</v>
      </c>
      <c r="AS17" s="3" t="str" cm="1">
        <f t="array" ref="AS17:AW17">VLOOKUP($A17,Feedback[],{2,4,5,6,7},FALSE)</f>
        <v>FB0013</v>
      </c>
      <c r="AT17" s="3">
        <v>5</v>
      </c>
      <c r="AU17" s="3">
        <v>9</v>
      </c>
      <c r="AV17" s="3" t="str">
        <v>Dealer Visit</v>
      </c>
      <c r="AW17" s="3" t="str">
        <v>None</v>
      </c>
    </row>
    <row r="18" spans="1:49" x14ac:dyDescent="0.3">
      <c r="A18" s="3" t="s">
        <v>106</v>
      </c>
      <c r="B18" s="4">
        <v>45314</v>
      </c>
      <c r="C18" s="4" t="str">
        <f t="shared" si="2"/>
        <v>Jan</v>
      </c>
      <c r="D18" s="4" t="str">
        <f t="shared" si="3"/>
        <v>2024</v>
      </c>
      <c r="E18" s="4">
        <v>45329</v>
      </c>
      <c r="F18" s="3" t="s">
        <v>23</v>
      </c>
      <c r="G18" s="3">
        <f t="shared" si="4"/>
        <v>15</v>
      </c>
      <c r="H18" s="3" t="s">
        <v>107</v>
      </c>
      <c r="I18" s="3" t="str">
        <f>VLOOKUP($H18,Customers!$A$1:$I$721,2,FALSE)</f>
        <v>Karan Chauhan</v>
      </c>
      <c r="J18" s="3" t="str">
        <f>VLOOKUP($H18,Customers!$A$1:$I$721,3,FALSE)</f>
        <v>Male</v>
      </c>
      <c r="K18" s="3">
        <f>VLOOKUP($H18,Customers!$A$1:$I$721,4,FALSE)</f>
        <v>38</v>
      </c>
      <c r="L18" s="3" t="str">
        <f>VLOOKUP($H18,Customers!$A$1:$I$721,5,FALSE)</f>
        <v>Delhi</v>
      </c>
      <c r="M18" s="3" t="str">
        <f>VLOOKUP($H18,Customers!$A$1:$I$721,6,FALSE)</f>
        <v>Delhi</v>
      </c>
      <c r="N18" s="3" t="str">
        <f>VLOOKUP($H18,Customers!$A$1:$I$721,7,FALSE)</f>
        <v>Business Owner</v>
      </c>
      <c r="O18" s="3">
        <f>VLOOKUP($H18,Customers!$A$1:$I$721,8,FALSE)</f>
        <v>1260000</v>
      </c>
      <c r="P18" s="3" t="str">
        <f>VLOOKUP($H18,Customers!$A$1:$I$721,9,FALSE)</f>
        <v>Individual</v>
      </c>
      <c r="Q18" s="3" t="s">
        <v>108</v>
      </c>
      <c r="R18" s="3" t="str" cm="1">
        <f t="array" ref="R18:Y18">VLOOKUP($Q18,Cars[],{2,3,4,5,6,7,8,9},FALSE)</f>
        <v>Hyundai</v>
      </c>
      <c r="S18" s="3" t="str">
        <v>i10 Nios</v>
      </c>
      <c r="T18" s="3" t="str">
        <v>Hatchback</v>
      </c>
      <c r="U18" s="3" t="str">
        <v>Petrol</v>
      </c>
      <c r="V18" s="3" t="str">
        <v>Manual</v>
      </c>
      <c r="W18" s="3">
        <v>600000</v>
      </c>
      <c r="X18" s="3">
        <v>2023</v>
      </c>
      <c r="Y18" s="3">
        <v>3</v>
      </c>
      <c r="Z18" s="3" t="s">
        <v>37</v>
      </c>
      <c r="AA18" s="3" t="str">
        <f>VLOOKUP(Z18,Dealers[],5,FALSE)</f>
        <v>North</v>
      </c>
      <c r="AB18" s="3" t="str" cm="1">
        <f t="array" ref="AB18:AE18">VLOOKUP($Z18,Dealers[],{2,7,8,9},FALSE)</f>
        <v>Delhi Autoplex</v>
      </c>
      <c r="AC18" s="3">
        <v>2013</v>
      </c>
      <c r="AD18" s="3">
        <v>4500</v>
      </c>
      <c r="AE18" s="3">
        <v>3.7</v>
      </c>
      <c r="AF18" s="3" t="s">
        <v>109</v>
      </c>
      <c r="AG18" s="3" t="str">
        <f>VLOOKUP($AF18,SalesPerson[],2,FALSE)</f>
        <v>Karan Verma</v>
      </c>
      <c r="AH18" s="3">
        <f>_xlfn.XLOOKUP(AG18,Salespersons!$B:$B,Salespersons!$G:$G,,0)</f>
        <v>5</v>
      </c>
      <c r="AI18" s="3" t="str">
        <f>_xlfn.XLOOKUP(AG18,Salespersons!$B:$B,Salespersons!$I:$I,,0)</f>
        <v>True</v>
      </c>
      <c r="AJ18" s="3" t="s">
        <v>75</v>
      </c>
      <c r="AK18" s="14">
        <f t="shared" si="0"/>
        <v>0</v>
      </c>
      <c r="AL18" s="5">
        <v>0</v>
      </c>
      <c r="AM18" s="5">
        <f t="shared" si="1"/>
        <v>600000</v>
      </c>
      <c r="AN18" s="16">
        <f t="shared" si="5"/>
        <v>6</v>
      </c>
      <c r="AO18" s="3" t="s">
        <v>31</v>
      </c>
      <c r="AP18" s="3" t="s">
        <v>39</v>
      </c>
      <c r="AQ18" s="3" t="s">
        <v>33</v>
      </c>
      <c r="AR18" s="3" t="s">
        <v>24</v>
      </c>
      <c r="AS18" s="3" t="s">
        <v>4646</v>
      </c>
      <c r="AT18" s="3" t="s">
        <v>4646</v>
      </c>
      <c r="AU18" s="3" t="s">
        <v>4646</v>
      </c>
      <c r="AV18" s="3" t="s">
        <v>4646</v>
      </c>
      <c r="AW18" s="3" t="s">
        <v>4646</v>
      </c>
    </row>
    <row r="19" spans="1:49" x14ac:dyDescent="0.3">
      <c r="A19" s="3" t="s">
        <v>110</v>
      </c>
      <c r="B19" s="4">
        <v>45314</v>
      </c>
      <c r="C19" s="4" t="str">
        <f t="shared" si="2"/>
        <v>Jan</v>
      </c>
      <c r="D19" s="4" t="str">
        <f t="shared" si="3"/>
        <v>2024</v>
      </c>
      <c r="E19" s="3"/>
      <c r="F19" s="3" t="s">
        <v>114</v>
      </c>
      <c r="G19" s="3" t="str">
        <f t="shared" si="4"/>
        <v/>
      </c>
      <c r="H19" s="3" t="s">
        <v>111</v>
      </c>
      <c r="I19" s="3" t="str">
        <f>VLOOKUP($H19,Customers!$A$1:$I$721,2,FALSE)</f>
        <v>Arjun Mehta</v>
      </c>
      <c r="J19" s="3" t="str">
        <f>VLOOKUP($H19,Customers!$A$1:$I$721,3,FALSE)</f>
        <v>Male</v>
      </c>
      <c r="K19" s="3">
        <f>VLOOKUP($H19,Customers!$A$1:$I$721,4,FALSE)</f>
        <v>41</v>
      </c>
      <c r="L19" s="3" t="str">
        <f>VLOOKUP($H19,Customers!$A$1:$I$721,5,FALSE)</f>
        <v>Lucknow</v>
      </c>
      <c r="M19" s="3" t="str">
        <f>VLOOKUP($H19,Customers!$A$1:$I$721,6,FALSE)</f>
        <v>Uttar Pradesh</v>
      </c>
      <c r="N19" s="3" t="str">
        <f>VLOOKUP($H19,Customers!$A$1:$I$721,7,FALSE)</f>
        <v>Engineer</v>
      </c>
      <c r="O19" s="3">
        <f>VLOOKUP($H19,Customers!$A$1:$I$721,8,FALSE)</f>
        <v>1510000</v>
      </c>
      <c r="P19" s="3" t="str">
        <f>VLOOKUP($H19,Customers!$A$1:$I$721,9,FALSE)</f>
        <v>Individual</v>
      </c>
      <c r="Q19" s="3" t="s">
        <v>103</v>
      </c>
      <c r="R19" s="3" t="str" cm="1">
        <f t="array" ref="R19:Y19">VLOOKUP($Q19,Cars[],{2,3,4,5,6,7,8,9},FALSE)</f>
        <v>Maruti Suzuki</v>
      </c>
      <c r="S19" s="3" t="str">
        <v>Ertiga</v>
      </c>
      <c r="T19" s="3" t="str">
        <v>MPV</v>
      </c>
      <c r="U19" s="3" t="str">
        <v>CNG</v>
      </c>
      <c r="V19" s="3" t="str">
        <v>Manual</v>
      </c>
      <c r="W19" s="3">
        <v>900000</v>
      </c>
      <c r="X19" s="3">
        <v>2022</v>
      </c>
      <c r="Y19" s="3">
        <v>3</v>
      </c>
      <c r="Z19" s="3" t="s">
        <v>112</v>
      </c>
      <c r="AA19" s="3" t="str">
        <f>VLOOKUP(Z19,Dealers[],5,FALSE)</f>
        <v>North</v>
      </c>
      <c r="AB19" s="3" t="str" cm="1">
        <f t="array" ref="AB19:AE19">VLOOKUP($Z19,Dealers[],{2,7,8,9},FALSE)</f>
        <v>Noida Car World</v>
      </c>
      <c r="AC19" s="3">
        <v>2007</v>
      </c>
      <c r="AD19" s="3">
        <v>10000</v>
      </c>
      <c r="AE19" s="3">
        <v>3.8</v>
      </c>
      <c r="AF19" s="3" t="s">
        <v>113</v>
      </c>
      <c r="AG19" s="3" t="str">
        <f>VLOOKUP($AF19,SalesPerson[],2,FALSE)</f>
        <v>Kunal Jain</v>
      </c>
      <c r="AH19" s="3">
        <f>_xlfn.XLOOKUP(AG19,Salespersons!$B:$B,Salespersons!$G:$G,,0)</f>
        <v>8</v>
      </c>
      <c r="AI19" s="3" t="str">
        <f>_xlfn.XLOOKUP(AG19,Salespersons!$B:$B,Salespersons!$I:$I,,0)</f>
        <v>True</v>
      </c>
      <c r="AJ19" s="3" t="s">
        <v>59</v>
      </c>
      <c r="AK19" s="14">
        <f t="shared" si="0"/>
        <v>3.6666666666666667E-2</v>
      </c>
      <c r="AL19" s="5">
        <v>33000</v>
      </c>
      <c r="AM19" s="5">
        <f t="shared" si="1"/>
        <v>867000</v>
      </c>
      <c r="AN19" s="16">
        <f t="shared" si="5"/>
        <v>8.67</v>
      </c>
      <c r="AO19" s="3" t="s">
        <v>20</v>
      </c>
      <c r="AP19" s="3" t="s">
        <v>21</v>
      </c>
      <c r="AQ19" s="3" t="s">
        <v>33</v>
      </c>
      <c r="AR19" s="3" t="s">
        <v>24</v>
      </c>
      <c r="AS19" s="3" t="s">
        <v>4646</v>
      </c>
      <c r="AT19" s="3" t="s">
        <v>4646</v>
      </c>
      <c r="AU19" s="3" t="s">
        <v>4646</v>
      </c>
      <c r="AV19" s="3" t="s">
        <v>4646</v>
      </c>
      <c r="AW19" s="3" t="s">
        <v>4646</v>
      </c>
    </row>
    <row r="20" spans="1:49" x14ac:dyDescent="0.3">
      <c r="A20" s="3" t="s">
        <v>115</v>
      </c>
      <c r="B20" s="4">
        <v>45315</v>
      </c>
      <c r="C20" s="4" t="str">
        <f t="shared" si="2"/>
        <v>Jan</v>
      </c>
      <c r="D20" s="4" t="str">
        <f t="shared" si="3"/>
        <v>2024</v>
      </c>
      <c r="E20" s="4">
        <v>45318</v>
      </c>
      <c r="F20" s="3" t="s">
        <v>23</v>
      </c>
      <c r="G20" s="3">
        <f t="shared" si="4"/>
        <v>3</v>
      </c>
      <c r="H20" s="3" t="s">
        <v>116</v>
      </c>
      <c r="I20" s="3" t="str">
        <f>VLOOKUP($H20,Customers!$A$1:$I$721,2,FALSE)</f>
        <v>Mahesh Malhotra</v>
      </c>
      <c r="J20" s="3" t="str">
        <f>VLOOKUP($H20,Customers!$A$1:$I$721,3,FALSE)</f>
        <v>Male</v>
      </c>
      <c r="K20" s="3">
        <f>VLOOKUP($H20,Customers!$A$1:$I$721,4,FALSE)</f>
        <v>46</v>
      </c>
      <c r="L20" s="3" t="str">
        <f>VLOOKUP($H20,Customers!$A$1:$I$721,5,FALSE)</f>
        <v>Panipat</v>
      </c>
      <c r="M20" s="3" t="str">
        <f>VLOOKUP($H20,Customers!$A$1:$I$721,6,FALSE)</f>
        <v>Haryana</v>
      </c>
      <c r="N20" s="3" t="str">
        <f>VLOOKUP($H20,Customers!$A$1:$I$721,7,FALSE)</f>
        <v>Salaried - Private</v>
      </c>
      <c r="O20" s="3">
        <f>VLOOKUP($H20,Customers!$A$1:$I$721,8,FALSE)</f>
        <v>1690000</v>
      </c>
      <c r="P20" s="3" t="str">
        <f>VLOOKUP($H20,Customers!$A$1:$I$721,9,FALSE)</f>
        <v>Individual</v>
      </c>
      <c r="Q20" s="3" t="s">
        <v>117</v>
      </c>
      <c r="R20" s="3" t="str" cm="1">
        <f t="array" ref="R20:Y20">VLOOKUP($Q20,Cars[],{2,3,4,5,6,7,8,9},FALSE)</f>
        <v>Kia</v>
      </c>
      <c r="S20" s="3" t="str">
        <v>Carens</v>
      </c>
      <c r="T20" s="3" t="str">
        <v>MPV</v>
      </c>
      <c r="U20" s="3" t="str">
        <v>Diesel</v>
      </c>
      <c r="V20" s="3" t="str">
        <v>Manual</v>
      </c>
      <c r="W20" s="3">
        <v>1200000</v>
      </c>
      <c r="X20" s="3">
        <v>2022</v>
      </c>
      <c r="Y20" s="3">
        <v>3</v>
      </c>
      <c r="Z20" s="3" t="s">
        <v>51</v>
      </c>
      <c r="AA20" s="3" t="str">
        <f>VLOOKUP(Z20,Dealers[],5,FALSE)</f>
        <v>North</v>
      </c>
      <c r="AB20" s="3" t="str" cm="1">
        <f t="array" ref="AB20:AE20">VLOOKUP($Z20,Dealers[],{2,7,8,9},FALSE)</f>
        <v>Panipat Motors</v>
      </c>
      <c r="AC20" s="3">
        <v>2012</v>
      </c>
      <c r="AD20" s="3">
        <v>10000</v>
      </c>
      <c r="AE20" s="3">
        <v>4.2</v>
      </c>
      <c r="AF20" s="3" t="s">
        <v>118</v>
      </c>
      <c r="AG20" s="3" t="str">
        <f>VLOOKUP($AF20,SalesPerson[],2,FALSE)</f>
        <v>Rahul Rao</v>
      </c>
      <c r="AH20" s="3">
        <f>_xlfn.XLOOKUP(AG20,Salespersons!$B:$B,Salespersons!$G:$G,,0)</f>
        <v>5</v>
      </c>
      <c r="AI20" s="3" t="str">
        <f>_xlfn.XLOOKUP(AG20,Salespersons!$B:$B,Salespersons!$I:$I,,0)</f>
        <v>True</v>
      </c>
      <c r="AJ20" s="3" t="s">
        <v>30</v>
      </c>
      <c r="AK20" s="14">
        <f t="shared" si="0"/>
        <v>4.3333333333333335E-2</v>
      </c>
      <c r="AL20" s="5">
        <v>52000</v>
      </c>
      <c r="AM20" s="5">
        <f t="shared" si="1"/>
        <v>1148000</v>
      </c>
      <c r="AN20" s="16">
        <f t="shared" si="5"/>
        <v>11.48</v>
      </c>
      <c r="AO20" s="3" t="s">
        <v>95</v>
      </c>
      <c r="AP20" s="3" t="s">
        <v>100</v>
      </c>
      <c r="AQ20" s="3" t="s">
        <v>119</v>
      </c>
      <c r="AR20" s="3" t="s">
        <v>47</v>
      </c>
      <c r="AS20" s="3" t="str" cm="1">
        <f t="array" ref="AS20:AW20">VLOOKUP($A20,Feedback[],{2,4,5,6,7},FALSE)</f>
        <v>FB0014</v>
      </c>
      <c r="AT20" s="3">
        <v>5</v>
      </c>
      <c r="AU20" s="3">
        <v>10</v>
      </c>
      <c r="AV20" s="3" t="str">
        <v>Email</v>
      </c>
      <c r="AW20" s="3" t="str">
        <v>None</v>
      </c>
    </row>
    <row r="21" spans="1:49" x14ac:dyDescent="0.3">
      <c r="A21" s="3" t="s">
        <v>120</v>
      </c>
      <c r="B21" s="4">
        <v>45316</v>
      </c>
      <c r="C21" s="4" t="str">
        <f t="shared" si="2"/>
        <v>Jan</v>
      </c>
      <c r="D21" s="4" t="str">
        <f t="shared" si="3"/>
        <v>2024</v>
      </c>
      <c r="E21" s="4">
        <v>45348</v>
      </c>
      <c r="F21" s="3" t="s">
        <v>23</v>
      </c>
      <c r="G21" s="3">
        <f t="shared" si="4"/>
        <v>32</v>
      </c>
      <c r="H21" s="3" t="s">
        <v>121</v>
      </c>
      <c r="I21" s="3" t="str">
        <f>VLOOKUP($H21,Customers!$A$1:$I$721,2,FALSE)</f>
        <v>Gaurav Mehta</v>
      </c>
      <c r="J21" s="3" t="str">
        <f>VLOOKUP($H21,Customers!$A$1:$I$721,3,FALSE)</f>
        <v>Male</v>
      </c>
      <c r="K21" s="3">
        <f>VLOOKUP($H21,Customers!$A$1:$I$721,4,FALSE)</f>
        <v>21</v>
      </c>
      <c r="L21" s="3" t="str">
        <f>VLOOKUP($H21,Customers!$A$1:$I$721,5,FALSE)</f>
        <v>Ludhiana</v>
      </c>
      <c r="M21" s="3" t="str">
        <f>VLOOKUP($H21,Customers!$A$1:$I$721,6,FALSE)</f>
        <v>Punjab</v>
      </c>
      <c r="N21" s="3" t="str">
        <f>VLOOKUP($H21,Customers!$A$1:$I$721,7,FALSE)</f>
        <v>Teacher</v>
      </c>
      <c r="O21" s="3">
        <f>VLOOKUP($H21,Customers!$A$1:$I$721,8,FALSE)</f>
        <v>470000</v>
      </c>
      <c r="P21" s="3" t="str">
        <f>VLOOKUP($H21,Customers!$A$1:$I$721,9,FALSE)</f>
        <v>Individual</v>
      </c>
      <c r="Q21" s="3" t="s">
        <v>67</v>
      </c>
      <c r="R21" s="3" t="str" cm="1">
        <f t="array" ref="R21:Y21">VLOOKUP($Q21,Cars[],{2,3,4,5,6,7,8,9},FALSE)</f>
        <v>Maruti Suzuki</v>
      </c>
      <c r="S21" s="3" t="str">
        <v>Dzire</v>
      </c>
      <c r="T21" s="3" t="str">
        <v>Sedan</v>
      </c>
      <c r="U21" s="3" t="str">
        <v>Petrol</v>
      </c>
      <c r="V21" s="3" t="str">
        <v>Manual</v>
      </c>
      <c r="W21" s="3">
        <v>690000</v>
      </c>
      <c r="X21" s="3">
        <v>2024</v>
      </c>
      <c r="Y21" s="3">
        <v>3</v>
      </c>
      <c r="Z21" s="3" t="s">
        <v>28</v>
      </c>
      <c r="AA21" s="3" t="str">
        <f>VLOOKUP(Z21,Dealers[],5,FALSE)</f>
        <v>North</v>
      </c>
      <c r="AB21" s="3" t="str" cm="1">
        <f t="array" ref="AB21:AE21">VLOOKUP($Z21,Dealers[],{2,7,8,9},FALSE)</f>
        <v>Ludhiana Wheels</v>
      </c>
      <c r="AC21" s="3">
        <v>2010</v>
      </c>
      <c r="AD21" s="3">
        <v>12000</v>
      </c>
      <c r="AE21" s="3">
        <v>4</v>
      </c>
      <c r="AF21" s="3" t="s">
        <v>89</v>
      </c>
      <c r="AG21" s="3" t="str">
        <f>VLOOKUP($AF21,SalesPerson[],2,FALSE)</f>
        <v>Akash Verma</v>
      </c>
      <c r="AH21" s="3">
        <f>_xlfn.XLOOKUP(AG21,Salespersons!$B:$B,Salespersons!$G:$G,,0)</f>
        <v>8</v>
      </c>
      <c r="AI21" s="3" t="str">
        <f>_xlfn.XLOOKUP(AG21,Salespersons!$B:$B,Salespersons!$I:$I,,0)</f>
        <v>True</v>
      </c>
      <c r="AJ21" s="3" t="s">
        <v>75</v>
      </c>
      <c r="AK21" s="14">
        <f t="shared" si="0"/>
        <v>0</v>
      </c>
      <c r="AL21" s="5">
        <v>0</v>
      </c>
      <c r="AM21" s="5">
        <f t="shared" si="1"/>
        <v>690000</v>
      </c>
      <c r="AN21" s="16">
        <f t="shared" si="5"/>
        <v>6.9</v>
      </c>
      <c r="AO21" s="3" t="s">
        <v>20</v>
      </c>
      <c r="AP21" s="3" t="s">
        <v>21</v>
      </c>
      <c r="AQ21" s="3" t="s">
        <v>122</v>
      </c>
      <c r="AR21" s="3" t="s">
        <v>24</v>
      </c>
      <c r="AS21" s="3" t="str" cm="1">
        <f t="array" ref="AS21:AW21">VLOOKUP($A21,Feedback[],{2,4,5,6,7},FALSE)</f>
        <v>FB0015</v>
      </c>
      <c r="AT21" s="3">
        <v>4</v>
      </c>
      <c r="AU21" s="3">
        <v>7</v>
      </c>
      <c r="AV21" s="3" t="str">
        <v>Phone</v>
      </c>
      <c r="AW21" s="3" t="str">
        <v>None</v>
      </c>
    </row>
    <row r="22" spans="1:49" x14ac:dyDescent="0.3">
      <c r="A22" s="3" t="s">
        <v>123</v>
      </c>
      <c r="B22" s="4">
        <v>45317</v>
      </c>
      <c r="C22" s="4" t="str">
        <f t="shared" si="2"/>
        <v>Jan</v>
      </c>
      <c r="D22" s="4" t="str">
        <f t="shared" si="3"/>
        <v>2024</v>
      </c>
      <c r="E22" s="4">
        <v>45328</v>
      </c>
      <c r="F22" s="3" t="s">
        <v>23</v>
      </c>
      <c r="G22" s="3">
        <f t="shared" si="4"/>
        <v>11</v>
      </c>
      <c r="H22" s="3" t="s">
        <v>124</v>
      </c>
      <c r="I22" s="3" t="str">
        <f>VLOOKUP($H22,Customers!$A$1:$I$721,2,FALSE)</f>
        <v>Sneha Gupta</v>
      </c>
      <c r="J22" s="3" t="str">
        <f>VLOOKUP($H22,Customers!$A$1:$I$721,3,FALSE)</f>
        <v>Female</v>
      </c>
      <c r="K22" s="3">
        <f>VLOOKUP($H22,Customers!$A$1:$I$721,4,FALSE)</f>
        <v>29</v>
      </c>
      <c r="L22" s="3" t="str">
        <f>VLOOKUP($H22,Customers!$A$1:$I$721,5,FALSE)</f>
        <v>Chandigarh</v>
      </c>
      <c r="M22" s="3" t="str">
        <f>VLOOKUP($H22,Customers!$A$1:$I$721,6,FALSE)</f>
        <v>Chandigarh</v>
      </c>
      <c r="N22" s="3" t="str">
        <f>VLOOKUP($H22,Customers!$A$1:$I$721,7,FALSE)</f>
        <v>Self-Employed Professional</v>
      </c>
      <c r="O22" s="3">
        <f>VLOOKUP($H22,Customers!$A$1:$I$721,8,FALSE)</f>
        <v>1390000</v>
      </c>
      <c r="P22" s="3" t="str">
        <f>VLOOKUP($H22,Customers!$A$1:$I$721,9,FALSE)</f>
        <v>Individual</v>
      </c>
      <c r="Q22" s="3" t="s">
        <v>125</v>
      </c>
      <c r="R22" s="3" t="str" cm="1">
        <f t="array" ref="R22:Y22">VLOOKUP($Q22,Cars[],{2,3,4,5,6,7,8,9},FALSE)</f>
        <v>Hyundai</v>
      </c>
      <c r="S22" s="3" t="str">
        <v>Creta</v>
      </c>
      <c r="T22" s="3" t="str">
        <v>SUV</v>
      </c>
      <c r="U22" s="3" t="str">
        <v>Diesel</v>
      </c>
      <c r="V22" s="3" t="str">
        <v>Automatic</v>
      </c>
      <c r="W22" s="3">
        <v>1250000</v>
      </c>
      <c r="X22" s="3">
        <v>2024</v>
      </c>
      <c r="Y22" s="3">
        <v>4</v>
      </c>
      <c r="Z22" s="3" t="s">
        <v>126</v>
      </c>
      <c r="AA22" s="3" t="str">
        <f>VLOOKUP(Z22,Dealers[],5,FALSE)</f>
        <v>South</v>
      </c>
      <c r="AB22" s="3" t="str" cm="1">
        <f t="array" ref="AB22:AE22">VLOOKUP($Z22,Dealers[],{2,7,8,9},FALSE)</f>
        <v>Bengaluru Auto Hub</v>
      </c>
      <c r="AC22" s="3">
        <v>2013</v>
      </c>
      <c r="AD22" s="3">
        <v>12000</v>
      </c>
      <c r="AE22" s="3">
        <v>4.4000000000000004</v>
      </c>
      <c r="AF22" s="3" t="s">
        <v>127</v>
      </c>
      <c r="AG22" s="3" t="str">
        <f>VLOOKUP($AF22,SalesPerson[],2,FALSE)</f>
        <v>Yash Sharma</v>
      </c>
      <c r="AH22" s="3">
        <f>_xlfn.XLOOKUP(AG22,Salespersons!$B:$B,Salespersons!$G:$G,,0)</f>
        <v>5</v>
      </c>
      <c r="AI22" s="3" t="str">
        <f>_xlfn.XLOOKUP(AG22,Salespersons!$B:$B,Salespersons!$I:$I,,0)</f>
        <v>True</v>
      </c>
      <c r="AJ22" s="3" t="s">
        <v>30</v>
      </c>
      <c r="AK22" s="14">
        <f t="shared" si="0"/>
        <v>1.7600000000000001E-2</v>
      </c>
      <c r="AL22" s="5">
        <v>22000</v>
      </c>
      <c r="AM22" s="5">
        <f t="shared" si="1"/>
        <v>1228000</v>
      </c>
      <c r="AN22" s="16">
        <f t="shared" si="5"/>
        <v>12.28</v>
      </c>
      <c r="AO22" s="3" t="s">
        <v>20</v>
      </c>
      <c r="AP22" s="3" t="s">
        <v>21</v>
      </c>
      <c r="AQ22" s="3" t="s">
        <v>22</v>
      </c>
      <c r="AR22" s="3" t="s">
        <v>24</v>
      </c>
      <c r="AS22" s="3" t="str" cm="1">
        <f t="array" ref="AS22:AW22">VLOOKUP($A22,Feedback[],{2,4,5,6,7},FALSE)</f>
        <v>FB0016</v>
      </c>
      <c r="AT22" s="3">
        <v>5</v>
      </c>
      <c r="AU22" s="3">
        <v>10</v>
      </c>
      <c r="AV22" s="3" t="str">
        <v>Email</v>
      </c>
      <c r="AW22" s="3" t="str">
        <v>None</v>
      </c>
    </row>
    <row r="23" spans="1:49" x14ac:dyDescent="0.3">
      <c r="A23" s="3" t="s">
        <v>128</v>
      </c>
      <c r="B23" s="4">
        <v>45317</v>
      </c>
      <c r="C23" s="4" t="str">
        <f t="shared" si="2"/>
        <v>Jan</v>
      </c>
      <c r="D23" s="4" t="str">
        <f t="shared" si="3"/>
        <v>2024</v>
      </c>
      <c r="E23" s="4">
        <v>45339</v>
      </c>
      <c r="F23" s="3" t="s">
        <v>23</v>
      </c>
      <c r="G23" s="3">
        <f t="shared" si="4"/>
        <v>22</v>
      </c>
      <c r="H23" s="3" t="s">
        <v>129</v>
      </c>
      <c r="I23" s="3" t="str">
        <f>VLOOKUP($H23,Customers!$A$1:$I$721,2,FALSE)</f>
        <v>Nisha Mishra</v>
      </c>
      <c r="J23" s="3" t="str">
        <f>VLOOKUP($H23,Customers!$A$1:$I$721,3,FALSE)</f>
        <v>Female</v>
      </c>
      <c r="K23" s="3">
        <f>VLOOKUP($H23,Customers!$A$1:$I$721,4,FALSE)</f>
        <v>21</v>
      </c>
      <c r="L23" s="3" t="str">
        <f>VLOOKUP($H23,Customers!$A$1:$I$721,5,FALSE)</f>
        <v>Pune</v>
      </c>
      <c r="M23" s="3" t="str">
        <f>VLOOKUP($H23,Customers!$A$1:$I$721,6,FALSE)</f>
        <v>Maharashtra</v>
      </c>
      <c r="N23" s="3" t="str">
        <f>VLOOKUP($H23,Customers!$A$1:$I$721,7,FALSE)</f>
        <v>Student/Other</v>
      </c>
      <c r="O23" s="3">
        <f>VLOOKUP($H23,Customers!$A$1:$I$721,8,FALSE)</f>
        <v>590000</v>
      </c>
      <c r="P23" s="3" t="str">
        <f>VLOOKUP($H23,Customers!$A$1:$I$721,9,FALSE)</f>
        <v>Individual</v>
      </c>
      <c r="Q23" s="3" t="s">
        <v>92</v>
      </c>
      <c r="R23" s="3" t="str" cm="1">
        <f t="array" ref="R23:Y23">VLOOKUP($Q23,Cars[],{2,3,4,5,6,7,8,9},FALSE)</f>
        <v>Hyundai</v>
      </c>
      <c r="S23" s="3" t="str">
        <v>Verna</v>
      </c>
      <c r="T23" s="3" t="str">
        <v>Sedan</v>
      </c>
      <c r="U23" s="3" t="str">
        <v>Petrol</v>
      </c>
      <c r="V23" s="3" t="str">
        <v>Automatic</v>
      </c>
      <c r="W23" s="3">
        <v>1100000</v>
      </c>
      <c r="X23" s="3">
        <v>2023</v>
      </c>
      <c r="Y23" s="3">
        <v>2</v>
      </c>
      <c r="Z23" s="3" t="s">
        <v>84</v>
      </c>
      <c r="AA23" s="3" t="str">
        <f>VLOOKUP(Z23,Dealers[],5,FALSE)</f>
        <v>West</v>
      </c>
      <c r="AB23" s="3" t="str" cm="1">
        <f t="array" ref="AB23:AE23">VLOOKUP($Z23,Dealers[],{2,7,8,9},FALSE)</f>
        <v>Pune Autoplex</v>
      </c>
      <c r="AC23" s="3">
        <v>2014</v>
      </c>
      <c r="AD23" s="3">
        <v>3000</v>
      </c>
      <c r="AE23" s="3">
        <v>4.5999999999999996</v>
      </c>
      <c r="AF23" s="3" t="s">
        <v>130</v>
      </c>
      <c r="AG23" s="3" t="str">
        <f>VLOOKUP($AF23,SalesPerson[],2,FALSE)</f>
        <v>Nitin Pillai</v>
      </c>
      <c r="AH23" s="3">
        <f>_xlfn.XLOOKUP(AG23,Salespersons!$B:$B,Salespersons!$G:$G,,0)</f>
        <v>6</v>
      </c>
      <c r="AI23" s="3" t="str">
        <f>_xlfn.XLOOKUP(AG23,Salespersons!$B:$B,Salespersons!$I:$I,,0)</f>
        <v>True</v>
      </c>
      <c r="AJ23" s="3" t="s">
        <v>75</v>
      </c>
      <c r="AK23" s="14">
        <f t="shared" si="0"/>
        <v>0</v>
      </c>
      <c r="AL23" s="5">
        <v>0</v>
      </c>
      <c r="AM23" s="5">
        <f t="shared" si="1"/>
        <v>1100000</v>
      </c>
      <c r="AN23" s="16">
        <f t="shared" si="5"/>
        <v>11</v>
      </c>
      <c r="AO23" s="3" t="s">
        <v>95</v>
      </c>
      <c r="AP23" s="3" t="s">
        <v>96</v>
      </c>
      <c r="AQ23" s="3" t="s">
        <v>122</v>
      </c>
      <c r="AR23" s="3" t="s">
        <v>24</v>
      </c>
      <c r="AS23" s="3" t="s">
        <v>4646</v>
      </c>
      <c r="AT23" s="3" t="s">
        <v>4646</v>
      </c>
      <c r="AU23" s="3" t="s">
        <v>4646</v>
      </c>
      <c r="AV23" s="3" t="s">
        <v>4646</v>
      </c>
      <c r="AW23" s="3" t="s">
        <v>4646</v>
      </c>
    </row>
    <row r="24" spans="1:49" x14ac:dyDescent="0.3">
      <c r="A24" s="3" t="s">
        <v>131</v>
      </c>
      <c r="B24" s="4">
        <v>45320</v>
      </c>
      <c r="C24" s="4" t="str">
        <f t="shared" si="2"/>
        <v>Jan</v>
      </c>
      <c r="D24" s="4" t="str">
        <f t="shared" si="3"/>
        <v>2024</v>
      </c>
      <c r="E24" s="4">
        <v>45335</v>
      </c>
      <c r="F24" s="3" t="s">
        <v>23</v>
      </c>
      <c r="G24" s="3">
        <f t="shared" si="4"/>
        <v>15</v>
      </c>
      <c r="H24" s="3" t="s">
        <v>132</v>
      </c>
      <c r="I24" s="3" t="str">
        <f>VLOOKUP($H24,Customers!$A$1:$I$721,2,FALSE)</f>
        <v>Suresh Nair</v>
      </c>
      <c r="J24" s="3" t="str">
        <f>VLOOKUP($H24,Customers!$A$1:$I$721,3,FALSE)</f>
        <v>Male</v>
      </c>
      <c r="K24" s="3">
        <f>VLOOKUP($H24,Customers!$A$1:$I$721,4,FALSE)</f>
        <v>38</v>
      </c>
      <c r="L24" s="3" t="str">
        <f>VLOOKUP($H24,Customers!$A$1:$I$721,5,FALSE)</f>
        <v>Guwahati</v>
      </c>
      <c r="M24" s="3" t="str">
        <f>VLOOKUP($H24,Customers!$A$1:$I$721,6,FALSE)</f>
        <v>Assam</v>
      </c>
      <c r="N24" s="3" t="str">
        <f>VLOOKUP($H24,Customers!$A$1:$I$721,7,FALSE)</f>
        <v>Teacher</v>
      </c>
      <c r="O24" s="3">
        <f>VLOOKUP($H24,Customers!$A$1:$I$721,8,FALSE)</f>
        <v>620000</v>
      </c>
      <c r="P24" s="3" t="str">
        <f>VLOOKUP($H24,Customers!$A$1:$I$721,9,FALSE)</f>
        <v>Individual</v>
      </c>
      <c r="Q24" s="3" t="s">
        <v>133</v>
      </c>
      <c r="R24" s="3" t="str" cm="1">
        <f t="array" ref="R24:Y24">VLOOKUP($Q24,Cars[],{2,3,4,5,6,7,8,9},FALSE)</f>
        <v>Skoda</v>
      </c>
      <c r="S24" s="3" t="str">
        <v>Slavia</v>
      </c>
      <c r="T24" s="3" t="str">
        <v>Sedan</v>
      </c>
      <c r="U24" s="3" t="str">
        <v>Petrol</v>
      </c>
      <c r="V24" s="3" t="str">
        <v>Automatic</v>
      </c>
      <c r="W24" s="3">
        <v>1300000</v>
      </c>
      <c r="X24" s="3">
        <v>2022</v>
      </c>
      <c r="Y24" s="3">
        <v>3</v>
      </c>
      <c r="Z24" s="3" t="s">
        <v>134</v>
      </c>
      <c r="AA24" s="3" t="str">
        <f>VLOOKUP(Z24,Dealers[],5,FALSE)</f>
        <v>East</v>
      </c>
      <c r="AB24" s="3" t="str" cm="1">
        <f t="array" ref="AB24:AE24">VLOOKUP($Z24,Dealers[],{2,7,8,9},FALSE)</f>
        <v>Guwahati Automobiles</v>
      </c>
      <c r="AC24" s="3">
        <v>2005</v>
      </c>
      <c r="AD24" s="3">
        <v>12000</v>
      </c>
      <c r="AE24" s="3">
        <v>4.4000000000000004</v>
      </c>
      <c r="AF24" s="3" t="s">
        <v>135</v>
      </c>
      <c r="AG24" s="3" t="str">
        <f>VLOOKUP($AF24,SalesPerson[],2,FALSE)</f>
        <v>Tarun Mehta</v>
      </c>
      <c r="AH24" s="3">
        <f>_xlfn.XLOOKUP(AG24,Salespersons!$B:$B,Salespersons!$G:$G,,0)</f>
        <v>4</v>
      </c>
      <c r="AI24" s="3" t="str">
        <f>_xlfn.XLOOKUP(AG24,Salespersons!$B:$B,Salespersons!$I:$I,,0)</f>
        <v>True</v>
      </c>
      <c r="AJ24" s="3" t="s">
        <v>30</v>
      </c>
      <c r="AK24" s="14">
        <f t="shared" si="0"/>
        <v>1.6923076923076923E-2</v>
      </c>
      <c r="AL24" s="5">
        <v>22000</v>
      </c>
      <c r="AM24" s="5">
        <f t="shared" si="1"/>
        <v>1278000</v>
      </c>
      <c r="AN24" s="16">
        <f t="shared" si="5"/>
        <v>12.78</v>
      </c>
      <c r="AO24" s="3" t="s">
        <v>95</v>
      </c>
      <c r="AP24" s="3" t="s">
        <v>32</v>
      </c>
      <c r="AQ24" s="3" t="s">
        <v>46</v>
      </c>
      <c r="AR24" s="3" t="s">
        <v>24</v>
      </c>
      <c r="AS24" s="3" t="str" cm="1">
        <f t="array" ref="AS24:AW24">VLOOKUP($A24,Feedback[],{2,4,5,6,7},FALSE)</f>
        <v>FB0017</v>
      </c>
      <c r="AT24" s="3">
        <v>4</v>
      </c>
      <c r="AU24" s="3">
        <v>7</v>
      </c>
      <c r="AV24" s="3" t="str">
        <v>Email</v>
      </c>
      <c r="AW24" s="3" t="str">
        <v>None</v>
      </c>
    </row>
    <row r="25" spans="1:49" x14ac:dyDescent="0.3">
      <c r="A25" s="3" t="s">
        <v>136</v>
      </c>
      <c r="B25" s="4">
        <v>45320</v>
      </c>
      <c r="C25" s="4" t="str">
        <f t="shared" si="2"/>
        <v>Jan</v>
      </c>
      <c r="D25" s="4" t="str">
        <f t="shared" si="3"/>
        <v>2024</v>
      </c>
      <c r="E25" s="4">
        <v>45354</v>
      </c>
      <c r="F25" s="3" t="s">
        <v>23</v>
      </c>
      <c r="G25" s="3">
        <f t="shared" si="4"/>
        <v>34</v>
      </c>
      <c r="H25" s="3" t="s">
        <v>137</v>
      </c>
      <c r="I25" s="3" t="str">
        <f>VLOOKUP($H25,Customers!$A$1:$I$721,2,FALSE)</f>
        <v>Nitin Gupta</v>
      </c>
      <c r="J25" s="3" t="str">
        <f>VLOOKUP($H25,Customers!$A$1:$I$721,3,FALSE)</f>
        <v>Male</v>
      </c>
      <c r="K25" s="3">
        <f>VLOOKUP($H25,Customers!$A$1:$I$721,4,FALSE)</f>
        <v>49</v>
      </c>
      <c r="L25" s="3" t="str">
        <f>VLOOKUP($H25,Customers!$A$1:$I$721,5,FALSE)</f>
        <v>Panipat</v>
      </c>
      <c r="M25" s="3" t="str">
        <f>VLOOKUP($H25,Customers!$A$1:$I$721,6,FALSE)</f>
        <v>Haryana</v>
      </c>
      <c r="N25" s="3" t="str">
        <f>VLOOKUP($H25,Customers!$A$1:$I$721,7,FALSE)</f>
        <v>Salaried - Private</v>
      </c>
      <c r="O25" s="3">
        <f>VLOOKUP($H25,Customers!$A$1:$I$721,8,FALSE)</f>
        <v>1440000</v>
      </c>
      <c r="P25" s="3" t="str">
        <f>VLOOKUP($H25,Customers!$A$1:$I$721,9,FALSE)</f>
        <v>Individual</v>
      </c>
      <c r="Q25" s="3" t="s">
        <v>138</v>
      </c>
      <c r="R25" s="3" t="str" cm="1">
        <f t="array" ref="R25:Y25">VLOOKUP($Q25,Cars[],{2,3,4,5,6,7,8,9},FALSE)</f>
        <v>Tata</v>
      </c>
      <c r="S25" s="3" t="str">
        <v>Nexon</v>
      </c>
      <c r="T25" s="3" t="str">
        <v>SUV</v>
      </c>
      <c r="U25" s="3" t="str">
        <v>Diesel</v>
      </c>
      <c r="V25" s="3" t="str">
        <v>Manual</v>
      </c>
      <c r="W25" s="3">
        <v>950000</v>
      </c>
      <c r="X25" s="3">
        <v>2023</v>
      </c>
      <c r="Y25" s="3">
        <v>3</v>
      </c>
      <c r="Z25" s="3" t="s">
        <v>57</v>
      </c>
      <c r="AA25" s="3" t="str">
        <f>VLOOKUP(Z25,Dealers[],5,FALSE)</f>
        <v>North</v>
      </c>
      <c r="AB25" s="3" t="str" cm="1">
        <f t="array" ref="AB25:AE25">VLOOKUP($Z25,Dealers[],{2,7,8,9},FALSE)</f>
        <v>Gurugram Autoplex</v>
      </c>
      <c r="AC25" s="3">
        <v>2007</v>
      </c>
      <c r="AD25" s="3">
        <v>10000</v>
      </c>
      <c r="AE25" s="3">
        <v>4</v>
      </c>
      <c r="AF25" s="3" t="s">
        <v>139</v>
      </c>
      <c r="AG25" s="3" t="str">
        <f>VLOOKUP($AF25,SalesPerson[],2,FALSE)</f>
        <v>Mohit Bose</v>
      </c>
      <c r="AH25" s="3">
        <f>_xlfn.XLOOKUP(AG25,Salespersons!$B:$B,Salespersons!$G:$G,,0)</f>
        <v>4</v>
      </c>
      <c r="AI25" s="3" t="str">
        <f>_xlfn.XLOOKUP(AG25,Salespersons!$B:$B,Salespersons!$I:$I,,0)</f>
        <v>True</v>
      </c>
      <c r="AJ25" s="3" t="s">
        <v>78</v>
      </c>
      <c r="AK25" s="14">
        <f t="shared" si="0"/>
        <v>3.6842105263157891E-2</v>
      </c>
      <c r="AL25" s="5">
        <v>35000</v>
      </c>
      <c r="AM25" s="5">
        <f t="shared" si="1"/>
        <v>915000</v>
      </c>
      <c r="AN25" s="16">
        <f t="shared" si="5"/>
        <v>9.15</v>
      </c>
      <c r="AO25" s="3" t="s">
        <v>31</v>
      </c>
      <c r="AP25" s="3" t="s">
        <v>96</v>
      </c>
      <c r="AQ25" s="3" t="s">
        <v>22</v>
      </c>
      <c r="AR25" s="3" t="s">
        <v>47</v>
      </c>
      <c r="AS25" s="3" t="s">
        <v>4646</v>
      </c>
      <c r="AT25" s="3" t="s">
        <v>4646</v>
      </c>
      <c r="AU25" s="3" t="s">
        <v>4646</v>
      </c>
      <c r="AV25" s="3" t="s">
        <v>4646</v>
      </c>
      <c r="AW25" s="3" t="s">
        <v>4646</v>
      </c>
    </row>
    <row r="26" spans="1:49" x14ac:dyDescent="0.3">
      <c r="A26" s="3" t="s">
        <v>140</v>
      </c>
      <c r="B26" s="4">
        <v>45320</v>
      </c>
      <c r="C26" s="4" t="str">
        <f t="shared" si="2"/>
        <v>Jan</v>
      </c>
      <c r="D26" s="4" t="str">
        <f t="shared" si="3"/>
        <v>2024</v>
      </c>
      <c r="E26" s="4">
        <v>45349</v>
      </c>
      <c r="F26" s="3" t="s">
        <v>23</v>
      </c>
      <c r="G26" s="3">
        <f t="shared" si="4"/>
        <v>29</v>
      </c>
      <c r="H26" s="3" t="s">
        <v>141</v>
      </c>
      <c r="I26" s="3" t="str">
        <f>VLOOKUP($H26,Customers!$A$1:$I$721,2,FALSE)</f>
        <v>Kamal Khanna</v>
      </c>
      <c r="J26" s="3" t="str">
        <f>VLOOKUP($H26,Customers!$A$1:$I$721,3,FALSE)</f>
        <v>Male</v>
      </c>
      <c r="K26" s="3">
        <f>VLOOKUP($H26,Customers!$A$1:$I$721,4,FALSE)</f>
        <v>24</v>
      </c>
      <c r="L26" s="3" t="str">
        <f>VLOOKUP($H26,Customers!$A$1:$I$721,5,FALSE)</f>
        <v>Delhi</v>
      </c>
      <c r="M26" s="3" t="str">
        <f>VLOOKUP($H26,Customers!$A$1:$I$721,6,FALSE)</f>
        <v>Delhi</v>
      </c>
      <c r="N26" s="3" t="str">
        <f>VLOOKUP($H26,Customers!$A$1:$I$721,7,FALSE)</f>
        <v>Salaried - Government</v>
      </c>
      <c r="O26" s="3">
        <f>VLOOKUP($H26,Customers!$A$1:$I$721,8,FALSE)</f>
        <v>600000</v>
      </c>
      <c r="P26" s="3" t="str">
        <f>VLOOKUP($H26,Customers!$A$1:$I$721,9,FALSE)</f>
        <v>Individual</v>
      </c>
      <c r="Q26" s="3" t="s">
        <v>103</v>
      </c>
      <c r="R26" s="3" t="str" cm="1">
        <f t="array" ref="R26:Y26">VLOOKUP($Q26,Cars[],{2,3,4,5,6,7,8,9},FALSE)</f>
        <v>Maruti Suzuki</v>
      </c>
      <c r="S26" s="3" t="str">
        <v>Ertiga</v>
      </c>
      <c r="T26" s="3" t="str">
        <v>MPV</v>
      </c>
      <c r="U26" s="3" t="str">
        <v>CNG</v>
      </c>
      <c r="V26" s="3" t="str">
        <v>Manual</v>
      </c>
      <c r="W26" s="3">
        <v>900000</v>
      </c>
      <c r="X26" s="3">
        <v>2022</v>
      </c>
      <c r="Y26" s="3">
        <v>3</v>
      </c>
      <c r="Z26" s="3" t="s">
        <v>37</v>
      </c>
      <c r="AA26" s="3" t="str">
        <f>VLOOKUP(Z26,Dealers[],5,FALSE)</f>
        <v>North</v>
      </c>
      <c r="AB26" s="3" t="str" cm="1">
        <f t="array" ref="AB26:AE26">VLOOKUP($Z26,Dealers[],{2,7,8,9},FALSE)</f>
        <v>Delhi Autoplex</v>
      </c>
      <c r="AC26" s="3">
        <v>2013</v>
      </c>
      <c r="AD26" s="3">
        <v>4500</v>
      </c>
      <c r="AE26" s="3">
        <v>3.7</v>
      </c>
      <c r="AF26" s="3" t="s">
        <v>142</v>
      </c>
      <c r="AG26" s="3" t="str">
        <f>VLOOKUP($AF26,SalesPerson[],2,FALSE)</f>
        <v>Lokesh Nair</v>
      </c>
      <c r="AH26" s="3">
        <f>_xlfn.XLOOKUP(AG26,Salespersons!$B:$B,Salespersons!$G:$G,,0)</f>
        <v>8</v>
      </c>
      <c r="AI26" s="3" t="str">
        <f>_xlfn.XLOOKUP(AG26,Salespersons!$B:$B,Salespersons!$I:$I,,0)</f>
        <v>False</v>
      </c>
      <c r="AJ26" s="3" t="s">
        <v>75</v>
      </c>
      <c r="AK26" s="14">
        <f t="shared" si="0"/>
        <v>0</v>
      </c>
      <c r="AL26" s="5">
        <v>0</v>
      </c>
      <c r="AM26" s="5">
        <f t="shared" si="1"/>
        <v>900000</v>
      </c>
      <c r="AN26" s="16">
        <f t="shared" si="5"/>
        <v>9</v>
      </c>
      <c r="AO26" s="3" t="s">
        <v>31</v>
      </c>
      <c r="AP26" s="3" t="s">
        <v>70</v>
      </c>
      <c r="AQ26" s="3" t="s">
        <v>122</v>
      </c>
      <c r="AR26" s="3" t="s">
        <v>47</v>
      </c>
      <c r="AS26" s="3" t="str" cm="1">
        <f t="array" ref="AS26:AW26">VLOOKUP($A26,Feedback[],{2,4,5,6,7},FALSE)</f>
        <v>FB0018</v>
      </c>
      <c r="AT26" s="3">
        <v>5</v>
      </c>
      <c r="AU26" s="3">
        <v>9</v>
      </c>
      <c r="AV26" s="3" t="str">
        <v>Dealer Visit</v>
      </c>
      <c r="AW26" s="3" t="str">
        <v>None</v>
      </c>
    </row>
    <row r="27" spans="1:49" x14ac:dyDescent="0.3">
      <c r="A27" s="3" t="s">
        <v>143</v>
      </c>
      <c r="B27" s="4">
        <v>45321</v>
      </c>
      <c r="C27" s="4" t="str">
        <f t="shared" si="2"/>
        <v>Jan</v>
      </c>
      <c r="D27" s="4" t="str">
        <f t="shared" si="3"/>
        <v>2024</v>
      </c>
      <c r="E27" s="4">
        <v>45354</v>
      </c>
      <c r="F27" s="3" t="s">
        <v>23</v>
      </c>
      <c r="G27" s="3">
        <f t="shared" si="4"/>
        <v>33</v>
      </c>
      <c r="H27" s="3" t="s">
        <v>144</v>
      </c>
      <c r="I27" s="3" t="str">
        <f>VLOOKUP($H27,Customers!$A$1:$I$721,2,FALSE)</f>
        <v>Sachin Bose</v>
      </c>
      <c r="J27" s="3" t="str">
        <f>VLOOKUP($H27,Customers!$A$1:$I$721,3,FALSE)</f>
        <v>Male</v>
      </c>
      <c r="K27" s="3">
        <f>VLOOKUP($H27,Customers!$A$1:$I$721,4,FALSE)</f>
        <v>31</v>
      </c>
      <c r="L27" s="3" t="str">
        <f>VLOOKUP($H27,Customers!$A$1:$I$721,5,FALSE)</f>
        <v>Jaipur</v>
      </c>
      <c r="M27" s="3" t="str">
        <f>VLOOKUP($H27,Customers!$A$1:$I$721,6,FALSE)</f>
        <v>Rajasthan</v>
      </c>
      <c r="N27" s="3" t="str">
        <f>VLOOKUP($H27,Customers!$A$1:$I$721,7,FALSE)</f>
        <v>Teacher</v>
      </c>
      <c r="O27" s="3">
        <f>VLOOKUP($H27,Customers!$A$1:$I$721,8,FALSE)</f>
        <v>500000</v>
      </c>
      <c r="P27" s="3" t="str">
        <f>VLOOKUP($H27,Customers!$A$1:$I$721,9,FALSE)</f>
        <v>Individual</v>
      </c>
      <c r="Q27" s="3" t="s">
        <v>145</v>
      </c>
      <c r="R27" s="3" t="str" cm="1">
        <f t="array" ref="R27:Y27">VLOOKUP($Q27,Cars[],{2,3,4,5,6,7,8,9},FALSE)</f>
        <v>Hyundai</v>
      </c>
      <c r="S27" s="3" t="str">
        <v>i20</v>
      </c>
      <c r="T27" s="3" t="str">
        <v>Hatchback</v>
      </c>
      <c r="U27" s="3" t="str">
        <v>Petrol</v>
      </c>
      <c r="V27" s="3" t="str">
        <v>Automatic</v>
      </c>
      <c r="W27" s="3">
        <v>780000</v>
      </c>
      <c r="X27" s="3">
        <v>2023</v>
      </c>
      <c r="Y27" s="3">
        <v>2</v>
      </c>
      <c r="Z27" s="3" t="s">
        <v>146</v>
      </c>
      <c r="AA27" s="3" t="str">
        <f>VLOOKUP(Z27,Dealers[],5,FALSE)</f>
        <v>North</v>
      </c>
      <c r="AB27" s="3" t="str" cm="1">
        <f t="array" ref="AB27:AE27">VLOOKUP($Z27,Dealers[],{2,7,8,9},FALSE)</f>
        <v>Jaipur Wheels</v>
      </c>
      <c r="AC27" s="3">
        <v>2015</v>
      </c>
      <c r="AD27" s="3">
        <v>3000</v>
      </c>
      <c r="AE27" s="3">
        <v>3.5</v>
      </c>
      <c r="AF27" s="3" t="s">
        <v>147</v>
      </c>
      <c r="AG27" s="3" t="str">
        <f>VLOOKUP($AF27,SalesPerson[],2,FALSE)</f>
        <v>Mohit Yadav</v>
      </c>
      <c r="AH27" s="3">
        <f>_xlfn.XLOOKUP(AG27,Salespersons!$B:$B,Salespersons!$G:$G,,0)</f>
        <v>8</v>
      </c>
      <c r="AI27" s="3" t="str">
        <f>_xlfn.XLOOKUP(AG27,Salespersons!$B:$B,Salespersons!$I:$I,,0)</f>
        <v>True</v>
      </c>
      <c r="AJ27" s="3" t="s">
        <v>78</v>
      </c>
      <c r="AK27" s="14">
        <f t="shared" si="0"/>
        <v>0</v>
      </c>
      <c r="AL27" s="5">
        <v>0</v>
      </c>
      <c r="AM27" s="5">
        <f t="shared" si="1"/>
        <v>780000</v>
      </c>
      <c r="AN27" s="16">
        <f t="shared" si="5"/>
        <v>7.8</v>
      </c>
      <c r="AO27" s="3" t="s">
        <v>31</v>
      </c>
      <c r="AP27" s="3" t="s">
        <v>100</v>
      </c>
      <c r="AQ27" s="3" t="s">
        <v>119</v>
      </c>
      <c r="AR27" s="3" t="s">
        <v>24</v>
      </c>
      <c r="AS27" s="3" t="s">
        <v>4646</v>
      </c>
      <c r="AT27" s="3" t="s">
        <v>4646</v>
      </c>
      <c r="AU27" s="3" t="s">
        <v>4646</v>
      </c>
      <c r="AV27" s="3" t="s">
        <v>4646</v>
      </c>
      <c r="AW27" s="3" t="s">
        <v>4646</v>
      </c>
    </row>
    <row r="28" spans="1:49" x14ac:dyDescent="0.3">
      <c r="A28" s="3" t="s">
        <v>148</v>
      </c>
      <c r="B28" s="4">
        <v>45321</v>
      </c>
      <c r="C28" s="4" t="str">
        <f t="shared" si="2"/>
        <v>Jan</v>
      </c>
      <c r="D28" s="4" t="str">
        <f t="shared" si="3"/>
        <v>2024</v>
      </c>
      <c r="E28" s="4">
        <v>45349</v>
      </c>
      <c r="F28" s="3" t="s">
        <v>23</v>
      </c>
      <c r="G28" s="3">
        <f t="shared" si="4"/>
        <v>28</v>
      </c>
      <c r="H28" s="3" t="s">
        <v>149</v>
      </c>
      <c r="I28" s="3" t="str">
        <f>VLOOKUP($H28,Customers!$A$1:$I$721,2,FALSE)</f>
        <v>Siddharth Khanna</v>
      </c>
      <c r="J28" s="3" t="str">
        <f>VLOOKUP($H28,Customers!$A$1:$I$721,3,FALSE)</f>
        <v>Male</v>
      </c>
      <c r="K28" s="3">
        <f>VLOOKUP($H28,Customers!$A$1:$I$721,4,FALSE)</f>
        <v>30</v>
      </c>
      <c r="L28" s="3" t="str">
        <f>VLOOKUP($H28,Customers!$A$1:$I$721,5,FALSE)</f>
        <v>Hyderabad</v>
      </c>
      <c r="M28" s="3" t="str">
        <f>VLOOKUP($H28,Customers!$A$1:$I$721,6,FALSE)</f>
        <v>Telangana</v>
      </c>
      <c r="N28" s="3" t="str">
        <f>VLOOKUP($H28,Customers!$A$1:$I$721,7,FALSE)</f>
        <v>Salaried - Private</v>
      </c>
      <c r="O28" s="3">
        <f>VLOOKUP($H28,Customers!$A$1:$I$721,8,FALSE)</f>
        <v>550000</v>
      </c>
      <c r="P28" s="3" t="str">
        <f>VLOOKUP($H28,Customers!$A$1:$I$721,9,FALSE)</f>
        <v>Individual</v>
      </c>
      <c r="Q28" s="3" t="s">
        <v>67</v>
      </c>
      <c r="R28" s="3" t="str" cm="1">
        <f t="array" ref="R28:Y28">VLOOKUP($Q28,Cars[],{2,3,4,5,6,7,8,9},FALSE)</f>
        <v>Maruti Suzuki</v>
      </c>
      <c r="S28" s="3" t="str">
        <v>Dzire</v>
      </c>
      <c r="T28" s="3" t="str">
        <v>Sedan</v>
      </c>
      <c r="U28" s="3" t="str">
        <v>Petrol</v>
      </c>
      <c r="V28" s="3" t="str">
        <v>Manual</v>
      </c>
      <c r="W28" s="3">
        <v>690000</v>
      </c>
      <c r="X28" s="3">
        <v>2024</v>
      </c>
      <c r="Y28" s="3">
        <v>3</v>
      </c>
      <c r="Z28" s="3" t="s">
        <v>68</v>
      </c>
      <c r="AA28" s="3" t="str">
        <f>VLOOKUP(Z28,Dealers[],5,FALSE)</f>
        <v>South</v>
      </c>
      <c r="AB28" s="3" t="str" cm="1">
        <f t="array" ref="AB28:AE28">VLOOKUP($Z28,Dealers[],{2,7,8,9},FALSE)</f>
        <v>Hyderabad Automobiles</v>
      </c>
      <c r="AC28" s="3">
        <v>2019</v>
      </c>
      <c r="AD28" s="3">
        <v>4500</v>
      </c>
      <c r="AE28" s="3">
        <v>3.8</v>
      </c>
      <c r="AF28" s="3" t="s">
        <v>150</v>
      </c>
      <c r="AG28" s="3" t="str">
        <f>VLOOKUP($AF28,SalesPerson[],2,FALSE)</f>
        <v>Gaurav Shah</v>
      </c>
      <c r="AH28" s="3">
        <f>_xlfn.XLOOKUP(AG28,Salespersons!$B:$B,Salespersons!$G:$G,,0)</f>
        <v>4</v>
      </c>
      <c r="AI28" s="3" t="str">
        <f>_xlfn.XLOOKUP(AG28,Salespersons!$B:$B,Salespersons!$I:$I,,0)</f>
        <v>True</v>
      </c>
      <c r="AJ28" s="3" t="s">
        <v>30</v>
      </c>
      <c r="AK28" s="14">
        <f t="shared" si="0"/>
        <v>0</v>
      </c>
      <c r="AL28" s="5">
        <v>0</v>
      </c>
      <c r="AM28" s="5">
        <f t="shared" si="1"/>
        <v>690000</v>
      </c>
      <c r="AN28" s="16">
        <f t="shared" si="5"/>
        <v>6.9</v>
      </c>
      <c r="AO28" s="3" t="s">
        <v>20</v>
      </c>
      <c r="AP28" s="3" t="s">
        <v>21</v>
      </c>
      <c r="AQ28" s="3" t="s">
        <v>22</v>
      </c>
      <c r="AR28" s="3" t="s">
        <v>24</v>
      </c>
      <c r="AS28" s="3" t="s">
        <v>4646</v>
      </c>
      <c r="AT28" s="3" t="s">
        <v>4646</v>
      </c>
      <c r="AU28" s="3" t="s">
        <v>4646</v>
      </c>
      <c r="AV28" s="3" t="s">
        <v>4646</v>
      </c>
      <c r="AW28" s="3" t="s">
        <v>4646</v>
      </c>
    </row>
    <row r="29" spans="1:49" x14ac:dyDescent="0.3">
      <c r="A29" s="3" t="s">
        <v>151</v>
      </c>
      <c r="B29" s="4">
        <v>45322</v>
      </c>
      <c r="C29" s="4" t="str">
        <f t="shared" si="2"/>
        <v>Jan</v>
      </c>
      <c r="D29" s="4" t="str">
        <f t="shared" si="3"/>
        <v>2024</v>
      </c>
      <c r="E29" s="4">
        <v>45354</v>
      </c>
      <c r="F29" s="3" t="s">
        <v>23</v>
      </c>
      <c r="G29" s="3">
        <f t="shared" si="4"/>
        <v>32</v>
      </c>
      <c r="H29" s="3" t="s">
        <v>152</v>
      </c>
      <c r="I29" s="3" t="str">
        <f>VLOOKUP($H29,Customers!$A$1:$I$721,2,FALSE)</f>
        <v>Mohit Bose</v>
      </c>
      <c r="J29" s="3" t="str">
        <f>VLOOKUP($H29,Customers!$A$1:$I$721,3,FALSE)</f>
        <v>Male</v>
      </c>
      <c r="K29" s="3">
        <f>VLOOKUP($H29,Customers!$A$1:$I$721,4,FALSE)</f>
        <v>47</v>
      </c>
      <c r="L29" s="3" t="str">
        <f>VLOOKUP($H29,Customers!$A$1:$I$721,5,FALSE)</f>
        <v>Gurugram</v>
      </c>
      <c r="M29" s="3" t="str">
        <f>VLOOKUP($H29,Customers!$A$1:$I$721,6,FALSE)</f>
        <v>Haryana</v>
      </c>
      <c r="N29" s="3" t="str">
        <f>VLOOKUP($H29,Customers!$A$1:$I$721,7,FALSE)</f>
        <v>Retired</v>
      </c>
      <c r="O29" s="3">
        <f>VLOOKUP($H29,Customers!$A$1:$I$721,8,FALSE)</f>
        <v>350000</v>
      </c>
      <c r="P29" s="3" t="str">
        <f>VLOOKUP($H29,Customers!$A$1:$I$721,9,FALSE)</f>
        <v>Individual</v>
      </c>
      <c r="Q29" s="3" t="s">
        <v>153</v>
      </c>
      <c r="R29" s="3" t="str" cm="1">
        <f t="array" ref="R29:Y29">VLOOKUP($Q29,Cars[],{2,3,4,5,6,7,8,9},FALSE)</f>
        <v>Honda</v>
      </c>
      <c r="S29" s="3" t="str">
        <v>Amaze</v>
      </c>
      <c r="T29" s="3" t="str">
        <v>Sedan</v>
      </c>
      <c r="U29" s="3" t="str">
        <v>Petrol</v>
      </c>
      <c r="V29" s="3" t="str">
        <v>Manual</v>
      </c>
      <c r="W29" s="3">
        <v>800000</v>
      </c>
      <c r="X29" s="3">
        <v>2024</v>
      </c>
      <c r="Y29" s="3">
        <v>3</v>
      </c>
      <c r="Z29" s="3" t="s">
        <v>104</v>
      </c>
      <c r="AA29" s="3" t="str">
        <f>VLOOKUP(Z29,Dealers[],5,FALSE)</f>
        <v>South</v>
      </c>
      <c r="AB29" s="3" t="str" cm="1">
        <f t="array" ref="AB29:AE29">VLOOKUP($Z29,Dealers[],{2,7,8,9},FALSE)</f>
        <v>Mysuru Auto Hub</v>
      </c>
      <c r="AC29" s="3">
        <v>2006</v>
      </c>
      <c r="AD29" s="3">
        <v>4500</v>
      </c>
      <c r="AE29" s="3">
        <v>4.5999999999999996</v>
      </c>
      <c r="AF29" s="3" t="s">
        <v>105</v>
      </c>
      <c r="AG29" s="3" t="str">
        <f>VLOOKUP($AF29,SalesPerson[],2,FALSE)</f>
        <v>Tanvi Reddy</v>
      </c>
      <c r="AH29" s="3">
        <f>_xlfn.XLOOKUP(AG29,Salespersons!$B:$B,Salespersons!$G:$G,,0)</f>
        <v>4</v>
      </c>
      <c r="AI29" s="3" t="str">
        <f>_xlfn.XLOOKUP(AG29,Salespersons!$B:$B,Salespersons!$I:$I,,0)</f>
        <v>True</v>
      </c>
      <c r="AJ29" s="3" t="s">
        <v>75</v>
      </c>
      <c r="AK29" s="14">
        <f t="shared" si="0"/>
        <v>2.375E-2</v>
      </c>
      <c r="AL29" s="5">
        <v>19000</v>
      </c>
      <c r="AM29" s="5">
        <f t="shared" si="1"/>
        <v>781000</v>
      </c>
      <c r="AN29" s="16">
        <f t="shared" si="5"/>
        <v>7.81</v>
      </c>
      <c r="AO29" s="3" t="s">
        <v>31</v>
      </c>
      <c r="AP29" s="3" t="s">
        <v>39</v>
      </c>
      <c r="AQ29" s="3" t="s">
        <v>86</v>
      </c>
      <c r="AR29" s="3" t="s">
        <v>24</v>
      </c>
      <c r="AS29" s="3" t="str" cm="1">
        <f t="array" ref="AS29:AW29">VLOOKUP($A29,Feedback[],{2,4,5,6,7},FALSE)</f>
        <v>FB0019</v>
      </c>
      <c r="AT29" s="3">
        <v>5</v>
      </c>
      <c r="AU29" s="3">
        <v>10</v>
      </c>
      <c r="AV29" s="3" t="str">
        <v>Email</v>
      </c>
      <c r="AW29" s="3" t="str">
        <v>None</v>
      </c>
    </row>
    <row r="30" spans="1:49" x14ac:dyDescent="0.3">
      <c r="A30" s="3" t="s">
        <v>154</v>
      </c>
      <c r="B30" s="4">
        <v>45325</v>
      </c>
      <c r="C30" s="4" t="str">
        <f t="shared" si="2"/>
        <v>Feb</v>
      </c>
      <c r="D30" s="4" t="str">
        <f t="shared" si="3"/>
        <v>2024</v>
      </c>
      <c r="E30" s="4">
        <v>45357</v>
      </c>
      <c r="F30" s="3" t="s">
        <v>23</v>
      </c>
      <c r="G30" s="3">
        <f t="shared" si="4"/>
        <v>32</v>
      </c>
      <c r="H30" s="3" t="s">
        <v>155</v>
      </c>
      <c r="I30" s="3" t="str">
        <f>VLOOKUP($H30,Customers!$A$1:$I$721,2,FALSE)</f>
        <v>Sneha Mishra</v>
      </c>
      <c r="J30" s="3" t="str">
        <f>VLOOKUP($H30,Customers!$A$1:$I$721,3,FALSE)</f>
        <v>Female</v>
      </c>
      <c r="K30" s="3">
        <f>VLOOKUP($H30,Customers!$A$1:$I$721,4,FALSE)</f>
        <v>40</v>
      </c>
      <c r="L30" s="3" t="str">
        <f>VLOOKUP($H30,Customers!$A$1:$I$721,5,FALSE)</f>
        <v>Bengaluru</v>
      </c>
      <c r="M30" s="3" t="str">
        <f>VLOOKUP($H30,Customers!$A$1:$I$721,6,FALSE)</f>
        <v>Karnataka</v>
      </c>
      <c r="N30" s="3" t="str">
        <f>VLOOKUP($H30,Customers!$A$1:$I$721,7,FALSE)</f>
        <v>Salaried - Private</v>
      </c>
      <c r="O30" s="3">
        <f>VLOOKUP($H30,Customers!$A$1:$I$721,8,FALSE)</f>
        <v>760000</v>
      </c>
      <c r="P30" s="3" t="str">
        <f>VLOOKUP($H30,Customers!$A$1:$I$721,9,FALSE)</f>
        <v>Individual</v>
      </c>
      <c r="Q30" s="3" t="s">
        <v>145</v>
      </c>
      <c r="R30" s="3" t="str" cm="1">
        <f t="array" ref="R30:Y30">VLOOKUP($Q30,Cars[],{2,3,4,5,6,7,8,9},FALSE)</f>
        <v>Hyundai</v>
      </c>
      <c r="S30" s="3" t="str">
        <v>i20</v>
      </c>
      <c r="T30" s="3" t="str">
        <v>Hatchback</v>
      </c>
      <c r="U30" s="3" t="str">
        <v>Petrol</v>
      </c>
      <c r="V30" s="3" t="str">
        <v>Automatic</v>
      </c>
      <c r="W30" s="3">
        <v>780000</v>
      </c>
      <c r="X30" s="3">
        <v>2023</v>
      </c>
      <c r="Y30" s="3">
        <v>2</v>
      </c>
      <c r="Z30" s="3" t="s">
        <v>126</v>
      </c>
      <c r="AA30" s="3" t="str">
        <f>VLOOKUP(Z30,Dealers[],5,FALSE)</f>
        <v>South</v>
      </c>
      <c r="AB30" s="3" t="str" cm="1">
        <f t="array" ref="AB30:AE30">VLOOKUP($Z30,Dealers[],{2,7,8,9},FALSE)</f>
        <v>Bengaluru Auto Hub</v>
      </c>
      <c r="AC30" s="3">
        <v>2013</v>
      </c>
      <c r="AD30" s="3">
        <v>12000</v>
      </c>
      <c r="AE30" s="3">
        <v>4.4000000000000004</v>
      </c>
      <c r="AF30" s="3" t="s">
        <v>156</v>
      </c>
      <c r="AG30" s="3" t="str">
        <f>VLOOKUP($AF30,SalesPerson[],2,FALSE)</f>
        <v>Yash Singh</v>
      </c>
      <c r="AH30" s="3">
        <f>_xlfn.XLOOKUP(AG30,Salespersons!$B:$B,Salespersons!$G:$G,,0)</f>
        <v>4</v>
      </c>
      <c r="AI30" s="3" t="str">
        <f>_xlfn.XLOOKUP(AG30,Salespersons!$B:$B,Salespersons!$I:$I,,0)</f>
        <v>True</v>
      </c>
      <c r="AJ30" s="3" t="s">
        <v>75</v>
      </c>
      <c r="AK30" s="14">
        <f t="shared" si="0"/>
        <v>0</v>
      </c>
      <c r="AL30" s="5">
        <v>0</v>
      </c>
      <c r="AM30" s="5">
        <f t="shared" si="1"/>
        <v>780000</v>
      </c>
      <c r="AN30" s="16">
        <f t="shared" si="5"/>
        <v>7.8</v>
      </c>
      <c r="AO30" s="3" t="s">
        <v>20</v>
      </c>
      <c r="AP30" s="3" t="s">
        <v>21</v>
      </c>
      <c r="AQ30" s="3" t="s">
        <v>33</v>
      </c>
      <c r="AR30" s="3" t="s">
        <v>47</v>
      </c>
      <c r="AS30" s="3" t="s">
        <v>4646</v>
      </c>
      <c r="AT30" s="3" t="s">
        <v>4646</v>
      </c>
      <c r="AU30" s="3" t="s">
        <v>4646</v>
      </c>
      <c r="AV30" s="3" t="s">
        <v>4646</v>
      </c>
      <c r="AW30" s="3" t="s">
        <v>4646</v>
      </c>
    </row>
    <row r="31" spans="1:49" x14ac:dyDescent="0.3">
      <c r="A31" s="3" t="s">
        <v>157</v>
      </c>
      <c r="B31" s="4">
        <v>45326</v>
      </c>
      <c r="C31" s="4" t="str">
        <f t="shared" si="2"/>
        <v>Feb</v>
      </c>
      <c r="D31" s="4" t="str">
        <f t="shared" si="3"/>
        <v>2024</v>
      </c>
      <c r="E31" s="4">
        <v>45333</v>
      </c>
      <c r="F31" s="3" t="s">
        <v>23</v>
      </c>
      <c r="G31" s="3">
        <f t="shared" si="4"/>
        <v>7</v>
      </c>
      <c r="H31" s="3" t="s">
        <v>158</v>
      </c>
      <c r="I31" s="3" t="str">
        <f>VLOOKUP($H31,Customers!$A$1:$I$721,2,FALSE)</f>
        <v>Anjali Rao</v>
      </c>
      <c r="J31" s="3" t="str">
        <f>VLOOKUP($H31,Customers!$A$1:$I$721,3,FALSE)</f>
        <v>Female</v>
      </c>
      <c r="K31" s="3">
        <f>VLOOKUP($H31,Customers!$A$1:$I$721,4,FALSE)</f>
        <v>56</v>
      </c>
      <c r="L31" s="3" t="str">
        <f>VLOOKUP($H31,Customers!$A$1:$I$721,5,FALSE)</f>
        <v>Lucknow</v>
      </c>
      <c r="M31" s="3" t="str">
        <f>VLOOKUP($H31,Customers!$A$1:$I$721,6,FALSE)</f>
        <v>Uttar Pradesh</v>
      </c>
      <c r="N31" s="3" t="str">
        <f>VLOOKUP($H31,Customers!$A$1:$I$721,7,FALSE)</f>
        <v>Engineer</v>
      </c>
      <c r="O31" s="3">
        <f>VLOOKUP($H31,Customers!$A$1:$I$721,8,FALSE)</f>
        <v>1140000</v>
      </c>
      <c r="P31" s="3" t="str">
        <f>VLOOKUP($H31,Customers!$A$1:$I$721,9,FALSE)</f>
        <v>Individual</v>
      </c>
      <c r="Q31" s="3" t="s">
        <v>36</v>
      </c>
      <c r="R31" s="3" t="str" cm="1">
        <f t="array" ref="R31:Y31">VLOOKUP($Q31,Cars[],{2,3,4,5,6,7,8,9},FALSE)</f>
        <v>Tata</v>
      </c>
      <c r="S31" s="3" t="str">
        <v>Punch</v>
      </c>
      <c r="T31" s="3" t="str">
        <v>SUV</v>
      </c>
      <c r="U31" s="3" t="str">
        <v>Petrol</v>
      </c>
      <c r="V31" s="3" t="str">
        <v>Manual</v>
      </c>
      <c r="W31" s="3">
        <v>650000</v>
      </c>
      <c r="X31" s="3">
        <v>2021</v>
      </c>
      <c r="Y31" s="3">
        <v>3</v>
      </c>
      <c r="Z31" s="3" t="s">
        <v>159</v>
      </c>
      <c r="AA31" s="3" t="str">
        <f>VLOOKUP(Z31,Dealers[],5,FALSE)</f>
        <v>North</v>
      </c>
      <c r="AB31" s="3" t="str" cm="1">
        <f t="array" ref="AB31:AE31">VLOOKUP($Z31,Dealers[],{2,7,8,9},FALSE)</f>
        <v>Lucknow Motors</v>
      </c>
      <c r="AC31" s="3">
        <v>2013</v>
      </c>
      <c r="AD31" s="3">
        <v>3000</v>
      </c>
      <c r="AE31" s="3">
        <v>4.4000000000000004</v>
      </c>
      <c r="AF31" s="3" t="s">
        <v>160</v>
      </c>
      <c r="AG31" s="3" t="str">
        <f>VLOOKUP($AF31,SalesPerson[],2,FALSE)</f>
        <v>Tarun Patel</v>
      </c>
      <c r="AH31" s="3">
        <f>_xlfn.XLOOKUP(AG31,Salespersons!$B:$B,Salespersons!$G:$G,,0)</f>
        <v>4</v>
      </c>
      <c r="AI31" s="3" t="str">
        <f>_xlfn.XLOOKUP(AG31,Salespersons!$B:$B,Salespersons!$I:$I,,0)</f>
        <v>True</v>
      </c>
      <c r="AJ31" s="3" t="s">
        <v>59</v>
      </c>
      <c r="AK31" s="14">
        <f t="shared" si="0"/>
        <v>4.1538461538461538E-2</v>
      </c>
      <c r="AL31" s="5">
        <v>27000</v>
      </c>
      <c r="AM31" s="5">
        <f t="shared" si="1"/>
        <v>623000</v>
      </c>
      <c r="AN31" s="16">
        <f t="shared" si="5"/>
        <v>6.23</v>
      </c>
      <c r="AO31" s="3" t="s">
        <v>20</v>
      </c>
      <c r="AP31" s="3" t="s">
        <v>21</v>
      </c>
      <c r="AQ31" s="3" t="s">
        <v>33</v>
      </c>
      <c r="AR31" s="3" t="s">
        <v>47</v>
      </c>
      <c r="AS31" s="3" t="str" cm="1">
        <f t="array" ref="AS31:AW31">VLOOKUP($A31,Feedback[],{2,4,5,6,7},FALSE)</f>
        <v>FB0020</v>
      </c>
      <c r="AT31" s="3">
        <v>4</v>
      </c>
      <c r="AU31" s="3">
        <v>8</v>
      </c>
      <c r="AV31" s="3" t="str">
        <v>Dealer Visit</v>
      </c>
      <c r="AW31" s="3" t="str">
        <v>None</v>
      </c>
    </row>
    <row r="32" spans="1:49" x14ac:dyDescent="0.3">
      <c r="A32" s="3" t="s">
        <v>161</v>
      </c>
      <c r="B32" s="4">
        <v>45326</v>
      </c>
      <c r="C32" s="4" t="str">
        <f t="shared" si="2"/>
        <v>Feb</v>
      </c>
      <c r="D32" s="4" t="str">
        <f t="shared" si="3"/>
        <v>2024</v>
      </c>
      <c r="E32" s="4">
        <v>45349</v>
      </c>
      <c r="F32" s="3" t="s">
        <v>23</v>
      </c>
      <c r="G32" s="3">
        <f t="shared" si="4"/>
        <v>23</v>
      </c>
      <c r="H32" s="3" t="s">
        <v>162</v>
      </c>
      <c r="I32" s="3" t="str">
        <f>VLOOKUP($H32,Customers!$A$1:$I$721,2,FALSE)</f>
        <v>Sandeep Verma</v>
      </c>
      <c r="J32" s="3" t="str">
        <f>VLOOKUP($H32,Customers!$A$1:$I$721,3,FALSE)</f>
        <v>Male</v>
      </c>
      <c r="K32" s="3">
        <f>VLOOKUP($H32,Customers!$A$1:$I$721,4,FALSE)</f>
        <v>54</v>
      </c>
      <c r="L32" s="3" t="str">
        <f>VLOOKUP($H32,Customers!$A$1:$I$721,5,FALSE)</f>
        <v>Pune</v>
      </c>
      <c r="M32" s="3" t="str">
        <f>VLOOKUP($H32,Customers!$A$1:$I$721,6,FALSE)</f>
        <v>Maharashtra</v>
      </c>
      <c r="N32" s="3" t="str">
        <f>VLOOKUP($H32,Customers!$A$1:$I$721,7,FALSE)</f>
        <v>Business Owner</v>
      </c>
      <c r="O32" s="3">
        <f>VLOOKUP($H32,Customers!$A$1:$I$721,8,FALSE)</f>
        <v>1830000</v>
      </c>
      <c r="P32" s="3" t="str">
        <f>VLOOKUP($H32,Customers!$A$1:$I$721,9,FALSE)</f>
        <v>Individual</v>
      </c>
      <c r="Q32" s="3" t="s">
        <v>50</v>
      </c>
      <c r="R32" s="3" t="str" cm="1">
        <f t="array" ref="R32:Y32">VLOOKUP($Q32,Cars[],{2,3,4,5,6,7,8,9},FALSE)</f>
        <v>Hyundai</v>
      </c>
      <c r="S32" s="3" t="str">
        <v>Venue</v>
      </c>
      <c r="T32" s="3" t="str">
        <v>SUV</v>
      </c>
      <c r="U32" s="3" t="str">
        <v>Petrol</v>
      </c>
      <c r="V32" s="3" t="str">
        <v>Manual</v>
      </c>
      <c r="W32" s="3">
        <v>800000</v>
      </c>
      <c r="X32" s="3">
        <v>2022</v>
      </c>
      <c r="Y32" s="3">
        <v>3</v>
      </c>
      <c r="Z32" s="3" t="s">
        <v>163</v>
      </c>
      <c r="AA32" s="3" t="str">
        <f>VLOOKUP(Z32,Dealers[],5,FALSE)</f>
        <v>West</v>
      </c>
      <c r="AB32" s="3" t="str" cm="1">
        <f t="array" ref="AB32:AE32">VLOOKUP($Z32,Dealers[],{2,7,8,9},FALSE)</f>
        <v>Mumbai Autoplex</v>
      </c>
      <c r="AC32" s="3">
        <v>2011</v>
      </c>
      <c r="AD32" s="3">
        <v>12000</v>
      </c>
      <c r="AE32" s="3">
        <v>3.5</v>
      </c>
      <c r="AF32" s="3" t="s">
        <v>164</v>
      </c>
      <c r="AG32" s="3" t="str">
        <f>VLOOKUP($AF32,SalesPerson[],2,FALSE)</f>
        <v>Ankit Rao</v>
      </c>
      <c r="AH32" s="3">
        <f>_xlfn.XLOOKUP(AG32,Salespersons!$B:$B,Salespersons!$G:$G,,0)</f>
        <v>7</v>
      </c>
      <c r="AI32" s="3" t="str">
        <f>_xlfn.XLOOKUP(AG32,Salespersons!$B:$B,Salespersons!$I:$I,,0)</f>
        <v>True</v>
      </c>
      <c r="AJ32" s="3" t="s">
        <v>75</v>
      </c>
      <c r="AK32" s="14">
        <f t="shared" si="0"/>
        <v>0</v>
      </c>
      <c r="AL32" s="5">
        <v>0</v>
      </c>
      <c r="AM32" s="5">
        <f t="shared" si="1"/>
        <v>800000</v>
      </c>
      <c r="AN32" s="16">
        <f t="shared" si="5"/>
        <v>8</v>
      </c>
      <c r="AO32" s="3" t="s">
        <v>20</v>
      </c>
      <c r="AP32" s="3" t="s">
        <v>21</v>
      </c>
      <c r="AQ32" s="3" t="s">
        <v>22</v>
      </c>
      <c r="AR32" s="3" t="s">
        <v>24</v>
      </c>
      <c r="AS32" s="3" t="str" cm="1">
        <f t="array" ref="AS32:AW32">VLOOKUP($A32,Feedback[],{2,4,5,6,7},FALSE)</f>
        <v>FB0021</v>
      </c>
      <c r="AT32" s="3">
        <v>4</v>
      </c>
      <c r="AU32" s="3">
        <v>10</v>
      </c>
      <c r="AV32" s="3" t="str">
        <v>Dealer Visit</v>
      </c>
      <c r="AW32" s="3" t="str">
        <v>None</v>
      </c>
    </row>
    <row r="33" spans="1:49" x14ac:dyDescent="0.3">
      <c r="A33" s="3" t="s">
        <v>165</v>
      </c>
      <c r="B33" s="4">
        <v>45327</v>
      </c>
      <c r="C33" s="4" t="str">
        <f t="shared" si="2"/>
        <v>Feb</v>
      </c>
      <c r="D33" s="4" t="str">
        <f t="shared" si="3"/>
        <v>2024</v>
      </c>
      <c r="E33" s="4">
        <v>45355</v>
      </c>
      <c r="F33" s="3" t="s">
        <v>23</v>
      </c>
      <c r="G33" s="3">
        <f t="shared" si="4"/>
        <v>28</v>
      </c>
      <c r="H33" s="3" t="s">
        <v>166</v>
      </c>
      <c r="I33" s="3" t="str">
        <f>VLOOKUP($H33,Customers!$A$1:$I$721,2,FALSE)</f>
        <v>Nisha Sharma</v>
      </c>
      <c r="J33" s="3" t="str">
        <f>VLOOKUP($H33,Customers!$A$1:$I$721,3,FALSE)</f>
        <v>Female</v>
      </c>
      <c r="K33" s="3">
        <f>VLOOKUP($H33,Customers!$A$1:$I$721,4,FALSE)</f>
        <v>21</v>
      </c>
      <c r="L33" s="3" t="str">
        <f>VLOOKUP($H33,Customers!$A$1:$I$721,5,FALSE)</f>
        <v>Bhopal</v>
      </c>
      <c r="M33" s="3" t="str">
        <f>VLOOKUP($H33,Customers!$A$1:$I$721,6,FALSE)</f>
        <v>Madhya Pradesh</v>
      </c>
      <c r="N33" s="3" t="str">
        <f>VLOOKUP($H33,Customers!$A$1:$I$721,7,FALSE)</f>
        <v>Business Owner</v>
      </c>
      <c r="O33" s="3">
        <f>VLOOKUP($H33,Customers!$A$1:$I$721,8,FALSE)</f>
        <v>1760000</v>
      </c>
      <c r="P33" s="3" t="str">
        <f>VLOOKUP($H33,Customers!$A$1:$I$721,9,FALSE)</f>
        <v>Individual</v>
      </c>
      <c r="Q33" s="3" t="s">
        <v>167</v>
      </c>
      <c r="R33" s="3" t="str" cm="1">
        <f t="array" ref="R33:Y33">VLOOKUP($Q33,Cars[],{2,3,4,5,6,7,8,9},FALSE)</f>
        <v>Hyundai</v>
      </c>
      <c r="S33" s="3" t="str">
        <v>Alcazar</v>
      </c>
      <c r="T33" s="3" t="str">
        <v>SUV</v>
      </c>
      <c r="U33" s="3" t="str">
        <v>Diesel</v>
      </c>
      <c r="V33" s="3" t="str">
        <v>Automatic</v>
      </c>
      <c r="W33" s="3">
        <v>1700000</v>
      </c>
      <c r="X33" s="3">
        <v>2024</v>
      </c>
      <c r="Y33" s="3">
        <v>2</v>
      </c>
      <c r="Z33" s="3" t="s">
        <v>93</v>
      </c>
      <c r="AA33" s="3" t="str">
        <f>VLOOKUP(Z33,Dealers[],5,FALSE)</f>
        <v>Central</v>
      </c>
      <c r="AB33" s="3" t="str" cm="1">
        <f t="array" ref="AB33:AE33">VLOOKUP($Z33,Dealers[],{2,7,8,9},FALSE)</f>
        <v>Bhopal Autoplex</v>
      </c>
      <c r="AC33" s="3">
        <v>2013</v>
      </c>
      <c r="AD33" s="3">
        <v>12000</v>
      </c>
      <c r="AE33" s="3">
        <v>3.9</v>
      </c>
      <c r="AF33" s="3" t="s">
        <v>168</v>
      </c>
      <c r="AG33" s="3" t="str">
        <f>VLOOKUP($AF33,SalesPerson[],2,FALSE)</f>
        <v>Sneha Iyer</v>
      </c>
      <c r="AH33" s="3">
        <f>_xlfn.XLOOKUP(AG33,Salespersons!$B:$B,Salespersons!$G:$G,,0)</f>
        <v>4</v>
      </c>
      <c r="AI33" s="3" t="str">
        <f>_xlfn.XLOOKUP(AG33,Salespersons!$B:$B,Salespersons!$I:$I,,0)</f>
        <v>True</v>
      </c>
      <c r="AJ33" s="3" t="s">
        <v>45</v>
      </c>
      <c r="AK33" s="14">
        <f t="shared" si="0"/>
        <v>3.7647058823529408E-2</v>
      </c>
      <c r="AL33" s="5">
        <v>64000</v>
      </c>
      <c r="AM33" s="5">
        <f t="shared" si="1"/>
        <v>1636000</v>
      </c>
      <c r="AN33" s="16">
        <f t="shared" si="5"/>
        <v>16.36</v>
      </c>
      <c r="AO33" s="3" t="s">
        <v>95</v>
      </c>
      <c r="AP33" s="3" t="s">
        <v>100</v>
      </c>
      <c r="AQ33" s="3" t="s">
        <v>53</v>
      </c>
      <c r="AR33" s="3" t="s">
        <v>47</v>
      </c>
      <c r="AS33" s="3" t="str" cm="1">
        <f t="array" ref="AS33:AW33">VLOOKUP($A33,Feedback[],{2,4,5,6,7},FALSE)</f>
        <v>FB0022</v>
      </c>
      <c r="AT33" s="3">
        <v>5</v>
      </c>
      <c r="AU33" s="3">
        <v>9</v>
      </c>
      <c r="AV33" s="3" t="str">
        <v>Online Survey</v>
      </c>
      <c r="AW33" s="3" t="str">
        <v>None</v>
      </c>
    </row>
    <row r="34" spans="1:49" x14ac:dyDescent="0.3">
      <c r="A34" s="3" t="s">
        <v>169</v>
      </c>
      <c r="B34" s="4">
        <v>45327</v>
      </c>
      <c r="C34" s="4" t="str">
        <f t="shared" si="2"/>
        <v>Feb</v>
      </c>
      <c r="D34" s="4" t="str">
        <f t="shared" si="3"/>
        <v>2024</v>
      </c>
      <c r="E34" s="4">
        <v>45345</v>
      </c>
      <c r="F34" s="3" t="s">
        <v>23</v>
      </c>
      <c r="G34" s="3">
        <f t="shared" si="4"/>
        <v>18</v>
      </c>
      <c r="H34" s="3" t="s">
        <v>170</v>
      </c>
      <c r="I34" s="3" t="str">
        <f>VLOOKUP($H34,Customers!$A$1:$I$721,2,FALSE)</f>
        <v>Jatin Sharma</v>
      </c>
      <c r="J34" s="3" t="str">
        <f>VLOOKUP($H34,Customers!$A$1:$I$721,3,FALSE)</f>
        <v>Male</v>
      </c>
      <c r="K34" s="3">
        <f>VLOOKUP($H34,Customers!$A$1:$I$721,4,FALSE)</f>
        <v>29</v>
      </c>
      <c r="L34" s="3" t="str">
        <f>VLOOKUP($H34,Customers!$A$1:$I$721,5,FALSE)</f>
        <v>Guwahati</v>
      </c>
      <c r="M34" s="3" t="str">
        <f>VLOOKUP($H34,Customers!$A$1:$I$721,6,FALSE)</f>
        <v>Assam</v>
      </c>
      <c r="N34" s="3" t="str">
        <f>VLOOKUP($H34,Customers!$A$1:$I$721,7,FALSE)</f>
        <v>Retired</v>
      </c>
      <c r="O34" s="3">
        <f>VLOOKUP($H34,Customers!$A$1:$I$721,8,FALSE)</f>
        <v>660000</v>
      </c>
      <c r="P34" s="3" t="str">
        <f>VLOOKUP($H34,Customers!$A$1:$I$721,9,FALSE)</f>
        <v>Individual</v>
      </c>
      <c r="Q34" s="3" t="s">
        <v>27</v>
      </c>
      <c r="R34" s="3" t="str" cm="1">
        <f t="array" ref="R34:Y34">VLOOKUP($Q34,Cars[],{2,3,4,5,6,7,8,9},FALSE)</f>
        <v>Maruti Suzuki</v>
      </c>
      <c r="S34" s="3" t="str">
        <v>Brezza</v>
      </c>
      <c r="T34" s="3" t="str">
        <v>SUV</v>
      </c>
      <c r="U34" s="3" t="str">
        <v>Petrol</v>
      </c>
      <c r="V34" s="3" t="str">
        <v>Automatic</v>
      </c>
      <c r="W34" s="3">
        <v>900000</v>
      </c>
      <c r="X34" s="3">
        <v>2022</v>
      </c>
      <c r="Y34" s="3">
        <v>3</v>
      </c>
      <c r="Z34" s="3" t="s">
        <v>134</v>
      </c>
      <c r="AA34" s="3" t="str">
        <f>VLOOKUP(Z34,Dealers[],5,FALSE)</f>
        <v>East</v>
      </c>
      <c r="AB34" s="3" t="str" cm="1">
        <f t="array" ref="AB34:AE34">VLOOKUP($Z34,Dealers[],{2,7,8,9},FALSE)</f>
        <v>Guwahati Automobiles</v>
      </c>
      <c r="AC34" s="3">
        <v>2005</v>
      </c>
      <c r="AD34" s="3">
        <v>12000</v>
      </c>
      <c r="AE34" s="3">
        <v>4.4000000000000004</v>
      </c>
      <c r="AF34" s="3" t="s">
        <v>135</v>
      </c>
      <c r="AG34" s="3" t="str">
        <f>VLOOKUP($AF34,SalesPerson[],2,FALSE)</f>
        <v>Tarun Mehta</v>
      </c>
      <c r="AH34" s="3">
        <f>_xlfn.XLOOKUP(AG34,Salespersons!$B:$B,Salespersons!$G:$G,,0)</f>
        <v>4</v>
      </c>
      <c r="AI34" s="3" t="str">
        <f>_xlfn.XLOOKUP(AG34,Salespersons!$B:$B,Salespersons!$I:$I,,0)</f>
        <v>True</v>
      </c>
      <c r="AJ34" s="3" t="s">
        <v>59</v>
      </c>
      <c r="AK34" s="14">
        <f t="shared" si="0"/>
        <v>3.7777777777777778E-2</v>
      </c>
      <c r="AL34" s="5">
        <v>34000</v>
      </c>
      <c r="AM34" s="5">
        <f t="shared" si="1"/>
        <v>866000</v>
      </c>
      <c r="AN34" s="16">
        <f t="shared" si="5"/>
        <v>8.66</v>
      </c>
      <c r="AO34" s="3" t="s">
        <v>95</v>
      </c>
      <c r="AP34" s="3" t="s">
        <v>100</v>
      </c>
      <c r="AQ34" s="3" t="s">
        <v>53</v>
      </c>
      <c r="AR34" s="3" t="s">
        <v>47</v>
      </c>
      <c r="AS34" s="3" t="s">
        <v>4646</v>
      </c>
      <c r="AT34" s="3" t="s">
        <v>4646</v>
      </c>
      <c r="AU34" s="3" t="s">
        <v>4646</v>
      </c>
      <c r="AV34" s="3" t="s">
        <v>4646</v>
      </c>
      <c r="AW34" s="3" t="s">
        <v>4646</v>
      </c>
    </row>
    <row r="35" spans="1:49" x14ac:dyDescent="0.3">
      <c r="A35" s="3" t="s">
        <v>171</v>
      </c>
      <c r="B35" s="4">
        <v>45327</v>
      </c>
      <c r="C35" s="4" t="str">
        <f t="shared" si="2"/>
        <v>Feb</v>
      </c>
      <c r="D35" s="4" t="str">
        <f t="shared" si="3"/>
        <v>2024</v>
      </c>
      <c r="E35" s="4">
        <v>45355</v>
      </c>
      <c r="F35" s="3" t="s">
        <v>23</v>
      </c>
      <c r="G35" s="3">
        <f t="shared" si="4"/>
        <v>28</v>
      </c>
      <c r="H35" s="3" t="s">
        <v>172</v>
      </c>
      <c r="I35" s="3" t="str">
        <f>VLOOKUP($H35,Customers!$A$1:$I$721,2,FALSE)</f>
        <v>Ritu Reddy</v>
      </c>
      <c r="J35" s="3" t="str">
        <f>VLOOKUP($H35,Customers!$A$1:$I$721,3,FALSE)</f>
        <v>Female</v>
      </c>
      <c r="K35" s="3">
        <f>VLOOKUP($H35,Customers!$A$1:$I$721,4,FALSE)</f>
        <v>50</v>
      </c>
      <c r="L35" s="3" t="str">
        <f>VLOOKUP($H35,Customers!$A$1:$I$721,5,FALSE)</f>
        <v>Chennai</v>
      </c>
      <c r="M35" s="3" t="str">
        <f>VLOOKUP($H35,Customers!$A$1:$I$721,6,FALSE)</f>
        <v>Tamil Nadu</v>
      </c>
      <c r="N35" s="3" t="str">
        <f>VLOOKUP($H35,Customers!$A$1:$I$721,7,FALSE)</f>
        <v>Farmer</v>
      </c>
      <c r="O35" s="3">
        <f>VLOOKUP($H35,Customers!$A$1:$I$721,8,FALSE)</f>
        <v>850000</v>
      </c>
      <c r="P35" s="3" t="str">
        <f>VLOOKUP($H35,Customers!$A$1:$I$721,9,FALSE)</f>
        <v>Individual</v>
      </c>
      <c r="Q35" s="3" t="s">
        <v>62</v>
      </c>
      <c r="R35" s="3" t="str" cm="1">
        <f t="array" ref="R35:Y35">VLOOKUP($Q35,Cars[],{2,3,4,5,6,7,8,9},FALSE)</f>
        <v>Honda</v>
      </c>
      <c r="S35" s="3" t="str">
        <v>City</v>
      </c>
      <c r="T35" s="3" t="str">
        <v>Sedan</v>
      </c>
      <c r="U35" s="3" t="str">
        <v>Petrol</v>
      </c>
      <c r="V35" s="3" t="str">
        <v>Automatic</v>
      </c>
      <c r="W35" s="3">
        <v>1250000</v>
      </c>
      <c r="X35" s="3">
        <v>2023</v>
      </c>
      <c r="Y35" s="3">
        <v>4</v>
      </c>
      <c r="Z35" s="3" t="s">
        <v>173</v>
      </c>
      <c r="AA35" s="3" t="str">
        <f>VLOOKUP(Z35,Dealers[],5,FALSE)</f>
        <v>South</v>
      </c>
      <c r="AB35" s="3" t="str" cm="1">
        <f t="array" ref="AB35:AE35">VLOOKUP($Z35,Dealers[],{2,7,8,9},FALSE)</f>
        <v>Chennai Wheels</v>
      </c>
      <c r="AC35" s="3">
        <v>2007</v>
      </c>
      <c r="AD35" s="3">
        <v>4500</v>
      </c>
      <c r="AE35" s="3">
        <v>4.7</v>
      </c>
      <c r="AF35" s="3" t="s">
        <v>174</v>
      </c>
      <c r="AG35" s="3" t="str">
        <f>VLOOKUP($AF35,SalesPerson[],2,FALSE)</f>
        <v>Kunal Pillai</v>
      </c>
      <c r="AH35" s="3">
        <f>_xlfn.XLOOKUP(AG35,Salespersons!$B:$B,Salespersons!$G:$G,,0)</f>
        <v>5</v>
      </c>
      <c r="AI35" s="3" t="str">
        <f>_xlfn.XLOOKUP(AG35,Salespersons!$B:$B,Salespersons!$I:$I,,0)</f>
        <v>True</v>
      </c>
      <c r="AJ35" s="3" t="s">
        <v>78</v>
      </c>
      <c r="AK35" s="14">
        <f t="shared" si="0"/>
        <v>2.4799999999999999E-2</v>
      </c>
      <c r="AL35" s="5">
        <v>31000</v>
      </c>
      <c r="AM35" s="5">
        <f t="shared" si="1"/>
        <v>1219000</v>
      </c>
      <c r="AN35" s="16">
        <f t="shared" si="5"/>
        <v>12.19</v>
      </c>
      <c r="AO35" s="3" t="s">
        <v>31</v>
      </c>
      <c r="AP35" s="3" t="s">
        <v>32</v>
      </c>
      <c r="AQ35" s="3" t="s">
        <v>33</v>
      </c>
      <c r="AR35" s="3" t="s">
        <v>47</v>
      </c>
      <c r="AS35" s="3" t="str" cm="1">
        <f t="array" ref="AS35:AW35">VLOOKUP($A35,Feedback[],{2,4,5,6,7},FALSE)</f>
        <v>FB0023</v>
      </c>
      <c r="AT35" s="3">
        <v>3</v>
      </c>
      <c r="AU35" s="3">
        <v>5</v>
      </c>
      <c r="AV35" s="3" t="str">
        <v>Dealer Visit</v>
      </c>
      <c r="AW35" s="3" t="str">
        <v>None</v>
      </c>
    </row>
    <row r="36" spans="1:49" x14ac:dyDescent="0.3">
      <c r="A36" s="3" t="s">
        <v>175</v>
      </c>
      <c r="B36" s="4">
        <v>45332</v>
      </c>
      <c r="C36" s="4" t="str">
        <f t="shared" si="2"/>
        <v>Feb</v>
      </c>
      <c r="D36" s="4" t="str">
        <f t="shared" si="3"/>
        <v>2024</v>
      </c>
      <c r="E36" s="4">
        <v>45338</v>
      </c>
      <c r="F36" s="3" t="s">
        <v>23</v>
      </c>
      <c r="G36" s="3">
        <f t="shared" si="4"/>
        <v>6</v>
      </c>
      <c r="H36" s="3" t="s">
        <v>176</v>
      </c>
      <c r="I36" s="3" t="str">
        <f>VLOOKUP($H36,Customers!$A$1:$I$721,2,FALSE)</f>
        <v>Ashok Gupta</v>
      </c>
      <c r="J36" s="3" t="str">
        <f>VLOOKUP($H36,Customers!$A$1:$I$721,3,FALSE)</f>
        <v>Male</v>
      </c>
      <c r="K36" s="3">
        <f>VLOOKUP($H36,Customers!$A$1:$I$721,4,FALSE)</f>
        <v>35</v>
      </c>
      <c r="L36" s="3" t="str">
        <f>VLOOKUP($H36,Customers!$A$1:$I$721,5,FALSE)</f>
        <v>Noida</v>
      </c>
      <c r="M36" s="3" t="str">
        <f>VLOOKUP($H36,Customers!$A$1:$I$721,6,FALSE)</f>
        <v>Uttar Pradesh</v>
      </c>
      <c r="N36" s="3" t="str">
        <f>VLOOKUP($H36,Customers!$A$1:$I$721,7,FALSE)</f>
        <v>Engineer</v>
      </c>
      <c r="O36" s="3">
        <f>VLOOKUP($H36,Customers!$A$1:$I$721,8,FALSE)</f>
        <v>1850000</v>
      </c>
      <c r="P36" s="3" t="str">
        <f>VLOOKUP($H36,Customers!$A$1:$I$721,9,FALSE)</f>
        <v>Individual</v>
      </c>
      <c r="Q36" s="3" t="s">
        <v>103</v>
      </c>
      <c r="R36" s="3" t="str" cm="1">
        <f t="array" ref="R36:Y36">VLOOKUP($Q36,Cars[],{2,3,4,5,6,7,8,9},FALSE)</f>
        <v>Maruti Suzuki</v>
      </c>
      <c r="S36" s="3" t="str">
        <v>Ertiga</v>
      </c>
      <c r="T36" s="3" t="str">
        <v>MPV</v>
      </c>
      <c r="U36" s="3" t="str">
        <v>CNG</v>
      </c>
      <c r="V36" s="3" t="str">
        <v>Manual</v>
      </c>
      <c r="W36" s="3">
        <v>900000</v>
      </c>
      <c r="X36" s="3">
        <v>2022</v>
      </c>
      <c r="Y36" s="3">
        <v>3</v>
      </c>
      <c r="Z36" s="3" t="s">
        <v>159</v>
      </c>
      <c r="AA36" s="3" t="str">
        <f>VLOOKUP(Z36,Dealers[],5,FALSE)</f>
        <v>North</v>
      </c>
      <c r="AB36" s="3" t="str" cm="1">
        <f t="array" ref="AB36:AE36">VLOOKUP($Z36,Dealers[],{2,7,8,9},FALSE)</f>
        <v>Lucknow Motors</v>
      </c>
      <c r="AC36" s="3">
        <v>2013</v>
      </c>
      <c r="AD36" s="3">
        <v>3000</v>
      </c>
      <c r="AE36" s="3">
        <v>4.4000000000000004</v>
      </c>
      <c r="AF36" s="3" t="s">
        <v>160</v>
      </c>
      <c r="AG36" s="3" t="str">
        <f>VLOOKUP($AF36,SalesPerson[],2,FALSE)</f>
        <v>Tarun Patel</v>
      </c>
      <c r="AH36" s="3">
        <f>_xlfn.XLOOKUP(AG36,Salespersons!$B:$B,Salespersons!$G:$G,,0)</f>
        <v>4</v>
      </c>
      <c r="AI36" s="3" t="str">
        <f>_xlfn.XLOOKUP(AG36,Salespersons!$B:$B,Salespersons!$I:$I,,0)</f>
        <v>True</v>
      </c>
      <c r="AJ36" s="3" t="s">
        <v>45</v>
      </c>
      <c r="AK36" s="14">
        <f t="shared" si="0"/>
        <v>3.2222222222222222E-2</v>
      </c>
      <c r="AL36" s="5">
        <v>29000</v>
      </c>
      <c r="AM36" s="5">
        <f t="shared" si="1"/>
        <v>871000</v>
      </c>
      <c r="AN36" s="16">
        <f t="shared" si="5"/>
        <v>8.7100000000000009</v>
      </c>
      <c r="AO36" s="3" t="s">
        <v>20</v>
      </c>
      <c r="AP36" s="3" t="s">
        <v>21</v>
      </c>
      <c r="AQ36" s="3" t="s">
        <v>86</v>
      </c>
      <c r="AR36" s="3" t="s">
        <v>24</v>
      </c>
      <c r="AS36" s="3" t="s">
        <v>4646</v>
      </c>
      <c r="AT36" s="3" t="s">
        <v>4646</v>
      </c>
      <c r="AU36" s="3" t="s">
        <v>4646</v>
      </c>
      <c r="AV36" s="3" t="s">
        <v>4646</v>
      </c>
      <c r="AW36" s="3" t="s">
        <v>4646</v>
      </c>
    </row>
    <row r="37" spans="1:49" x14ac:dyDescent="0.3">
      <c r="A37" s="3" t="s">
        <v>177</v>
      </c>
      <c r="B37" s="4">
        <v>45335</v>
      </c>
      <c r="C37" s="4" t="str">
        <f t="shared" si="2"/>
        <v>Feb</v>
      </c>
      <c r="D37" s="4" t="str">
        <f t="shared" si="3"/>
        <v>2024</v>
      </c>
      <c r="E37" s="4">
        <v>45362</v>
      </c>
      <c r="F37" s="3" t="s">
        <v>23</v>
      </c>
      <c r="G37" s="3">
        <f t="shared" si="4"/>
        <v>27</v>
      </c>
      <c r="H37" s="3" t="s">
        <v>178</v>
      </c>
      <c r="I37" s="3" t="str">
        <f>VLOOKUP($H37,Customers!$A$1:$I$721,2,FALSE)</f>
        <v>Suresh Agarwal</v>
      </c>
      <c r="J37" s="3" t="str">
        <f>VLOOKUP($H37,Customers!$A$1:$I$721,3,FALSE)</f>
        <v>Male</v>
      </c>
      <c r="K37" s="3">
        <f>VLOOKUP($H37,Customers!$A$1:$I$721,4,FALSE)</f>
        <v>28</v>
      </c>
      <c r="L37" s="3" t="str">
        <f>VLOOKUP($H37,Customers!$A$1:$I$721,5,FALSE)</f>
        <v>Ludhiana</v>
      </c>
      <c r="M37" s="3" t="str">
        <f>VLOOKUP($H37,Customers!$A$1:$I$721,6,FALSE)</f>
        <v>Punjab</v>
      </c>
      <c r="N37" s="3" t="str">
        <f>VLOOKUP($H37,Customers!$A$1:$I$721,7,FALSE)</f>
        <v>Salaried - Private</v>
      </c>
      <c r="O37" s="3">
        <f>VLOOKUP($H37,Customers!$A$1:$I$721,8,FALSE)</f>
        <v>1370000</v>
      </c>
      <c r="P37" s="3" t="str">
        <f>VLOOKUP($H37,Customers!$A$1:$I$721,9,FALSE)</f>
        <v>Individual</v>
      </c>
      <c r="Q37" s="3" t="s">
        <v>179</v>
      </c>
      <c r="R37" s="3" t="str" cm="1">
        <f t="array" ref="R37:Y37">VLOOKUP($Q37,Cars[],{2,3,4,5,6,7,8,9},FALSE)</f>
        <v>Tata</v>
      </c>
      <c r="S37" s="3" t="str">
        <v>Nexon EV</v>
      </c>
      <c r="T37" s="3" t="str">
        <v>SUV</v>
      </c>
      <c r="U37" s="3" t="str">
        <v>Electric</v>
      </c>
      <c r="V37" s="3" t="str">
        <v>Automatic</v>
      </c>
      <c r="W37" s="3">
        <v>1450000</v>
      </c>
      <c r="X37" s="3">
        <v>2023</v>
      </c>
      <c r="Y37" s="3">
        <v>3</v>
      </c>
      <c r="Z37" s="3" t="s">
        <v>28</v>
      </c>
      <c r="AA37" s="3" t="str">
        <f>VLOOKUP(Z37,Dealers[],5,FALSE)</f>
        <v>North</v>
      </c>
      <c r="AB37" s="3" t="str" cm="1">
        <f t="array" ref="AB37:AE37">VLOOKUP($Z37,Dealers[],{2,7,8,9},FALSE)</f>
        <v>Ludhiana Wheels</v>
      </c>
      <c r="AC37" s="3">
        <v>2010</v>
      </c>
      <c r="AD37" s="3">
        <v>12000</v>
      </c>
      <c r="AE37" s="3">
        <v>4</v>
      </c>
      <c r="AF37" s="3" t="s">
        <v>89</v>
      </c>
      <c r="AG37" s="3" t="str">
        <f>VLOOKUP($AF37,SalesPerson[],2,FALSE)</f>
        <v>Akash Verma</v>
      </c>
      <c r="AH37" s="3">
        <f>_xlfn.XLOOKUP(AG37,Salespersons!$B:$B,Salespersons!$G:$G,,0)</f>
        <v>8</v>
      </c>
      <c r="AI37" s="3" t="str">
        <f>_xlfn.XLOOKUP(AG37,Salespersons!$B:$B,Salespersons!$I:$I,,0)</f>
        <v>True</v>
      </c>
      <c r="AJ37" s="3" t="s">
        <v>59</v>
      </c>
      <c r="AK37" s="14">
        <f t="shared" si="0"/>
        <v>3.4482758620689655E-2</v>
      </c>
      <c r="AL37" s="5">
        <v>50000</v>
      </c>
      <c r="AM37" s="5">
        <f t="shared" si="1"/>
        <v>1400000</v>
      </c>
      <c r="AN37" s="16">
        <f t="shared" si="5"/>
        <v>14</v>
      </c>
      <c r="AO37" s="3" t="s">
        <v>31</v>
      </c>
      <c r="AP37" s="3" t="s">
        <v>180</v>
      </c>
      <c r="AQ37" s="3" t="s">
        <v>22</v>
      </c>
      <c r="AR37" s="3" t="s">
        <v>24</v>
      </c>
      <c r="AS37" s="3" t="s">
        <v>4646</v>
      </c>
      <c r="AT37" s="3" t="s">
        <v>4646</v>
      </c>
      <c r="AU37" s="3" t="s">
        <v>4646</v>
      </c>
      <c r="AV37" s="3" t="s">
        <v>4646</v>
      </c>
      <c r="AW37" s="3" t="s">
        <v>4646</v>
      </c>
    </row>
    <row r="38" spans="1:49" x14ac:dyDescent="0.3">
      <c r="A38" s="3" t="s">
        <v>181</v>
      </c>
      <c r="B38" s="4">
        <v>45338</v>
      </c>
      <c r="C38" s="4" t="str">
        <f t="shared" si="2"/>
        <v>Feb</v>
      </c>
      <c r="D38" s="4" t="str">
        <f t="shared" si="3"/>
        <v>2024</v>
      </c>
      <c r="E38" s="3"/>
      <c r="F38" s="3" t="s">
        <v>114</v>
      </c>
      <c r="G38" s="3" t="str">
        <f t="shared" si="4"/>
        <v/>
      </c>
      <c r="H38" s="3" t="s">
        <v>182</v>
      </c>
      <c r="I38" s="3" t="str">
        <f>VLOOKUP($H38,Customers!$A$1:$I$721,2,FALSE)</f>
        <v>Shweta Nair</v>
      </c>
      <c r="J38" s="3" t="str">
        <f>VLOOKUP($H38,Customers!$A$1:$I$721,3,FALSE)</f>
        <v>Female</v>
      </c>
      <c r="K38" s="3">
        <f>VLOOKUP($H38,Customers!$A$1:$I$721,4,FALSE)</f>
        <v>57</v>
      </c>
      <c r="L38" s="3" t="str">
        <f>VLOOKUP($H38,Customers!$A$1:$I$721,5,FALSE)</f>
        <v>Guwahati</v>
      </c>
      <c r="M38" s="3" t="str">
        <f>VLOOKUP($H38,Customers!$A$1:$I$721,6,FALSE)</f>
        <v>Assam</v>
      </c>
      <c r="N38" s="3" t="str">
        <f>VLOOKUP($H38,Customers!$A$1:$I$721,7,FALSE)</f>
        <v>Salaried - Government</v>
      </c>
      <c r="O38" s="3">
        <f>VLOOKUP($H38,Customers!$A$1:$I$721,8,FALSE)</f>
        <v>1390000</v>
      </c>
      <c r="P38" s="3" t="str">
        <f>VLOOKUP($H38,Customers!$A$1:$I$721,9,FALSE)</f>
        <v>Individual</v>
      </c>
      <c r="Q38" s="3" t="s">
        <v>67</v>
      </c>
      <c r="R38" s="3" t="str" cm="1">
        <f t="array" ref="R38:Y38">VLOOKUP($Q38,Cars[],{2,3,4,5,6,7,8,9},FALSE)</f>
        <v>Maruti Suzuki</v>
      </c>
      <c r="S38" s="3" t="str">
        <v>Dzire</v>
      </c>
      <c r="T38" s="3" t="str">
        <v>Sedan</v>
      </c>
      <c r="U38" s="3" t="str">
        <v>Petrol</v>
      </c>
      <c r="V38" s="3" t="str">
        <v>Manual</v>
      </c>
      <c r="W38" s="3">
        <v>690000</v>
      </c>
      <c r="X38" s="3">
        <v>2024</v>
      </c>
      <c r="Y38" s="3">
        <v>3</v>
      </c>
      <c r="Z38" s="3" t="s">
        <v>134</v>
      </c>
      <c r="AA38" s="3" t="str">
        <f>VLOOKUP(Z38,Dealers[],5,FALSE)</f>
        <v>East</v>
      </c>
      <c r="AB38" s="3" t="str" cm="1">
        <f t="array" ref="AB38:AE38">VLOOKUP($Z38,Dealers[],{2,7,8,9},FALSE)</f>
        <v>Guwahati Automobiles</v>
      </c>
      <c r="AC38" s="3">
        <v>2005</v>
      </c>
      <c r="AD38" s="3">
        <v>12000</v>
      </c>
      <c r="AE38" s="3">
        <v>4.4000000000000004</v>
      </c>
      <c r="AF38" s="3" t="s">
        <v>183</v>
      </c>
      <c r="AG38" s="3" t="str">
        <f>VLOOKUP($AF38,SalesPerson[],2,FALSE)</f>
        <v>Varun Yadav</v>
      </c>
      <c r="AH38" s="3">
        <f>_xlfn.XLOOKUP(AG38,Salespersons!$B:$B,Salespersons!$G:$G,,0)</f>
        <v>6</v>
      </c>
      <c r="AI38" s="3" t="str">
        <f>_xlfn.XLOOKUP(AG38,Salespersons!$B:$B,Salespersons!$I:$I,,0)</f>
        <v>True</v>
      </c>
      <c r="AJ38" s="3" t="s">
        <v>78</v>
      </c>
      <c r="AK38" s="14">
        <f t="shared" si="0"/>
        <v>1.0144927536231883E-2</v>
      </c>
      <c r="AL38" s="5">
        <v>7000</v>
      </c>
      <c r="AM38" s="5">
        <f t="shared" si="1"/>
        <v>683000</v>
      </c>
      <c r="AN38" s="16">
        <f t="shared" si="5"/>
        <v>6.83</v>
      </c>
      <c r="AO38" s="3" t="s">
        <v>31</v>
      </c>
      <c r="AP38" s="3" t="s">
        <v>70</v>
      </c>
      <c r="AQ38" s="3" t="s">
        <v>86</v>
      </c>
      <c r="AR38" s="3" t="s">
        <v>24</v>
      </c>
      <c r="AS38" s="3" t="s">
        <v>4646</v>
      </c>
      <c r="AT38" s="3" t="s">
        <v>4646</v>
      </c>
      <c r="AU38" s="3" t="s">
        <v>4646</v>
      </c>
      <c r="AV38" s="3" t="s">
        <v>4646</v>
      </c>
      <c r="AW38" s="3" t="s">
        <v>4646</v>
      </c>
    </row>
    <row r="39" spans="1:49" x14ac:dyDescent="0.3">
      <c r="A39" s="3" t="s">
        <v>184</v>
      </c>
      <c r="B39" s="4">
        <v>45338</v>
      </c>
      <c r="C39" s="4" t="str">
        <f t="shared" si="2"/>
        <v>Feb</v>
      </c>
      <c r="D39" s="4" t="str">
        <f t="shared" si="3"/>
        <v>2024</v>
      </c>
      <c r="E39" s="4">
        <v>45354</v>
      </c>
      <c r="F39" s="3" t="s">
        <v>23</v>
      </c>
      <c r="G39" s="3">
        <f t="shared" si="4"/>
        <v>16</v>
      </c>
      <c r="H39" s="3" t="s">
        <v>185</v>
      </c>
      <c r="I39" s="3" t="str">
        <f>VLOOKUP($H39,Customers!$A$1:$I$721,2,FALSE)</f>
        <v>Pradeep Mishra</v>
      </c>
      <c r="J39" s="3" t="str">
        <f>VLOOKUP($H39,Customers!$A$1:$I$721,3,FALSE)</f>
        <v>Male</v>
      </c>
      <c r="K39" s="3">
        <f>VLOOKUP($H39,Customers!$A$1:$I$721,4,FALSE)</f>
        <v>38</v>
      </c>
      <c r="L39" s="3" t="str">
        <f>VLOOKUP($H39,Customers!$A$1:$I$721,5,FALSE)</f>
        <v>Coimbatore</v>
      </c>
      <c r="M39" s="3" t="str">
        <f>VLOOKUP($H39,Customers!$A$1:$I$721,6,FALSE)</f>
        <v>Tamil Nadu</v>
      </c>
      <c r="N39" s="3" t="str">
        <f>VLOOKUP($H39,Customers!$A$1:$I$721,7,FALSE)</f>
        <v>Doctor</v>
      </c>
      <c r="O39" s="3">
        <f>VLOOKUP($H39,Customers!$A$1:$I$721,8,FALSE)</f>
        <v>1400000</v>
      </c>
      <c r="P39" s="3" t="str">
        <f>VLOOKUP($H39,Customers!$A$1:$I$721,9,FALSE)</f>
        <v>Individual</v>
      </c>
      <c r="Q39" s="3" t="s">
        <v>67</v>
      </c>
      <c r="R39" s="3" t="str" cm="1">
        <f t="array" ref="R39:Y39">VLOOKUP($Q39,Cars[],{2,3,4,5,6,7,8,9},FALSE)</f>
        <v>Maruti Suzuki</v>
      </c>
      <c r="S39" s="3" t="str">
        <v>Dzire</v>
      </c>
      <c r="T39" s="3" t="str">
        <v>Sedan</v>
      </c>
      <c r="U39" s="3" t="str">
        <v>Petrol</v>
      </c>
      <c r="V39" s="3" t="str">
        <v>Manual</v>
      </c>
      <c r="W39" s="3">
        <v>690000</v>
      </c>
      <c r="X39" s="3">
        <v>2024</v>
      </c>
      <c r="Y39" s="3">
        <v>3</v>
      </c>
      <c r="Z39" s="3" t="s">
        <v>186</v>
      </c>
      <c r="AA39" s="3" t="str">
        <f>VLOOKUP(Z39,Dealers[],5,FALSE)</f>
        <v>South</v>
      </c>
      <c r="AB39" s="3" t="str" cm="1">
        <f t="array" ref="AB39:AE39">VLOOKUP($Z39,Dealers[],{2,7,8,9},FALSE)</f>
        <v>Coimbatore Car World</v>
      </c>
      <c r="AC39" s="3">
        <v>2015</v>
      </c>
      <c r="AD39" s="3">
        <v>4500</v>
      </c>
      <c r="AE39" s="3">
        <v>4.3</v>
      </c>
      <c r="AF39" s="3" t="s">
        <v>187</v>
      </c>
      <c r="AG39" s="3" t="str">
        <f>VLOOKUP($AF39,SalesPerson[],2,FALSE)</f>
        <v>Arjun Verma</v>
      </c>
      <c r="AH39" s="3">
        <f>_xlfn.XLOOKUP(AG39,Salespersons!$B:$B,Salespersons!$G:$G,,0)</f>
        <v>4</v>
      </c>
      <c r="AI39" s="3" t="str">
        <f>_xlfn.XLOOKUP(AG39,Salespersons!$B:$B,Salespersons!$I:$I,,0)</f>
        <v>True</v>
      </c>
      <c r="AJ39" s="3" t="s">
        <v>19</v>
      </c>
      <c r="AK39" s="14">
        <f t="shared" si="0"/>
        <v>4.3478260869565216E-2</v>
      </c>
      <c r="AL39" s="5">
        <v>30000</v>
      </c>
      <c r="AM39" s="5">
        <f t="shared" si="1"/>
        <v>660000</v>
      </c>
      <c r="AN39" s="16">
        <f t="shared" si="5"/>
        <v>6.6</v>
      </c>
      <c r="AO39" s="3" t="s">
        <v>20</v>
      </c>
      <c r="AP39" s="3" t="s">
        <v>21</v>
      </c>
      <c r="AQ39" s="3" t="s">
        <v>53</v>
      </c>
      <c r="AR39" s="3" t="s">
        <v>24</v>
      </c>
      <c r="AS39" s="3" t="s">
        <v>4646</v>
      </c>
      <c r="AT39" s="3" t="s">
        <v>4646</v>
      </c>
      <c r="AU39" s="3" t="s">
        <v>4646</v>
      </c>
      <c r="AV39" s="3" t="s">
        <v>4646</v>
      </c>
      <c r="AW39" s="3" t="s">
        <v>4646</v>
      </c>
    </row>
    <row r="40" spans="1:49" x14ac:dyDescent="0.3">
      <c r="A40" s="3" t="s">
        <v>188</v>
      </c>
      <c r="B40" s="4">
        <v>45338</v>
      </c>
      <c r="C40" s="4" t="str">
        <f t="shared" si="2"/>
        <v>Feb</v>
      </c>
      <c r="D40" s="4" t="str">
        <f t="shared" si="3"/>
        <v>2024</v>
      </c>
      <c r="E40" s="4">
        <v>45370</v>
      </c>
      <c r="F40" s="3" t="s">
        <v>23</v>
      </c>
      <c r="G40" s="3">
        <f t="shared" si="4"/>
        <v>32</v>
      </c>
      <c r="H40" s="3" t="s">
        <v>189</v>
      </c>
      <c r="I40" s="3" t="str">
        <f>VLOOKUP($H40,Customers!$A$1:$I$721,2,FALSE)</f>
        <v>Gaurav Singh</v>
      </c>
      <c r="J40" s="3" t="str">
        <f>VLOOKUP($H40,Customers!$A$1:$I$721,3,FALSE)</f>
        <v>Male</v>
      </c>
      <c r="K40" s="3">
        <f>VLOOKUP($H40,Customers!$A$1:$I$721,4,FALSE)</f>
        <v>35</v>
      </c>
      <c r="L40" s="3" t="str">
        <f>VLOOKUP($H40,Customers!$A$1:$I$721,5,FALSE)</f>
        <v>Pune</v>
      </c>
      <c r="M40" s="3" t="str">
        <f>VLOOKUP($H40,Customers!$A$1:$I$721,6,FALSE)</f>
        <v>Maharashtra</v>
      </c>
      <c r="N40" s="3" t="str">
        <f>VLOOKUP($H40,Customers!$A$1:$I$721,7,FALSE)</f>
        <v>Salaried - Government</v>
      </c>
      <c r="O40" s="3">
        <f>VLOOKUP($H40,Customers!$A$1:$I$721,8,FALSE)</f>
        <v>1230000</v>
      </c>
      <c r="P40" s="3" t="str">
        <f>VLOOKUP($H40,Customers!$A$1:$I$721,9,FALSE)</f>
        <v>Individual</v>
      </c>
      <c r="Q40" s="3" t="s">
        <v>27</v>
      </c>
      <c r="R40" s="3" t="str" cm="1">
        <f t="array" ref="R40:Y40">VLOOKUP($Q40,Cars[],{2,3,4,5,6,7,8,9},FALSE)</f>
        <v>Maruti Suzuki</v>
      </c>
      <c r="S40" s="3" t="str">
        <v>Brezza</v>
      </c>
      <c r="T40" s="3" t="str">
        <v>SUV</v>
      </c>
      <c r="U40" s="3" t="str">
        <v>Petrol</v>
      </c>
      <c r="V40" s="3" t="str">
        <v>Automatic</v>
      </c>
      <c r="W40" s="3">
        <v>900000</v>
      </c>
      <c r="X40" s="3">
        <v>2022</v>
      </c>
      <c r="Y40" s="3">
        <v>3</v>
      </c>
      <c r="Z40" s="3" t="s">
        <v>84</v>
      </c>
      <c r="AA40" s="3" t="str">
        <f>VLOOKUP(Z40,Dealers[],5,FALSE)</f>
        <v>West</v>
      </c>
      <c r="AB40" s="3" t="str" cm="1">
        <f t="array" ref="AB40:AE40">VLOOKUP($Z40,Dealers[],{2,7,8,9},FALSE)</f>
        <v>Pune Autoplex</v>
      </c>
      <c r="AC40" s="3">
        <v>2014</v>
      </c>
      <c r="AD40" s="3">
        <v>3000</v>
      </c>
      <c r="AE40" s="3">
        <v>4.5999999999999996</v>
      </c>
      <c r="AF40" s="3" t="s">
        <v>85</v>
      </c>
      <c r="AG40" s="3" t="str">
        <f>VLOOKUP($AF40,SalesPerson[],2,FALSE)</f>
        <v>Ankit Verma</v>
      </c>
      <c r="AH40" s="3">
        <f>_xlfn.XLOOKUP(AG40,Salespersons!$B:$B,Salespersons!$G:$G,,0)</f>
        <v>4</v>
      </c>
      <c r="AI40" s="3" t="str">
        <f>_xlfn.XLOOKUP(AG40,Salespersons!$B:$B,Salespersons!$I:$I,,0)</f>
        <v>True</v>
      </c>
      <c r="AJ40" s="3" t="s">
        <v>78</v>
      </c>
      <c r="AK40" s="14">
        <f t="shared" si="0"/>
        <v>0</v>
      </c>
      <c r="AL40" s="5">
        <v>0</v>
      </c>
      <c r="AM40" s="5">
        <f t="shared" si="1"/>
        <v>900000</v>
      </c>
      <c r="AN40" s="16">
        <f t="shared" si="5"/>
        <v>9</v>
      </c>
      <c r="AO40" s="3" t="s">
        <v>31</v>
      </c>
      <c r="AP40" s="3" t="s">
        <v>32</v>
      </c>
      <c r="AQ40" s="3" t="s">
        <v>33</v>
      </c>
      <c r="AR40" s="3" t="s">
        <v>24</v>
      </c>
      <c r="AS40" s="3" t="s">
        <v>4646</v>
      </c>
      <c r="AT40" s="3" t="s">
        <v>4646</v>
      </c>
      <c r="AU40" s="3" t="s">
        <v>4646</v>
      </c>
      <c r="AV40" s="3" t="s">
        <v>4646</v>
      </c>
      <c r="AW40" s="3" t="s">
        <v>4646</v>
      </c>
    </row>
    <row r="41" spans="1:49" x14ac:dyDescent="0.3">
      <c r="A41" s="3" t="s">
        <v>190</v>
      </c>
      <c r="B41" s="4">
        <v>45343</v>
      </c>
      <c r="C41" s="4" t="str">
        <f t="shared" si="2"/>
        <v>Feb</v>
      </c>
      <c r="D41" s="4" t="str">
        <f t="shared" si="3"/>
        <v>2024</v>
      </c>
      <c r="E41" s="4">
        <v>45356</v>
      </c>
      <c r="F41" s="3" t="s">
        <v>23</v>
      </c>
      <c r="G41" s="3">
        <f t="shared" si="4"/>
        <v>13</v>
      </c>
      <c r="H41" s="3" t="s">
        <v>191</v>
      </c>
      <c r="I41" s="3" t="str">
        <f>VLOOKUP($H41,Customers!$A$1:$I$721,2,FALSE)</f>
        <v>Divya Reddy</v>
      </c>
      <c r="J41" s="3" t="str">
        <f>VLOOKUP($H41,Customers!$A$1:$I$721,3,FALSE)</f>
        <v>Female</v>
      </c>
      <c r="K41" s="3">
        <f>VLOOKUP($H41,Customers!$A$1:$I$721,4,FALSE)</f>
        <v>62</v>
      </c>
      <c r="L41" s="3" t="str">
        <f>VLOOKUP($H41,Customers!$A$1:$I$721,5,FALSE)</f>
        <v>Bhopal</v>
      </c>
      <c r="M41" s="3" t="str">
        <f>VLOOKUP($H41,Customers!$A$1:$I$721,6,FALSE)</f>
        <v>Madhya Pradesh</v>
      </c>
      <c r="N41" s="3" t="str">
        <f>VLOOKUP($H41,Customers!$A$1:$I$721,7,FALSE)</f>
        <v>Retired</v>
      </c>
      <c r="O41" s="3">
        <f>VLOOKUP($H41,Customers!$A$1:$I$721,8,FALSE)</f>
        <v>580000</v>
      </c>
      <c r="P41" s="3" t="str">
        <f>VLOOKUP($H41,Customers!$A$1:$I$721,9,FALSE)</f>
        <v>Individual</v>
      </c>
      <c r="Q41" s="3" t="s">
        <v>138</v>
      </c>
      <c r="R41" s="3" t="str" cm="1">
        <f t="array" ref="R41:Y41">VLOOKUP($Q41,Cars[],{2,3,4,5,6,7,8,9},FALSE)</f>
        <v>Tata</v>
      </c>
      <c r="S41" s="3" t="str">
        <v>Nexon</v>
      </c>
      <c r="T41" s="3" t="str">
        <v>SUV</v>
      </c>
      <c r="U41" s="3" t="str">
        <v>Diesel</v>
      </c>
      <c r="V41" s="3" t="str">
        <v>Manual</v>
      </c>
      <c r="W41" s="3">
        <v>950000</v>
      </c>
      <c r="X41" s="3">
        <v>2023</v>
      </c>
      <c r="Y41" s="3">
        <v>3</v>
      </c>
      <c r="Z41" s="3" t="s">
        <v>93</v>
      </c>
      <c r="AA41" s="3" t="str">
        <f>VLOOKUP(Z41,Dealers[],5,FALSE)</f>
        <v>Central</v>
      </c>
      <c r="AB41" s="3" t="str" cm="1">
        <f t="array" ref="AB41:AE41">VLOOKUP($Z41,Dealers[],{2,7,8,9},FALSE)</f>
        <v>Bhopal Autoplex</v>
      </c>
      <c r="AC41" s="3">
        <v>2013</v>
      </c>
      <c r="AD41" s="3">
        <v>12000</v>
      </c>
      <c r="AE41" s="3">
        <v>3.9</v>
      </c>
      <c r="AF41" s="3" t="s">
        <v>192</v>
      </c>
      <c r="AG41" s="3" t="str">
        <f>VLOOKUP($AF41,SalesPerson[],2,FALSE)</f>
        <v>Priya Saini</v>
      </c>
      <c r="AH41" s="3">
        <f>_xlfn.XLOOKUP(AG41,Salespersons!$B:$B,Salespersons!$G:$G,,0)</f>
        <v>4</v>
      </c>
      <c r="AI41" s="3" t="str">
        <f>_xlfn.XLOOKUP(AG41,Salespersons!$B:$B,Salespersons!$I:$I,,0)</f>
        <v>True</v>
      </c>
      <c r="AJ41" s="3" t="s">
        <v>78</v>
      </c>
      <c r="AK41" s="14">
        <f t="shared" si="0"/>
        <v>9.4736842105263164E-3</v>
      </c>
      <c r="AL41" s="5">
        <v>9000</v>
      </c>
      <c r="AM41" s="5">
        <f t="shared" si="1"/>
        <v>941000</v>
      </c>
      <c r="AN41" s="16">
        <f t="shared" si="5"/>
        <v>9.41</v>
      </c>
      <c r="AO41" s="3" t="s">
        <v>95</v>
      </c>
      <c r="AP41" s="3" t="s">
        <v>32</v>
      </c>
      <c r="AQ41" s="3" t="s">
        <v>122</v>
      </c>
      <c r="AR41" s="3" t="s">
        <v>24</v>
      </c>
      <c r="AS41" s="3" t="str" cm="1">
        <f t="array" ref="AS41:AW41">VLOOKUP($A41,Feedback[],{2,4,5,6,7},FALSE)</f>
        <v>FB0024</v>
      </c>
      <c r="AT41" s="3">
        <v>4</v>
      </c>
      <c r="AU41" s="3">
        <v>9</v>
      </c>
      <c r="AV41" s="3" t="str">
        <v>Dealer Visit</v>
      </c>
      <c r="AW41" s="3" t="str">
        <v>None</v>
      </c>
    </row>
    <row r="42" spans="1:49" x14ac:dyDescent="0.3">
      <c r="A42" s="3" t="s">
        <v>193</v>
      </c>
      <c r="B42" s="4">
        <v>45344</v>
      </c>
      <c r="C42" s="4" t="str">
        <f t="shared" si="2"/>
        <v>Feb</v>
      </c>
      <c r="D42" s="4" t="str">
        <f t="shared" si="3"/>
        <v>2024</v>
      </c>
      <c r="E42" s="4">
        <v>45351</v>
      </c>
      <c r="F42" s="3" t="s">
        <v>23</v>
      </c>
      <c r="G42" s="3">
        <f t="shared" si="4"/>
        <v>7</v>
      </c>
      <c r="H42" s="3" t="s">
        <v>194</v>
      </c>
      <c r="I42" s="3" t="str">
        <f>VLOOKUP($H42,Customers!$A$1:$I$721,2,FALSE)</f>
        <v>Faisal Mehta</v>
      </c>
      <c r="J42" s="3" t="str">
        <f>VLOOKUP($H42,Customers!$A$1:$I$721,3,FALSE)</f>
        <v>Male</v>
      </c>
      <c r="K42" s="3">
        <f>VLOOKUP($H42,Customers!$A$1:$I$721,4,FALSE)</f>
        <v>23</v>
      </c>
      <c r="L42" s="3" t="str">
        <f>VLOOKUP($H42,Customers!$A$1:$I$721,5,FALSE)</f>
        <v>Bengaluru</v>
      </c>
      <c r="M42" s="3" t="str">
        <f>VLOOKUP($H42,Customers!$A$1:$I$721,6,FALSE)</f>
        <v>Karnataka</v>
      </c>
      <c r="N42" s="3" t="str">
        <f>VLOOKUP($H42,Customers!$A$1:$I$721,7,FALSE)</f>
        <v>Business Owner</v>
      </c>
      <c r="O42" s="3">
        <f>VLOOKUP($H42,Customers!$A$1:$I$721,8,FALSE)</f>
        <v>3410000</v>
      </c>
      <c r="P42" s="3" t="str">
        <f>VLOOKUP($H42,Customers!$A$1:$I$721,9,FALSE)</f>
        <v>Individual</v>
      </c>
      <c r="Q42" s="3" t="s">
        <v>195</v>
      </c>
      <c r="R42" s="3" t="str" cm="1">
        <f t="array" ref="R42:Y42">VLOOKUP($Q42,Cars[],{2,3,4,5,6,7,8,9},FALSE)</f>
        <v>Renault</v>
      </c>
      <c r="S42" s="3" t="str">
        <v>Kiger</v>
      </c>
      <c r="T42" s="3" t="str">
        <v>SUV</v>
      </c>
      <c r="U42" s="3" t="str">
        <v>Petrol</v>
      </c>
      <c r="V42" s="3" t="str">
        <v>Manual</v>
      </c>
      <c r="W42" s="3">
        <v>700000</v>
      </c>
      <c r="X42" s="3">
        <v>2021</v>
      </c>
      <c r="Y42" s="3">
        <v>4</v>
      </c>
      <c r="Z42" s="3" t="s">
        <v>126</v>
      </c>
      <c r="AA42" s="3" t="str">
        <f>VLOOKUP(Z42,Dealers[],5,FALSE)</f>
        <v>South</v>
      </c>
      <c r="AB42" s="3" t="str" cm="1">
        <f t="array" ref="AB42:AE42">VLOOKUP($Z42,Dealers[],{2,7,8,9},FALSE)</f>
        <v>Bengaluru Auto Hub</v>
      </c>
      <c r="AC42" s="3">
        <v>2013</v>
      </c>
      <c r="AD42" s="3">
        <v>12000</v>
      </c>
      <c r="AE42" s="3">
        <v>4.4000000000000004</v>
      </c>
      <c r="AF42" s="3" t="s">
        <v>156</v>
      </c>
      <c r="AG42" s="3" t="str">
        <f>VLOOKUP($AF42,SalesPerson[],2,FALSE)</f>
        <v>Yash Singh</v>
      </c>
      <c r="AH42" s="3">
        <f>_xlfn.XLOOKUP(AG42,Salespersons!$B:$B,Salespersons!$G:$G,,0)</f>
        <v>4</v>
      </c>
      <c r="AI42" s="3" t="str">
        <f>_xlfn.XLOOKUP(AG42,Salespersons!$B:$B,Salespersons!$I:$I,,0)</f>
        <v>True</v>
      </c>
      <c r="AJ42" s="3" t="s">
        <v>75</v>
      </c>
      <c r="AK42" s="14">
        <f t="shared" si="0"/>
        <v>0</v>
      </c>
      <c r="AL42" s="5">
        <v>0</v>
      </c>
      <c r="AM42" s="5">
        <f t="shared" si="1"/>
        <v>700000</v>
      </c>
      <c r="AN42" s="16">
        <f t="shared" si="5"/>
        <v>7</v>
      </c>
      <c r="AO42" s="3" t="s">
        <v>31</v>
      </c>
      <c r="AP42" s="3" t="s">
        <v>96</v>
      </c>
      <c r="AQ42" s="3" t="s">
        <v>119</v>
      </c>
      <c r="AR42" s="3" t="s">
        <v>24</v>
      </c>
      <c r="AS42" s="3" t="s">
        <v>4646</v>
      </c>
      <c r="AT42" s="3" t="s">
        <v>4646</v>
      </c>
      <c r="AU42" s="3" t="s">
        <v>4646</v>
      </c>
      <c r="AV42" s="3" t="s">
        <v>4646</v>
      </c>
      <c r="AW42" s="3" t="s">
        <v>4646</v>
      </c>
    </row>
    <row r="43" spans="1:49" x14ac:dyDescent="0.3">
      <c r="A43" s="3" t="s">
        <v>196</v>
      </c>
      <c r="B43" s="4">
        <v>45346</v>
      </c>
      <c r="C43" s="4" t="str">
        <f t="shared" si="2"/>
        <v>Feb</v>
      </c>
      <c r="D43" s="4" t="str">
        <f t="shared" si="3"/>
        <v>2024</v>
      </c>
      <c r="E43" s="4">
        <v>45376</v>
      </c>
      <c r="F43" s="3" t="s">
        <v>23</v>
      </c>
      <c r="G43" s="3">
        <f t="shared" si="4"/>
        <v>30</v>
      </c>
      <c r="H43" s="3" t="s">
        <v>197</v>
      </c>
      <c r="I43" s="3" t="str">
        <f>VLOOKUP($H43,Customers!$A$1:$I$721,2,FALSE)</f>
        <v>Anjali Singh</v>
      </c>
      <c r="J43" s="3" t="str">
        <f>VLOOKUP($H43,Customers!$A$1:$I$721,3,FALSE)</f>
        <v>Female</v>
      </c>
      <c r="K43" s="3">
        <f>VLOOKUP($H43,Customers!$A$1:$I$721,4,FALSE)</f>
        <v>32</v>
      </c>
      <c r="L43" s="3" t="str">
        <f>VLOOKUP($H43,Customers!$A$1:$I$721,5,FALSE)</f>
        <v>Jaipur</v>
      </c>
      <c r="M43" s="3" t="str">
        <f>VLOOKUP($H43,Customers!$A$1:$I$721,6,FALSE)</f>
        <v>Rajasthan</v>
      </c>
      <c r="N43" s="3" t="str">
        <f>VLOOKUP($H43,Customers!$A$1:$I$721,7,FALSE)</f>
        <v>Salaried - Government</v>
      </c>
      <c r="O43" s="3">
        <f>VLOOKUP($H43,Customers!$A$1:$I$721,8,FALSE)</f>
        <v>810000</v>
      </c>
      <c r="P43" s="3" t="str">
        <f>VLOOKUP($H43,Customers!$A$1:$I$721,9,FALSE)</f>
        <v>Individual</v>
      </c>
      <c r="Q43" s="3" t="s">
        <v>145</v>
      </c>
      <c r="R43" s="3" t="str" cm="1">
        <f t="array" ref="R43:Y43">VLOOKUP($Q43,Cars[],{2,3,4,5,6,7,8,9},FALSE)</f>
        <v>Hyundai</v>
      </c>
      <c r="S43" s="3" t="str">
        <v>i20</v>
      </c>
      <c r="T43" s="3" t="str">
        <v>Hatchback</v>
      </c>
      <c r="U43" s="3" t="str">
        <v>Petrol</v>
      </c>
      <c r="V43" s="3" t="str">
        <v>Automatic</v>
      </c>
      <c r="W43" s="3">
        <v>780000</v>
      </c>
      <c r="X43" s="3">
        <v>2023</v>
      </c>
      <c r="Y43" s="3">
        <v>2</v>
      </c>
      <c r="Z43" s="3" t="s">
        <v>146</v>
      </c>
      <c r="AA43" s="3" t="str">
        <f>VLOOKUP(Z43,Dealers[],5,FALSE)</f>
        <v>North</v>
      </c>
      <c r="AB43" s="3" t="str" cm="1">
        <f t="array" ref="AB43:AE43">VLOOKUP($Z43,Dealers[],{2,7,8,9},FALSE)</f>
        <v>Jaipur Wheels</v>
      </c>
      <c r="AC43" s="3">
        <v>2015</v>
      </c>
      <c r="AD43" s="3">
        <v>3000</v>
      </c>
      <c r="AE43" s="3">
        <v>3.5</v>
      </c>
      <c r="AF43" s="3" t="s">
        <v>198</v>
      </c>
      <c r="AG43" s="3" t="str">
        <f>VLOOKUP($AF43,SalesPerson[],2,FALSE)</f>
        <v>Rahul Kapoor</v>
      </c>
      <c r="AH43" s="3">
        <f>_xlfn.XLOOKUP(AG43,Salespersons!$B:$B,Salespersons!$G:$G,,0)</f>
        <v>8</v>
      </c>
      <c r="AI43" s="3" t="str">
        <f>_xlfn.XLOOKUP(AG43,Salespersons!$B:$B,Salespersons!$I:$I,,0)</f>
        <v>True</v>
      </c>
      <c r="AJ43" s="3" t="s">
        <v>59</v>
      </c>
      <c r="AK43" s="14">
        <f t="shared" si="0"/>
        <v>0</v>
      </c>
      <c r="AL43" s="5">
        <v>0</v>
      </c>
      <c r="AM43" s="5">
        <f t="shared" si="1"/>
        <v>780000</v>
      </c>
      <c r="AN43" s="16">
        <f t="shared" si="5"/>
        <v>7.8</v>
      </c>
      <c r="AO43" s="3" t="s">
        <v>31</v>
      </c>
      <c r="AP43" s="3" t="s">
        <v>39</v>
      </c>
      <c r="AQ43" s="3" t="s">
        <v>119</v>
      </c>
      <c r="AR43" s="3" t="s">
        <v>47</v>
      </c>
      <c r="AS43" s="3" t="s">
        <v>4646</v>
      </c>
      <c r="AT43" s="3" t="s">
        <v>4646</v>
      </c>
      <c r="AU43" s="3" t="s">
        <v>4646</v>
      </c>
      <c r="AV43" s="3" t="s">
        <v>4646</v>
      </c>
      <c r="AW43" s="3" t="s">
        <v>4646</v>
      </c>
    </row>
    <row r="44" spans="1:49" x14ac:dyDescent="0.3">
      <c r="A44" s="3" t="s">
        <v>199</v>
      </c>
      <c r="B44" s="4">
        <v>45347</v>
      </c>
      <c r="C44" s="4" t="str">
        <f t="shared" si="2"/>
        <v>Feb</v>
      </c>
      <c r="D44" s="4" t="str">
        <f t="shared" si="3"/>
        <v>2024</v>
      </c>
      <c r="E44" s="4">
        <v>45378</v>
      </c>
      <c r="F44" s="3" t="s">
        <v>23</v>
      </c>
      <c r="G44" s="3">
        <f t="shared" si="4"/>
        <v>31</v>
      </c>
      <c r="H44" s="3" t="s">
        <v>200</v>
      </c>
      <c r="I44" s="3" t="str">
        <f>VLOOKUP($H44,Customers!$A$1:$I$721,2,FALSE)</f>
        <v>Ayesha Kapoor</v>
      </c>
      <c r="J44" s="3" t="str">
        <f>VLOOKUP($H44,Customers!$A$1:$I$721,3,FALSE)</f>
        <v>Female</v>
      </c>
      <c r="K44" s="3">
        <f>VLOOKUP($H44,Customers!$A$1:$I$721,4,FALSE)</f>
        <v>25</v>
      </c>
      <c r="L44" s="3" t="str">
        <f>VLOOKUP($H44,Customers!$A$1:$I$721,5,FALSE)</f>
        <v>Pune</v>
      </c>
      <c r="M44" s="3" t="str">
        <f>VLOOKUP($H44,Customers!$A$1:$I$721,6,FALSE)</f>
        <v>Maharashtra</v>
      </c>
      <c r="N44" s="3" t="str">
        <f>VLOOKUP($H44,Customers!$A$1:$I$721,7,FALSE)</f>
        <v>Business Owner</v>
      </c>
      <c r="O44" s="3">
        <f>VLOOKUP($H44,Customers!$A$1:$I$721,8,FALSE)</f>
        <v>3340000</v>
      </c>
      <c r="P44" s="3" t="str">
        <f>VLOOKUP($H44,Customers!$A$1:$I$721,9,FALSE)</f>
        <v>Corporate</v>
      </c>
      <c r="Q44" s="3" t="s">
        <v>56</v>
      </c>
      <c r="R44" s="3" t="str" cm="1">
        <f t="array" ref="R44:Y44">VLOOKUP($Q44,Cars[],{2,3,4,5,6,7,8,9},FALSE)</f>
        <v>Maruti Suzuki</v>
      </c>
      <c r="S44" s="3" t="str">
        <v>Baleno</v>
      </c>
      <c r="T44" s="3" t="str">
        <v>Hatchback</v>
      </c>
      <c r="U44" s="3" t="str">
        <v>Petrol</v>
      </c>
      <c r="V44" s="3" t="str">
        <v>Automatic</v>
      </c>
      <c r="W44" s="3">
        <v>760000</v>
      </c>
      <c r="X44" s="3">
        <v>2022</v>
      </c>
      <c r="Y44" s="3">
        <v>2</v>
      </c>
      <c r="Z44" s="3" t="s">
        <v>163</v>
      </c>
      <c r="AA44" s="3" t="str">
        <f>VLOOKUP(Z44,Dealers[],5,FALSE)</f>
        <v>West</v>
      </c>
      <c r="AB44" s="3" t="str" cm="1">
        <f t="array" ref="AB44:AE44">VLOOKUP($Z44,Dealers[],{2,7,8,9},FALSE)</f>
        <v>Mumbai Autoplex</v>
      </c>
      <c r="AC44" s="3">
        <v>2011</v>
      </c>
      <c r="AD44" s="3">
        <v>12000</v>
      </c>
      <c r="AE44" s="3">
        <v>3.5</v>
      </c>
      <c r="AF44" s="3" t="s">
        <v>201</v>
      </c>
      <c r="AG44" s="3" t="str">
        <f>VLOOKUP($AF44,SalesPerson[],2,FALSE)</f>
        <v>Karan Rao</v>
      </c>
      <c r="AH44" s="3">
        <f>_xlfn.XLOOKUP(AG44,Salespersons!$B:$B,Salespersons!$G:$G,,0)</f>
        <v>4</v>
      </c>
      <c r="AI44" s="3" t="str">
        <f>_xlfn.XLOOKUP(AG44,Salespersons!$B:$B,Salespersons!$I:$I,,0)</f>
        <v>True</v>
      </c>
      <c r="AJ44" s="3" t="s">
        <v>59</v>
      </c>
      <c r="AK44" s="14">
        <f t="shared" si="0"/>
        <v>1.7105263157894738E-2</v>
      </c>
      <c r="AL44" s="5">
        <v>13000</v>
      </c>
      <c r="AM44" s="5">
        <f t="shared" si="1"/>
        <v>747000</v>
      </c>
      <c r="AN44" s="16">
        <f t="shared" si="5"/>
        <v>7.47</v>
      </c>
      <c r="AO44" s="3" t="s">
        <v>202</v>
      </c>
      <c r="AP44" s="3" t="s">
        <v>70</v>
      </c>
      <c r="AQ44" s="3" t="s">
        <v>46</v>
      </c>
      <c r="AR44" s="3" t="s">
        <v>47</v>
      </c>
      <c r="AS44" s="3" t="str" cm="1">
        <f t="array" ref="AS44:AW44">VLOOKUP($A44,Feedback[],{2,4,5,6,7},FALSE)</f>
        <v>FB0025</v>
      </c>
      <c r="AT44" s="3">
        <v>5</v>
      </c>
      <c r="AU44" s="3">
        <v>10</v>
      </c>
      <c r="AV44" s="3" t="str">
        <v>Email</v>
      </c>
      <c r="AW44" s="3" t="str">
        <v>None</v>
      </c>
    </row>
    <row r="45" spans="1:49" x14ac:dyDescent="0.3">
      <c r="A45" s="3" t="s">
        <v>203</v>
      </c>
      <c r="B45" s="4">
        <v>45348</v>
      </c>
      <c r="C45" s="4" t="str">
        <f t="shared" si="2"/>
        <v>Feb</v>
      </c>
      <c r="D45" s="4" t="str">
        <f t="shared" si="3"/>
        <v>2024</v>
      </c>
      <c r="E45" s="4">
        <v>45372</v>
      </c>
      <c r="F45" s="3" t="s">
        <v>23</v>
      </c>
      <c r="G45" s="3">
        <f t="shared" si="4"/>
        <v>24</v>
      </c>
      <c r="H45" s="3" t="s">
        <v>204</v>
      </c>
      <c r="I45" s="3" t="str">
        <f>VLOOKUP($H45,Customers!$A$1:$I$721,2,FALSE)</f>
        <v>Divya Mehta</v>
      </c>
      <c r="J45" s="3" t="str">
        <f>VLOOKUP($H45,Customers!$A$1:$I$721,3,FALSE)</f>
        <v>Female</v>
      </c>
      <c r="K45" s="3">
        <f>VLOOKUP($H45,Customers!$A$1:$I$721,4,FALSE)</f>
        <v>40</v>
      </c>
      <c r="L45" s="3" t="str">
        <f>VLOOKUP($H45,Customers!$A$1:$I$721,5,FALSE)</f>
        <v>Mysuru</v>
      </c>
      <c r="M45" s="3" t="str">
        <f>VLOOKUP($H45,Customers!$A$1:$I$721,6,FALSE)</f>
        <v>Karnataka</v>
      </c>
      <c r="N45" s="3" t="str">
        <f>VLOOKUP($H45,Customers!$A$1:$I$721,7,FALSE)</f>
        <v>Self-Employed Professional</v>
      </c>
      <c r="O45" s="3">
        <f>VLOOKUP($H45,Customers!$A$1:$I$721,8,FALSE)</f>
        <v>1380000</v>
      </c>
      <c r="P45" s="3" t="str">
        <f>VLOOKUP($H45,Customers!$A$1:$I$721,9,FALSE)</f>
        <v>Individual</v>
      </c>
      <c r="Q45" s="3" t="s">
        <v>205</v>
      </c>
      <c r="R45" s="3" t="str" cm="1">
        <f t="array" ref="R45:Y45">VLOOKUP($Q45,Cars[],{2,3,4,5,6,7,8,9},FALSE)</f>
        <v>Maruti Suzuki</v>
      </c>
      <c r="S45" s="3" t="str">
        <v>Grand Vitara</v>
      </c>
      <c r="T45" s="3" t="str">
        <v>SUV</v>
      </c>
      <c r="U45" s="3" t="str">
        <v>Hybrid</v>
      </c>
      <c r="V45" s="3" t="str">
        <v>Automatic</v>
      </c>
      <c r="W45" s="3">
        <v>1150000</v>
      </c>
      <c r="X45" s="3">
        <v>2022</v>
      </c>
      <c r="Y45" s="3">
        <v>3</v>
      </c>
      <c r="Z45" s="3" t="s">
        <v>126</v>
      </c>
      <c r="AA45" s="3" t="str">
        <f>VLOOKUP(Z45,Dealers[],5,FALSE)</f>
        <v>South</v>
      </c>
      <c r="AB45" s="3" t="str" cm="1">
        <f t="array" ref="AB45:AE45">VLOOKUP($Z45,Dealers[],{2,7,8,9},FALSE)</f>
        <v>Bengaluru Auto Hub</v>
      </c>
      <c r="AC45" s="3">
        <v>2013</v>
      </c>
      <c r="AD45" s="3">
        <v>12000</v>
      </c>
      <c r="AE45" s="3">
        <v>4.4000000000000004</v>
      </c>
      <c r="AF45" s="3" t="s">
        <v>206</v>
      </c>
      <c r="AG45" s="3" t="str">
        <f>VLOOKUP($AF45,SalesPerson[],2,FALSE)</f>
        <v>Divya Kapoor</v>
      </c>
      <c r="AH45" s="3">
        <f>_xlfn.XLOOKUP(AG45,Salespersons!$B:$B,Salespersons!$G:$G,,0)</f>
        <v>6</v>
      </c>
      <c r="AI45" s="3" t="str">
        <f>_xlfn.XLOOKUP(AG45,Salespersons!$B:$B,Salespersons!$I:$I,,0)</f>
        <v>True</v>
      </c>
      <c r="AJ45" s="3" t="s">
        <v>75</v>
      </c>
      <c r="AK45" s="14">
        <f t="shared" si="0"/>
        <v>4.9565217391304345E-2</v>
      </c>
      <c r="AL45" s="5">
        <v>57000</v>
      </c>
      <c r="AM45" s="5">
        <f t="shared" si="1"/>
        <v>1093000</v>
      </c>
      <c r="AN45" s="16">
        <f t="shared" si="5"/>
        <v>10.93</v>
      </c>
      <c r="AO45" s="3" t="s">
        <v>31</v>
      </c>
      <c r="AP45" s="3" t="s">
        <v>96</v>
      </c>
      <c r="AQ45" s="3" t="s">
        <v>22</v>
      </c>
      <c r="AR45" s="3" t="s">
        <v>24</v>
      </c>
      <c r="AS45" s="3" t="s">
        <v>4646</v>
      </c>
      <c r="AT45" s="3" t="s">
        <v>4646</v>
      </c>
      <c r="AU45" s="3" t="s">
        <v>4646</v>
      </c>
      <c r="AV45" s="3" t="s">
        <v>4646</v>
      </c>
      <c r="AW45" s="3" t="s">
        <v>4646</v>
      </c>
    </row>
    <row r="46" spans="1:49" x14ac:dyDescent="0.3">
      <c r="A46" s="3" t="s">
        <v>207</v>
      </c>
      <c r="B46" s="4">
        <v>45349</v>
      </c>
      <c r="C46" s="4" t="str">
        <f t="shared" si="2"/>
        <v>Feb</v>
      </c>
      <c r="D46" s="4" t="str">
        <f t="shared" si="3"/>
        <v>2024</v>
      </c>
      <c r="E46" s="4">
        <v>45372</v>
      </c>
      <c r="F46" s="3" t="s">
        <v>23</v>
      </c>
      <c r="G46" s="3">
        <f t="shared" si="4"/>
        <v>23</v>
      </c>
      <c r="H46" s="3" t="s">
        <v>208</v>
      </c>
      <c r="I46" s="3" t="str">
        <f>VLOOKUP($H46,Customers!$A$1:$I$721,2,FALSE)</f>
        <v>Dinesh Verma</v>
      </c>
      <c r="J46" s="3" t="str">
        <f>VLOOKUP($H46,Customers!$A$1:$I$721,3,FALSE)</f>
        <v>Male</v>
      </c>
      <c r="K46" s="3">
        <f>VLOOKUP($H46,Customers!$A$1:$I$721,4,FALSE)</f>
        <v>40</v>
      </c>
      <c r="L46" s="3" t="str">
        <f>VLOOKUP($H46,Customers!$A$1:$I$721,5,FALSE)</f>
        <v>Surat</v>
      </c>
      <c r="M46" s="3" t="str">
        <f>VLOOKUP($H46,Customers!$A$1:$I$721,6,FALSE)</f>
        <v>Gujarat</v>
      </c>
      <c r="N46" s="3" t="str">
        <f>VLOOKUP($H46,Customers!$A$1:$I$721,7,FALSE)</f>
        <v>Salaried - Private</v>
      </c>
      <c r="O46" s="3">
        <f>VLOOKUP($H46,Customers!$A$1:$I$721,8,FALSE)</f>
        <v>1670000</v>
      </c>
      <c r="P46" s="3" t="str">
        <f>VLOOKUP($H46,Customers!$A$1:$I$721,9,FALSE)</f>
        <v>Individual</v>
      </c>
      <c r="Q46" s="3" t="s">
        <v>117</v>
      </c>
      <c r="R46" s="3" t="str" cm="1">
        <f t="array" ref="R46:Y46">VLOOKUP($Q46,Cars[],{2,3,4,5,6,7,8,9},FALSE)</f>
        <v>Kia</v>
      </c>
      <c r="S46" s="3" t="str">
        <v>Carens</v>
      </c>
      <c r="T46" s="3" t="str">
        <v>MPV</v>
      </c>
      <c r="U46" s="3" t="str">
        <v>Diesel</v>
      </c>
      <c r="V46" s="3" t="str">
        <v>Manual</v>
      </c>
      <c r="W46" s="3">
        <v>1200000</v>
      </c>
      <c r="X46" s="3">
        <v>2022</v>
      </c>
      <c r="Y46" s="3">
        <v>3</v>
      </c>
      <c r="Z46" s="3" t="s">
        <v>209</v>
      </c>
      <c r="AA46" s="3" t="str">
        <f>VLOOKUP(Z46,Dealers[],5,FALSE)</f>
        <v>West</v>
      </c>
      <c r="AB46" s="3" t="str" cm="1">
        <f t="array" ref="AB46:AE46">VLOOKUP($Z46,Dealers[],{2,7,8,9},FALSE)</f>
        <v>Ahmedabad Auto Hub</v>
      </c>
      <c r="AC46" s="3">
        <v>2011</v>
      </c>
      <c r="AD46" s="3">
        <v>12000</v>
      </c>
      <c r="AE46" s="3">
        <v>3.8</v>
      </c>
      <c r="AF46" s="3" t="s">
        <v>210</v>
      </c>
      <c r="AG46" s="3" t="str">
        <f>VLOOKUP($AF46,SalesPerson[],2,FALSE)</f>
        <v>Varun Malhotra</v>
      </c>
      <c r="AH46" s="3">
        <f>_xlfn.XLOOKUP(AG46,Salespersons!$B:$B,Salespersons!$G:$G,,0)</f>
        <v>8</v>
      </c>
      <c r="AI46" s="3" t="str">
        <f>_xlfn.XLOOKUP(AG46,Salespersons!$B:$B,Salespersons!$I:$I,,0)</f>
        <v>True</v>
      </c>
      <c r="AJ46" s="3" t="s">
        <v>78</v>
      </c>
      <c r="AK46" s="14">
        <f t="shared" si="0"/>
        <v>3.7499999999999999E-2</v>
      </c>
      <c r="AL46" s="5">
        <v>45000</v>
      </c>
      <c r="AM46" s="5">
        <f t="shared" si="1"/>
        <v>1155000</v>
      </c>
      <c r="AN46" s="16">
        <f t="shared" si="5"/>
        <v>11.55</v>
      </c>
      <c r="AO46" s="3" t="s">
        <v>20</v>
      </c>
      <c r="AP46" s="3" t="s">
        <v>21</v>
      </c>
      <c r="AQ46" s="3" t="s">
        <v>33</v>
      </c>
      <c r="AR46" s="3" t="s">
        <v>47</v>
      </c>
      <c r="AS46" s="3" t="str" cm="1">
        <f t="array" ref="AS46:AW46">VLOOKUP($A46,Feedback[],{2,4,5,6,7},FALSE)</f>
        <v>FB0026</v>
      </c>
      <c r="AT46" s="3">
        <v>3</v>
      </c>
      <c r="AU46" s="3">
        <v>5</v>
      </c>
      <c r="AV46" s="3" t="str">
        <v>Online Survey</v>
      </c>
      <c r="AW46" s="3" t="str">
        <v>Vehicle Quality</v>
      </c>
    </row>
    <row r="47" spans="1:49" x14ac:dyDescent="0.3">
      <c r="A47" s="3" t="s">
        <v>211</v>
      </c>
      <c r="B47" s="4">
        <v>45349</v>
      </c>
      <c r="C47" s="4" t="str">
        <f t="shared" si="2"/>
        <v>Feb</v>
      </c>
      <c r="D47" s="4" t="str">
        <f t="shared" si="3"/>
        <v>2024</v>
      </c>
      <c r="E47" s="4">
        <v>45363</v>
      </c>
      <c r="F47" s="3" t="s">
        <v>23</v>
      </c>
      <c r="G47" s="3">
        <f t="shared" si="4"/>
        <v>14</v>
      </c>
      <c r="H47" s="3" t="s">
        <v>212</v>
      </c>
      <c r="I47" s="3" t="str">
        <f>VLOOKUP($H47,Customers!$A$1:$I$721,2,FALSE)</f>
        <v>Gaurav Singh</v>
      </c>
      <c r="J47" s="3" t="str">
        <f>VLOOKUP($H47,Customers!$A$1:$I$721,3,FALSE)</f>
        <v>Male</v>
      </c>
      <c r="K47" s="3">
        <f>VLOOKUP($H47,Customers!$A$1:$I$721,4,FALSE)</f>
        <v>52</v>
      </c>
      <c r="L47" s="3" t="str">
        <f>VLOOKUP($H47,Customers!$A$1:$I$721,5,FALSE)</f>
        <v>Bengaluru</v>
      </c>
      <c r="M47" s="3" t="str">
        <f>VLOOKUP($H47,Customers!$A$1:$I$721,6,FALSE)</f>
        <v>Karnataka</v>
      </c>
      <c r="N47" s="3" t="str">
        <f>VLOOKUP($H47,Customers!$A$1:$I$721,7,FALSE)</f>
        <v>Engineer</v>
      </c>
      <c r="O47" s="3">
        <f>VLOOKUP($H47,Customers!$A$1:$I$721,8,FALSE)</f>
        <v>1590000</v>
      </c>
      <c r="P47" s="3" t="str">
        <f>VLOOKUP($H47,Customers!$A$1:$I$721,9,FALSE)</f>
        <v>Individual</v>
      </c>
      <c r="Q47" s="3" t="s">
        <v>213</v>
      </c>
      <c r="R47" s="3" t="str" cm="1">
        <f t="array" ref="R47:Y47">VLOOKUP($Q47,Cars[],{2,3,4,5,6,7,8,9},FALSE)</f>
        <v>Kia</v>
      </c>
      <c r="S47" s="3" t="str">
        <v>Sonet</v>
      </c>
      <c r="T47" s="3" t="str">
        <v>SUV</v>
      </c>
      <c r="U47" s="3" t="str">
        <v>Diesel</v>
      </c>
      <c r="V47" s="3" t="str">
        <v>Manual</v>
      </c>
      <c r="W47" s="3">
        <v>950000</v>
      </c>
      <c r="X47" s="3">
        <v>2024</v>
      </c>
      <c r="Y47" s="3">
        <v>4</v>
      </c>
      <c r="Z47" s="3" t="s">
        <v>126</v>
      </c>
      <c r="AA47" s="3" t="str">
        <f>VLOOKUP(Z47,Dealers[],5,FALSE)</f>
        <v>South</v>
      </c>
      <c r="AB47" s="3" t="str" cm="1">
        <f t="array" ref="AB47:AE47">VLOOKUP($Z47,Dealers[],{2,7,8,9},FALSE)</f>
        <v>Bengaluru Auto Hub</v>
      </c>
      <c r="AC47" s="3">
        <v>2013</v>
      </c>
      <c r="AD47" s="3">
        <v>12000</v>
      </c>
      <c r="AE47" s="3">
        <v>4.4000000000000004</v>
      </c>
      <c r="AF47" s="3" t="s">
        <v>127</v>
      </c>
      <c r="AG47" s="3" t="str">
        <f>VLOOKUP($AF47,SalesPerson[],2,FALSE)</f>
        <v>Yash Sharma</v>
      </c>
      <c r="AH47" s="3">
        <f>_xlfn.XLOOKUP(AG47,Salespersons!$B:$B,Salespersons!$G:$G,,0)</f>
        <v>5</v>
      </c>
      <c r="AI47" s="3" t="str">
        <f>_xlfn.XLOOKUP(AG47,Salespersons!$B:$B,Salespersons!$I:$I,,0)</f>
        <v>True</v>
      </c>
      <c r="AJ47" s="3" t="s">
        <v>30</v>
      </c>
      <c r="AK47" s="14">
        <f t="shared" si="0"/>
        <v>0.04</v>
      </c>
      <c r="AL47" s="5">
        <v>38000</v>
      </c>
      <c r="AM47" s="5">
        <f t="shared" si="1"/>
        <v>912000</v>
      </c>
      <c r="AN47" s="16">
        <f t="shared" si="5"/>
        <v>9.1199999999999992</v>
      </c>
      <c r="AO47" s="3" t="s">
        <v>20</v>
      </c>
      <c r="AP47" s="3" t="s">
        <v>21</v>
      </c>
      <c r="AQ47" s="3" t="s">
        <v>86</v>
      </c>
      <c r="AR47" s="3" t="s">
        <v>47</v>
      </c>
      <c r="AS47" s="3" t="s">
        <v>4646</v>
      </c>
      <c r="AT47" s="3" t="s">
        <v>4646</v>
      </c>
      <c r="AU47" s="3" t="s">
        <v>4646</v>
      </c>
      <c r="AV47" s="3" t="s">
        <v>4646</v>
      </c>
      <c r="AW47" s="3" t="s">
        <v>4646</v>
      </c>
    </row>
    <row r="48" spans="1:49" x14ac:dyDescent="0.3">
      <c r="A48" s="3" t="s">
        <v>214</v>
      </c>
      <c r="B48" s="4">
        <v>45351</v>
      </c>
      <c r="C48" s="4" t="str">
        <f t="shared" si="2"/>
        <v>Feb</v>
      </c>
      <c r="D48" s="4" t="str">
        <f t="shared" si="3"/>
        <v>2024</v>
      </c>
      <c r="E48" s="4">
        <v>45369</v>
      </c>
      <c r="F48" s="3" t="s">
        <v>23</v>
      </c>
      <c r="G48" s="3">
        <f t="shared" si="4"/>
        <v>18</v>
      </c>
      <c r="H48" s="3" t="s">
        <v>215</v>
      </c>
      <c r="I48" s="3" t="str">
        <f>VLOOKUP($H48,Customers!$A$1:$I$721,2,FALSE)</f>
        <v>Nisha Yadav</v>
      </c>
      <c r="J48" s="3" t="str">
        <f>VLOOKUP($H48,Customers!$A$1:$I$721,3,FALSE)</f>
        <v>Female</v>
      </c>
      <c r="K48" s="3">
        <f>VLOOKUP($H48,Customers!$A$1:$I$721,4,FALSE)</f>
        <v>38</v>
      </c>
      <c r="L48" s="3" t="str">
        <f>VLOOKUP($H48,Customers!$A$1:$I$721,5,FALSE)</f>
        <v>Lucknow</v>
      </c>
      <c r="M48" s="3" t="str">
        <f>VLOOKUP($H48,Customers!$A$1:$I$721,6,FALSE)</f>
        <v>Uttar Pradesh</v>
      </c>
      <c r="N48" s="3" t="str">
        <f>VLOOKUP($H48,Customers!$A$1:$I$721,7,FALSE)</f>
        <v>Retired</v>
      </c>
      <c r="O48" s="3">
        <f>VLOOKUP($H48,Customers!$A$1:$I$721,8,FALSE)</f>
        <v>840000</v>
      </c>
      <c r="P48" s="3" t="str">
        <f>VLOOKUP($H48,Customers!$A$1:$I$721,9,FALSE)</f>
        <v>Individual</v>
      </c>
      <c r="Q48" s="3" t="s">
        <v>167</v>
      </c>
      <c r="R48" s="3" t="str" cm="1">
        <f t="array" ref="R48:Y48">VLOOKUP($Q48,Cars[],{2,3,4,5,6,7,8,9},FALSE)</f>
        <v>Hyundai</v>
      </c>
      <c r="S48" s="3" t="str">
        <v>Alcazar</v>
      </c>
      <c r="T48" s="3" t="str">
        <v>SUV</v>
      </c>
      <c r="U48" s="3" t="str">
        <v>Diesel</v>
      </c>
      <c r="V48" s="3" t="str">
        <v>Automatic</v>
      </c>
      <c r="W48" s="3">
        <v>1700000</v>
      </c>
      <c r="X48" s="3">
        <v>2024</v>
      </c>
      <c r="Y48" s="3">
        <v>2</v>
      </c>
      <c r="Z48" s="3" t="s">
        <v>112</v>
      </c>
      <c r="AA48" s="3" t="str">
        <f>VLOOKUP(Z48,Dealers[],5,FALSE)</f>
        <v>North</v>
      </c>
      <c r="AB48" s="3" t="str" cm="1">
        <f t="array" ref="AB48:AE48">VLOOKUP($Z48,Dealers[],{2,7,8,9},FALSE)</f>
        <v>Noida Car World</v>
      </c>
      <c r="AC48" s="3">
        <v>2007</v>
      </c>
      <c r="AD48" s="3">
        <v>10000</v>
      </c>
      <c r="AE48" s="3">
        <v>3.8</v>
      </c>
      <c r="AF48" s="3" t="s">
        <v>216</v>
      </c>
      <c r="AG48" s="3" t="str">
        <f>VLOOKUP($AF48,SalesPerson[],2,FALSE)</f>
        <v>Imran Joshi</v>
      </c>
      <c r="AH48" s="3">
        <f>_xlfn.XLOOKUP(AG48,Salespersons!$B:$B,Salespersons!$G:$G,,0)</f>
        <v>4</v>
      </c>
      <c r="AI48" s="3" t="str">
        <f>_xlfn.XLOOKUP(AG48,Salespersons!$B:$B,Salespersons!$I:$I,,0)</f>
        <v>True</v>
      </c>
      <c r="AJ48" s="3" t="s">
        <v>75</v>
      </c>
      <c r="AK48" s="14">
        <f t="shared" si="0"/>
        <v>0</v>
      </c>
      <c r="AL48" s="5">
        <v>0</v>
      </c>
      <c r="AM48" s="5">
        <f t="shared" si="1"/>
        <v>1700000</v>
      </c>
      <c r="AN48" s="16">
        <f t="shared" si="5"/>
        <v>17</v>
      </c>
      <c r="AO48" s="3" t="s">
        <v>20</v>
      </c>
      <c r="AP48" s="3" t="s">
        <v>21</v>
      </c>
      <c r="AQ48" s="3" t="s">
        <v>119</v>
      </c>
      <c r="AR48" s="3" t="s">
        <v>24</v>
      </c>
      <c r="AS48" s="3" t="s">
        <v>4646</v>
      </c>
      <c r="AT48" s="3" t="s">
        <v>4646</v>
      </c>
      <c r="AU48" s="3" t="s">
        <v>4646</v>
      </c>
      <c r="AV48" s="3" t="s">
        <v>4646</v>
      </c>
      <c r="AW48" s="3" t="s">
        <v>4646</v>
      </c>
    </row>
    <row r="49" spans="1:49" x14ac:dyDescent="0.3">
      <c r="A49" s="3" t="s">
        <v>217</v>
      </c>
      <c r="B49" s="4">
        <v>45354</v>
      </c>
      <c r="C49" s="4" t="str">
        <f t="shared" si="2"/>
        <v>Mar</v>
      </c>
      <c r="D49" s="4" t="str">
        <f t="shared" si="3"/>
        <v>2024</v>
      </c>
      <c r="E49" s="4">
        <v>45384</v>
      </c>
      <c r="F49" s="3" t="s">
        <v>23</v>
      </c>
      <c r="G49" s="3">
        <f t="shared" si="4"/>
        <v>30</v>
      </c>
      <c r="H49" s="3" t="s">
        <v>218</v>
      </c>
      <c r="I49" s="3" t="str">
        <f>VLOOKUP($H49,Customers!$A$1:$I$721,2,FALSE)</f>
        <v>Mohit Shah</v>
      </c>
      <c r="J49" s="3" t="str">
        <f>VLOOKUP($H49,Customers!$A$1:$I$721,3,FALSE)</f>
        <v>Male</v>
      </c>
      <c r="K49" s="3">
        <f>VLOOKUP($H49,Customers!$A$1:$I$721,4,FALSE)</f>
        <v>21</v>
      </c>
      <c r="L49" s="3" t="str">
        <f>VLOOKUP($H49,Customers!$A$1:$I$721,5,FALSE)</f>
        <v>Ludhiana</v>
      </c>
      <c r="M49" s="3" t="str">
        <f>VLOOKUP($H49,Customers!$A$1:$I$721,6,FALSE)</f>
        <v>Punjab</v>
      </c>
      <c r="N49" s="3" t="str">
        <f>VLOOKUP($H49,Customers!$A$1:$I$721,7,FALSE)</f>
        <v>Business Owner</v>
      </c>
      <c r="O49" s="3">
        <f>VLOOKUP($H49,Customers!$A$1:$I$721,8,FALSE)</f>
        <v>2550000</v>
      </c>
      <c r="P49" s="3" t="str">
        <f>VLOOKUP($H49,Customers!$A$1:$I$721,9,FALSE)</f>
        <v>Individual</v>
      </c>
      <c r="Q49" s="3" t="s">
        <v>67</v>
      </c>
      <c r="R49" s="3" t="str" cm="1">
        <f t="array" ref="R49:Y49">VLOOKUP($Q49,Cars[],{2,3,4,5,6,7,8,9},FALSE)</f>
        <v>Maruti Suzuki</v>
      </c>
      <c r="S49" s="3" t="str">
        <v>Dzire</v>
      </c>
      <c r="T49" s="3" t="str">
        <v>Sedan</v>
      </c>
      <c r="U49" s="3" t="str">
        <v>Petrol</v>
      </c>
      <c r="V49" s="3" t="str">
        <v>Manual</v>
      </c>
      <c r="W49" s="3">
        <v>690000</v>
      </c>
      <c r="X49" s="3">
        <v>2024</v>
      </c>
      <c r="Y49" s="3">
        <v>3</v>
      </c>
      <c r="Z49" s="3" t="s">
        <v>173</v>
      </c>
      <c r="AA49" s="3" t="str">
        <f>VLOOKUP(Z49,Dealers[],5,FALSE)</f>
        <v>South</v>
      </c>
      <c r="AB49" s="3" t="str" cm="1">
        <f t="array" ref="AB49:AE49">VLOOKUP($Z49,Dealers[],{2,7,8,9},FALSE)</f>
        <v>Chennai Wheels</v>
      </c>
      <c r="AC49" s="3">
        <v>2007</v>
      </c>
      <c r="AD49" s="3">
        <v>4500</v>
      </c>
      <c r="AE49" s="3">
        <v>4.7</v>
      </c>
      <c r="AF49" s="3" t="s">
        <v>174</v>
      </c>
      <c r="AG49" s="3" t="str">
        <f>VLOOKUP($AF49,SalesPerson[],2,FALSE)</f>
        <v>Kunal Pillai</v>
      </c>
      <c r="AH49" s="3">
        <f>_xlfn.XLOOKUP(AG49,Salespersons!$B:$B,Salespersons!$G:$G,,0)</f>
        <v>5</v>
      </c>
      <c r="AI49" s="3" t="str">
        <f>_xlfn.XLOOKUP(AG49,Salespersons!$B:$B,Salespersons!$I:$I,,0)</f>
        <v>True</v>
      </c>
      <c r="AJ49" s="3" t="s">
        <v>30</v>
      </c>
      <c r="AK49" s="14">
        <f t="shared" si="0"/>
        <v>8.6956521739130436E-3</v>
      </c>
      <c r="AL49" s="5">
        <v>6000</v>
      </c>
      <c r="AM49" s="5">
        <f t="shared" si="1"/>
        <v>684000</v>
      </c>
      <c r="AN49" s="16">
        <f t="shared" si="5"/>
        <v>6.84</v>
      </c>
      <c r="AO49" s="3" t="s">
        <v>20</v>
      </c>
      <c r="AP49" s="3" t="s">
        <v>21</v>
      </c>
      <c r="AQ49" s="3" t="s">
        <v>33</v>
      </c>
      <c r="AR49" s="3" t="s">
        <v>24</v>
      </c>
      <c r="AS49" s="3" t="s">
        <v>4646</v>
      </c>
      <c r="AT49" s="3" t="s">
        <v>4646</v>
      </c>
      <c r="AU49" s="3" t="s">
        <v>4646</v>
      </c>
      <c r="AV49" s="3" t="s">
        <v>4646</v>
      </c>
      <c r="AW49" s="3" t="s">
        <v>4646</v>
      </c>
    </row>
    <row r="50" spans="1:49" x14ac:dyDescent="0.3">
      <c r="A50" s="3" t="s">
        <v>219</v>
      </c>
      <c r="B50" s="4">
        <v>45354</v>
      </c>
      <c r="C50" s="4" t="str">
        <f t="shared" si="2"/>
        <v>Mar</v>
      </c>
      <c r="D50" s="4" t="str">
        <f t="shared" si="3"/>
        <v>2024</v>
      </c>
      <c r="E50" s="4">
        <v>45368</v>
      </c>
      <c r="F50" s="3" t="s">
        <v>23</v>
      </c>
      <c r="G50" s="3">
        <f t="shared" si="4"/>
        <v>14</v>
      </c>
      <c r="H50" s="3" t="s">
        <v>220</v>
      </c>
      <c r="I50" s="3" t="str">
        <f>VLOOKUP($H50,Customers!$A$1:$I$721,2,FALSE)</f>
        <v>Nitin Reddy</v>
      </c>
      <c r="J50" s="3" t="str">
        <f>VLOOKUP($H50,Customers!$A$1:$I$721,3,FALSE)</f>
        <v>Male</v>
      </c>
      <c r="K50" s="3">
        <f>VLOOKUP($H50,Customers!$A$1:$I$721,4,FALSE)</f>
        <v>31</v>
      </c>
      <c r="L50" s="3" t="str">
        <f>VLOOKUP($H50,Customers!$A$1:$I$721,5,FALSE)</f>
        <v>Ludhiana</v>
      </c>
      <c r="M50" s="3" t="str">
        <f>VLOOKUP($H50,Customers!$A$1:$I$721,6,FALSE)</f>
        <v>Punjab</v>
      </c>
      <c r="N50" s="3" t="str">
        <f>VLOOKUP($H50,Customers!$A$1:$I$721,7,FALSE)</f>
        <v>Business Owner</v>
      </c>
      <c r="O50" s="3">
        <f>VLOOKUP($H50,Customers!$A$1:$I$721,8,FALSE)</f>
        <v>3270000</v>
      </c>
      <c r="P50" s="3" t="str">
        <f>VLOOKUP($H50,Customers!$A$1:$I$721,9,FALSE)</f>
        <v>Corporate</v>
      </c>
      <c r="Q50" s="3" t="s">
        <v>62</v>
      </c>
      <c r="R50" s="3" t="str" cm="1">
        <f t="array" ref="R50:Y50">VLOOKUP($Q50,Cars[],{2,3,4,5,6,7,8,9},FALSE)</f>
        <v>Honda</v>
      </c>
      <c r="S50" s="3" t="str">
        <v>City</v>
      </c>
      <c r="T50" s="3" t="str">
        <v>Sedan</v>
      </c>
      <c r="U50" s="3" t="str">
        <v>Petrol</v>
      </c>
      <c r="V50" s="3" t="str">
        <v>Automatic</v>
      </c>
      <c r="W50" s="3">
        <v>1250000</v>
      </c>
      <c r="X50" s="3">
        <v>2023</v>
      </c>
      <c r="Y50" s="3">
        <v>4</v>
      </c>
      <c r="Z50" s="3" t="s">
        <v>28</v>
      </c>
      <c r="AA50" s="3" t="str">
        <f>VLOOKUP(Z50,Dealers[],5,FALSE)</f>
        <v>North</v>
      </c>
      <c r="AB50" s="3" t="str" cm="1">
        <f t="array" ref="AB50:AE50">VLOOKUP($Z50,Dealers[],{2,7,8,9},FALSE)</f>
        <v>Ludhiana Wheels</v>
      </c>
      <c r="AC50" s="3">
        <v>2010</v>
      </c>
      <c r="AD50" s="3">
        <v>12000</v>
      </c>
      <c r="AE50" s="3">
        <v>4</v>
      </c>
      <c r="AF50" s="3" t="s">
        <v>89</v>
      </c>
      <c r="AG50" s="3" t="str">
        <f>VLOOKUP($AF50,SalesPerson[],2,FALSE)</f>
        <v>Akash Verma</v>
      </c>
      <c r="AH50" s="3">
        <f>_xlfn.XLOOKUP(AG50,Salespersons!$B:$B,Salespersons!$G:$G,,0)</f>
        <v>8</v>
      </c>
      <c r="AI50" s="3" t="str">
        <f>_xlfn.XLOOKUP(AG50,Salespersons!$B:$B,Salespersons!$I:$I,,0)</f>
        <v>True</v>
      </c>
      <c r="AJ50" s="3" t="s">
        <v>78</v>
      </c>
      <c r="AK50" s="14">
        <f t="shared" si="0"/>
        <v>1.9199999999999998E-2</v>
      </c>
      <c r="AL50" s="5">
        <v>24000</v>
      </c>
      <c r="AM50" s="5">
        <f t="shared" si="1"/>
        <v>1226000</v>
      </c>
      <c r="AN50" s="16">
        <f t="shared" si="5"/>
        <v>12.26</v>
      </c>
      <c r="AO50" s="3" t="s">
        <v>202</v>
      </c>
      <c r="AP50" s="3" t="s">
        <v>180</v>
      </c>
      <c r="AQ50" s="3" t="s">
        <v>53</v>
      </c>
      <c r="AR50" s="3" t="s">
        <v>24</v>
      </c>
      <c r="AS50" s="3" t="s">
        <v>4646</v>
      </c>
      <c r="AT50" s="3" t="s">
        <v>4646</v>
      </c>
      <c r="AU50" s="3" t="s">
        <v>4646</v>
      </c>
      <c r="AV50" s="3" t="s">
        <v>4646</v>
      </c>
      <c r="AW50" s="3" t="s">
        <v>4646</v>
      </c>
    </row>
    <row r="51" spans="1:49" x14ac:dyDescent="0.3">
      <c r="A51" s="3" t="s">
        <v>221</v>
      </c>
      <c r="B51" s="4">
        <v>45356</v>
      </c>
      <c r="C51" s="4" t="str">
        <f t="shared" si="2"/>
        <v>Mar</v>
      </c>
      <c r="D51" s="4" t="str">
        <f t="shared" si="3"/>
        <v>2024</v>
      </c>
      <c r="E51" s="4">
        <v>45371</v>
      </c>
      <c r="F51" s="3" t="s">
        <v>23</v>
      </c>
      <c r="G51" s="3">
        <f t="shared" si="4"/>
        <v>15</v>
      </c>
      <c r="H51" s="3" t="s">
        <v>222</v>
      </c>
      <c r="I51" s="3" t="str">
        <f>VLOOKUP($H51,Customers!$A$1:$I$721,2,FALSE)</f>
        <v>Komal Rao</v>
      </c>
      <c r="J51" s="3" t="str">
        <f>VLOOKUP($H51,Customers!$A$1:$I$721,3,FALSE)</f>
        <v>Female</v>
      </c>
      <c r="K51" s="3">
        <f>VLOOKUP($H51,Customers!$A$1:$I$721,4,FALSE)</f>
        <v>52</v>
      </c>
      <c r="L51" s="3" t="str">
        <f>VLOOKUP($H51,Customers!$A$1:$I$721,5,FALSE)</f>
        <v>Ludhiana</v>
      </c>
      <c r="M51" s="3" t="str">
        <f>VLOOKUP($H51,Customers!$A$1:$I$721,6,FALSE)</f>
        <v>Punjab</v>
      </c>
      <c r="N51" s="3" t="str">
        <f>VLOOKUP($H51,Customers!$A$1:$I$721,7,FALSE)</f>
        <v>Salaried - Private</v>
      </c>
      <c r="O51" s="3">
        <f>VLOOKUP($H51,Customers!$A$1:$I$721,8,FALSE)</f>
        <v>1320000</v>
      </c>
      <c r="P51" s="3" t="str">
        <f>VLOOKUP($H51,Customers!$A$1:$I$721,9,FALSE)</f>
        <v>Individual</v>
      </c>
      <c r="Q51" s="3" t="s">
        <v>103</v>
      </c>
      <c r="R51" s="3" t="str" cm="1">
        <f t="array" ref="R51:Y51">VLOOKUP($Q51,Cars[],{2,3,4,5,6,7,8,9},FALSE)</f>
        <v>Maruti Suzuki</v>
      </c>
      <c r="S51" s="3" t="str">
        <v>Ertiga</v>
      </c>
      <c r="T51" s="3" t="str">
        <v>MPV</v>
      </c>
      <c r="U51" s="3" t="str">
        <v>CNG</v>
      </c>
      <c r="V51" s="3" t="str">
        <v>Manual</v>
      </c>
      <c r="W51" s="3">
        <v>900000</v>
      </c>
      <c r="X51" s="3">
        <v>2022</v>
      </c>
      <c r="Y51" s="3">
        <v>3</v>
      </c>
      <c r="Z51" s="3" t="s">
        <v>28</v>
      </c>
      <c r="AA51" s="3" t="str">
        <f>VLOOKUP(Z51,Dealers[],5,FALSE)</f>
        <v>North</v>
      </c>
      <c r="AB51" s="3" t="str" cm="1">
        <f t="array" ref="AB51:AE51">VLOOKUP($Z51,Dealers[],{2,7,8,9},FALSE)</f>
        <v>Ludhiana Wheels</v>
      </c>
      <c r="AC51" s="3">
        <v>2010</v>
      </c>
      <c r="AD51" s="3">
        <v>12000</v>
      </c>
      <c r="AE51" s="3">
        <v>4</v>
      </c>
      <c r="AF51" s="3" t="s">
        <v>29</v>
      </c>
      <c r="AG51" s="3" t="str">
        <f>VLOOKUP($AF51,SalesPerson[],2,FALSE)</f>
        <v>Harsh Nair</v>
      </c>
      <c r="AH51" s="3">
        <f>_xlfn.XLOOKUP(AG51,Salespersons!$B:$B,Salespersons!$G:$G,,0)</f>
        <v>8</v>
      </c>
      <c r="AI51" s="3" t="str">
        <f>_xlfn.XLOOKUP(AG51,Salespersons!$B:$B,Salespersons!$I:$I,,0)</f>
        <v>True</v>
      </c>
      <c r="AJ51" s="3" t="s">
        <v>78</v>
      </c>
      <c r="AK51" s="14">
        <f t="shared" si="0"/>
        <v>7.7777777777777776E-3</v>
      </c>
      <c r="AL51" s="5">
        <v>7000</v>
      </c>
      <c r="AM51" s="5">
        <f t="shared" si="1"/>
        <v>893000</v>
      </c>
      <c r="AN51" s="16">
        <f t="shared" si="5"/>
        <v>8.93</v>
      </c>
      <c r="AO51" s="3" t="s">
        <v>95</v>
      </c>
      <c r="AP51" s="3" t="s">
        <v>70</v>
      </c>
      <c r="AQ51" s="3" t="s">
        <v>86</v>
      </c>
      <c r="AR51" s="3" t="s">
        <v>24</v>
      </c>
      <c r="AS51" s="3" t="s">
        <v>4646</v>
      </c>
      <c r="AT51" s="3" t="s">
        <v>4646</v>
      </c>
      <c r="AU51" s="3" t="s">
        <v>4646</v>
      </c>
      <c r="AV51" s="3" t="s">
        <v>4646</v>
      </c>
      <c r="AW51" s="3" t="s">
        <v>4646</v>
      </c>
    </row>
    <row r="52" spans="1:49" x14ac:dyDescent="0.3">
      <c r="A52" s="3" t="s">
        <v>223</v>
      </c>
      <c r="B52" s="4">
        <v>45356</v>
      </c>
      <c r="C52" s="4" t="str">
        <f t="shared" si="2"/>
        <v>Mar</v>
      </c>
      <c r="D52" s="4" t="str">
        <f t="shared" si="3"/>
        <v>2024</v>
      </c>
      <c r="E52" s="3"/>
      <c r="F52" s="3" t="s">
        <v>114</v>
      </c>
      <c r="G52" s="3" t="str">
        <f t="shared" si="4"/>
        <v/>
      </c>
      <c r="H52" s="3" t="s">
        <v>224</v>
      </c>
      <c r="I52" s="3" t="str">
        <f>VLOOKUP($H52,Customers!$A$1:$I$721,2,FALSE)</f>
        <v>Ritu Joshi</v>
      </c>
      <c r="J52" s="3" t="str">
        <f>VLOOKUP($H52,Customers!$A$1:$I$721,3,FALSE)</f>
        <v>Female</v>
      </c>
      <c r="K52" s="3">
        <f>VLOOKUP($H52,Customers!$A$1:$I$721,4,FALSE)</f>
        <v>22</v>
      </c>
      <c r="L52" s="3" t="str">
        <f>VLOOKUP($H52,Customers!$A$1:$I$721,5,FALSE)</f>
        <v>Mysuru</v>
      </c>
      <c r="M52" s="3" t="str">
        <f>VLOOKUP($H52,Customers!$A$1:$I$721,6,FALSE)</f>
        <v>Karnataka</v>
      </c>
      <c r="N52" s="3" t="str">
        <f>VLOOKUP($H52,Customers!$A$1:$I$721,7,FALSE)</f>
        <v>Salaried - Private</v>
      </c>
      <c r="O52" s="3">
        <f>VLOOKUP($H52,Customers!$A$1:$I$721,8,FALSE)</f>
        <v>1340000</v>
      </c>
      <c r="P52" s="3" t="str">
        <f>VLOOKUP($H52,Customers!$A$1:$I$721,9,FALSE)</f>
        <v>Individual</v>
      </c>
      <c r="Q52" s="3" t="s">
        <v>92</v>
      </c>
      <c r="R52" s="3" t="str" cm="1">
        <f t="array" ref="R52:Y52">VLOOKUP($Q52,Cars[],{2,3,4,5,6,7,8,9},FALSE)</f>
        <v>Hyundai</v>
      </c>
      <c r="S52" s="3" t="str">
        <v>Verna</v>
      </c>
      <c r="T52" s="3" t="str">
        <v>Sedan</v>
      </c>
      <c r="U52" s="3" t="str">
        <v>Petrol</v>
      </c>
      <c r="V52" s="3" t="str">
        <v>Automatic</v>
      </c>
      <c r="W52" s="3">
        <v>1100000</v>
      </c>
      <c r="X52" s="3">
        <v>2023</v>
      </c>
      <c r="Y52" s="3">
        <v>2</v>
      </c>
      <c r="Z52" s="3" t="s">
        <v>225</v>
      </c>
      <c r="AA52" s="3" t="str">
        <f>VLOOKUP(Z52,Dealers[],5,FALSE)</f>
        <v>West</v>
      </c>
      <c r="AB52" s="3" t="str" cm="1">
        <f t="array" ref="AB52:AE52">VLOOKUP($Z52,Dealers[],{2,7,8,9},FALSE)</f>
        <v>Surat Autoplex</v>
      </c>
      <c r="AC52" s="3">
        <v>2010</v>
      </c>
      <c r="AD52" s="3">
        <v>10000</v>
      </c>
      <c r="AE52" s="3">
        <v>4.4000000000000004</v>
      </c>
      <c r="AF52" s="3" t="s">
        <v>226</v>
      </c>
      <c r="AG52" s="3" t="str">
        <f>VLOOKUP($AF52,SalesPerson[],2,FALSE)</f>
        <v>Jatin Kapoor</v>
      </c>
      <c r="AH52" s="3">
        <f>_xlfn.XLOOKUP(AG52,Salespersons!$B:$B,Salespersons!$G:$G,,0)</f>
        <v>5</v>
      </c>
      <c r="AI52" s="3" t="str">
        <f>_xlfn.XLOOKUP(AG52,Salespersons!$B:$B,Salespersons!$I:$I,,0)</f>
        <v>True</v>
      </c>
      <c r="AJ52" s="3" t="s">
        <v>78</v>
      </c>
      <c r="AK52" s="14">
        <f t="shared" si="0"/>
        <v>9.0909090909090905E-3</v>
      </c>
      <c r="AL52" s="5">
        <v>10000</v>
      </c>
      <c r="AM52" s="5">
        <f t="shared" si="1"/>
        <v>1090000</v>
      </c>
      <c r="AN52" s="16">
        <f t="shared" si="5"/>
        <v>10.9</v>
      </c>
      <c r="AO52" s="3" t="s">
        <v>31</v>
      </c>
      <c r="AP52" s="3" t="s">
        <v>227</v>
      </c>
      <c r="AQ52" s="3" t="s">
        <v>122</v>
      </c>
      <c r="AR52" s="3" t="s">
        <v>24</v>
      </c>
      <c r="AS52" s="3" t="s">
        <v>4646</v>
      </c>
      <c r="AT52" s="3" t="s">
        <v>4646</v>
      </c>
      <c r="AU52" s="3" t="s">
        <v>4646</v>
      </c>
      <c r="AV52" s="3" t="s">
        <v>4646</v>
      </c>
      <c r="AW52" s="3" t="s">
        <v>4646</v>
      </c>
    </row>
    <row r="53" spans="1:49" x14ac:dyDescent="0.3">
      <c r="A53" s="3" t="s">
        <v>228</v>
      </c>
      <c r="B53" s="4">
        <v>45356</v>
      </c>
      <c r="C53" s="4" t="str">
        <f t="shared" si="2"/>
        <v>Mar</v>
      </c>
      <c r="D53" s="4" t="str">
        <f t="shared" si="3"/>
        <v>2024</v>
      </c>
      <c r="E53" s="4">
        <v>45382</v>
      </c>
      <c r="F53" s="3" t="s">
        <v>23</v>
      </c>
      <c r="G53" s="3">
        <f t="shared" si="4"/>
        <v>26</v>
      </c>
      <c r="H53" s="3" t="s">
        <v>229</v>
      </c>
      <c r="I53" s="3" t="str">
        <f>VLOOKUP($H53,Customers!$A$1:$I$721,2,FALSE)</f>
        <v>Jatin Mishra</v>
      </c>
      <c r="J53" s="3" t="str">
        <f>VLOOKUP($H53,Customers!$A$1:$I$721,3,FALSE)</f>
        <v>Male</v>
      </c>
      <c r="K53" s="3">
        <f>VLOOKUP($H53,Customers!$A$1:$I$721,4,FALSE)</f>
        <v>64</v>
      </c>
      <c r="L53" s="3" t="str">
        <f>VLOOKUP($H53,Customers!$A$1:$I$721,5,FALSE)</f>
        <v>Hyderabad</v>
      </c>
      <c r="M53" s="3" t="str">
        <f>VLOOKUP($H53,Customers!$A$1:$I$721,6,FALSE)</f>
        <v>Telangana</v>
      </c>
      <c r="N53" s="3" t="str">
        <f>VLOOKUP($H53,Customers!$A$1:$I$721,7,FALSE)</f>
        <v>Salaried - Private</v>
      </c>
      <c r="O53" s="3">
        <f>VLOOKUP($H53,Customers!$A$1:$I$721,8,FALSE)</f>
        <v>1290000</v>
      </c>
      <c r="P53" s="3" t="str">
        <f>VLOOKUP($H53,Customers!$A$1:$I$721,9,FALSE)</f>
        <v>Individual</v>
      </c>
      <c r="Q53" s="3" t="s">
        <v>145</v>
      </c>
      <c r="R53" s="3" t="str" cm="1">
        <f t="array" ref="R53:Y53">VLOOKUP($Q53,Cars[],{2,3,4,5,6,7,8,9},FALSE)</f>
        <v>Hyundai</v>
      </c>
      <c r="S53" s="3" t="str">
        <v>i20</v>
      </c>
      <c r="T53" s="3" t="str">
        <v>Hatchback</v>
      </c>
      <c r="U53" s="3" t="str">
        <v>Petrol</v>
      </c>
      <c r="V53" s="3" t="str">
        <v>Automatic</v>
      </c>
      <c r="W53" s="3">
        <v>780000</v>
      </c>
      <c r="X53" s="3">
        <v>2023</v>
      </c>
      <c r="Y53" s="3">
        <v>2</v>
      </c>
      <c r="Z53" s="3" t="s">
        <v>68</v>
      </c>
      <c r="AA53" s="3" t="str">
        <f>VLOOKUP(Z53,Dealers[],5,FALSE)</f>
        <v>South</v>
      </c>
      <c r="AB53" s="3" t="str" cm="1">
        <f t="array" ref="AB53:AE53">VLOOKUP($Z53,Dealers[],{2,7,8,9},FALSE)</f>
        <v>Hyderabad Automobiles</v>
      </c>
      <c r="AC53" s="3">
        <v>2019</v>
      </c>
      <c r="AD53" s="3">
        <v>4500</v>
      </c>
      <c r="AE53" s="3">
        <v>3.8</v>
      </c>
      <c r="AF53" s="3" t="s">
        <v>150</v>
      </c>
      <c r="AG53" s="3" t="str">
        <f>VLOOKUP($AF53,SalesPerson[],2,FALSE)</f>
        <v>Gaurav Shah</v>
      </c>
      <c r="AH53" s="3">
        <f>_xlfn.XLOOKUP(AG53,Salespersons!$B:$B,Salespersons!$G:$G,,0)</f>
        <v>4</v>
      </c>
      <c r="AI53" s="3" t="str">
        <f>_xlfn.XLOOKUP(AG53,Salespersons!$B:$B,Salespersons!$I:$I,,0)</f>
        <v>True</v>
      </c>
      <c r="AJ53" s="3" t="s">
        <v>59</v>
      </c>
      <c r="AK53" s="14">
        <f t="shared" si="0"/>
        <v>8.9743589743589737E-3</v>
      </c>
      <c r="AL53" s="5">
        <v>7000</v>
      </c>
      <c r="AM53" s="5">
        <f t="shared" si="1"/>
        <v>773000</v>
      </c>
      <c r="AN53" s="16">
        <f t="shared" si="5"/>
        <v>7.73</v>
      </c>
      <c r="AO53" s="3" t="s">
        <v>31</v>
      </c>
      <c r="AP53" s="3" t="s">
        <v>180</v>
      </c>
      <c r="AQ53" s="3" t="s">
        <v>33</v>
      </c>
      <c r="AR53" s="3" t="s">
        <v>24</v>
      </c>
      <c r="AS53" s="3" t="s">
        <v>4646</v>
      </c>
      <c r="AT53" s="3" t="s">
        <v>4646</v>
      </c>
      <c r="AU53" s="3" t="s">
        <v>4646</v>
      </c>
      <c r="AV53" s="3" t="s">
        <v>4646</v>
      </c>
      <c r="AW53" s="3" t="s">
        <v>4646</v>
      </c>
    </row>
    <row r="54" spans="1:49" x14ac:dyDescent="0.3">
      <c r="A54" s="3" t="s">
        <v>230</v>
      </c>
      <c r="B54" s="4">
        <v>45358</v>
      </c>
      <c r="C54" s="4" t="str">
        <f t="shared" si="2"/>
        <v>Mar</v>
      </c>
      <c r="D54" s="4" t="str">
        <f t="shared" si="3"/>
        <v>2024</v>
      </c>
      <c r="E54" s="4">
        <v>45370</v>
      </c>
      <c r="F54" s="3" t="s">
        <v>23</v>
      </c>
      <c r="G54" s="3">
        <f t="shared" si="4"/>
        <v>12</v>
      </c>
      <c r="H54" s="3" t="s">
        <v>231</v>
      </c>
      <c r="I54" s="3" t="str">
        <f>VLOOKUP($H54,Customers!$A$1:$I$721,2,FALSE)</f>
        <v>Sneha Rao</v>
      </c>
      <c r="J54" s="3" t="str">
        <f>VLOOKUP($H54,Customers!$A$1:$I$721,3,FALSE)</f>
        <v>Female</v>
      </c>
      <c r="K54" s="3">
        <f>VLOOKUP($H54,Customers!$A$1:$I$721,4,FALSE)</f>
        <v>31</v>
      </c>
      <c r="L54" s="3" t="str">
        <f>VLOOKUP($H54,Customers!$A$1:$I$721,5,FALSE)</f>
        <v>Chennai</v>
      </c>
      <c r="M54" s="3" t="str">
        <f>VLOOKUP($H54,Customers!$A$1:$I$721,6,FALSE)</f>
        <v>Tamil Nadu</v>
      </c>
      <c r="N54" s="3" t="str">
        <f>VLOOKUP($H54,Customers!$A$1:$I$721,7,FALSE)</f>
        <v>Self-Employed Professional</v>
      </c>
      <c r="O54" s="3">
        <f>VLOOKUP($H54,Customers!$A$1:$I$721,8,FALSE)</f>
        <v>2470000</v>
      </c>
      <c r="P54" s="3" t="str">
        <f>VLOOKUP($H54,Customers!$A$1:$I$721,9,FALSE)</f>
        <v>Individual</v>
      </c>
      <c r="Q54" s="3" t="s">
        <v>232</v>
      </c>
      <c r="R54" s="3" t="str" cm="1">
        <f t="array" ref="R54:Y54">VLOOKUP($Q54,Cars[],{2,3,4,5,6,7,8,9},FALSE)</f>
        <v>Mahindra</v>
      </c>
      <c r="S54" s="3" t="str">
        <v>XUV 3XO</v>
      </c>
      <c r="T54" s="3" t="str">
        <v>SUV</v>
      </c>
      <c r="U54" s="3" t="str">
        <v>Petrol</v>
      </c>
      <c r="V54" s="3" t="str">
        <v>Manual</v>
      </c>
      <c r="W54" s="3">
        <v>900000</v>
      </c>
      <c r="X54" s="3">
        <v>2024</v>
      </c>
      <c r="Y54" s="3">
        <v>3</v>
      </c>
      <c r="Z54" s="3" t="s">
        <v>173</v>
      </c>
      <c r="AA54" s="3" t="str">
        <f>VLOOKUP(Z54,Dealers[],5,FALSE)</f>
        <v>South</v>
      </c>
      <c r="AB54" s="3" t="str" cm="1">
        <f t="array" ref="AB54:AE54">VLOOKUP($Z54,Dealers[],{2,7,8,9},FALSE)</f>
        <v>Chennai Wheels</v>
      </c>
      <c r="AC54" s="3">
        <v>2007</v>
      </c>
      <c r="AD54" s="3">
        <v>4500</v>
      </c>
      <c r="AE54" s="3">
        <v>4.7</v>
      </c>
      <c r="AF54" s="3" t="s">
        <v>233</v>
      </c>
      <c r="AG54" s="3" t="str">
        <f>VLOOKUP($AF54,SalesPerson[],2,FALSE)</f>
        <v>Anjali Joshi</v>
      </c>
      <c r="AH54" s="3">
        <f>_xlfn.XLOOKUP(AG54,Salespersons!$B:$B,Salespersons!$G:$G,,0)</f>
        <v>8</v>
      </c>
      <c r="AI54" s="3" t="str">
        <f>_xlfn.XLOOKUP(AG54,Salespersons!$B:$B,Salespersons!$I:$I,,0)</f>
        <v>True</v>
      </c>
      <c r="AJ54" s="3" t="s">
        <v>78</v>
      </c>
      <c r="AK54" s="14">
        <f t="shared" si="0"/>
        <v>3.7777777777777778E-2</v>
      </c>
      <c r="AL54" s="5">
        <v>34000</v>
      </c>
      <c r="AM54" s="5">
        <f t="shared" si="1"/>
        <v>866000</v>
      </c>
      <c r="AN54" s="16">
        <f t="shared" si="5"/>
        <v>8.66</v>
      </c>
      <c r="AO54" s="3" t="s">
        <v>31</v>
      </c>
      <c r="AP54" s="3" t="s">
        <v>227</v>
      </c>
      <c r="AQ54" s="3" t="s">
        <v>53</v>
      </c>
      <c r="AR54" s="3" t="s">
        <v>24</v>
      </c>
      <c r="AS54" s="3" t="str" cm="1">
        <f t="array" ref="AS54:AW54">VLOOKUP($A54,Feedback[],{2,4,5,6,7},FALSE)</f>
        <v>FB0027</v>
      </c>
      <c r="AT54" s="3">
        <v>4</v>
      </c>
      <c r="AU54" s="3">
        <v>6</v>
      </c>
      <c r="AV54" s="3" t="str">
        <v>Email</v>
      </c>
      <c r="AW54" s="3" t="str">
        <v>None</v>
      </c>
    </row>
    <row r="55" spans="1:49" x14ac:dyDescent="0.3">
      <c r="A55" s="3" t="s">
        <v>234</v>
      </c>
      <c r="B55" s="4">
        <v>45358</v>
      </c>
      <c r="C55" s="4" t="str">
        <f t="shared" si="2"/>
        <v>Mar</v>
      </c>
      <c r="D55" s="4" t="str">
        <f t="shared" si="3"/>
        <v>2024</v>
      </c>
      <c r="E55" s="4">
        <v>45366</v>
      </c>
      <c r="F55" s="3" t="s">
        <v>23</v>
      </c>
      <c r="G55" s="3">
        <f t="shared" si="4"/>
        <v>8</v>
      </c>
      <c r="H55" s="3" t="s">
        <v>235</v>
      </c>
      <c r="I55" s="3" t="str">
        <f>VLOOKUP($H55,Customers!$A$1:$I$721,2,FALSE)</f>
        <v>Gaurav Malhotra</v>
      </c>
      <c r="J55" s="3" t="str">
        <f>VLOOKUP($H55,Customers!$A$1:$I$721,3,FALSE)</f>
        <v>Male</v>
      </c>
      <c r="K55" s="3">
        <f>VLOOKUP($H55,Customers!$A$1:$I$721,4,FALSE)</f>
        <v>27</v>
      </c>
      <c r="L55" s="3" t="str">
        <f>VLOOKUP($H55,Customers!$A$1:$I$721,5,FALSE)</f>
        <v>Mysuru</v>
      </c>
      <c r="M55" s="3" t="str">
        <f>VLOOKUP($H55,Customers!$A$1:$I$721,6,FALSE)</f>
        <v>Karnataka</v>
      </c>
      <c r="N55" s="3" t="str">
        <f>VLOOKUP($H55,Customers!$A$1:$I$721,7,FALSE)</f>
        <v>Salaried - Private</v>
      </c>
      <c r="O55" s="3">
        <f>VLOOKUP($H55,Customers!$A$1:$I$721,8,FALSE)</f>
        <v>1510000</v>
      </c>
      <c r="P55" s="3" t="str">
        <f>VLOOKUP($H55,Customers!$A$1:$I$721,9,FALSE)</f>
        <v>Individual</v>
      </c>
      <c r="Q55" s="3" t="s">
        <v>27</v>
      </c>
      <c r="R55" s="3" t="str" cm="1">
        <f t="array" ref="R55:Y55">VLOOKUP($Q55,Cars[],{2,3,4,5,6,7,8,9},FALSE)</f>
        <v>Maruti Suzuki</v>
      </c>
      <c r="S55" s="3" t="str">
        <v>Brezza</v>
      </c>
      <c r="T55" s="3" t="str">
        <v>SUV</v>
      </c>
      <c r="U55" s="3" t="str">
        <v>Petrol</v>
      </c>
      <c r="V55" s="3" t="str">
        <v>Automatic</v>
      </c>
      <c r="W55" s="3">
        <v>900000</v>
      </c>
      <c r="X55" s="3">
        <v>2022</v>
      </c>
      <c r="Y55" s="3">
        <v>3</v>
      </c>
      <c r="Z55" s="3" t="s">
        <v>126</v>
      </c>
      <c r="AA55" s="3" t="str">
        <f>VLOOKUP(Z55,Dealers[],5,FALSE)</f>
        <v>South</v>
      </c>
      <c r="AB55" s="3" t="str" cm="1">
        <f t="array" ref="AB55:AE55">VLOOKUP($Z55,Dealers[],{2,7,8,9},FALSE)</f>
        <v>Bengaluru Auto Hub</v>
      </c>
      <c r="AC55" s="3">
        <v>2013</v>
      </c>
      <c r="AD55" s="3">
        <v>12000</v>
      </c>
      <c r="AE55" s="3">
        <v>4.4000000000000004</v>
      </c>
      <c r="AF55" s="3" t="s">
        <v>127</v>
      </c>
      <c r="AG55" s="3" t="str">
        <f>VLOOKUP($AF55,SalesPerson[],2,FALSE)</f>
        <v>Yash Sharma</v>
      </c>
      <c r="AH55" s="3">
        <f>_xlfn.XLOOKUP(AG55,Salespersons!$B:$B,Salespersons!$G:$G,,0)</f>
        <v>5</v>
      </c>
      <c r="AI55" s="3" t="str">
        <f>_xlfn.XLOOKUP(AG55,Salespersons!$B:$B,Salespersons!$I:$I,,0)</f>
        <v>True</v>
      </c>
      <c r="AJ55" s="3" t="s">
        <v>30</v>
      </c>
      <c r="AK55" s="14">
        <f t="shared" si="0"/>
        <v>0</v>
      </c>
      <c r="AL55" s="5">
        <v>0</v>
      </c>
      <c r="AM55" s="5">
        <f t="shared" si="1"/>
        <v>900000</v>
      </c>
      <c r="AN55" s="16">
        <f t="shared" si="5"/>
        <v>9</v>
      </c>
      <c r="AO55" s="3" t="s">
        <v>95</v>
      </c>
      <c r="AP55" s="3" t="s">
        <v>100</v>
      </c>
      <c r="AQ55" s="3" t="s">
        <v>22</v>
      </c>
      <c r="AR55" s="3" t="s">
        <v>24</v>
      </c>
      <c r="AS55" s="3" t="str" cm="1">
        <f t="array" ref="AS55:AW55">VLOOKUP($A55,Feedback[],{2,4,5,6,7},FALSE)</f>
        <v>FB0028</v>
      </c>
      <c r="AT55" s="3">
        <v>5</v>
      </c>
      <c r="AU55" s="3">
        <v>9</v>
      </c>
      <c r="AV55" s="3" t="str">
        <v>Dealer Visit</v>
      </c>
      <c r="AW55" s="3" t="str">
        <v>None</v>
      </c>
    </row>
    <row r="56" spans="1:49" x14ac:dyDescent="0.3">
      <c r="A56" s="3" t="s">
        <v>236</v>
      </c>
      <c r="B56" s="4">
        <v>45358</v>
      </c>
      <c r="C56" s="4" t="str">
        <f t="shared" si="2"/>
        <v>Mar</v>
      </c>
      <c r="D56" s="4" t="str">
        <f t="shared" si="3"/>
        <v>2024</v>
      </c>
      <c r="E56" s="4">
        <v>45387</v>
      </c>
      <c r="F56" s="3" t="s">
        <v>23</v>
      </c>
      <c r="G56" s="3">
        <f t="shared" si="4"/>
        <v>29</v>
      </c>
      <c r="H56" s="3" t="s">
        <v>237</v>
      </c>
      <c r="I56" s="3" t="str">
        <f>VLOOKUP($H56,Customers!$A$1:$I$721,2,FALSE)</f>
        <v>Sandeep Das</v>
      </c>
      <c r="J56" s="3" t="str">
        <f>VLOOKUP($H56,Customers!$A$1:$I$721,3,FALSE)</f>
        <v>Male</v>
      </c>
      <c r="K56" s="3">
        <f>VLOOKUP($H56,Customers!$A$1:$I$721,4,FALSE)</f>
        <v>44</v>
      </c>
      <c r="L56" s="3" t="str">
        <f>VLOOKUP($H56,Customers!$A$1:$I$721,5,FALSE)</f>
        <v>Surat</v>
      </c>
      <c r="M56" s="3" t="str">
        <f>VLOOKUP($H56,Customers!$A$1:$I$721,6,FALSE)</f>
        <v>Gujarat</v>
      </c>
      <c r="N56" s="3" t="str">
        <f>VLOOKUP($H56,Customers!$A$1:$I$721,7,FALSE)</f>
        <v>Salaried - Government</v>
      </c>
      <c r="O56" s="3">
        <f>VLOOKUP($H56,Customers!$A$1:$I$721,8,FALSE)</f>
        <v>1190000</v>
      </c>
      <c r="P56" s="3" t="str">
        <f>VLOOKUP($H56,Customers!$A$1:$I$721,9,FALSE)</f>
        <v>Individual</v>
      </c>
      <c r="Q56" s="3" t="s">
        <v>153</v>
      </c>
      <c r="R56" s="3" t="str" cm="1">
        <f t="array" ref="R56:Y56">VLOOKUP($Q56,Cars[],{2,3,4,5,6,7,8,9},FALSE)</f>
        <v>Honda</v>
      </c>
      <c r="S56" s="3" t="str">
        <v>Amaze</v>
      </c>
      <c r="T56" s="3" t="str">
        <v>Sedan</v>
      </c>
      <c r="U56" s="3" t="str">
        <v>Petrol</v>
      </c>
      <c r="V56" s="3" t="str">
        <v>Manual</v>
      </c>
      <c r="W56" s="3">
        <v>800000</v>
      </c>
      <c r="X56" s="3">
        <v>2024</v>
      </c>
      <c r="Y56" s="3">
        <v>3</v>
      </c>
      <c r="Z56" s="3" t="s">
        <v>225</v>
      </c>
      <c r="AA56" s="3" t="str">
        <f>VLOOKUP(Z56,Dealers[],5,FALSE)</f>
        <v>West</v>
      </c>
      <c r="AB56" s="3" t="str" cm="1">
        <f t="array" ref="AB56:AE56">VLOOKUP($Z56,Dealers[],{2,7,8,9},FALSE)</f>
        <v>Surat Autoplex</v>
      </c>
      <c r="AC56" s="3">
        <v>2010</v>
      </c>
      <c r="AD56" s="3">
        <v>10000</v>
      </c>
      <c r="AE56" s="3">
        <v>4.4000000000000004</v>
      </c>
      <c r="AF56" s="3" t="s">
        <v>226</v>
      </c>
      <c r="AG56" s="3" t="str">
        <f>VLOOKUP($AF56,SalesPerson[],2,FALSE)</f>
        <v>Jatin Kapoor</v>
      </c>
      <c r="AH56" s="3">
        <f>_xlfn.XLOOKUP(AG56,Salespersons!$B:$B,Salespersons!$G:$G,,0)</f>
        <v>5</v>
      </c>
      <c r="AI56" s="3" t="str">
        <f>_xlfn.XLOOKUP(AG56,Salespersons!$B:$B,Salespersons!$I:$I,,0)</f>
        <v>True</v>
      </c>
      <c r="AJ56" s="3" t="s">
        <v>59</v>
      </c>
      <c r="AK56" s="14">
        <f t="shared" si="0"/>
        <v>2.75E-2</v>
      </c>
      <c r="AL56" s="5">
        <v>22000</v>
      </c>
      <c r="AM56" s="5">
        <f t="shared" si="1"/>
        <v>778000</v>
      </c>
      <c r="AN56" s="16">
        <f t="shared" si="5"/>
        <v>7.78</v>
      </c>
      <c r="AO56" s="3" t="s">
        <v>95</v>
      </c>
      <c r="AP56" s="3" t="s">
        <v>180</v>
      </c>
      <c r="AQ56" s="3" t="s">
        <v>33</v>
      </c>
      <c r="AR56" s="3" t="s">
        <v>47</v>
      </c>
      <c r="AS56" s="3" t="s">
        <v>4646</v>
      </c>
      <c r="AT56" s="3" t="s">
        <v>4646</v>
      </c>
      <c r="AU56" s="3" t="s">
        <v>4646</v>
      </c>
      <c r="AV56" s="3" t="s">
        <v>4646</v>
      </c>
      <c r="AW56" s="3" t="s">
        <v>4646</v>
      </c>
    </row>
    <row r="57" spans="1:49" x14ac:dyDescent="0.3">
      <c r="A57" s="3" t="s">
        <v>238</v>
      </c>
      <c r="B57" s="4">
        <v>45359</v>
      </c>
      <c r="C57" s="4" t="str">
        <f t="shared" si="2"/>
        <v>Mar</v>
      </c>
      <c r="D57" s="4" t="str">
        <f t="shared" si="3"/>
        <v>2024</v>
      </c>
      <c r="E57" s="4">
        <v>45372</v>
      </c>
      <c r="F57" s="3" t="s">
        <v>23</v>
      </c>
      <c r="G57" s="3">
        <f t="shared" si="4"/>
        <v>13</v>
      </c>
      <c r="H57" s="3" t="s">
        <v>239</v>
      </c>
      <c r="I57" s="3" t="str">
        <f>VLOOKUP($H57,Customers!$A$1:$I$721,2,FALSE)</f>
        <v>Ramesh Chauhan</v>
      </c>
      <c r="J57" s="3" t="str">
        <f>VLOOKUP($H57,Customers!$A$1:$I$721,3,FALSE)</f>
        <v>Male</v>
      </c>
      <c r="K57" s="3">
        <f>VLOOKUP($H57,Customers!$A$1:$I$721,4,FALSE)</f>
        <v>41</v>
      </c>
      <c r="L57" s="3" t="str">
        <f>VLOOKUP($H57,Customers!$A$1:$I$721,5,FALSE)</f>
        <v>Surat</v>
      </c>
      <c r="M57" s="3" t="str">
        <f>VLOOKUP($H57,Customers!$A$1:$I$721,6,FALSE)</f>
        <v>Gujarat</v>
      </c>
      <c r="N57" s="3" t="str">
        <f>VLOOKUP($H57,Customers!$A$1:$I$721,7,FALSE)</f>
        <v>Doctor</v>
      </c>
      <c r="O57" s="3">
        <f>VLOOKUP($H57,Customers!$A$1:$I$721,8,FALSE)</f>
        <v>3880000</v>
      </c>
      <c r="P57" s="3" t="str">
        <f>VLOOKUP($H57,Customers!$A$1:$I$721,9,FALSE)</f>
        <v>Individual</v>
      </c>
      <c r="Q57" s="3" t="s">
        <v>138</v>
      </c>
      <c r="R57" s="3" t="str" cm="1">
        <f t="array" ref="R57:Y57">VLOOKUP($Q57,Cars[],{2,3,4,5,6,7,8,9},FALSE)</f>
        <v>Tata</v>
      </c>
      <c r="S57" s="3" t="str">
        <v>Nexon</v>
      </c>
      <c r="T57" s="3" t="str">
        <v>SUV</v>
      </c>
      <c r="U57" s="3" t="str">
        <v>Diesel</v>
      </c>
      <c r="V57" s="3" t="str">
        <v>Manual</v>
      </c>
      <c r="W57" s="3">
        <v>950000</v>
      </c>
      <c r="X57" s="3">
        <v>2023</v>
      </c>
      <c r="Y57" s="3">
        <v>3</v>
      </c>
      <c r="Z57" s="3" t="s">
        <v>225</v>
      </c>
      <c r="AA57" s="3" t="str">
        <f>VLOOKUP(Z57,Dealers[],5,FALSE)</f>
        <v>West</v>
      </c>
      <c r="AB57" s="3" t="str" cm="1">
        <f t="array" ref="AB57:AE57">VLOOKUP($Z57,Dealers[],{2,7,8,9},FALSE)</f>
        <v>Surat Autoplex</v>
      </c>
      <c r="AC57" s="3">
        <v>2010</v>
      </c>
      <c r="AD57" s="3">
        <v>10000</v>
      </c>
      <c r="AE57" s="3">
        <v>4.4000000000000004</v>
      </c>
      <c r="AF57" s="3" t="s">
        <v>240</v>
      </c>
      <c r="AG57" s="3" t="str">
        <f>VLOOKUP($AF57,SalesPerson[],2,FALSE)</f>
        <v>Vivek Mehta</v>
      </c>
      <c r="AH57" s="3">
        <f>_xlfn.XLOOKUP(AG57,Salespersons!$B:$B,Salespersons!$G:$G,,0)</f>
        <v>4</v>
      </c>
      <c r="AI57" s="3" t="str">
        <f>_xlfn.XLOOKUP(AG57,Salespersons!$B:$B,Salespersons!$I:$I,,0)</f>
        <v>True</v>
      </c>
      <c r="AJ57" s="3" t="s">
        <v>45</v>
      </c>
      <c r="AK57" s="14">
        <f t="shared" si="0"/>
        <v>9.4736842105263164E-3</v>
      </c>
      <c r="AL57" s="5">
        <v>9000</v>
      </c>
      <c r="AM57" s="5">
        <f t="shared" si="1"/>
        <v>941000</v>
      </c>
      <c r="AN57" s="16">
        <f t="shared" si="5"/>
        <v>9.41</v>
      </c>
      <c r="AO57" s="3" t="s">
        <v>95</v>
      </c>
      <c r="AP57" s="3" t="s">
        <v>227</v>
      </c>
      <c r="AQ57" s="3" t="s">
        <v>122</v>
      </c>
      <c r="AR57" s="3" t="s">
        <v>47</v>
      </c>
      <c r="AS57" s="3" t="str" cm="1">
        <f t="array" ref="AS57:AW57">VLOOKUP($A57,Feedback[],{2,4,5,6,7},FALSE)</f>
        <v>FB0029</v>
      </c>
      <c r="AT57" s="3">
        <v>4</v>
      </c>
      <c r="AU57" s="3">
        <v>8</v>
      </c>
      <c r="AV57" s="3" t="str">
        <v>Phone</v>
      </c>
      <c r="AW57" s="3" t="str">
        <v>None</v>
      </c>
    </row>
    <row r="58" spans="1:49" x14ac:dyDescent="0.3">
      <c r="A58" s="3" t="s">
        <v>241</v>
      </c>
      <c r="B58" s="4">
        <v>45359</v>
      </c>
      <c r="C58" s="4" t="str">
        <f t="shared" si="2"/>
        <v>Mar</v>
      </c>
      <c r="D58" s="4" t="str">
        <f t="shared" si="3"/>
        <v>2024</v>
      </c>
      <c r="E58" s="4">
        <v>45370</v>
      </c>
      <c r="F58" s="3" t="s">
        <v>23</v>
      </c>
      <c r="G58" s="3">
        <f t="shared" si="4"/>
        <v>11</v>
      </c>
      <c r="H58" s="3" t="s">
        <v>242</v>
      </c>
      <c r="I58" s="3" t="str">
        <f>VLOOKUP($H58,Customers!$A$1:$I$721,2,FALSE)</f>
        <v>Ashok Singh</v>
      </c>
      <c r="J58" s="3" t="str">
        <f>VLOOKUP($H58,Customers!$A$1:$I$721,3,FALSE)</f>
        <v>Male</v>
      </c>
      <c r="K58" s="3">
        <f>VLOOKUP($H58,Customers!$A$1:$I$721,4,FALSE)</f>
        <v>56</v>
      </c>
      <c r="L58" s="3" t="str">
        <f>VLOOKUP($H58,Customers!$A$1:$I$721,5,FALSE)</f>
        <v>Ludhiana</v>
      </c>
      <c r="M58" s="3" t="str">
        <f>VLOOKUP($H58,Customers!$A$1:$I$721,6,FALSE)</f>
        <v>Punjab</v>
      </c>
      <c r="N58" s="3" t="str">
        <f>VLOOKUP($H58,Customers!$A$1:$I$721,7,FALSE)</f>
        <v>Doctor</v>
      </c>
      <c r="O58" s="3">
        <f>VLOOKUP($H58,Customers!$A$1:$I$721,8,FALSE)</f>
        <v>4100000</v>
      </c>
      <c r="P58" s="3" t="str">
        <f>VLOOKUP($H58,Customers!$A$1:$I$721,9,FALSE)</f>
        <v>Individual</v>
      </c>
      <c r="Q58" s="3" t="s">
        <v>16</v>
      </c>
      <c r="R58" s="3" t="str" cm="1">
        <f t="array" ref="R58:Y58">VLOOKUP($Q58,Cars[],{2,3,4,5,6,7,8,9},FALSE)</f>
        <v>Mahindra</v>
      </c>
      <c r="S58" s="3" t="str">
        <v>Bolero</v>
      </c>
      <c r="T58" s="3" t="str">
        <v>SUV</v>
      </c>
      <c r="U58" s="3" t="str">
        <v>Diesel</v>
      </c>
      <c r="V58" s="3" t="str">
        <v>Manual</v>
      </c>
      <c r="W58" s="3">
        <v>1000000</v>
      </c>
      <c r="X58" s="3">
        <v>2019</v>
      </c>
      <c r="Y58" s="3">
        <v>3</v>
      </c>
      <c r="Z58" s="3" t="s">
        <v>28</v>
      </c>
      <c r="AA58" s="3" t="str">
        <f>VLOOKUP(Z58,Dealers[],5,FALSE)</f>
        <v>North</v>
      </c>
      <c r="AB58" s="3" t="str" cm="1">
        <f t="array" ref="AB58:AE58">VLOOKUP($Z58,Dealers[],{2,7,8,9},FALSE)</f>
        <v>Ludhiana Wheels</v>
      </c>
      <c r="AC58" s="3">
        <v>2010</v>
      </c>
      <c r="AD58" s="3">
        <v>12000</v>
      </c>
      <c r="AE58" s="3">
        <v>4</v>
      </c>
      <c r="AF58" s="3" t="s">
        <v>89</v>
      </c>
      <c r="AG58" s="3" t="str">
        <f>VLOOKUP($AF58,SalesPerson[],2,FALSE)</f>
        <v>Akash Verma</v>
      </c>
      <c r="AH58" s="3">
        <f>_xlfn.XLOOKUP(AG58,Salespersons!$B:$B,Salespersons!$G:$G,,0)</f>
        <v>8</v>
      </c>
      <c r="AI58" s="3" t="str">
        <f>_xlfn.XLOOKUP(AG58,Salespersons!$B:$B,Salespersons!$I:$I,,0)</f>
        <v>True</v>
      </c>
      <c r="AJ58" s="3" t="s">
        <v>78</v>
      </c>
      <c r="AK58" s="14">
        <f t="shared" si="0"/>
        <v>3.5000000000000003E-2</v>
      </c>
      <c r="AL58" s="5">
        <v>35000</v>
      </c>
      <c r="AM58" s="5">
        <f t="shared" si="1"/>
        <v>965000</v>
      </c>
      <c r="AN58" s="16">
        <f t="shared" si="5"/>
        <v>9.65</v>
      </c>
      <c r="AO58" s="3" t="s">
        <v>20</v>
      </c>
      <c r="AP58" s="3" t="s">
        <v>21</v>
      </c>
      <c r="AQ58" s="3" t="s">
        <v>22</v>
      </c>
      <c r="AR58" s="3" t="s">
        <v>24</v>
      </c>
      <c r="AS58" s="3" t="str" cm="1">
        <f t="array" ref="AS58:AW58">VLOOKUP($A58,Feedback[],{2,4,5,6,7},FALSE)</f>
        <v>FB0030</v>
      </c>
      <c r="AT58" s="3">
        <v>5</v>
      </c>
      <c r="AU58" s="3">
        <v>8</v>
      </c>
      <c r="AV58" s="3" t="str">
        <v>Online Survey</v>
      </c>
      <c r="AW58" s="3" t="str">
        <v>None</v>
      </c>
    </row>
    <row r="59" spans="1:49" x14ac:dyDescent="0.3">
      <c r="A59" s="3" t="s">
        <v>243</v>
      </c>
      <c r="B59" s="4">
        <v>45362</v>
      </c>
      <c r="C59" s="4" t="str">
        <f t="shared" si="2"/>
        <v>Mar</v>
      </c>
      <c r="D59" s="4" t="str">
        <f t="shared" si="3"/>
        <v>2024</v>
      </c>
      <c r="E59" s="4">
        <v>45391</v>
      </c>
      <c r="F59" s="3" t="s">
        <v>23</v>
      </c>
      <c r="G59" s="3">
        <f t="shared" si="4"/>
        <v>29</v>
      </c>
      <c r="H59" s="3" t="s">
        <v>244</v>
      </c>
      <c r="I59" s="3" t="str">
        <f>VLOOKUP($H59,Customers!$A$1:$I$721,2,FALSE)</f>
        <v>Komal Shah</v>
      </c>
      <c r="J59" s="3" t="str">
        <f>VLOOKUP($H59,Customers!$A$1:$I$721,3,FALSE)</f>
        <v>Female</v>
      </c>
      <c r="K59" s="3">
        <f>VLOOKUP($H59,Customers!$A$1:$I$721,4,FALSE)</f>
        <v>24</v>
      </c>
      <c r="L59" s="3" t="str">
        <f>VLOOKUP($H59,Customers!$A$1:$I$721,5,FALSE)</f>
        <v>Chennai</v>
      </c>
      <c r="M59" s="3" t="str">
        <f>VLOOKUP($H59,Customers!$A$1:$I$721,6,FALSE)</f>
        <v>Tamil Nadu</v>
      </c>
      <c r="N59" s="3" t="str">
        <f>VLOOKUP($H59,Customers!$A$1:$I$721,7,FALSE)</f>
        <v>Salaried - Private</v>
      </c>
      <c r="O59" s="3">
        <f>VLOOKUP($H59,Customers!$A$1:$I$721,8,FALSE)</f>
        <v>640000</v>
      </c>
      <c r="P59" s="3" t="str">
        <f>VLOOKUP($H59,Customers!$A$1:$I$721,9,FALSE)</f>
        <v>Individual</v>
      </c>
      <c r="Q59" s="3" t="s">
        <v>125</v>
      </c>
      <c r="R59" s="3" t="str" cm="1">
        <f t="array" ref="R59:Y59">VLOOKUP($Q59,Cars[],{2,3,4,5,6,7,8,9},FALSE)</f>
        <v>Hyundai</v>
      </c>
      <c r="S59" s="3" t="str">
        <v>Creta</v>
      </c>
      <c r="T59" s="3" t="str">
        <v>SUV</v>
      </c>
      <c r="U59" s="3" t="str">
        <v>Diesel</v>
      </c>
      <c r="V59" s="3" t="str">
        <v>Automatic</v>
      </c>
      <c r="W59" s="3">
        <v>1250000</v>
      </c>
      <c r="X59" s="3">
        <v>2024</v>
      </c>
      <c r="Y59" s="3">
        <v>4</v>
      </c>
      <c r="Z59" s="3" t="s">
        <v>173</v>
      </c>
      <c r="AA59" s="3" t="str">
        <f>VLOOKUP(Z59,Dealers[],5,FALSE)</f>
        <v>South</v>
      </c>
      <c r="AB59" s="3" t="str" cm="1">
        <f t="array" ref="AB59:AE59">VLOOKUP($Z59,Dealers[],{2,7,8,9},FALSE)</f>
        <v>Chennai Wheels</v>
      </c>
      <c r="AC59" s="3">
        <v>2007</v>
      </c>
      <c r="AD59" s="3">
        <v>4500</v>
      </c>
      <c r="AE59" s="3">
        <v>4.7</v>
      </c>
      <c r="AF59" s="3" t="s">
        <v>174</v>
      </c>
      <c r="AG59" s="3" t="str">
        <f>VLOOKUP($AF59,SalesPerson[],2,FALSE)</f>
        <v>Kunal Pillai</v>
      </c>
      <c r="AH59" s="3">
        <f>_xlfn.XLOOKUP(AG59,Salespersons!$B:$B,Salespersons!$G:$G,,0)</f>
        <v>5</v>
      </c>
      <c r="AI59" s="3" t="str">
        <f>_xlfn.XLOOKUP(AG59,Salespersons!$B:$B,Salespersons!$I:$I,,0)</f>
        <v>True</v>
      </c>
      <c r="AJ59" s="3" t="s">
        <v>75</v>
      </c>
      <c r="AK59" s="14">
        <f t="shared" si="0"/>
        <v>0</v>
      </c>
      <c r="AL59" s="5">
        <v>0</v>
      </c>
      <c r="AM59" s="5">
        <f t="shared" si="1"/>
        <v>1250000</v>
      </c>
      <c r="AN59" s="16">
        <f t="shared" si="5"/>
        <v>12.5</v>
      </c>
      <c r="AO59" s="3" t="s">
        <v>20</v>
      </c>
      <c r="AP59" s="3" t="s">
        <v>21</v>
      </c>
      <c r="AQ59" s="3" t="s">
        <v>119</v>
      </c>
      <c r="AR59" s="3" t="s">
        <v>47</v>
      </c>
      <c r="AS59" s="3" t="s">
        <v>4646</v>
      </c>
      <c r="AT59" s="3" t="s">
        <v>4646</v>
      </c>
      <c r="AU59" s="3" t="s">
        <v>4646</v>
      </c>
      <c r="AV59" s="3" t="s">
        <v>4646</v>
      </c>
      <c r="AW59" s="3" t="s">
        <v>4646</v>
      </c>
    </row>
    <row r="60" spans="1:49" x14ac:dyDescent="0.3">
      <c r="A60" s="3" t="s">
        <v>245</v>
      </c>
      <c r="B60" s="4">
        <v>45363</v>
      </c>
      <c r="C60" s="4" t="str">
        <f t="shared" si="2"/>
        <v>Mar</v>
      </c>
      <c r="D60" s="4" t="str">
        <f t="shared" si="3"/>
        <v>2024</v>
      </c>
      <c r="E60" s="4">
        <v>45397</v>
      </c>
      <c r="F60" s="3" t="s">
        <v>23</v>
      </c>
      <c r="G60" s="3">
        <f t="shared" si="4"/>
        <v>34</v>
      </c>
      <c r="H60" s="3" t="s">
        <v>246</v>
      </c>
      <c r="I60" s="3" t="str">
        <f>VLOOKUP($H60,Customers!$A$1:$I$721,2,FALSE)</f>
        <v>Vinod Das</v>
      </c>
      <c r="J60" s="3" t="str">
        <f>VLOOKUP($H60,Customers!$A$1:$I$721,3,FALSE)</f>
        <v>Male</v>
      </c>
      <c r="K60" s="3">
        <f>VLOOKUP($H60,Customers!$A$1:$I$721,4,FALSE)</f>
        <v>38</v>
      </c>
      <c r="L60" s="3" t="str">
        <f>VLOOKUP($H60,Customers!$A$1:$I$721,5,FALSE)</f>
        <v>Bhopal</v>
      </c>
      <c r="M60" s="3" t="str">
        <f>VLOOKUP($H60,Customers!$A$1:$I$721,6,FALSE)</f>
        <v>Madhya Pradesh</v>
      </c>
      <c r="N60" s="3" t="str">
        <f>VLOOKUP($H60,Customers!$A$1:$I$721,7,FALSE)</f>
        <v>Self-Employed Professional</v>
      </c>
      <c r="O60" s="3">
        <f>VLOOKUP($H60,Customers!$A$1:$I$721,8,FALSE)</f>
        <v>1470000</v>
      </c>
      <c r="P60" s="3" t="str">
        <f>VLOOKUP($H60,Customers!$A$1:$I$721,9,FALSE)</f>
        <v>Individual</v>
      </c>
      <c r="Q60" s="3" t="s">
        <v>67</v>
      </c>
      <c r="R60" s="3" t="str" cm="1">
        <f t="array" ref="R60:Y60">VLOOKUP($Q60,Cars[],{2,3,4,5,6,7,8,9},FALSE)</f>
        <v>Maruti Suzuki</v>
      </c>
      <c r="S60" s="3" t="str">
        <v>Dzire</v>
      </c>
      <c r="T60" s="3" t="str">
        <v>Sedan</v>
      </c>
      <c r="U60" s="3" t="str">
        <v>Petrol</v>
      </c>
      <c r="V60" s="3" t="str">
        <v>Manual</v>
      </c>
      <c r="W60" s="3">
        <v>690000</v>
      </c>
      <c r="X60" s="3">
        <v>2024</v>
      </c>
      <c r="Y60" s="3">
        <v>3</v>
      </c>
      <c r="Z60" s="3" t="s">
        <v>73</v>
      </c>
      <c r="AA60" s="3" t="str">
        <f>VLOOKUP(Z60,Dealers[],5,FALSE)</f>
        <v>Central</v>
      </c>
      <c r="AB60" s="3" t="str" cm="1">
        <f t="array" ref="AB60:AE60">VLOOKUP($Z60,Dealers[],{2,7,8,9},FALSE)</f>
        <v>Indore Wheels</v>
      </c>
      <c r="AC60" s="3">
        <v>2019</v>
      </c>
      <c r="AD60" s="3">
        <v>3000</v>
      </c>
      <c r="AE60" s="3">
        <v>4.7</v>
      </c>
      <c r="AF60" s="3" t="s">
        <v>74</v>
      </c>
      <c r="AG60" s="3" t="str">
        <f>VLOOKUP($AF60,SalesPerson[],2,FALSE)</f>
        <v>Kunal Shah</v>
      </c>
      <c r="AH60" s="3">
        <f>_xlfn.XLOOKUP(AG60,Salespersons!$B:$B,Salespersons!$G:$G,,0)</f>
        <v>8</v>
      </c>
      <c r="AI60" s="3" t="str">
        <f>_xlfn.XLOOKUP(AG60,Salespersons!$B:$B,Salespersons!$I:$I,,0)</f>
        <v>True</v>
      </c>
      <c r="AJ60" s="3" t="s">
        <v>59</v>
      </c>
      <c r="AK60" s="14">
        <f t="shared" si="0"/>
        <v>8.6956521739130436E-3</v>
      </c>
      <c r="AL60" s="5">
        <v>6000</v>
      </c>
      <c r="AM60" s="5">
        <f t="shared" si="1"/>
        <v>684000</v>
      </c>
      <c r="AN60" s="16">
        <f t="shared" si="5"/>
        <v>6.84</v>
      </c>
      <c r="AO60" s="3" t="s">
        <v>31</v>
      </c>
      <c r="AP60" s="3" t="s">
        <v>180</v>
      </c>
      <c r="AQ60" s="3" t="s">
        <v>122</v>
      </c>
      <c r="AR60" s="3" t="s">
        <v>47</v>
      </c>
      <c r="AS60" s="3" t="str" cm="1">
        <f t="array" ref="AS60:AW60">VLOOKUP($A60,Feedback[],{2,4,5,6,7},FALSE)</f>
        <v>FB0031</v>
      </c>
      <c r="AT60" s="3">
        <v>3</v>
      </c>
      <c r="AU60" s="3">
        <v>7</v>
      </c>
      <c r="AV60" s="3" t="str">
        <v>Dealer Visit</v>
      </c>
      <c r="AW60" s="3" t="str">
        <v>Pricing</v>
      </c>
    </row>
    <row r="61" spans="1:49" x14ac:dyDescent="0.3">
      <c r="A61" s="3" t="s">
        <v>247</v>
      </c>
      <c r="B61" s="4">
        <v>45364</v>
      </c>
      <c r="C61" s="4" t="str">
        <f t="shared" si="2"/>
        <v>Mar</v>
      </c>
      <c r="D61" s="4" t="str">
        <f t="shared" si="3"/>
        <v>2024</v>
      </c>
      <c r="E61" s="4">
        <v>45384</v>
      </c>
      <c r="F61" s="3" t="s">
        <v>23</v>
      </c>
      <c r="G61" s="3">
        <f t="shared" si="4"/>
        <v>20</v>
      </c>
      <c r="H61" s="3" t="s">
        <v>248</v>
      </c>
      <c r="I61" s="3" t="str">
        <f>VLOOKUP($H61,Customers!$A$1:$I$721,2,FALSE)</f>
        <v>Nitin Bose</v>
      </c>
      <c r="J61" s="3" t="str">
        <f>VLOOKUP($H61,Customers!$A$1:$I$721,3,FALSE)</f>
        <v>Male</v>
      </c>
      <c r="K61" s="3">
        <f>VLOOKUP($H61,Customers!$A$1:$I$721,4,FALSE)</f>
        <v>41</v>
      </c>
      <c r="L61" s="3" t="str">
        <f>VLOOKUP($H61,Customers!$A$1:$I$721,5,FALSE)</f>
        <v>Guwahati</v>
      </c>
      <c r="M61" s="3" t="str">
        <f>VLOOKUP($H61,Customers!$A$1:$I$721,6,FALSE)</f>
        <v>Assam</v>
      </c>
      <c r="N61" s="3" t="str">
        <f>VLOOKUP($H61,Customers!$A$1:$I$721,7,FALSE)</f>
        <v>Salaried - Private</v>
      </c>
      <c r="O61" s="3">
        <f>VLOOKUP($H61,Customers!$A$1:$I$721,8,FALSE)</f>
        <v>1250000</v>
      </c>
      <c r="P61" s="3" t="str">
        <f>VLOOKUP($H61,Customers!$A$1:$I$721,9,FALSE)</f>
        <v>Individual</v>
      </c>
      <c r="Q61" s="3" t="s">
        <v>103</v>
      </c>
      <c r="R61" s="3" t="str" cm="1">
        <f t="array" ref="R61:Y61">VLOOKUP($Q61,Cars[],{2,3,4,5,6,7,8,9},FALSE)</f>
        <v>Maruti Suzuki</v>
      </c>
      <c r="S61" s="3" t="str">
        <v>Ertiga</v>
      </c>
      <c r="T61" s="3" t="str">
        <v>MPV</v>
      </c>
      <c r="U61" s="3" t="str">
        <v>CNG</v>
      </c>
      <c r="V61" s="3" t="str">
        <v>Manual</v>
      </c>
      <c r="W61" s="3">
        <v>900000</v>
      </c>
      <c r="X61" s="3">
        <v>2022</v>
      </c>
      <c r="Y61" s="3">
        <v>3</v>
      </c>
      <c r="Z61" s="3" t="s">
        <v>249</v>
      </c>
      <c r="AA61" s="3" t="str">
        <f>VLOOKUP(Z61,Dealers[],5,FALSE)</f>
        <v>East</v>
      </c>
      <c r="AB61" s="3" t="str" cm="1">
        <f t="array" ref="AB61:AE61">VLOOKUP($Z61,Dealers[],{2,7,8,9},FALSE)</f>
        <v>Patna Autoplex</v>
      </c>
      <c r="AC61" s="3">
        <v>2007</v>
      </c>
      <c r="AD61" s="3">
        <v>8000</v>
      </c>
      <c r="AE61" s="3">
        <v>3.9</v>
      </c>
      <c r="AF61" s="3" t="s">
        <v>250</v>
      </c>
      <c r="AG61" s="3" t="str">
        <f>VLOOKUP($AF61,SalesPerson[],2,FALSE)</f>
        <v>Lokesh Iyer</v>
      </c>
      <c r="AH61" s="3">
        <f>_xlfn.XLOOKUP(AG61,Salespersons!$B:$B,Salespersons!$G:$G,,0)</f>
        <v>4</v>
      </c>
      <c r="AI61" s="3" t="str">
        <f>_xlfn.XLOOKUP(AG61,Salespersons!$B:$B,Salespersons!$I:$I,,0)</f>
        <v>True</v>
      </c>
      <c r="AJ61" s="3" t="s">
        <v>19</v>
      </c>
      <c r="AK61" s="14">
        <f t="shared" si="0"/>
        <v>0</v>
      </c>
      <c r="AL61" s="5">
        <v>0</v>
      </c>
      <c r="AM61" s="5">
        <f t="shared" si="1"/>
        <v>900000</v>
      </c>
      <c r="AN61" s="16">
        <f t="shared" si="5"/>
        <v>9</v>
      </c>
      <c r="AO61" s="3" t="s">
        <v>31</v>
      </c>
      <c r="AP61" s="3" t="s">
        <v>100</v>
      </c>
      <c r="AQ61" s="3" t="s">
        <v>53</v>
      </c>
      <c r="AR61" s="3" t="s">
        <v>24</v>
      </c>
      <c r="AS61" s="3" t="s">
        <v>4646</v>
      </c>
      <c r="AT61" s="3" t="s">
        <v>4646</v>
      </c>
      <c r="AU61" s="3" t="s">
        <v>4646</v>
      </c>
      <c r="AV61" s="3" t="s">
        <v>4646</v>
      </c>
      <c r="AW61" s="3" t="s">
        <v>4646</v>
      </c>
    </row>
    <row r="62" spans="1:49" x14ac:dyDescent="0.3">
      <c r="A62" s="3" t="s">
        <v>251</v>
      </c>
      <c r="B62" s="4">
        <v>45365</v>
      </c>
      <c r="C62" s="4" t="str">
        <f t="shared" si="2"/>
        <v>Mar</v>
      </c>
      <c r="D62" s="4" t="str">
        <f t="shared" si="3"/>
        <v>2024</v>
      </c>
      <c r="E62" s="4">
        <v>45371</v>
      </c>
      <c r="F62" s="3" t="s">
        <v>23</v>
      </c>
      <c r="G62" s="3">
        <f t="shared" si="4"/>
        <v>6</v>
      </c>
      <c r="H62" s="3" t="s">
        <v>252</v>
      </c>
      <c r="I62" s="3" t="str">
        <f>VLOOKUP($H62,Customers!$A$1:$I$721,2,FALSE)</f>
        <v>Aman Mishra</v>
      </c>
      <c r="J62" s="3" t="str">
        <f>VLOOKUP($H62,Customers!$A$1:$I$721,3,FALSE)</f>
        <v>Male</v>
      </c>
      <c r="K62" s="3">
        <f>VLOOKUP($H62,Customers!$A$1:$I$721,4,FALSE)</f>
        <v>38</v>
      </c>
      <c r="L62" s="3" t="str">
        <f>VLOOKUP($H62,Customers!$A$1:$I$721,5,FALSE)</f>
        <v>Gurugram</v>
      </c>
      <c r="M62" s="3" t="str">
        <f>VLOOKUP($H62,Customers!$A$1:$I$721,6,FALSE)</f>
        <v>Haryana</v>
      </c>
      <c r="N62" s="3" t="str">
        <f>VLOOKUP($H62,Customers!$A$1:$I$721,7,FALSE)</f>
        <v>Salaried - Private</v>
      </c>
      <c r="O62" s="3">
        <f>VLOOKUP($H62,Customers!$A$1:$I$721,8,FALSE)</f>
        <v>1280000</v>
      </c>
      <c r="P62" s="3" t="str">
        <f>VLOOKUP($H62,Customers!$A$1:$I$721,9,FALSE)</f>
        <v>Individual</v>
      </c>
      <c r="Q62" s="3" t="s">
        <v>125</v>
      </c>
      <c r="R62" s="3" t="str" cm="1">
        <f t="array" ref="R62:Y62">VLOOKUP($Q62,Cars[],{2,3,4,5,6,7,8,9},FALSE)</f>
        <v>Hyundai</v>
      </c>
      <c r="S62" s="3" t="str">
        <v>Creta</v>
      </c>
      <c r="T62" s="3" t="str">
        <v>SUV</v>
      </c>
      <c r="U62" s="3" t="str">
        <v>Diesel</v>
      </c>
      <c r="V62" s="3" t="str">
        <v>Automatic</v>
      </c>
      <c r="W62" s="3">
        <v>1250000</v>
      </c>
      <c r="X62" s="3">
        <v>2024</v>
      </c>
      <c r="Y62" s="3">
        <v>4</v>
      </c>
      <c r="Z62" s="3" t="s">
        <v>51</v>
      </c>
      <c r="AA62" s="3" t="str">
        <f>VLOOKUP(Z62,Dealers[],5,FALSE)</f>
        <v>North</v>
      </c>
      <c r="AB62" s="3" t="str" cm="1">
        <f t="array" ref="AB62:AE62">VLOOKUP($Z62,Dealers[],{2,7,8,9},FALSE)</f>
        <v>Panipat Motors</v>
      </c>
      <c r="AC62" s="3">
        <v>2012</v>
      </c>
      <c r="AD62" s="3">
        <v>10000</v>
      </c>
      <c r="AE62" s="3">
        <v>4.2</v>
      </c>
      <c r="AF62" s="3" t="s">
        <v>118</v>
      </c>
      <c r="AG62" s="3" t="str">
        <f>VLOOKUP($AF62,SalesPerson[],2,FALSE)</f>
        <v>Rahul Rao</v>
      </c>
      <c r="AH62" s="3">
        <f>_xlfn.XLOOKUP(AG62,Salespersons!$B:$B,Salespersons!$G:$G,,0)</f>
        <v>5</v>
      </c>
      <c r="AI62" s="3" t="str">
        <f>_xlfn.XLOOKUP(AG62,Salespersons!$B:$B,Salespersons!$I:$I,,0)</f>
        <v>True</v>
      </c>
      <c r="AJ62" s="3" t="s">
        <v>253</v>
      </c>
      <c r="AK62" s="14">
        <f t="shared" si="0"/>
        <v>4.24E-2</v>
      </c>
      <c r="AL62" s="5">
        <v>53000</v>
      </c>
      <c r="AM62" s="5">
        <f t="shared" si="1"/>
        <v>1197000</v>
      </c>
      <c r="AN62" s="16">
        <f t="shared" si="5"/>
        <v>11.97</v>
      </c>
      <c r="AO62" s="3" t="s">
        <v>31</v>
      </c>
      <c r="AP62" s="3" t="s">
        <v>227</v>
      </c>
      <c r="AQ62" s="3" t="s">
        <v>86</v>
      </c>
      <c r="AR62" s="3" t="s">
        <v>24</v>
      </c>
      <c r="AS62" s="3" t="s">
        <v>4646</v>
      </c>
      <c r="AT62" s="3" t="s">
        <v>4646</v>
      </c>
      <c r="AU62" s="3" t="s">
        <v>4646</v>
      </c>
      <c r="AV62" s="3" t="s">
        <v>4646</v>
      </c>
      <c r="AW62" s="3" t="s">
        <v>4646</v>
      </c>
    </row>
    <row r="63" spans="1:49" x14ac:dyDescent="0.3">
      <c r="A63" s="3" t="s">
        <v>254</v>
      </c>
      <c r="B63" s="4">
        <v>45366</v>
      </c>
      <c r="C63" s="4" t="str">
        <f t="shared" si="2"/>
        <v>Mar</v>
      </c>
      <c r="D63" s="4" t="str">
        <f t="shared" si="3"/>
        <v>2024</v>
      </c>
      <c r="E63" s="4">
        <v>45376</v>
      </c>
      <c r="F63" s="3" t="s">
        <v>23</v>
      </c>
      <c r="G63" s="3">
        <f t="shared" si="4"/>
        <v>10</v>
      </c>
      <c r="H63" s="3" t="s">
        <v>255</v>
      </c>
      <c r="I63" s="3" t="str">
        <f>VLOOKUP($H63,Customers!$A$1:$I$721,2,FALSE)</f>
        <v>Nisha Bansal</v>
      </c>
      <c r="J63" s="3" t="str">
        <f>VLOOKUP($H63,Customers!$A$1:$I$721,3,FALSE)</f>
        <v>Female</v>
      </c>
      <c r="K63" s="3">
        <f>VLOOKUP($H63,Customers!$A$1:$I$721,4,FALSE)</f>
        <v>32</v>
      </c>
      <c r="L63" s="3" t="str">
        <f>VLOOKUP($H63,Customers!$A$1:$I$721,5,FALSE)</f>
        <v>Kolkata</v>
      </c>
      <c r="M63" s="3" t="str">
        <f>VLOOKUP($H63,Customers!$A$1:$I$721,6,FALSE)</f>
        <v>West Bengal</v>
      </c>
      <c r="N63" s="3" t="str">
        <f>VLOOKUP($H63,Customers!$A$1:$I$721,7,FALSE)</f>
        <v>Salaried - Private</v>
      </c>
      <c r="O63" s="3">
        <f>VLOOKUP($H63,Customers!$A$1:$I$721,8,FALSE)</f>
        <v>890000</v>
      </c>
      <c r="P63" s="3" t="str">
        <f>VLOOKUP($H63,Customers!$A$1:$I$721,9,FALSE)</f>
        <v>Individual</v>
      </c>
      <c r="Q63" s="3" t="s">
        <v>256</v>
      </c>
      <c r="R63" s="3" t="str" cm="1">
        <f t="array" ref="R63:Y63">VLOOKUP($Q63,Cars[],{2,3,4,5,6,7,8,9},FALSE)</f>
        <v>Maruti Suzuki</v>
      </c>
      <c r="S63" s="3" t="str">
        <v>Alto K10</v>
      </c>
      <c r="T63" s="3" t="str">
        <v>Hatchback</v>
      </c>
      <c r="U63" s="3" t="str">
        <v>Petrol</v>
      </c>
      <c r="V63" s="3" t="str">
        <v>Manual</v>
      </c>
      <c r="W63" s="3">
        <v>425000</v>
      </c>
      <c r="X63" s="3">
        <v>2022</v>
      </c>
      <c r="Y63" s="3">
        <v>3</v>
      </c>
      <c r="Z63" s="3" t="s">
        <v>225</v>
      </c>
      <c r="AA63" s="3" t="str">
        <f>VLOOKUP(Z63,Dealers[],5,FALSE)</f>
        <v>West</v>
      </c>
      <c r="AB63" s="3" t="str" cm="1">
        <f t="array" ref="AB63:AE63">VLOOKUP($Z63,Dealers[],{2,7,8,9},FALSE)</f>
        <v>Surat Autoplex</v>
      </c>
      <c r="AC63" s="3">
        <v>2010</v>
      </c>
      <c r="AD63" s="3">
        <v>10000</v>
      </c>
      <c r="AE63" s="3">
        <v>4.4000000000000004</v>
      </c>
      <c r="AF63" s="3" t="s">
        <v>226</v>
      </c>
      <c r="AG63" s="3" t="str">
        <f>VLOOKUP($AF63,SalesPerson[],2,FALSE)</f>
        <v>Jatin Kapoor</v>
      </c>
      <c r="AH63" s="3">
        <f>_xlfn.XLOOKUP(AG63,Salespersons!$B:$B,Salespersons!$G:$G,,0)</f>
        <v>5</v>
      </c>
      <c r="AI63" s="3" t="str">
        <f>_xlfn.XLOOKUP(AG63,Salespersons!$B:$B,Salespersons!$I:$I,,0)</f>
        <v>True</v>
      </c>
      <c r="AJ63" s="3" t="s">
        <v>19</v>
      </c>
      <c r="AK63" s="14">
        <f t="shared" si="0"/>
        <v>4.9411764705882349E-2</v>
      </c>
      <c r="AL63" s="5">
        <v>21000</v>
      </c>
      <c r="AM63" s="5">
        <f t="shared" si="1"/>
        <v>404000</v>
      </c>
      <c r="AN63" s="16">
        <f t="shared" si="5"/>
        <v>4.04</v>
      </c>
      <c r="AO63" s="3" t="s">
        <v>20</v>
      </c>
      <c r="AP63" s="3" t="s">
        <v>21</v>
      </c>
      <c r="AQ63" s="3" t="s">
        <v>46</v>
      </c>
      <c r="AR63" s="3" t="s">
        <v>24</v>
      </c>
      <c r="AS63" s="3" t="str" cm="1">
        <f t="array" ref="AS63:AW63">VLOOKUP($A63,Feedback[],{2,4,5,6,7},FALSE)</f>
        <v>FB0032</v>
      </c>
      <c r="AT63" s="3">
        <v>2</v>
      </c>
      <c r="AU63" s="3">
        <v>4</v>
      </c>
      <c r="AV63" s="3" t="str">
        <v>Online Survey</v>
      </c>
      <c r="AW63" s="3" t="str">
        <v>Pricing</v>
      </c>
    </row>
    <row r="64" spans="1:49" x14ac:dyDescent="0.3">
      <c r="A64" s="3" t="s">
        <v>257</v>
      </c>
      <c r="B64" s="4">
        <v>45368</v>
      </c>
      <c r="C64" s="4" t="str">
        <f t="shared" si="2"/>
        <v>Mar</v>
      </c>
      <c r="D64" s="4" t="str">
        <f t="shared" si="3"/>
        <v>2024</v>
      </c>
      <c r="E64" s="3"/>
      <c r="F64" s="3" t="s">
        <v>114</v>
      </c>
      <c r="G64" s="3" t="str">
        <f t="shared" si="4"/>
        <v/>
      </c>
      <c r="H64" s="3" t="s">
        <v>258</v>
      </c>
      <c r="I64" s="3" t="str">
        <f>VLOOKUP($H64,Customers!$A$1:$I$721,2,FALSE)</f>
        <v>Lokesh Bose</v>
      </c>
      <c r="J64" s="3" t="str">
        <f>VLOOKUP($H64,Customers!$A$1:$I$721,3,FALSE)</f>
        <v>Male</v>
      </c>
      <c r="K64" s="3">
        <f>VLOOKUP($H64,Customers!$A$1:$I$721,4,FALSE)</f>
        <v>26</v>
      </c>
      <c r="L64" s="3" t="str">
        <f>VLOOKUP($H64,Customers!$A$1:$I$721,5,FALSE)</f>
        <v>Bhubaneswar</v>
      </c>
      <c r="M64" s="3" t="str">
        <f>VLOOKUP($H64,Customers!$A$1:$I$721,6,FALSE)</f>
        <v>Odisha</v>
      </c>
      <c r="N64" s="3" t="str">
        <f>VLOOKUP($H64,Customers!$A$1:$I$721,7,FALSE)</f>
        <v>Retired</v>
      </c>
      <c r="O64" s="3">
        <f>VLOOKUP($H64,Customers!$A$1:$I$721,8,FALSE)</f>
        <v>940000</v>
      </c>
      <c r="P64" s="3" t="str">
        <f>VLOOKUP($H64,Customers!$A$1:$I$721,9,FALSE)</f>
        <v>Individual</v>
      </c>
      <c r="Q64" s="3" t="s">
        <v>145</v>
      </c>
      <c r="R64" s="3" t="str" cm="1">
        <f t="array" ref="R64:Y64">VLOOKUP($Q64,Cars[],{2,3,4,5,6,7,8,9},FALSE)</f>
        <v>Hyundai</v>
      </c>
      <c r="S64" s="3" t="str">
        <v>i20</v>
      </c>
      <c r="T64" s="3" t="str">
        <v>Hatchback</v>
      </c>
      <c r="U64" s="3" t="str">
        <v>Petrol</v>
      </c>
      <c r="V64" s="3" t="str">
        <v>Automatic</v>
      </c>
      <c r="W64" s="3">
        <v>780000</v>
      </c>
      <c r="X64" s="3">
        <v>2023</v>
      </c>
      <c r="Y64" s="3">
        <v>2</v>
      </c>
      <c r="Z64" s="3" t="s">
        <v>63</v>
      </c>
      <c r="AA64" s="3" t="str">
        <f>VLOOKUP(Z64,Dealers[],5,FALSE)</f>
        <v>East</v>
      </c>
      <c r="AB64" s="3" t="str" cm="1">
        <f t="array" ref="AB64:AE64">VLOOKUP($Z64,Dealers[],{2,7,8,9},FALSE)</f>
        <v>Bhubaneswar Motors</v>
      </c>
      <c r="AC64" s="3">
        <v>2008</v>
      </c>
      <c r="AD64" s="3">
        <v>4500</v>
      </c>
      <c r="AE64" s="3">
        <v>4.3</v>
      </c>
      <c r="AF64" s="3" t="s">
        <v>259</v>
      </c>
      <c r="AG64" s="3" t="str">
        <f>VLOOKUP($AF64,SalesPerson[],2,FALSE)</f>
        <v>Siddharth Joshi</v>
      </c>
      <c r="AH64" s="3">
        <f>_xlfn.XLOOKUP(AG64,Salespersons!$B:$B,Salespersons!$G:$G,,0)</f>
        <v>8</v>
      </c>
      <c r="AI64" s="3" t="str">
        <f>_xlfn.XLOOKUP(AG64,Salespersons!$B:$B,Salespersons!$I:$I,,0)</f>
        <v>True</v>
      </c>
      <c r="AJ64" s="3" t="s">
        <v>45</v>
      </c>
      <c r="AK64" s="14">
        <f t="shared" si="0"/>
        <v>1.9230769230769232E-2</v>
      </c>
      <c r="AL64" s="5">
        <v>15000</v>
      </c>
      <c r="AM64" s="5">
        <f t="shared" si="1"/>
        <v>765000</v>
      </c>
      <c r="AN64" s="16">
        <f t="shared" si="5"/>
        <v>7.65</v>
      </c>
      <c r="AO64" s="3" t="s">
        <v>31</v>
      </c>
      <c r="AP64" s="3" t="s">
        <v>227</v>
      </c>
      <c r="AQ64" s="3" t="s">
        <v>122</v>
      </c>
      <c r="AR64" s="3" t="s">
        <v>24</v>
      </c>
      <c r="AS64" s="3" t="s">
        <v>4646</v>
      </c>
      <c r="AT64" s="3" t="s">
        <v>4646</v>
      </c>
      <c r="AU64" s="3" t="s">
        <v>4646</v>
      </c>
      <c r="AV64" s="3" t="s">
        <v>4646</v>
      </c>
      <c r="AW64" s="3" t="s">
        <v>4646</v>
      </c>
    </row>
    <row r="65" spans="1:49" x14ac:dyDescent="0.3">
      <c r="A65" s="3" t="s">
        <v>260</v>
      </c>
      <c r="B65" s="4">
        <v>45369</v>
      </c>
      <c r="C65" s="4" t="str">
        <f t="shared" si="2"/>
        <v>Mar</v>
      </c>
      <c r="D65" s="4" t="str">
        <f t="shared" si="3"/>
        <v>2024</v>
      </c>
      <c r="E65" s="4">
        <v>45377</v>
      </c>
      <c r="F65" s="3" t="s">
        <v>23</v>
      </c>
      <c r="G65" s="3">
        <f t="shared" si="4"/>
        <v>8</v>
      </c>
      <c r="H65" s="3" t="s">
        <v>261</v>
      </c>
      <c r="I65" s="3" t="str">
        <f>VLOOKUP($H65,Customers!$A$1:$I$721,2,FALSE)</f>
        <v>Mohit Bose</v>
      </c>
      <c r="J65" s="3" t="str">
        <f>VLOOKUP($H65,Customers!$A$1:$I$721,3,FALSE)</f>
        <v>Male</v>
      </c>
      <c r="K65" s="3">
        <f>VLOOKUP($H65,Customers!$A$1:$I$721,4,FALSE)</f>
        <v>21</v>
      </c>
      <c r="L65" s="3" t="str">
        <f>VLOOKUP($H65,Customers!$A$1:$I$721,5,FALSE)</f>
        <v>Guwahati</v>
      </c>
      <c r="M65" s="3" t="str">
        <f>VLOOKUP($H65,Customers!$A$1:$I$721,6,FALSE)</f>
        <v>Assam</v>
      </c>
      <c r="N65" s="3" t="str">
        <f>VLOOKUP($H65,Customers!$A$1:$I$721,7,FALSE)</f>
        <v>Teacher</v>
      </c>
      <c r="O65" s="3">
        <f>VLOOKUP($H65,Customers!$A$1:$I$721,8,FALSE)</f>
        <v>650000</v>
      </c>
      <c r="P65" s="3" t="str">
        <f>VLOOKUP($H65,Customers!$A$1:$I$721,9,FALSE)</f>
        <v>Individual</v>
      </c>
      <c r="Q65" s="3" t="s">
        <v>108</v>
      </c>
      <c r="R65" s="3" t="str" cm="1">
        <f t="array" ref="R65:Y65">VLOOKUP($Q65,Cars[],{2,3,4,5,6,7,8,9},FALSE)</f>
        <v>Hyundai</v>
      </c>
      <c r="S65" s="3" t="str">
        <v>i10 Nios</v>
      </c>
      <c r="T65" s="3" t="str">
        <v>Hatchback</v>
      </c>
      <c r="U65" s="3" t="str">
        <v>Petrol</v>
      </c>
      <c r="V65" s="3" t="str">
        <v>Manual</v>
      </c>
      <c r="W65" s="3">
        <v>600000</v>
      </c>
      <c r="X65" s="3">
        <v>2023</v>
      </c>
      <c r="Y65" s="3">
        <v>3</v>
      </c>
      <c r="Z65" s="3" t="s">
        <v>134</v>
      </c>
      <c r="AA65" s="3" t="str">
        <f>VLOOKUP(Z65,Dealers[],5,FALSE)</f>
        <v>East</v>
      </c>
      <c r="AB65" s="3" t="str" cm="1">
        <f t="array" ref="AB65:AE65">VLOOKUP($Z65,Dealers[],{2,7,8,9},FALSE)</f>
        <v>Guwahati Automobiles</v>
      </c>
      <c r="AC65" s="3">
        <v>2005</v>
      </c>
      <c r="AD65" s="3">
        <v>12000</v>
      </c>
      <c r="AE65" s="3">
        <v>4.4000000000000004</v>
      </c>
      <c r="AF65" s="3" t="s">
        <v>135</v>
      </c>
      <c r="AG65" s="3" t="str">
        <f>VLOOKUP($AF65,SalesPerson[],2,FALSE)</f>
        <v>Tarun Mehta</v>
      </c>
      <c r="AH65" s="3">
        <f>_xlfn.XLOOKUP(AG65,Salespersons!$B:$B,Salespersons!$G:$G,,0)</f>
        <v>4</v>
      </c>
      <c r="AI65" s="3" t="str">
        <f>_xlfn.XLOOKUP(AG65,Salespersons!$B:$B,Salespersons!$I:$I,,0)</f>
        <v>True</v>
      </c>
      <c r="AJ65" s="3" t="s">
        <v>75</v>
      </c>
      <c r="AK65" s="14">
        <f t="shared" si="0"/>
        <v>0</v>
      </c>
      <c r="AL65" s="5">
        <v>0</v>
      </c>
      <c r="AM65" s="5">
        <f t="shared" si="1"/>
        <v>600000</v>
      </c>
      <c r="AN65" s="16">
        <f t="shared" si="5"/>
        <v>6</v>
      </c>
      <c r="AO65" s="3" t="s">
        <v>95</v>
      </c>
      <c r="AP65" s="3" t="s">
        <v>227</v>
      </c>
      <c r="AQ65" s="3" t="s">
        <v>53</v>
      </c>
      <c r="AR65" s="3" t="s">
        <v>24</v>
      </c>
      <c r="AS65" s="3" t="s">
        <v>4646</v>
      </c>
      <c r="AT65" s="3" t="s">
        <v>4646</v>
      </c>
      <c r="AU65" s="3" t="s">
        <v>4646</v>
      </c>
      <c r="AV65" s="3" t="s">
        <v>4646</v>
      </c>
      <c r="AW65" s="3" t="s">
        <v>4646</v>
      </c>
    </row>
    <row r="66" spans="1:49" x14ac:dyDescent="0.3">
      <c r="A66" s="3" t="s">
        <v>262</v>
      </c>
      <c r="B66" s="4">
        <v>45370</v>
      </c>
      <c r="C66" s="4" t="str">
        <f t="shared" si="2"/>
        <v>Mar</v>
      </c>
      <c r="D66" s="4" t="str">
        <f t="shared" si="3"/>
        <v>2024</v>
      </c>
      <c r="E66" s="4">
        <v>45405</v>
      </c>
      <c r="F66" s="3" t="s">
        <v>23</v>
      </c>
      <c r="G66" s="3">
        <f t="shared" si="4"/>
        <v>35</v>
      </c>
      <c r="H66" s="3" t="s">
        <v>263</v>
      </c>
      <c r="I66" s="3" t="str">
        <f>VLOOKUP($H66,Customers!$A$1:$I$721,2,FALSE)</f>
        <v>Lokesh Yadav</v>
      </c>
      <c r="J66" s="3" t="str">
        <f>VLOOKUP($H66,Customers!$A$1:$I$721,3,FALSE)</f>
        <v>Male</v>
      </c>
      <c r="K66" s="3">
        <f>VLOOKUP($H66,Customers!$A$1:$I$721,4,FALSE)</f>
        <v>43</v>
      </c>
      <c r="L66" s="3" t="str">
        <f>VLOOKUP($H66,Customers!$A$1:$I$721,5,FALSE)</f>
        <v>Noida</v>
      </c>
      <c r="M66" s="3" t="str">
        <f>VLOOKUP($H66,Customers!$A$1:$I$721,6,FALSE)</f>
        <v>Uttar Pradesh</v>
      </c>
      <c r="N66" s="3" t="str">
        <f>VLOOKUP($H66,Customers!$A$1:$I$721,7,FALSE)</f>
        <v>Salaried - Private</v>
      </c>
      <c r="O66" s="3">
        <f>VLOOKUP($H66,Customers!$A$1:$I$721,8,FALSE)</f>
        <v>1510000</v>
      </c>
      <c r="P66" s="3" t="str">
        <f>VLOOKUP($H66,Customers!$A$1:$I$721,9,FALSE)</f>
        <v>Individual</v>
      </c>
      <c r="Q66" s="3" t="s">
        <v>117</v>
      </c>
      <c r="R66" s="3" t="str" cm="1">
        <f t="array" ref="R66:Y66">VLOOKUP($Q66,Cars[],{2,3,4,5,6,7,8,9},FALSE)</f>
        <v>Kia</v>
      </c>
      <c r="S66" s="3" t="str">
        <v>Carens</v>
      </c>
      <c r="T66" s="3" t="str">
        <v>MPV</v>
      </c>
      <c r="U66" s="3" t="str">
        <v>Diesel</v>
      </c>
      <c r="V66" s="3" t="str">
        <v>Manual</v>
      </c>
      <c r="W66" s="3">
        <v>1200000</v>
      </c>
      <c r="X66" s="3">
        <v>2022</v>
      </c>
      <c r="Y66" s="3">
        <v>3</v>
      </c>
      <c r="Z66" s="3" t="s">
        <v>112</v>
      </c>
      <c r="AA66" s="3" t="str">
        <f>VLOOKUP(Z66,Dealers[],5,FALSE)</f>
        <v>North</v>
      </c>
      <c r="AB66" s="3" t="str" cm="1">
        <f t="array" ref="AB66:AE66">VLOOKUP($Z66,Dealers[],{2,7,8,9},FALSE)</f>
        <v>Noida Car World</v>
      </c>
      <c r="AC66" s="3">
        <v>2007</v>
      </c>
      <c r="AD66" s="3">
        <v>10000</v>
      </c>
      <c r="AE66" s="3">
        <v>3.8</v>
      </c>
      <c r="AF66" s="3" t="s">
        <v>113</v>
      </c>
      <c r="AG66" s="3" t="str">
        <f>VLOOKUP($AF66,SalesPerson[],2,FALSE)</f>
        <v>Kunal Jain</v>
      </c>
      <c r="AH66" s="3">
        <f>_xlfn.XLOOKUP(AG66,Salespersons!$B:$B,Salespersons!$G:$G,,0)</f>
        <v>8</v>
      </c>
      <c r="AI66" s="3" t="str">
        <f>_xlfn.XLOOKUP(AG66,Salespersons!$B:$B,Salespersons!$I:$I,,0)</f>
        <v>True</v>
      </c>
      <c r="AJ66" s="3" t="s">
        <v>78</v>
      </c>
      <c r="AK66" s="14">
        <f t="shared" ref="AK66:AK129" si="6">AL66/W66</f>
        <v>3.3333333333333333E-2</v>
      </c>
      <c r="AL66" s="5">
        <v>40000</v>
      </c>
      <c r="AM66" s="5">
        <f t="shared" ref="AM66:AM129" si="7">W66-AL66</f>
        <v>1160000</v>
      </c>
      <c r="AN66" s="16">
        <f t="shared" si="5"/>
        <v>11.6</v>
      </c>
      <c r="AO66" s="3" t="s">
        <v>20</v>
      </c>
      <c r="AP66" s="3" t="s">
        <v>21</v>
      </c>
      <c r="AQ66" s="3" t="s">
        <v>53</v>
      </c>
      <c r="AR66" s="3" t="s">
        <v>47</v>
      </c>
      <c r="AS66" s="3" t="str" cm="1">
        <f t="array" ref="AS66:AW66">VLOOKUP($A66,Feedback[],{2,4,5,6,7},FALSE)</f>
        <v>FB0033</v>
      </c>
      <c r="AT66" s="3">
        <v>5</v>
      </c>
      <c r="AU66" s="3">
        <v>8</v>
      </c>
      <c r="AV66" s="3" t="str">
        <v>Email</v>
      </c>
      <c r="AW66" s="3" t="str">
        <v>None</v>
      </c>
    </row>
    <row r="67" spans="1:49" x14ac:dyDescent="0.3">
      <c r="A67" s="3" t="s">
        <v>264</v>
      </c>
      <c r="B67" s="4">
        <v>45372</v>
      </c>
      <c r="C67" s="4" t="str">
        <f t="shared" ref="C67:C130" si="8">TEXT(B67,"mmm")</f>
        <v>Mar</v>
      </c>
      <c r="D67" s="4" t="str">
        <f t="shared" ref="D67:D130" si="9">TEXT(B67,"yyyy")</f>
        <v>2024</v>
      </c>
      <c r="E67" s="4">
        <v>45390</v>
      </c>
      <c r="F67" s="3" t="s">
        <v>23</v>
      </c>
      <c r="G67" s="3">
        <f t="shared" ref="G67:G130" si="10">IF(E67=0,"",E67-B67)</f>
        <v>18</v>
      </c>
      <c r="H67" s="3" t="s">
        <v>265</v>
      </c>
      <c r="I67" s="3" t="str">
        <f>VLOOKUP($H67,Customers!$A$1:$I$721,2,FALSE)</f>
        <v>Ravi Singh</v>
      </c>
      <c r="J67" s="3" t="str">
        <f>VLOOKUP($H67,Customers!$A$1:$I$721,3,FALSE)</f>
        <v>Male</v>
      </c>
      <c r="K67" s="3">
        <f>VLOOKUP($H67,Customers!$A$1:$I$721,4,FALSE)</f>
        <v>31</v>
      </c>
      <c r="L67" s="3" t="str">
        <f>VLOOKUP($H67,Customers!$A$1:$I$721,5,FALSE)</f>
        <v>Bhubaneswar</v>
      </c>
      <c r="M67" s="3" t="str">
        <f>VLOOKUP($H67,Customers!$A$1:$I$721,6,FALSE)</f>
        <v>Odisha</v>
      </c>
      <c r="N67" s="3" t="str">
        <f>VLOOKUP($H67,Customers!$A$1:$I$721,7,FALSE)</f>
        <v>Teacher</v>
      </c>
      <c r="O67" s="3">
        <f>VLOOKUP($H67,Customers!$A$1:$I$721,8,FALSE)</f>
        <v>590000</v>
      </c>
      <c r="P67" s="3" t="str">
        <f>VLOOKUP($H67,Customers!$A$1:$I$721,9,FALSE)</f>
        <v>Individual</v>
      </c>
      <c r="Q67" s="3" t="s">
        <v>153</v>
      </c>
      <c r="R67" s="3" t="str" cm="1">
        <f t="array" ref="R67:Y67">VLOOKUP($Q67,Cars[],{2,3,4,5,6,7,8,9},FALSE)</f>
        <v>Honda</v>
      </c>
      <c r="S67" s="3" t="str">
        <v>Amaze</v>
      </c>
      <c r="T67" s="3" t="str">
        <v>Sedan</v>
      </c>
      <c r="U67" s="3" t="str">
        <v>Petrol</v>
      </c>
      <c r="V67" s="3" t="str">
        <v>Manual</v>
      </c>
      <c r="W67" s="3">
        <v>800000</v>
      </c>
      <c r="X67" s="3">
        <v>2024</v>
      </c>
      <c r="Y67" s="3">
        <v>3</v>
      </c>
      <c r="Z67" s="3" t="s">
        <v>104</v>
      </c>
      <c r="AA67" s="3" t="str">
        <f>VLOOKUP(Z67,Dealers[],5,FALSE)</f>
        <v>South</v>
      </c>
      <c r="AB67" s="3" t="str" cm="1">
        <f t="array" ref="AB67:AE67">VLOOKUP($Z67,Dealers[],{2,7,8,9},FALSE)</f>
        <v>Mysuru Auto Hub</v>
      </c>
      <c r="AC67" s="3">
        <v>2006</v>
      </c>
      <c r="AD67" s="3">
        <v>4500</v>
      </c>
      <c r="AE67" s="3">
        <v>4.5999999999999996</v>
      </c>
      <c r="AF67" s="3" t="s">
        <v>266</v>
      </c>
      <c r="AG67" s="3" t="str">
        <f>VLOOKUP($AF67,SalesPerson[],2,FALSE)</f>
        <v>Divya Jain</v>
      </c>
      <c r="AH67" s="3">
        <f>_xlfn.XLOOKUP(AG67,Salespersons!$B:$B,Salespersons!$G:$G,,0)</f>
        <v>7</v>
      </c>
      <c r="AI67" s="3" t="str">
        <f>_xlfn.XLOOKUP(AG67,Salespersons!$B:$B,Salespersons!$I:$I,,0)</f>
        <v>True</v>
      </c>
      <c r="AJ67" s="3" t="s">
        <v>78</v>
      </c>
      <c r="AK67" s="14">
        <f t="shared" si="6"/>
        <v>0.02</v>
      </c>
      <c r="AL67" s="5">
        <v>16000</v>
      </c>
      <c r="AM67" s="5">
        <f t="shared" si="7"/>
        <v>784000</v>
      </c>
      <c r="AN67" s="16">
        <f t="shared" ref="AN67:AN130" si="11">AM67/100000</f>
        <v>7.84</v>
      </c>
      <c r="AO67" s="3" t="s">
        <v>95</v>
      </c>
      <c r="AP67" s="3" t="s">
        <v>227</v>
      </c>
      <c r="AQ67" s="3" t="s">
        <v>86</v>
      </c>
      <c r="AR67" s="3" t="s">
        <v>24</v>
      </c>
      <c r="AS67" s="3" t="s">
        <v>4646</v>
      </c>
      <c r="AT67" s="3" t="s">
        <v>4646</v>
      </c>
      <c r="AU67" s="3" t="s">
        <v>4646</v>
      </c>
      <c r="AV67" s="3" t="s">
        <v>4646</v>
      </c>
      <c r="AW67" s="3" t="s">
        <v>4646</v>
      </c>
    </row>
    <row r="68" spans="1:49" x14ac:dyDescent="0.3">
      <c r="A68" s="3" t="s">
        <v>267</v>
      </c>
      <c r="B68" s="4">
        <v>45372</v>
      </c>
      <c r="C68" s="4" t="str">
        <f t="shared" si="8"/>
        <v>Mar</v>
      </c>
      <c r="D68" s="4" t="str">
        <f t="shared" si="9"/>
        <v>2024</v>
      </c>
      <c r="E68" s="4">
        <v>45405</v>
      </c>
      <c r="F68" s="3" t="s">
        <v>23</v>
      </c>
      <c r="G68" s="3">
        <f t="shared" si="10"/>
        <v>33</v>
      </c>
      <c r="H68" s="3" t="s">
        <v>263</v>
      </c>
      <c r="I68" s="3" t="str">
        <f>VLOOKUP($H68,Customers!$A$1:$I$721,2,FALSE)</f>
        <v>Lokesh Yadav</v>
      </c>
      <c r="J68" s="3" t="str">
        <f>VLOOKUP($H68,Customers!$A$1:$I$721,3,FALSE)</f>
        <v>Male</v>
      </c>
      <c r="K68" s="3">
        <f>VLOOKUP($H68,Customers!$A$1:$I$721,4,FALSE)</f>
        <v>43</v>
      </c>
      <c r="L68" s="3" t="str">
        <f>VLOOKUP($H68,Customers!$A$1:$I$721,5,FALSE)</f>
        <v>Noida</v>
      </c>
      <c r="M68" s="3" t="str">
        <f>VLOOKUP($H68,Customers!$A$1:$I$721,6,FALSE)</f>
        <v>Uttar Pradesh</v>
      </c>
      <c r="N68" s="3" t="str">
        <f>VLOOKUP($H68,Customers!$A$1:$I$721,7,FALSE)</f>
        <v>Salaried - Private</v>
      </c>
      <c r="O68" s="3">
        <f>VLOOKUP($H68,Customers!$A$1:$I$721,8,FALSE)</f>
        <v>1510000</v>
      </c>
      <c r="P68" s="3" t="str">
        <f>VLOOKUP($H68,Customers!$A$1:$I$721,9,FALSE)</f>
        <v>Individual</v>
      </c>
      <c r="Q68" s="3" t="s">
        <v>42</v>
      </c>
      <c r="R68" s="3" t="str" cm="1">
        <f t="array" ref="R68:Y68">VLOOKUP($Q68,Cars[],{2,3,4,5,6,7,8,9},FALSE)</f>
        <v>Maruti Suzuki</v>
      </c>
      <c r="S68" s="3" t="str">
        <v>Swift</v>
      </c>
      <c r="T68" s="3" t="str">
        <v>Hatchback</v>
      </c>
      <c r="U68" s="3" t="str">
        <v>Petrol</v>
      </c>
      <c r="V68" s="3" t="str">
        <v>Manual</v>
      </c>
      <c r="W68" s="3">
        <v>650000</v>
      </c>
      <c r="X68" s="3">
        <v>2024</v>
      </c>
      <c r="Y68" s="3">
        <v>3</v>
      </c>
      <c r="Z68" s="3" t="s">
        <v>159</v>
      </c>
      <c r="AA68" s="3" t="str">
        <f>VLOOKUP(Z68,Dealers[],5,FALSE)</f>
        <v>North</v>
      </c>
      <c r="AB68" s="3" t="str" cm="1">
        <f t="array" ref="AB68:AE68">VLOOKUP($Z68,Dealers[],{2,7,8,9},FALSE)</f>
        <v>Lucknow Motors</v>
      </c>
      <c r="AC68" s="3">
        <v>2013</v>
      </c>
      <c r="AD68" s="3">
        <v>3000</v>
      </c>
      <c r="AE68" s="3">
        <v>4.4000000000000004</v>
      </c>
      <c r="AF68" s="3" t="s">
        <v>160</v>
      </c>
      <c r="AG68" s="3" t="str">
        <f>VLOOKUP($AF68,SalesPerson[],2,FALSE)</f>
        <v>Tarun Patel</v>
      </c>
      <c r="AH68" s="3">
        <f>_xlfn.XLOOKUP(AG68,Salespersons!$B:$B,Salespersons!$G:$G,,0)</f>
        <v>4</v>
      </c>
      <c r="AI68" s="3" t="str">
        <f>_xlfn.XLOOKUP(AG68,Salespersons!$B:$B,Salespersons!$I:$I,,0)</f>
        <v>True</v>
      </c>
      <c r="AJ68" s="3" t="s">
        <v>268</v>
      </c>
      <c r="AK68" s="14">
        <f t="shared" si="6"/>
        <v>9.2307692307692316E-3</v>
      </c>
      <c r="AL68" s="5">
        <v>6000</v>
      </c>
      <c r="AM68" s="5">
        <f t="shared" si="7"/>
        <v>644000</v>
      </c>
      <c r="AN68" s="16">
        <f t="shared" si="11"/>
        <v>6.44</v>
      </c>
      <c r="AO68" s="3" t="s">
        <v>31</v>
      </c>
      <c r="AP68" s="3" t="s">
        <v>70</v>
      </c>
      <c r="AQ68" s="3" t="s">
        <v>33</v>
      </c>
      <c r="AR68" s="3" t="s">
        <v>47</v>
      </c>
      <c r="AS68" s="3" t="s">
        <v>4646</v>
      </c>
      <c r="AT68" s="3" t="s">
        <v>4646</v>
      </c>
      <c r="AU68" s="3" t="s">
        <v>4646</v>
      </c>
      <c r="AV68" s="3" t="s">
        <v>4646</v>
      </c>
      <c r="AW68" s="3" t="s">
        <v>4646</v>
      </c>
    </row>
    <row r="69" spans="1:49" x14ac:dyDescent="0.3">
      <c r="A69" s="3" t="s">
        <v>269</v>
      </c>
      <c r="B69" s="4">
        <v>45375</v>
      </c>
      <c r="C69" s="4" t="str">
        <f t="shared" si="8"/>
        <v>Mar</v>
      </c>
      <c r="D69" s="4" t="str">
        <f t="shared" si="9"/>
        <v>2024</v>
      </c>
      <c r="E69" s="4">
        <v>45382</v>
      </c>
      <c r="F69" s="3" t="s">
        <v>23</v>
      </c>
      <c r="G69" s="3">
        <f t="shared" si="10"/>
        <v>7</v>
      </c>
      <c r="H69" s="3" t="s">
        <v>270</v>
      </c>
      <c r="I69" s="3" t="str">
        <f>VLOOKUP($H69,Customers!$A$1:$I$721,2,FALSE)</f>
        <v>Harsh Shah</v>
      </c>
      <c r="J69" s="3" t="str">
        <f>VLOOKUP($H69,Customers!$A$1:$I$721,3,FALSE)</f>
        <v>Male</v>
      </c>
      <c r="K69" s="3">
        <f>VLOOKUP($H69,Customers!$A$1:$I$721,4,FALSE)</f>
        <v>27</v>
      </c>
      <c r="L69" s="3" t="str">
        <f>VLOOKUP($H69,Customers!$A$1:$I$721,5,FALSE)</f>
        <v>Noida</v>
      </c>
      <c r="M69" s="3" t="str">
        <f>VLOOKUP($H69,Customers!$A$1:$I$721,6,FALSE)</f>
        <v>Uttar Pradesh</v>
      </c>
      <c r="N69" s="3" t="str">
        <f>VLOOKUP($H69,Customers!$A$1:$I$721,7,FALSE)</f>
        <v>Salaried - Government</v>
      </c>
      <c r="O69" s="3">
        <f>VLOOKUP($H69,Customers!$A$1:$I$721,8,FALSE)</f>
        <v>700000</v>
      </c>
      <c r="P69" s="3" t="str">
        <f>VLOOKUP($H69,Customers!$A$1:$I$721,9,FALSE)</f>
        <v>Individual</v>
      </c>
      <c r="Q69" s="3" t="s">
        <v>56</v>
      </c>
      <c r="R69" s="3" t="str" cm="1">
        <f t="array" ref="R69:Y69">VLOOKUP($Q69,Cars[],{2,3,4,5,6,7,8,9},FALSE)</f>
        <v>Maruti Suzuki</v>
      </c>
      <c r="S69" s="3" t="str">
        <v>Baleno</v>
      </c>
      <c r="T69" s="3" t="str">
        <v>Hatchback</v>
      </c>
      <c r="U69" s="3" t="str">
        <v>Petrol</v>
      </c>
      <c r="V69" s="3" t="str">
        <v>Automatic</v>
      </c>
      <c r="W69" s="3">
        <v>760000</v>
      </c>
      <c r="X69" s="3">
        <v>2022</v>
      </c>
      <c r="Y69" s="3">
        <v>2</v>
      </c>
      <c r="Z69" s="3" t="s">
        <v>112</v>
      </c>
      <c r="AA69" s="3" t="str">
        <f>VLOOKUP(Z69,Dealers[],5,FALSE)</f>
        <v>North</v>
      </c>
      <c r="AB69" s="3" t="str" cm="1">
        <f t="array" ref="AB69:AE69">VLOOKUP($Z69,Dealers[],{2,7,8,9},FALSE)</f>
        <v>Noida Car World</v>
      </c>
      <c r="AC69" s="3">
        <v>2007</v>
      </c>
      <c r="AD69" s="3">
        <v>10000</v>
      </c>
      <c r="AE69" s="3">
        <v>3.8</v>
      </c>
      <c r="AF69" s="3" t="s">
        <v>271</v>
      </c>
      <c r="AG69" s="3" t="str">
        <f>VLOOKUP($AF69,SalesPerson[],2,FALSE)</f>
        <v>Ankit Malhotra</v>
      </c>
      <c r="AH69" s="3">
        <f>_xlfn.XLOOKUP(AG69,Salespersons!$B:$B,Salespersons!$G:$G,,0)</f>
        <v>6</v>
      </c>
      <c r="AI69" s="3" t="str">
        <f>_xlfn.XLOOKUP(AG69,Salespersons!$B:$B,Salespersons!$I:$I,,0)</f>
        <v>True</v>
      </c>
      <c r="AJ69" s="3" t="s">
        <v>59</v>
      </c>
      <c r="AK69" s="14">
        <f t="shared" si="6"/>
        <v>4.736842105263158E-2</v>
      </c>
      <c r="AL69" s="5">
        <v>36000</v>
      </c>
      <c r="AM69" s="5">
        <f t="shared" si="7"/>
        <v>724000</v>
      </c>
      <c r="AN69" s="16">
        <f t="shared" si="11"/>
        <v>7.24</v>
      </c>
      <c r="AO69" s="3" t="s">
        <v>20</v>
      </c>
      <c r="AP69" s="3" t="s">
        <v>21</v>
      </c>
      <c r="AQ69" s="3" t="s">
        <v>53</v>
      </c>
      <c r="AR69" s="3" t="s">
        <v>24</v>
      </c>
      <c r="AS69" s="3" t="s">
        <v>4646</v>
      </c>
      <c r="AT69" s="3" t="s">
        <v>4646</v>
      </c>
      <c r="AU69" s="3" t="s">
        <v>4646</v>
      </c>
      <c r="AV69" s="3" t="s">
        <v>4646</v>
      </c>
      <c r="AW69" s="3" t="s">
        <v>4646</v>
      </c>
    </row>
    <row r="70" spans="1:49" x14ac:dyDescent="0.3">
      <c r="A70" s="3" t="s">
        <v>272</v>
      </c>
      <c r="B70" s="4">
        <v>45375</v>
      </c>
      <c r="C70" s="4" t="str">
        <f t="shared" si="8"/>
        <v>Mar</v>
      </c>
      <c r="D70" s="4" t="str">
        <f t="shared" si="9"/>
        <v>2024</v>
      </c>
      <c r="E70" s="4">
        <v>45399</v>
      </c>
      <c r="F70" s="3" t="s">
        <v>23</v>
      </c>
      <c r="G70" s="3">
        <f t="shared" si="10"/>
        <v>24</v>
      </c>
      <c r="H70" s="3" t="s">
        <v>273</v>
      </c>
      <c r="I70" s="3" t="str">
        <f>VLOOKUP($H70,Customers!$A$1:$I$721,2,FALSE)</f>
        <v>Mohit Yadav</v>
      </c>
      <c r="J70" s="3" t="str">
        <f>VLOOKUP($H70,Customers!$A$1:$I$721,3,FALSE)</f>
        <v>Male</v>
      </c>
      <c r="K70" s="3">
        <f>VLOOKUP($H70,Customers!$A$1:$I$721,4,FALSE)</f>
        <v>29</v>
      </c>
      <c r="L70" s="3" t="str">
        <f>VLOOKUP($H70,Customers!$A$1:$I$721,5,FALSE)</f>
        <v>Mumbai</v>
      </c>
      <c r="M70" s="3" t="str">
        <f>VLOOKUP($H70,Customers!$A$1:$I$721,6,FALSE)</f>
        <v>Maharashtra</v>
      </c>
      <c r="N70" s="3" t="str">
        <f>VLOOKUP($H70,Customers!$A$1:$I$721,7,FALSE)</f>
        <v>Farmer</v>
      </c>
      <c r="O70" s="3">
        <f>VLOOKUP($H70,Customers!$A$1:$I$721,8,FALSE)</f>
        <v>750000</v>
      </c>
      <c r="P70" s="3" t="str">
        <f>VLOOKUP($H70,Customers!$A$1:$I$721,9,FALSE)</f>
        <v>Individual</v>
      </c>
      <c r="Q70" s="3" t="s">
        <v>274</v>
      </c>
      <c r="R70" s="3" t="str" cm="1">
        <f t="array" ref="R70:Y70">VLOOKUP($Q70,Cars[],{2,3,4,5,6,7,8,9},FALSE)</f>
        <v>Tata</v>
      </c>
      <c r="S70" s="3" t="str">
        <v>Harrier</v>
      </c>
      <c r="T70" s="3" t="str">
        <v>SUV</v>
      </c>
      <c r="U70" s="3" t="str">
        <v>Diesel</v>
      </c>
      <c r="V70" s="3" t="str">
        <v>Automatic</v>
      </c>
      <c r="W70" s="3">
        <v>1550000</v>
      </c>
      <c r="X70" s="3">
        <v>2023</v>
      </c>
      <c r="Y70" s="3">
        <v>2</v>
      </c>
      <c r="Z70" s="3" t="s">
        <v>84</v>
      </c>
      <c r="AA70" s="3" t="str">
        <f>VLOOKUP(Z70,Dealers[],5,FALSE)</f>
        <v>West</v>
      </c>
      <c r="AB70" s="3" t="str" cm="1">
        <f t="array" ref="AB70:AE70">VLOOKUP($Z70,Dealers[],{2,7,8,9},FALSE)</f>
        <v>Pune Autoplex</v>
      </c>
      <c r="AC70" s="3">
        <v>2014</v>
      </c>
      <c r="AD70" s="3">
        <v>3000</v>
      </c>
      <c r="AE70" s="3">
        <v>4.5999999999999996</v>
      </c>
      <c r="AF70" s="3" t="s">
        <v>85</v>
      </c>
      <c r="AG70" s="3" t="str">
        <f>VLOOKUP($AF70,SalesPerson[],2,FALSE)</f>
        <v>Ankit Verma</v>
      </c>
      <c r="AH70" s="3">
        <f>_xlfn.XLOOKUP(AG70,Salespersons!$B:$B,Salespersons!$G:$G,,0)</f>
        <v>4</v>
      </c>
      <c r="AI70" s="3" t="str">
        <f>_xlfn.XLOOKUP(AG70,Salespersons!$B:$B,Salespersons!$I:$I,,0)</f>
        <v>True</v>
      </c>
      <c r="AJ70" s="3" t="s">
        <v>59</v>
      </c>
      <c r="AK70" s="14">
        <f t="shared" si="6"/>
        <v>0</v>
      </c>
      <c r="AL70" s="5">
        <v>0</v>
      </c>
      <c r="AM70" s="5">
        <f t="shared" si="7"/>
        <v>1550000</v>
      </c>
      <c r="AN70" s="16">
        <f t="shared" si="11"/>
        <v>15.5</v>
      </c>
      <c r="AO70" s="3" t="s">
        <v>31</v>
      </c>
      <c r="AP70" s="3" t="s">
        <v>32</v>
      </c>
      <c r="AQ70" s="3" t="s">
        <v>22</v>
      </c>
      <c r="AR70" s="3" t="s">
        <v>24</v>
      </c>
      <c r="AS70" s="3" t="s">
        <v>4646</v>
      </c>
      <c r="AT70" s="3" t="s">
        <v>4646</v>
      </c>
      <c r="AU70" s="3" t="s">
        <v>4646</v>
      </c>
      <c r="AV70" s="3" t="s">
        <v>4646</v>
      </c>
      <c r="AW70" s="3" t="s">
        <v>4646</v>
      </c>
    </row>
    <row r="71" spans="1:49" x14ac:dyDescent="0.3">
      <c r="A71" s="3" t="s">
        <v>275</v>
      </c>
      <c r="B71" s="4">
        <v>45380</v>
      </c>
      <c r="C71" s="4" t="str">
        <f t="shared" si="8"/>
        <v>Mar</v>
      </c>
      <c r="D71" s="4" t="str">
        <f t="shared" si="9"/>
        <v>2024</v>
      </c>
      <c r="E71" s="4">
        <v>45395</v>
      </c>
      <c r="F71" s="3" t="s">
        <v>23</v>
      </c>
      <c r="G71" s="3">
        <f t="shared" si="10"/>
        <v>15</v>
      </c>
      <c r="H71" s="3" t="s">
        <v>276</v>
      </c>
      <c r="I71" s="3" t="str">
        <f>VLOOKUP($H71,Customers!$A$1:$I$721,2,FALSE)</f>
        <v>Imran Iyer</v>
      </c>
      <c r="J71" s="3" t="str">
        <f>VLOOKUP($H71,Customers!$A$1:$I$721,3,FALSE)</f>
        <v>Male</v>
      </c>
      <c r="K71" s="3">
        <f>VLOOKUP($H71,Customers!$A$1:$I$721,4,FALSE)</f>
        <v>44</v>
      </c>
      <c r="L71" s="3" t="str">
        <f>VLOOKUP($H71,Customers!$A$1:$I$721,5,FALSE)</f>
        <v>Chandigarh</v>
      </c>
      <c r="M71" s="3" t="str">
        <f>VLOOKUP($H71,Customers!$A$1:$I$721,6,FALSE)</f>
        <v>Chandigarh</v>
      </c>
      <c r="N71" s="3" t="str">
        <f>VLOOKUP($H71,Customers!$A$1:$I$721,7,FALSE)</f>
        <v>Business Owner</v>
      </c>
      <c r="O71" s="3">
        <f>VLOOKUP($H71,Customers!$A$1:$I$721,8,FALSE)</f>
        <v>3220000</v>
      </c>
      <c r="P71" s="3" t="str">
        <f>VLOOKUP($H71,Customers!$A$1:$I$721,9,FALSE)</f>
        <v>Corporate</v>
      </c>
      <c r="Q71" s="3" t="s">
        <v>36</v>
      </c>
      <c r="R71" s="3" t="str" cm="1">
        <f t="array" ref="R71:Y71">VLOOKUP($Q71,Cars[],{2,3,4,5,6,7,8,9},FALSE)</f>
        <v>Tata</v>
      </c>
      <c r="S71" s="3" t="str">
        <v>Punch</v>
      </c>
      <c r="T71" s="3" t="str">
        <v>SUV</v>
      </c>
      <c r="U71" s="3" t="str">
        <v>Petrol</v>
      </c>
      <c r="V71" s="3" t="str">
        <v>Manual</v>
      </c>
      <c r="W71" s="3">
        <v>650000</v>
      </c>
      <c r="X71" s="3">
        <v>2021</v>
      </c>
      <c r="Y71" s="3">
        <v>3</v>
      </c>
      <c r="Z71" s="3" t="s">
        <v>17</v>
      </c>
      <c r="AA71" s="3" t="str">
        <f>VLOOKUP(Z71,Dealers[],5,FALSE)</f>
        <v>North</v>
      </c>
      <c r="AB71" s="3" t="str" cm="1">
        <f t="array" ref="AB71:AE71">VLOOKUP($Z71,Dealers[],{2,7,8,9},FALSE)</f>
        <v>Chandigarh Car World</v>
      </c>
      <c r="AC71" s="3">
        <v>2018</v>
      </c>
      <c r="AD71" s="3">
        <v>4500</v>
      </c>
      <c r="AE71" s="3">
        <v>4</v>
      </c>
      <c r="AF71" s="3" t="s">
        <v>277</v>
      </c>
      <c r="AG71" s="3" t="str">
        <f>VLOOKUP($AF71,SalesPerson[],2,FALSE)</f>
        <v>Yash Shah</v>
      </c>
      <c r="AH71" s="3">
        <f>_xlfn.XLOOKUP(AG71,Salespersons!$B:$B,Salespersons!$G:$G,,0)</f>
        <v>7</v>
      </c>
      <c r="AI71" s="3" t="str">
        <f>_xlfn.XLOOKUP(AG71,Salespersons!$B:$B,Salespersons!$I:$I,,0)</f>
        <v>True</v>
      </c>
      <c r="AJ71" s="3" t="s">
        <v>45</v>
      </c>
      <c r="AK71" s="14">
        <f t="shared" si="6"/>
        <v>2.7692307692307693E-2</v>
      </c>
      <c r="AL71" s="5">
        <v>18000</v>
      </c>
      <c r="AM71" s="5">
        <f t="shared" si="7"/>
        <v>632000</v>
      </c>
      <c r="AN71" s="16">
        <f t="shared" si="11"/>
        <v>6.32</v>
      </c>
      <c r="AO71" s="3" t="s">
        <v>202</v>
      </c>
      <c r="AP71" s="3" t="s">
        <v>32</v>
      </c>
      <c r="AQ71" s="3" t="s">
        <v>53</v>
      </c>
      <c r="AR71" s="3" t="s">
        <v>24</v>
      </c>
      <c r="AS71" s="3" t="s">
        <v>4646</v>
      </c>
      <c r="AT71" s="3" t="s">
        <v>4646</v>
      </c>
      <c r="AU71" s="3" t="s">
        <v>4646</v>
      </c>
      <c r="AV71" s="3" t="s">
        <v>4646</v>
      </c>
      <c r="AW71" s="3" t="s">
        <v>4646</v>
      </c>
    </row>
    <row r="72" spans="1:49" x14ac:dyDescent="0.3">
      <c r="A72" s="3" t="s">
        <v>278</v>
      </c>
      <c r="B72" s="4">
        <v>45380</v>
      </c>
      <c r="C72" s="4" t="str">
        <f t="shared" si="8"/>
        <v>Mar</v>
      </c>
      <c r="D72" s="4" t="str">
        <f t="shared" si="9"/>
        <v>2024</v>
      </c>
      <c r="E72" s="4">
        <v>45403</v>
      </c>
      <c r="F72" s="3" t="s">
        <v>23</v>
      </c>
      <c r="G72" s="3">
        <f t="shared" si="10"/>
        <v>23</v>
      </c>
      <c r="H72" s="3" t="s">
        <v>279</v>
      </c>
      <c r="I72" s="3" t="str">
        <f>VLOOKUP($H72,Customers!$A$1:$I$721,2,FALSE)</f>
        <v>Sandeep Chauhan</v>
      </c>
      <c r="J72" s="3" t="str">
        <f>VLOOKUP($H72,Customers!$A$1:$I$721,3,FALSE)</f>
        <v>Male</v>
      </c>
      <c r="K72" s="3">
        <f>VLOOKUP($H72,Customers!$A$1:$I$721,4,FALSE)</f>
        <v>55</v>
      </c>
      <c r="L72" s="3" t="str">
        <f>VLOOKUP($H72,Customers!$A$1:$I$721,5,FALSE)</f>
        <v>Kolkata</v>
      </c>
      <c r="M72" s="3" t="str">
        <f>VLOOKUP($H72,Customers!$A$1:$I$721,6,FALSE)</f>
        <v>West Bengal</v>
      </c>
      <c r="N72" s="3" t="str">
        <f>VLOOKUP($H72,Customers!$A$1:$I$721,7,FALSE)</f>
        <v>Farmer</v>
      </c>
      <c r="O72" s="3">
        <f>VLOOKUP($H72,Customers!$A$1:$I$721,8,FALSE)</f>
        <v>720000</v>
      </c>
      <c r="P72" s="3" t="str">
        <f>VLOOKUP($H72,Customers!$A$1:$I$721,9,FALSE)</f>
        <v>Individual</v>
      </c>
      <c r="Q72" s="3" t="s">
        <v>280</v>
      </c>
      <c r="R72" s="3" t="str" cm="1">
        <f t="array" ref="R72:Y72">VLOOKUP($Q72,Cars[],{2,3,4,5,6,7,8,9},FALSE)</f>
        <v>Toyota</v>
      </c>
      <c r="S72" s="3" t="str">
        <v>Urban Cruiser Hyryder</v>
      </c>
      <c r="T72" s="3" t="str">
        <v>SUV</v>
      </c>
      <c r="U72" s="3" t="str">
        <v>Hybrid</v>
      </c>
      <c r="V72" s="3" t="str">
        <v>Automatic</v>
      </c>
      <c r="W72" s="3">
        <v>1350000</v>
      </c>
      <c r="X72" s="3">
        <v>2022</v>
      </c>
      <c r="Y72" s="3">
        <v>5</v>
      </c>
      <c r="Z72" s="3" t="s">
        <v>28</v>
      </c>
      <c r="AA72" s="3" t="str">
        <f>VLOOKUP(Z72,Dealers[],5,FALSE)</f>
        <v>North</v>
      </c>
      <c r="AB72" s="3" t="str" cm="1">
        <f t="array" ref="AB72:AE72">VLOOKUP($Z72,Dealers[],{2,7,8,9},FALSE)</f>
        <v>Ludhiana Wheels</v>
      </c>
      <c r="AC72" s="3">
        <v>2010</v>
      </c>
      <c r="AD72" s="3">
        <v>12000</v>
      </c>
      <c r="AE72" s="3">
        <v>4</v>
      </c>
      <c r="AF72" s="3" t="s">
        <v>29</v>
      </c>
      <c r="AG72" s="3" t="str">
        <f>VLOOKUP($AF72,SalesPerson[],2,FALSE)</f>
        <v>Harsh Nair</v>
      </c>
      <c r="AH72" s="3">
        <f>_xlfn.XLOOKUP(AG72,Salespersons!$B:$B,Salespersons!$G:$G,,0)</f>
        <v>8</v>
      </c>
      <c r="AI72" s="3" t="str">
        <f>_xlfn.XLOOKUP(AG72,Salespersons!$B:$B,Salespersons!$I:$I,,0)</f>
        <v>True</v>
      </c>
      <c r="AJ72" s="3" t="s">
        <v>78</v>
      </c>
      <c r="AK72" s="14">
        <f t="shared" si="6"/>
        <v>0</v>
      </c>
      <c r="AL72" s="5">
        <v>0</v>
      </c>
      <c r="AM72" s="5">
        <f t="shared" si="7"/>
        <v>1350000</v>
      </c>
      <c r="AN72" s="16">
        <f t="shared" si="11"/>
        <v>13.5</v>
      </c>
      <c r="AO72" s="3" t="s">
        <v>20</v>
      </c>
      <c r="AP72" s="3" t="s">
        <v>21</v>
      </c>
      <c r="AQ72" s="3" t="s">
        <v>46</v>
      </c>
      <c r="AR72" s="3" t="s">
        <v>47</v>
      </c>
      <c r="AS72" s="3" t="s">
        <v>4646</v>
      </c>
      <c r="AT72" s="3" t="s">
        <v>4646</v>
      </c>
      <c r="AU72" s="3" t="s">
        <v>4646</v>
      </c>
      <c r="AV72" s="3" t="s">
        <v>4646</v>
      </c>
      <c r="AW72" s="3" t="s">
        <v>4646</v>
      </c>
    </row>
    <row r="73" spans="1:49" x14ac:dyDescent="0.3">
      <c r="A73" s="3" t="s">
        <v>281</v>
      </c>
      <c r="B73" s="4">
        <v>45381</v>
      </c>
      <c r="C73" s="4" t="str">
        <f t="shared" si="8"/>
        <v>Mar</v>
      </c>
      <c r="D73" s="4" t="str">
        <f t="shared" si="9"/>
        <v>2024</v>
      </c>
      <c r="E73" s="4">
        <v>45416</v>
      </c>
      <c r="F73" s="3" t="s">
        <v>23</v>
      </c>
      <c r="G73" s="3">
        <f t="shared" si="10"/>
        <v>35</v>
      </c>
      <c r="H73" s="3" t="s">
        <v>282</v>
      </c>
      <c r="I73" s="3" t="str">
        <f>VLOOKUP($H73,Customers!$A$1:$I$721,2,FALSE)</f>
        <v>Pradeep Mishra</v>
      </c>
      <c r="J73" s="3" t="str">
        <f>VLOOKUP($H73,Customers!$A$1:$I$721,3,FALSE)</f>
        <v>Male</v>
      </c>
      <c r="K73" s="3">
        <f>VLOOKUP($H73,Customers!$A$1:$I$721,4,FALSE)</f>
        <v>47</v>
      </c>
      <c r="L73" s="3" t="str">
        <f>VLOOKUP($H73,Customers!$A$1:$I$721,5,FALSE)</f>
        <v>Ludhiana</v>
      </c>
      <c r="M73" s="3" t="str">
        <f>VLOOKUP($H73,Customers!$A$1:$I$721,6,FALSE)</f>
        <v>Punjab</v>
      </c>
      <c r="N73" s="3" t="str">
        <f>VLOOKUP($H73,Customers!$A$1:$I$721,7,FALSE)</f>
        <v>Business Owner</v>
      </c>
      <c r="O73" s="3">
        <f>VLOOKUP($H73,Customers!$A$1:$I$721,8,FALSE)</f>
        <v>3240000</v>
      </c>
      <c r="P73" s="3" t="str">
        <f>VLOOKUP($H73,Customers!$A$1:$I$721,9,FALSE)</f>
        <v>Corporate</v>
      </c>
      <c r="Q73" s="3" t="s">
        <v>283</v>
      </c>
      <c r="R73" s="3" t="str" cm="1">
        <f t="array" ref="R73:Y73">VLOOKUP($Q73,Cars[],{2,3,4,5,6,7,8,9},FALSE)</f>
        <v>Mahindra</v>
      </c>
      <c r="S73" s="3" t="str">
        <v>Thar</v>
      </c>
      <c r="T73" s="3" t="str">
        <v>SUV</v>
      </c>
      <c r="U73" s="3" t="str">
        <v>Diesel</v>
      </c>
      <c r="V73" s="3" t="str">
        <v>Manual</v>
      </c>
      <c r="W73" s="3">
        <v>1250000</v>
      </c>
      <c r="X73" s="3">
        <v>2020</v>
      </c>
      <c r="Y73" s="3">
        <v>2</v>
      </c>
      <c r="Z73" s="3" t="s">
        <v>28</v>
      </c>
      <c r="AA73" s="3" t="str">
        <f>VLOOKUP(Z73,Dealers[],5,FALSE)</f>
        <v>North</v>
      </c>
      <c r="AB73" s="3" t="str" cm="1">
        <f t="array" ref="AB73:AE73">VLOOKUP($Z73,Dealers[],{2,7,8,9},FALSE)</f>
        <v>Ludhiana Wheels</v>
      </c>
      <c r="AC73" s="3">
        <v>2010</v>
      </c>
      <c r="AD73" s="3">
        <v>12000</v>
      </c>
      <c r="AE73" s="3">
        <v>4</v>
      </c>
      <c r="AF73" s="3" t="s">
        <v>29</v>
      </c>
      <c r="AG73" s="3" t="str">
        <f>VLOOKUP($AF73,SalesPerson[],2,FALSE)</f>
        <v>Harsh Nair</v>
      </c>
      <c r="AH73" s="3">
        <f>_xlfn.XLOOKUP(AG73,Salespersons!$B:$B,Salespersons!$G:$G,,0)</f>
        <v>8</v>
      </c>
      <c r="AI73" s="3" t="str">
        <f>_xlfn.XLOOKUP(AG73,Salespersons!$B:$B,Salespersons!$I:$I,,0)</f>
        <v>True</v>
      </c>
      <c r="AJ73" s="3" t="s">
        <v>253</v>
      </c>
      <c r="AK73" s="14">
        <f t="shared" si="6"/>
        <v>3.7600000000000001E-2</v>
      </c>
      <c r="AL73" s="5">
        <v>47000</v>
      </c>
      <c r="AM73" s="5">
        <f t="shared" si="7"/>
        <v>1203000</v>
      </c>
      <c r="AN73" s="16">
        <f t="shared" si="11"/>
        <v>12.03</v>
      </c>
      <c r="AO73" s="3" t="s">
        <v>202</v>
      </c>
      <c r="AP73" s="3" t="s">
        <v>180</v>
      </c>
      <c r="AQ73" s="3" t="s">
        <v>122</v>
      </c>
      <c r="AR73" s="3" t="s">
        <v>24</v>
      </c>
      <c r="AS73" s="3" t="str" cm="1">
        <f t="array" ref="AS73:AW73">VLOOKUP($A73,Feedback[],{2,4,5,6,7},FALSE)</f>
        <v>FB0034</v>
      </c>
      <c r="AT73" s="3">
        <v>2</v>
      </c>
      <c r="AU73" s="3">
        <v>3</v>
      </c>
      <c r="AV73" s="3" t="str">
        <v>Email</v>
      </c>
      <c r="AW73" s="3" t="str">
        <v>Vehicle Quality</v>
      </c>
    </row>
    <row r="74" spans="1:49" x14ac:dyDescent="0.3">
      <c r="A74" s="3" t="s">
        <v>284</v>
      </c>
      <c r="B74" s="4">
        <v>45382</v>
      </c>
      <c r="C74" s="4" t="str">
        <f t="shared" si="8"/>
        <v>Mar</v>
      </c>
      <c r="D74" s="4" t="str">
        <f t="shared" si="9"/>
        <v>2024</v>
      </c>
      <c r="E74" s="4">
        <v>45398</v>
      </c>
      <c r="F74" s="3" t="s">
        <v>23</v>
      </c>
      <c r="G74" s="3">
        <f t="shared" si="10"/>
        <v>16</v>
      </c>
      <c r="H74" s="3" t="s">
        <v>285</v>
      </c>
      <c r="I74" s="3" t="str">
        <f>VLOOKUP($H74,Customers!$A$1:$I$721,2,FALSE)</f>
        <v>Aman Shah</v>
      </c>
      <c r="J74" s="3" t="str">
        <f>VLOOKUP($H74,Customers!$A$1:$I$721,3,FALSE)</f>
        <v>Male</v>
      </c>
      <c r="K74" s="3">
        <f>VLOOKUP($H74,Customers!$A$1:$I$721,4,FALSE)</f>
        <v>62</v>
      </c>
      <c r="L74" s="3" t="str">
        <f>VLOOKUP($H74,Customers!$A$1:$I$721,5,FALSE)</f>
        <v>Panipat</v>
      </c>
      <c r="M74" s="3" t="str">
        <f>VLOOKUP($H74,Customers!$A$1:$I$721,6,FALSE)</f>
        <v>Haryana</v>
      </c>
      <c r="N74" s="3" t="str">
        <f>VLOOKUP($H74,Customers!$A$1:$I$721,7,FALSE)</f>
        <v>Salaried - Private</v>
      </c>
      <c r="O74" s="3">
        <f>VLOOKUP($H74,Customers!$A$1:$I$721,8,FALSE)</f>
        <v>1400000</v>
      </c>
      <c r="P74" s="3" t="str">
        <f>VLOOKUP($H74,Customers!$A$1:$I$721,9,FALSE)</f>
        <v>Individual</v>
      </c>
      <c r="Q74" s="3" t="s">
        <v>92</v>
      </c>
      <c r="R74" s="3" t="str" cm="1">
        <f t="array" ref="R74:Y74">VLOOKUP($Q74,Cars[],{2,3,4,5,6,7,8,9},FALSE)</f>
        <v>Hyundai</v>
      </c>
      <c r="S74" s="3" t="str">
        <v>Verna</v>
      </c>
      <c r="T74" s="3" t="str">
        <v>Sedan</v>
      </c>
      <c r="U74" s="3" t="str">
        <v>Petrol</v>
      </c>
      <c r="V74" s="3" t="str">
        <v>Automatic</v>
      </c>
      <c r="W74" s="3">
        <v>1100000</v>
      </c>
      <c r="X74" s="3">
        <v>2023</v>
      </c>
      <c r="Y74" s="3">
        <v>2</v>
      </c>
      <c r="Z74" s="3" t="s">
        <v>51</v>
      </c>
      <c r="AA74" s="3" t="str">
        <f>VLOOKUP(Z74,Dealers[],5,FALSE)</f>
        <v>North</v>
      </c>
      <c r="AB74" s="3" t="str" cm="1">
        <f t="array" ref="AB74:AE74">VLOOKUP($Z74,Dealers[],{2,7,8,9},FALSE)</f>
        <v>Panipat Motors</v>
      </c>
      <c r="AC74" s="3">
        <v>2012</v>
      </c>
      <c r="AD74" s="3">
        <v>10000</v>
      </c>
      <c r="AE74" s="3">
        <v>4.2</v>
      </c>
      <c r="AF74" s="3" t="s">
        <v>118</v>
      </c>
      <c r="AG74" s="3" t="str">
        <f>VLOOKUP($AF74,SalesPerson[],2,FALSE)</f>
        <v>Rahul Rao</v>
      </c>
      <c r="AH74" s="3">
        <f>_xlfn.XLOOKUP(AG74,Salespersons!$B:$B,Salespersons!$G:$G,,0)</f>
        <v>5</v>
      </c>
      <c r="AI74" s="3" t="str">
        <f>_xlfn.XLOOKUP(AG74,Salespersons!$B:$B,Salespersons!$I:$I,,0)</f>
        <v>True</v>
      </c>
      <c r="AJ74" s="3" t="s">
        <v>45</v>
      </c>
      <c r="AK74" s="14">
        <f t="shared" si="6"/>
        <v>0.04</v>
      </c>
      <c r="AL74" s="5">
        <v>44000</v>
      </c>
      <c r="AM74" s="5">
        <f t="shared" si="7"/>
        <v>1056000</v>
      </c>
      <c r="AN74" s="16">
        <f t="shared" si="11"/>
        <v>10.56</v>
      </c>
      <c r="AO74" s="3" t="s">
        <v>31</v>
      </c>
      <c r="AP74" s="3" t="s">
        <v>96</v>
      </c>
      <c r="AQ74" s="3" t="s">
        <v>86</v>
      </c>
      <c r="AR74" s="3" t="s">
        <v>47</v>
      </c>
      <c r="AS74" s="3" t="str" cm="1">
        <f t="array" ref="AS74:AW74">VLOOKUP($A74,Feedback[],{2,4,5,6,7},FALSE)</f>
        <v>FB0035</v>
      </c>
      <c r="AT74" s="3">
        <v>3</v>
      </c>
      <c r="AU74" s="3">
        <v>5</v>
      </c>
      <c r="AV74" s="3" t="str">
        <v>Dealer Visit</v>
      </c>
      <c r="AW74" s="3" t="str">
        <v>Vehicle Quality</v>
      </c>
    </row>
    <row r="75" spans="1:49" x14ac:dyDescent="0.3">
      <c r="A75" s="3" t="s">
        <v>286</v>
      </c>
      <c r="B75" s="4">
        <v>45383</v>
      </c>
      <c r="C75" s="4" t="str">
        <f t="shared" si="8"/>
        <v>Apr</v>
      </c>
      <c r="D75" s="4" t="str">
        <f t="shared" si="9"/>
        <v>2024</v>
      </c>
      <c r="E75" s="3"/>
      <c r="F75" s="3" t="s">
        <v>114</v>
      </c>
      <c r="G75" s="3" t="str">
        <f t="shared" si="10"/>
        <v/>
      </c>
      <c r="H75" s="3" t="s">
        <v>287</v>
      </c>
      <c r="I75" s="3" t="str">
        <f>VLOOKUP($H75,Customers!$A$1:$I$721,2,FALSE)</f>
        <v>Kamal Chauhan</v>
      </c>
      <c r="J75" s="3" t="str">
        <f>VLOOKUP($H75,Customers!$A$1:$I$721,3,FALSE)</f>
        <v>Male</v>
      </c>
      <c r="K75" s="3">
        <f>VLOOKUP($H75,Customers!$A$1:$I$721,4,FALSE)</f>
        <v>42</v>
      </c>
      <c r="L75" s="3" t="str">
        <f>VLOOKUP($H75,Customers!$A$1:$I$721,5,FALSE)</f>
        <v>Bhubaneswar</v>
      </c>
      <c r="M75" s="3" t="str">
        <f>VLOOKUP($H75,Customers!$A$1:$I$721,6,FALSE)</f>
        <v>Odisha</v>
      </c>
      <c r="N75" s="3" t="str">
        <f>VLOOKUP($H75,Customers!$A$1:$I$721,7,FALSE)</f>
        <v>Farmer</v>
      </c>
      <c r="O75" s="3">
        <f>VLOOKUP($H75,Customers!$A$1:$I$721,8,FALSE)</f>
        <v>390000</v>
      </c>
      <c r="P75" s="3" t="str">
        <f>VLOOKUP($H75,Customers!$A$1:$I$721,9,FALSE)</f>
        <v>Individual</v>
      </c>
      <c r="Q75" s="3" t="s">
        <v>138</v>
      </c>
      <c r="R75" s="3" t="str" cm="1">
        <f t="array" ref="R75:Y75">VLOOKUP($Q75,Cars[],{2,3,4,5,6,7,8,9},FALSE)</f>
        <v>Tata</v>
      </c>
      <c r="S75" s="3" t="str">
        <v>Nexon</v>
      </c>
      <c r="T75" s="3" t="str">
        <v>SUV</v>
      </c>
      <c r="U75" s="3" t="str">
        <v>Diesel</v>
      </c>
      <c r="V75" s="3" t="str">
        <v>Manual</v>
      </c>
      <c r="W75" s="3">
        <v>950000</v>
      </c>
      <c r="X75" s="3">
        <v>2023</v>
      </c>
      <c r="Y75" s="3">
        <v>3</v>
      </c>
      <c r="Z75" s="3" t="s">
        <v>73</v>
      </c>
      <c r="AA75" s="3" t="str">
        <f>VLOOKUP(Z75,Dealers[],5,FALSE)</f>
        <v>Central</v>
      </c>
      <c r="AB75" s="3" t="str" cm="1">
        <f t="array" ref="AB75:AE75">VLOOKUP($Z75,Dealers[],{2,7,8,9},FALSE)</f>
        <v>Indore Wheels</v>
      </c>
      <c r="AC75" s="3">
        <v>2019</v>
      </c>
      <c r="AD75" s="3">
        <v>3000</v>
      </c>
      <c r="AE75" s="3">
        <v>4.7</v>
      </c>
      <c r="AF75" s="3" t="s">
        <v>288</v>
      </c>
      <c r="AG75" s="3" t="str">
        <f>VLOOKUP($AF75,SalesPerson[],2,FALSE)</f>
        <v>Tanvi Shah</v>
      </c>
      <c r="AH75" s="3">
        <f>_xlfn.XLOOKUP(AG75,Salespersons!$B:$B,Salespersons!$G:$G,,0)</f>
        <v>4</v>
      </c>
      <c r="AI75" s="3" t="str">
        <f>_xlfn.XLOOKUP(AG75,Salespersons!$B:$B,Salespersons!$I:$I,,0)</f>
        <v>True</v>
      </c>
      <c r="AJ75" s="3" t="s">
        <v>59</v>
      </c>
      <c r="AK75" s="14">
        <f t="shared" si="6"/>
        <v>4.5263157894736845E-2</v>
      </c>
      <c r="AL75" s="5">
        <v>43000</v>
      </c>
      <c r="AM75" s="5">
        <f t="shared" si="7"/>
        <v>907000</v>
      </c>
      <c r="AN75" s="16">
        <f t="shared" si="11"/>
        <v>9.07</v>
      </c>
      <c r="AO75" s="3" t="s">
        <v>95</v>
      </c>
      <c r="AP75" s="3" t="s">
        <v>39</v>
      </c>
      <c r="AQ75" s="3" t="s">
        <v>86</v>
      </c>
      <c r="AR75" s="3" t="s">
        <v>24</v>
      </c>
      <c r="AS75" s="3" t="s">
        <v>4646</v>
      </c>
      <c r="AT75" s="3" t="s">
        <v>4646</v>
      </c>
      <c r="AU75" s="3" t="s">
        <v>4646</v>
      </c>
      <c r="AV75" s="3" t="s">
        <v>4646</v>
      </c>
      <c r="AW75" s="3" t="s">
        <v>4646</v>
      </c>
    </row>
    <row r="76" spans="1:49" x14ac:dyDescent="0.3">
      <c r="A76" s="3" t="s">
        <v>289</v>
      </c>
      <c r="B76" s="4">
        <v>45386</v>
      </c>
      <c r="C76" s="4" t="str">
        <f t="shared" si="8"/>
        <v>Apr</v>
      </c>
      <c r="D76" s="4" t="str">
        <f t="shared" si="9"/>
        <v>2024</v>
      </c>
      <c r="E76" s="4">
        <v>45393</v>
      </c>
      <c r="F76" s="3" t="s">
        <v>23</v>
      </c>
      <c r="G76" s="3">
        <f t="shared" si="10"/>
        <v>7</v>
      </c>
      <c r="H76" s="3" t="s">
        <v>290</v>
      </c>
      <c r="I76" s="3" t="str">
        <f>VLOOKUP($H76,Customers!$A$1:$I$721,2,FALSE)</f>
        <v>Komal Saini</v>
      </c>
      <c r="J76" s="3" t="str">
        <f>VLOOKUP($H76,Customers!$A$1:$I$721,3,FALSE)</f>
        <v>Female</v>
      </c>
      <c r="K76" s="3">
        <f>VLOOKUP($H76,Customers!$A$1:$I$721,4,FALSE)</f>
        <v>65</v>
      </c>
      <c r="L76" s="3" t="str">
        <f>VLOOKUP($H76,Customers!$A$1:$I$721,5,FALSE)</f>
        <v>Hyderabad</v>
      </c>
      <c r="M76" s="3" t="str">
        <f>VLOOKUP($H76,Customers!$A$1:$I$721,6,FALSE)</f>
        <v>Telangana</v>
      </c>
      <c r="N76" s="3" t="str">
        <f>VLOOKUP($H76,Customers!$A$1:$I$721,7,FALSE)</f>
        <v>Engineer</v>
      </c>
      <c r="O76" s="3">
        <f>VLOOKUP($H76,Customers!$A$1:$I$721,8,FALSE)</f>
        <v>2010000</v>
      </c>
      <c r="P76" s="3" t="str">
        <f>VLOOKUP($H76,Customers!$A$1:$I$721,9,FALSE)</f>
        <v>Individual</v>
      </c>
      <c r="Q76" s="3" t="s">
        <v>195</v>
      </c>
      <c r="R76" s="3" t="str" cm="1">
        <f t="array" ref="R76:Y76">VLOOKUP($Q76,Cars[],{2,3,4,5,6,7,8,9},FALSE)</f>
        <v>Renault</v>
      </c>
      <c r="S76" s="3" t="str">
        <v>Kiger</v>
      </c>
      <c r="T76" s="3" t="str">
        <v>SUV</v>
      </c>
      <c r="U76" s="3" t="str">
        <v>Petrol</v>
      </c>
      <c r="V76" s="3" t="str">
        <v>Manual</v>
      </c>
      <c r="W76" s="3">
        <v>700000</v>
      </c>
      <c r="X76" s="3">
        <v>2021</v>
      </c>
      <c r="Y76" s="3">
        <v>4</v>
      </c>
      <c r="Z76" s="3" t="s">
        <v>68</v>
      </c>
      <c r="AA76" s="3" t="str">
        <f>VLOOKUP(Z76,Dealers[],5,FALSE)</f>
        <v>South</v>
      </c>
      <c r="AB76" s="3" t="str" cm="1">
        <f t="array" ref="AB76:AE76">VLOOKUP($Z76,Dealers[],{2,7,8,9},FALSE)</f>
        <v>Hyderabad Automobiles</v>
      </c>
      <c r="AC76" s="3">
        <v>2019</v>
      </c>
      <c r="AD76" s="3">
        <v>4500</v>
      </c>
      <c r="AE76" s="3">
        <v>3.8</v>
      </c>
      <c r="AF76" s="3" t="s">
        <v>150</v>
      </c>
      <c r="AG76" s="3" t="str">
        <f>VLOOKUP($AF76,SalesPerson[],2,FALSE)</f>
        <v>Gaurav Shah</v>
      </c>
      <c r="AH76" s="3">
        <f>_xlfn.XLOOKUP(AG76,Salespersons!$B:$B,Salespersons!$G:$G,,0)</f>
        <v>4</v>
      </c>
      <c r="AI76" s="3" t="str">
        <f>_xlfn.XLOOKUP(AG76,Salespersons!$B:$B,Salespersons!$I:$I,,0)</f>
        <v>True</v>
      </c>
      <c r="AJ76" s="3" t="s">
        <v>30</v>
      </c>
      <c r="AK76" s="14">
        <f t="shared" si="6"/>
        <v>3.5714285714285712E-2</v>
      </c>
      <c r="AL76" s="5">
        <v>25000</v>
      </c>
      <c r="AM76" s="5">
        <f t="shared" si="7"/>
        <v>675000</v>
      </c>
      <c r="AN76" s="16">
        <f t="shared" si="11"/>
        <v>6.75</v>
      </c>
      <c r="AO76" s="3" t="s">
        <v>31</v>
      </c>
      <c r="AP76" s="3" t="s">
        <v>96</v>
      </c>
      <c r="AQ76" s="3" t="s">
        <v>46</v>
      </c>
      <c r="AR76" s="3" t="s">
        <v>24</v>
      </c>
      <c r="AS76" s="3" t="str" cm="1">
        <f t="array" ref="AS76:AW76">VLOOKUP($A76,Feedback[],{2,4,5,6,7},FALSE)</f>
        <v>FB0036</v>
      </c>
      <c r="AT76" s="3">
        <v>5</v>
      </c>
      <c r="AU76" s="3">
        <v>10</v>
      </c>
      <c r="AV76" s="3" t="str">
        <v>Email</v>
      </c>
      <c r="AW76" s="3" t="str">
        <v>None</v>
      </c>
    </row>
    <row r="77" spans="1:49" x14ac:dyDescent="0.3">
      <c r="A77" s="3" t="s">
        <v>291</v>
      </c>
      <c r="B77" s="4">
        <v>45387</v>
      </c>
      <c r="C77" s="4" t="str">
        <f t="shared" si="8"/>
        <v>Apr</v>
      </c>
      <c r="D77" s="4" t="str">
        <f t="shared" si="9"/>
        <v>2024</v>
      </c>
      <c r="E77" s="4">
        <v>45393</v>
      </c>
      <c r="F77" s="3" t="s">
        <v>23</v>
      </c>
      <c r="G77" s="3">
        <f t="shared" si="10"/>
        <v>6</v>
      </c>
      <c r="H77" s="3" t="s">
        <v>292</v>
      </c>
      <c r="I77" s="3" t="str">
        <f>VLOOKUP($H77,Customers!$A$1:$I$721,2,FALSE)</f>
        <v>Nisha Mishra</v>
      </c>
      <c r="J77" s="3" t="str">
        <f>VLOOKUP($H77,Customers!$A$1:$I$721,3,FALSE)</f>
        <v>Female</v>
      </c>
      <c r="K77" s="3">
        <f>VLOOKUP($H77,Customers!$A$1:$I$721,4,FALSE)</f>
        <v>21</v>
      </c>
      <c r="L77" s="3" t="str">
        <f>VLOOKUP($H77,Customers!$A$1:$I$721,5,FALSE)</f>
        <v>Indore</v>
      </c>
      <c r="M77" s="3" t="str">
        <f>VLOOKUP($H77,Customers!$A$1:$I$721,6,FALSE)</f>
        <v>Madhya Pradesh</v>
      </c>
      <c r="N77" s="3" t="str">
        <f>VLOOKUP($H77,Customers!$A$1:$I$721,7,FALSE)</f>
        <v>Farmer</v>
      </c>
      <c r="O77" s="3">
        <f>VLOOKUP($H77,Customers!$A$1:$I$721,8,FALSE)</f>
        <v>820000</v>
      </c>
      <c r="P77" s="3" t="str">
        <f>VLOOKUP($H77,Customers!$A$1:$I$721,9,FALSE)</f>
        <v>Individual</v>
      </c>
      <c r="Q77" s="3" t="s">
        <v>133</v>
      </c>
      <c r="R77" s="3" t="str" cm="1">
        <f t="array" ref="R77:Y77">VLOOKUP($Q77,Cars[],{2,3,4,5,6,7,8,9},FALSE)</f>
        <v>Skoda</v>
      </c>
      <c r="S77" s="3" t="str">
        <v>Slavia</v>
      </c>
      <c r="T77" s="3" t="str">
        <v>Sedan</v>
      </c>
      <c r="U77" s="3" t="str">
        <v>Petrol</v>
      </c>
      <c r="V77" s="3" t="str">
        <v>Automatic</v>
      </c>
      <c r="W77" s="3">
        <v>1300000</v>
      </c>
      <c r="X77" s="3">
        <v>2022</v>
      </c>
      <c r="Y77" s="3">
        <v>3</v>
      </c>
      <c r="Z77" s="3" t="s">
        <v>73</v>
      </c>
      <c r="AA77" s="3" t="str">
        <f>VLOOKUP(Z77,Dealers[],5,FALSE)</f>
        <v>Central</v>
      </c>
      <c r="AB77" s="3" t="str" cm="1">
        <f t="array" ref="AB77:AE77">VLOOKUP($Z77,Dealers[],{2,7,8,9},FALSE)</f>
        <v>Indore Wheels</v>
      </c>
      <c r="AC77" s="3">
        <v>2019</v>
      </c>
      <c r="AD77" s="3">
        <v>3000</v>
      </c>
      <c r="AE77" s="3">
        <v>4.7</v>
      </c>
      <c r="AF77" s="3" t="s">
        <v>74</v>
      </c>
      <c r="AG77" s="3" t="str">
        <f>VLOOKUP($AF77,SalesPerson[],2,FALSE)</f>
        <v>Kunal Shah</v>
      </c>
      <c r="AH77" s="3">
        <f>_xlfn.XLOOKUP(AG77,Salespersons!$B:$B,Salespersons!$G:$G,,0)</f>
        <v>8</v>
      </c>
      <c r="AI77" s="3" t="str">
        <f>_xlfn.XLOOKUP(AG77,Salespersons!$B:$B,Salespersons!$I:$I,,0)</f>
        <v>True</v>
      </c>
      <c r="AJ77" s="3" t="s">
        <v>45</v>
      </c>
      <c r="AK77" s="14">
        <f t="shared" si="6"/>
        <v>0</v>
      </c>
      <c r="AL77" s="5">
        <v>0</v>
      </c>
      <c r="AM77" s="5">
        <f t="shared" si="7"/>
        <v>1300000</v>
      </c>
      <c r="AN77" s="16">
        <f t="shared" si="11"/>
        <v>13</v>
      </c>
      <c r="AO77" s="3" t="s">
        <v>20</v>
      </c>
      <c r="AP77" s="3" t="s">
        <v>21</v>
      </c>
      <c r="AQ77" s="3" t="s">
        <v>33</v>
      </c>
      <c r="AR77" s="3" t="s">
        <v>24</v>
      </c>
      <c r="AS77" s="3" t="s">
        <v>4646</v>
      </c>
      <c r="AT77" s="3" t="s">
        <v>4646</v>
      </c>
      <c r="AU77" s="3" t="s">
        <v>4646</v>
      </c>
      <c r="AV77" s="3" t="s">
        <v>4646</v>
      </c>
      <c r="AW77" s="3" t="s">
        <v>4646</v>
      </c>
    </row>
    <row r="78" spans="1:49" x14ac:dyDescent="0.3">
      <c r="A78" s="3" t="s">
        <v>293</v>
      </c>
      <c r="B78" s="4">
        <v>45387</v>
      </c>
      <c r="C78" s="4" t="str">
        <f t="shared" si="8"/>
        <v>Apr</v>
      </c>
      <c r="D78" s="4" t="str">
        <f t="shared" si="9"/>
        <v>2024</v>
      </c>
      <c r="E78" s="4">
        <v>45402</v>
      </c>
      <c r="F78" s="3" t="s">
        <v>23</v>
      </c>
      <c r="G78" s="3">
        <f t="shared" si="10"/>
        <v>15</v>
      </c>
      <c r="H78" s="3" t="s">
        <v>294</v>
      </c>
      <c r="I78" s="3" t="str">
        <f>VLOOKUP($H78,Customers!$A$1:$I$721,2,FALSE)</f>
        <v>Varun Malhotra</v>
      </c>
      <c r="J78" s="3" t="str">
        <f>VLOOKUP($H78,Customers!$A$1:$I$721,3,FALSE)</f>
        <v>Male</v>
      </c>
      <c r="K78" s="3">
        <f>VLOOKUP($H78,Customers!$A$1:$I$721,4,FALSE)</f>
        <v>36</v>
      </c>
      <c r="L78" s="3" t="str">
        <f>VLOOKUP($H78,Customers!$A$1:$I$721,5,FALSE)</f>
        <v>Pune</v>
      </c>
      <c r="M78" s="3" t="str">
        <f>VLOOKUP($H78,Customers!$A$1:$I$721,6,FALSE)</f>
        <v>Maharashtra</v>
      </c>
      <c r="N78" s="3" t="str">
        <f>VLOOKUP($H78,Customers!$A$1:$I$721,7,FALSE)</f>
        <v>Farmer</v>
      </c>
      <c r="O78" s="3">
        <f>VLOOKUP($H78,Customers!$A$1:$I$721,8,FALSE)</f>
        <v>820000</v>
      </c>
      <c r="P78" s="3" t="str">
        <f>VLOOKUP($H78,Customers!$A$1:$I$721,9,FALSE)</f>
        <v>Individual</v>
      </c>
      <c r="Q78" s="3" t="s">
        <v>274</v>
      </c>
      <c r="R78" s="3" t="str" cm="1">
        <f t="array" ref="R78:Y78">VLOOKUP($Q78,Cars[],{2,3,4,5,6,7,8,9},FALSE)</f>
        <v>Tata</v>
      </c>
      <c r="S78" s="3" t="str">
        <v>Harrier</v>
      </c>
      <c r="T78" s="3" t="str">
        <v>SUV</v>
      </c>
      <c r="U78" s="3" t="str">
        <v>Diesel</v>
      </c>
      <c r="V78" s="3" t="str">
        <v>Automatic</v>
      </c>
      <c r="W78" s="3">
        <v>1550000</v>
      </c>
      <c r="X78" s="3">
        <v>2023</v>
      </c>
      <c r="Y78" s="3">
        <v>2</v>
      </c>
      <c r="Z78" s="3" t="s">
        <v>84</v>
      </c>
      <c r="AA78" s="3" t="str">
        <f>VLOOKUP(Z78,Dealers[],5,FALSE)</f>
        <v>West</v>
      </c>
      <c r="AB78" s="3" t="str" cm="1">
        <f t="array" ref="AB78:AE78">VLOOKUP($Z78,Dealers[],{2,7,8,9},FALSE)</f>
        <v>Pune Autoplex</v>
      </c>
      <c r="AC78" s="3">
        <v>2014</v>
      </c>
      <c r="AD78" s="3">
        <v>3000</v>
      </c>
      <c r="AE78" s="3">
        <v>4.5999999999999996</v>
      </c>
      <c r="AF78" s="3" t="s">
        <v>295</v>
      </c>
      <c r="AG78" s="3" t="str">
        <f>VLOOKUP($AF78,SalesPerson[],2,FALSE)</f>
        <v>Shweta Mishra</v>
      </c>
      <c r="AH78" s="3">
        <f>_xlfn.XLOOKUP(AG78,Salespersons!$B:$B,Salespersons!$G:$G,,0)</f>
        <v>5</v>
      </c>
      <c r="AI78" s="3" t="str">
        <f>_xlfn.XLOOKUP(AG78,Salespersons!$B:$B,Salespersons!$I:$I,,0)</f>
        <v>True</v>
      </c>
      <c r="AJ78" s="3" t="s">
        <v>59</v>
      </c>
      <c r="AK78" s="14">
        <f t="shared" si="6"/>
        <v>9.6774193548387101E-3</v>
      </c>
      <c r="AL78" s="5">
        <v>15000</v>
      </c>
      <c r="AM78" s="5">
        <f t="shared" si="7"/>
        <v>1535000</v>
      </c>
      <c r="AN78" s="16">
        <f t="shared" si="11"/>
        <v>15.35</v>
      </c>
      <c r="AO78" s="3" t="s">
        <v>20</v>
      </c>
      <c r="AP78" s="3" t="s">
        <v>21</v>
      </c>
      <c r="AQ78" s="3" t="s">
        <v>122</v>
      </c>
      <c r="AR78" s="3" t="s">
        <v>24</v>
      </c>
      <c r="AS78" s="3" t="str" cm="1">
        <f t="array" ref="AS78:AW78">VLOOKUP($A78,Feedback[],{2,4,5,6,7},FALSE)</f>
        <v>FB0037</v>
      </c>
      <c r="AT78" s="3">
        <v>5</v>
      </c>
      <c r="AU78" s="3">
        <v>10</v>
      </c>
      <c r="AV78" s="3" t="str">
        <v>Phone</v>
      </c>
      <c r="AW78" s="3" t="str">
        <v>None</v>
      </c>
    </row>
    <row r="79" spans="1:49" x14ac:dyDescent="0.3">
      <c r="A79" s="3" t="s">
        <v>296</v>
      </c>
      <c r="B79" s="4">
        <v>45387</v>
      </c>
      <c r="C79" s="4" t="str">
        <f t="shared" si="8"/>
        <v>Apr</v>
      </c>
      <c r="D79" s="4" t="str">
        <f t="shared" si="9"/>
        <v>2024</v>
      </c>
      <c r="E79" s="4">
        <v>45396</v>
      </c>
      <c r="F79" s="3" t="s">
        <v>23</v>
      </c>
      <c r="G79" s="3">
        <f t="shared" si="10"/>
        <v>9</v>
      </c>
      <c r="H79" s="3" t="s">
        <v>297</v>
      </c>
      <c r="I79" s="3" t="str">
        <f>VLOOKUP($H79,Customers!$A$1:$I$721,2,FALSE)</f>
        <v>Mahesh Jain</v>
      </c>
      <c r="J79" s="3" t="str">
        <f>VLOOKUP($H79,Customers!$A$1:$I$721,3,FALSE)</f>
        <v>Male</v>
      </c>
      <c r="K79" s="3">
        <f>VLOOKUP($H79,Customers!$A$1:$I$721,4,FALSE)</f>
        <v>26</v>
      </c>
      <c r="L79" s="3" t="str">
        <f>VLOOKUP($H79,Customers!$A$1:$I$721,5,FALSE)</f>
        <v>Indore</v>
      </c>
      <c r="M79" s="3" t="str">
        <f>VLOOKUP($H79,Customers!$A$1:$I$721,6,FALSE)</f>
        <v>Madhya Pradesh</v>
      </c>
      <c r="N79" s="3" t="str">
        <f>VLOOKUP($H79,Customers!$A$1:$I$721,7,FALSE)</f>
        <v>Salaried - Private</v>
      </c>
      <c r="O79" s="3">
        <f>VLOOKUP($H79,Customers!$A$1:$I$721,8,FALSE)</f>
        <v>1070000</v>
      </c>
      <c r="P79" s="3" t="str">
        <f>VLOOKUP($H79,Customers!$A$1:$I$721,9,FALSE)</f>
        <v>Individual</v>
      </c>
      <c r="Q79" s="3" t="s">
        <v>56</v>
      </c>
      <c r="R79" s="3" t="str" cm="1">
        <f t="array" ref="R79:Y79">VLOOKUP($Q79,Cars[],{2,3,4,5,6,7,8,9},FALSE)</f>
        <v>Maruti Suzuki</v>
      </c>
      <c r="S79" s="3" t="str">
        <v>Baleno</v>
      </c>
      <c r="T79" s="3" t="str">
        <v>Hatchback</v>
      </c>
      <c r="U79" s="3" t="str">
        <v>Petrol</v>
      </c>
      <c r="V79" s="3" t="str">
        <v>Automatic</v>
      </c>
      <c r="W79" s="3">
        <v>760000</v>
      </c>
      <c r="X79" s="3">
        <v>2022</v>
      </c>
      <c r="Y79" s="3">
        <v>2</v>
      </c>
      <c r="Z79" s="3" t="s">
        <v>93</v>
      </c>
      <c r="AA79" s="3" t="str">
        <f>VLOOKUP(Z79,Dealers[],5,FALSE)</f>
        <v>Central</v>
      </c>
      <c r="AB79" s="3" t="str" cm="1">
        <f t="array" ref="AB79:AE79">VLOOKUP($Z79,Dealers[],{2,7,8,9},FALSE)</f>
        <v>Bhopal Autoplex</v>
      </c>
      <c r="AC79" s="3">
        <v>2013</v>
      </c>
      <c r="AD79" s="3">
        <v>12000</v>
      </c>
      <c r="AE79" s="3">
        <v>3.9</v>
      </c>
      <c r="AF79" s="3" t="s">
        <v>192</v>
      </c>
      <c r="AG79" s="3" t="str">
        <f>VLOOKUP($AF79,SalesPerson[],2,FALSE)</f>
        <v>Priya Saini</v>
      </c>
      <c r="AH79" s="3">
        <f>_xlfn.XLOOKUP(AG79,Salespersons!$B:$B,Salespersons!$G:$G,,0)</f>
        <v>4</v>
      </c>
      <c r="AI79" s="3" t="str">
        <f>_xlfn.XLOOKUP(AG79,Salespersons!$B:$B,Salespersons!$I:$I,,0)</f>
        <v>True</v>
      </c>
      <c r="AJ79" s="3" t="s">
        <v>75</v>
      </c>
      <c r="AK79" s="14">
        <f t="shared" si="6"/>
        <v>1.8421052631578946E-2</v>
      </c>
      <c r="AL79" s="5">
        <v>14000</v>
      </c>
      <c r="AM79" s="5">
        <f t="shared" si="7"/>
        <v>746000</v>
      </c>
      <c r="AN79" s="16">
        <f t="shared" si="11"/>
        <v>7.46</v>
      </c>
      <c r="AO79" s="3" t="s">
        <v>20</v>
      </c>
      <c r="AP79" s="3" t="s">
        <v>21</v>
      </c>
      <c r="AQ79" s="3" t="s">
        <v>53</v>
      </c>
      <c r="AR79" s="3" t="s">
        <v>47</v>
      </c>
      <c r="AS79" s="3" t="s">
        <v>4646</v>
      </c>
      <c r="AT79" s="3" t="s">
        <v>4646</v>
      </c>
      <c r="AU79" s="3" t="s">
        <v>4646</v>
      </c>
      <c r="AV79" s="3" t="s">
        <v>4646</v>
      </c>
      <c r="AW79" s="3" t="s">
        <v>4646</v>
      </c>
    </row>
    <row r="80" spans="1:49" x14ac:dyDescent="0.3">
      <c r="A80" s="3" t="s">
        <v>298</v>
      </c>
      <c r="B80" s="4">
        <v>45388</v>
      </c>
      <c r="C80" s="4" t="str">
        <f t="shared" si="8"/>
        <v>Apr</v>
      </c>
      <c r="D80" s="4" t="str">
        <f t="shared" si="9"/>
        <v>2024</v>
      </c>
      <c r="E80" s="4">
        <v>45406</v>
      </c>
      <c r="F80" s="3" t="s">
        <v>23</v>
      </c>
      <c r="G80" s="3">
        <f t="shared" si="10"/>
        <v>18</v>
      </c>
      <c r="H80" s="3" t="s">
        <v>299</v>
      </c>
      <c r="I80" s="3" t="str">
        <f>VLOOKUP($H80,Customers!$A$1:$I$721,2,FALSE)</f>
        <v>Vinod Agarwal</v>
      </c>
      <c r="J80" s="3" t="str">
        <f>VLOOKUP($H80,Customers!$A$1:$I$721,3,FALSE)</f>
        <v>Male</v>
      </c>
      <c r="K80" s="3">
        <f>VLOOKUP($H80,Customers!$A$1:$I$721,4,FALSE)</f>
        <v>37</v>
      </c>
      <c r="L80" s="3" t="str">
        <f>VLOOKUP($H80,Customers!$A$1:$I$721,5,FALSE)</f>
        <v>Bhopal</v>
      </c>
      <c r="M80" s="3" t="str">
        <f>VLOOKUP($H80,Customers!$A$1:$I$721,6,FALSE)</f>
        <v>Madhya Pradesh</v>
      </c>
      <c r="N80" s="3" t="str">
        <f>VLOOKUP($H80,Customers!$A$1:$I$721,7,FALSE)</f>
        <v>Doctor</v>
      </c>
      <c r="O80" s="3">
        <f>VLOOKUP($H80,Customers!$A$1:$I$721,8,FALSE)</f>
        <v>3850000</v>
      </c>
      <c r="P80" s="3" t="str">
        <f>VLOOKUP($H80,Customers!$A$1:$I$721,9,FALSE)</f>
        <v>Individual</v>
      </c>
      <c r="Q80" s="3" t="s">
        <v>56</v>
      </c>
      <c r="R80" s="3" t="str" cm="1">
        <f t="array" ref="R80:Y80">VLOOKUP($Q80,Cars[],{2,3,4,5,6,7,8,9},FALSE)</f>
        <v>Maruti Suzuki</v>
      </c>
      <c r="S80" s="3" t="str">
        <v>Baleno</v>
      </c>
      <c r="T80" s="3" t="str">
        <v>Hatchback</v>
      </c>
      <c r="U80" s="3" t="str">
        <v>Petrol</v>
      </c>
      <c r="V80" s="3" t="str">
        <v>Automatic</v>
      </c>
      <c r="W80" s="3">
        <v>760000</v>
      </c>
      <c r="X80" s="3">
        <v>2022</v>
      </c>
      <c r="Y80" s="3">
        <v>2</v>
      </c>
      <c r="Z80" s="3" t="s">
        <v>73</v>
      </c>
      <c r="AA80" s="3" t="str">
        <f>VLOOKUP(Z80,Dealers[],5,FALSE)</f>
        <v>Central</v>
      </c>
      <c r="AB80" s="3" t="str" cm="1">
        <f t="array" ref="AB80:AE80">VLOOKUP($Z80,Dealers[],{2,7,8,9},FALSE)</f>
        <v>Indore Wheels</v>
      </c>
      <c r="AC80" s="3">
        <v>2019</v>
      </c>
      <c r="AD80" s="3">
        <v>3000</v>
      </c>
      <c r="AE80" s="3">
        <v>4.7</v>
      </c>
      <c r="AF80" s="3" t="s">
        <v>300</v>
      </c>
      <c r="AG80" s="3" t="str">
        <f>VLOOKUP($AF80,SalesPerson[],2,FALSE)</f>
        <v>Faisal Shah</v>
      </c>
      <c r="AH80" s="3">
        <f>_xlfn.XLOOKUP(AG80,Salespersons!$B:$B,Salespersons!$G:$G,,0)</f>
        <v>6</v>
      </c>
      <c r="AI80" s="3" t="str">
        <f>_xlfn.XLOOKUP(AG80,Salespersons!$B:$B,Salespersons!$I:$I,,0)</f>
        <v>True</v>
      </c>
      <c r="AJ80" s="3" t="s">
        <v>75</v>
      </c>
      <c r="AK80" s="14">
        <f t="shared" si="6"/>
        <v>0</v>
      </c>
      <c r="AL80" s="5">
        <v>0</v>
      </c>
      <c r="AM80" s="5">
        <f t="shared" si="7"/>
        <v>760000</v>
      </c>
      <c r="AN80" s="16">
        <f t="shared" si="11"/>
        <v>7.6</v>
      </c>
      <c r="AO80" s="3" t="s">
        <v>95</v>
      </c>
      <c r="AP80" s="3" t="s">
        <v>70</v>
      </c>
      <c r="AQ80" s="3" t="s">
        <v>46</v>
      </c>
      <c r="AR80" s="3" t="s">
        <v>24</v>
      </c>
      <c r="AS80" s="3" t="str" cm="1">
        <f t="array" ref="AS80:AW80">VLOOKUP($A80,Feedback[],{2,4,5,6,7},FALSE)</f>
        <v>FB0038</v>
      </c>
      <c r="AT80" s="3">
        <v>5</v>
      </c>
      <c r="AU80" s="3">
        <v>9</v>
      </c>
      <c r="AV80" s="3" t="str">
        <v>Phone</v>
      </c>
      <c r="AW80" s="3" t="str">
        <v>None</v>
      </c>
    </row>
    <row r="81" spans="1:49" x14ac:dyDescent="0.3">
      <c r="A81" s="3" t="s">
        <v>301</v>
      </c>
      <c r="B81" s="4">
        <v>45388</v>
      </c>
      <c r="C81" s="4" t="str">
        <f t="shared" si="8"/>
        <v>Apr</v>
      </c>
      <c r="D81" s="4" t="str">
        <f t="shared" si="9"/>
        <v>2024</v>
      </c>
      <c r="E81" s="4">
        <v>45419</v>
      </c>
      <c r="F81" s="3" t="s">
        <v>23</v>
      </c>
      <c r="G81" s="3">
        <f t="shared" si="10"/>
        <v>31</v>
      </c>
      <c r="H81" s="3" t="s">
        <v>302</v>
      </c>
      <c r="I81" s="3" t="str">
        <f>VLOOKUP($H81,Customers!$A$1:$I$721,2,FALSE)</f>
        <v>Mahesh Yadav</v>
      </c>
      <c r="J81" s="3" t="str">
        <f>VLOOKUP($H81,Customers!$A$1:$I$721,3,FALSE)</f>
        <v>Male</v>
      </c>
      <c r="K81" s="3">
        <f>VLOOKUP($H81,Customers!$A$1:$I$721,4,FALSE)</f>
        <v>55</v>
      </c>
      <c r="L81" s="3" t="str">
        <f>VLOOKUP($H81,Customers!$A$1:$I$721,5,FALSE)</f>
        <v>Kochi</v>
      </c>
      <c r="M81" s="3" t="str">
        <f>VLOOKUP($H81,Customers!$A$1:$I$721,6,FALSE)</f>
        <v>Kerala</v>
      </c>
      <c r="N81" s="3" t="str">
        <f>VLOOKUP($H81,Customers!$A$1:$I$721,7,FALSE)</f>
        <v>Engineer</v>
      </c>
      <c r="O81" s="3">
        <f>VLOOKUP($H81,Customers!$A$1:$I$721,8,FALSE)</f>
        <v>1470000</v>
      </c>
      <c r="P81" s="3" t="str">
        <f>VLOOKUP($H81,Customers!$A$1:$I$721,9,FALSE)</f>
        <v>Individual</v>
      </c>
      <c r="Q81" s="3" t="s">
        <v>303</v>
      </c>
      <c r="R81" s="3" t="str" cm="1">
        <f t="array" ref="R81:Y81">VLOOKUP($Q81,Cars[],{2,3,4,5,6,7,8,9},FALSE)</f>
        <v>MG</v>
      </c>
      <c r="S81" s="3" t="str">
        <v>Hector</v>
      </c>
      <c r="T81" s="3" t="str">
        <v>SUV</v>
      </c>
      <c r="U81" s="3" t="str">
        <v>Petrol</v>
      </c>
      <c r="V81" s="3" t="str">
        <v>Automatic</v>
      </c>
      <c r="W81" s="3">
        <v>1600000</v>
      </c>
      <c r="X81" s="3">
        <v>2019</v>
      </c>
      <c r="Y81" s="3">
        <v>4</v>
      </c>
      <c r="Z81" s="3" t="s">
        <v>304</v>
      </c>
      <c r="AA81" s="3" t="str">
        <f>VLOOKUP(Z81,Dealers[],5,FALSE)</f>
        <v>South</v>
      </c>
      <c r="AB81" s="3" t="str" cm="1">
        <f t="array" ref="AB81:AE81">VLOOKUP($Z81,Dealers[],{2,7,8,9},FALSE)</f>
        <v>Kochi Auto Hub</v>
      </c>
      <c r="AC81" s="3">
        <v>2013</v>
      </c>
      <c r="AD81" s="3">
        <v>12000</v>
      </c>
      <c r="AE81" s="3">
        <v>4.2</v>
      </c>
      <c r="AF81" s="3" t="s">
        <v>305</v>
      </c>
      <c r="AG81" s="3" t="str">
        <f>VLOOKUP($AF81,SalesPerson[],2,FALSE)</f>
        <v>Meera Saini</v>
      </c>
      <c r="AH81" s="3">
        <f>_xlfn.XLOOKUP(AG81,Salespersons!$B:$B,Salespersons!$G:$G,,0)</f>
        <v>8</v>
      </c>
      <c r="AI81" s="3" t="str">
        <f>_xlfn.XLOOKUP(AG81,Salespersons!$B:$B,Salespersons!$I:$I,,0)</f>
        <v>True</v>
      </c>
      <c r="AJ81" s="3" t="s">
        <v>75</v>
      </c>
      <c r="AK81" s="14">
        <f t="shared" si="6"/>
        <v>4.4374999999999998E-2</v>
      </c>
      <c r="AL81" s="5">
        <v>71000</v>
      </c>
      <c r="AM81" s="5">
        <f t="shared" si="7"/>
        <v>1529000</v>
      </c>
      <c r="AN81" s="16">
        <f t="shared" si="11"/>
        <v>15.29</v>
      </c>
      <c r="AO81" s="3" t="s">
        <v>95</v>
      </c>
      <c r="AP81" s="3" t="s">
        <v>39</v>
      </c>
      <c r="AQ81" s="3" t="s">
        <v>122</v>
      </c>
      <c r="AR81" s="3" t="s">
        <v>47</v>
      </c>
      <c r="AS81" s="3" t="s">
        <v>4646</v>
      </c>
      <c r="AT81" s="3" t="s">
        <v>4646</v>
      </c>
      <c r="AU81" s="3" t="s">
        <v>4646</v>
      </c>
      <c r="AV81" s="3" t="s">
        <v>4646</v>
      </c>
      <c r="AW81" s="3" t="s">
        <v>4646</v>
      </c>
    </row>
    <row r="82" spans="1:49" x14ac:dyDescent="0.3">
      <c r="A82" s="3" t="s">
        <v>306</v>
      </c>
      <c r="B82" s="4">
        <v>45389</v>
      </c>
      <c r="C82" s="4" t="str">
        <f t="shared" si="8"/>
        <v>Apr</v>
      </c>
      <c r="D82" s="4" t="str">
        <f t="shared" si="9"/>
        <v>2024</v>
      </c>
      <c r="E82" s="4">
        <v>45398</v>
      </c>
      <c r="F82" s="3" t="s">
        <v>23</v>
      </c>
      <c r="G82" s="3">
        <f t="shared" si="10"/>
        <v>9</v>
      </c>
      <c r="H82" s="3" t="s">
        <v>307</v>
      </c>
      <c r="I82" s="3" t="str">
        <f>VLOOKUP($H82,Customers!$A$1:$I$721,2,FALSE)</f>
        <v>Ankit Joshi</v>
      </c>
      <c r="J82" s="3" t="str">
        <f>VLOOKUP($H82,Customers!$A$1:$I$721,3,FALSE)</f>
        <v>Male</v>
      </c>
      <c r="K82" s="3">
        <f>VLOOKUP($H82,Customers!$A$1:$I$721,4,FALSE)</f>
        <v>34</v>
      </c>
      <c r="L82" s="3" t="str">
        <f>VLOOKUP($H82,Customers!$A$1:$I$721,5,FALSE)</f>
        <v>Mysuru</v>
      </c>
      <c r="M82" s="3" t="str">
        <f>VLOOKUP($H82,Customers!$A$1:$I$721,6,FALSE)</f>
        <v>Karnataka</v>
      </c>
      <c r="N82" s="3" t="str">
        <f>VLOOKUP($H82,Customers!$A$1:$I$721,7,FALSE)</f>
        <v>Engineer</v>
      </c>
      <c r="O82" s="3">
        <f>VLOOKUP($H82,Customers!$A$1:$I$721,8,FALSE)</f>
        <v>840000</v>
      </c>
      <c r="P82" s="3" t="str">
        <f>VLOOKUP($H82,Customers!$A$1:$I$721,9,FALSE)</f>
        <v>Individual</v>
      </c>
      <c r="Q82" s="3" t="s">
        <v>56</v>
      </c>
      <c r="R82" s="3" t="str" cm="1">
        <f t="array" ref="R82:Y82">VLOOKUP($Q82,Cars[],{2,3,4,5,6,7,8,9},FALSE)</f>
        <v>Maruti Suzuki</v>
      </c>
      <c r="S82" s="3" t="str">
        <v>Baleno</v>
      </c>
      <c r="T82" s="3" t="str">
        <v>Hatchback</v>
      </c>
      <c r="U82" s="3" t="str">
        <v>Petrol</v>
      </c>
      <c r="V82" s="3" t="str">
        <v>Automatic</v>
      </c>
      <c r="W82" s="3">
        <v>760000</v>
      </c>
      <c r="X82" s="3">
        <v>2022</v>
      </c>
      <c r="Y82" s="3">
        <v>2</v>
      </c>
      <c r="Z82" s="3" t="s">
        <v>126</v>
      </c>
      <c r="AA82" s="3" t="str">
        <f>VLOOKUP(Z82,Dealers[],5,FALSE)</f>
        <v>South</v>
      </c>
      <c r="AB82" s="3" t="str" cm="1">
        <f t="array" ref="AB82:AE82">VLOOKUP($Z82,Dealers[],{2,7,8,9},FALSE)</f>
        <v>Bengaluru Auto Hub</v>
      </c>
      <c r="AC82" s="3">
        <v>2013</v>
      </c>
      <c r="AD82" s="3">
        <v>12000</v>
      </c>
      <c r="AE82" s="3">
        <v>4.4000000000000004</v>
      </c>
      <c r="AF82" s="3" t="s">
        <v>127</v>
      </c>
      <c r="AG82" s="3" t="str">
        <f>VLOOKUP($AF82,SalesPerson[],2,FALSE)</f>
        <v>Yash Sharma</v>
      </c>
      <c r="AH82" s="3">
        <f>_xlfn.XLOOKUP(AG82,Salespersons!$B:$B,Salespersons!$G:$G,,0)</f>
        <v>5</v>
      </c>
      <c r="AI82" s="3" t="str">
        <f>_xlfn.XLOOKUP(AG82,Salespersons!$B:$B,Salespersons!$I:$I,,0)</f>
        <v>True</v>
      </c>
      <c r="AJ82" s="3" t="s">
        <v>45</v>
      </c>
      <c r="AK82" s="14">
        <f t="shared" si="6"/>
        <v>2.763157894736842E-2</v>
      </c>
      <c r="AL82" s="5">
        <v>21000</v>
      </c>
      <c r="AM82" s="5">
        <f t="shared" si="7"/>
        <v>739000</v>
      </c>
      <c r="AN82" s="16">
        <f t="shared" si="11"/>
        <v>7.39</v>
      </c>
      <c r="AO82" s="3" t="s">
        <v>20</v>
      </c>
      <c r="AP82" s="3" t="s">
        <v>21</v>
      </c>
      <c r="AQ82" s="3" t="s">
        <v>22</v>
      </c>
      <c r="AR82" s="3" t="s">
        <v>24</v>
      </c>
      <c r="AS82" s="3" t="str" cm="1">
        <f t="array" ref="AS82:AW82">VLOOKUP($A82,Feedback[],{2,4,5,6,7},FALSE)</f>
        <v>FB0039</v>
      </c>
      <c r="AT82" s="3">
        <v>3</v>
      </c>
      <c r="AU82" s="3">
        <v>8</v>
      </c>
      <c r="AV82" s="3" t="str">
        <v>Dealer Visit</v>
      </c>
      <c r="AW82" s="3" t="str">
        <v>After-Sales Support</v>
      </c>
    </row>
    <row r="83" spans="1:49" x14ac:dyDescent="0.3">
      <c r="A83" s="3" t="s">
        <v>308</v>
      </c>
      <c r="B83" s="4">
        <v>45389</v>
      </c>
      <c r="C83" s="4" t="str">
        <f t="shared" si="8"/>
        <v>Apr</v>
      </c>
      <c r="D83" s="4" t="str">
        <f t="shared" si="9"/>
        <v>2024</v>
      </c>
      <c r="E83" s="4">
        <v>45393</v>
      </c>
      <c r="F83" s="3" t="s">
        <v>23</v>
      </c>
      <c r="G83" s="3">
        <f t="shared" si="10"/>
        <v>4</v>
      </c>
      <c r="H83" s="3" t="s">
        <v>309</v>
      </c>
      <c r="I83" s="3" t="str">
        <f>VLOOKUP($H83,Customers!$A$1:$I$721,2,FALSE)</f>
        <v>Vinod Bansal</v>
      </c>
      <c r="J83" s="3" t="str">
        <f>VLOOKUP($H83,Customers!$A$1:$I$721,3,FALSE)</f>
        <v>Male</v>
      </c>
      <c r="K83" s="3">
        <f>VLOOKUP($H83,Customers!$A$1:$I$721,4,FALSE)</f>
        <v>48</v>
      </c>
      <c r="L83" s="3" t="str">
        <f>VLOOKUP($H83,Customers!$A$1:$I$721,5,FALSE)</f>
        <v>Chandigarh</v>
      </c>
      <c r="M83" s="3" t="str">
        <f>VLOOKUP($H83,Customers!$A$1:$I$721,6,FALSE)</f>
        <v>Chandigarh</v>
      </c>
      <c r="N83" s="3" t="str">
        <f>VLOOKUP($H83,Customers!$A$1:$I$721,7,FALSE)</f>
        <v>Engineer</v>
      </c>
      <c r="O83" s="3">
        <f>VLOOKUP($H83,Customers!$A$1:$I$721,8,FALSE)</f>
        <v>1620000</v>
      </c>
      <c r="P83" s="3" t="str">
        <f>VLOOKUP($H83,Customers!$A$1:$I$721,9,FALSE)</f>
        <v>Individual</v>
      </c>
      <c r="Q83" s="3" t="s">
        <v>310</v>
      </c>
      <c r="R83" s="3" t="str" cm="1">
        <f t="array" ref="R83:Y83">VLOOKUP($Q83,Cars[],{2,3,4,5,6,7,8,9},FALSE)</f>
        <v>Audi</v>
      </c>
      <c r="S83" s="3" t="str">
        <v>Q3</v>
      </c>
      <c r="T83" s="3" t="str">
        <v>Luxury SUV</v>
      </c>
      <c r="U83" s="3" t="str">
        <v>Petrol</v>
      </c>
      <c r="V83" s="3" t="str">
        <v>Automatic</v>
      </c>
      <c r="W83" s="3">
        <v>5400000</v>
      </c>
      <c r="X83" s="3">
        <v>2022</v>
      </c>
      <c r="Y83" s="3">
        <v>5</v>
      </c>
      <c r="Z83" s="3" t="s">
        <v>17</v>
      </c>
      <c r="AA83" s="3" t="str">
        <f>VLOOKUP(Z83,Dealers[],5,FALSE)</f>
        <v>North</v>
      </c>
      <c r="AB83" s="3" t="str" cm="1">
        <f t="array" ref="AB83:AE83">VLOOKUP($Z83,Dealers[],{2,7,8,9},FALSE)</f>
        <v>Chandigarh Car World</v>
      </c>
      <c r="AC83" s="3">
        <v>2018</v>
      </c>
      <c r="AD83" s="3">
        <v>4500</v>
      </c>
      <c r="AE83" s="3">
        <v>4</v>
      </c>
      <c r="AF83" s="3" t="s">
        <v>18</v>
      </c>
      <c r="AG83" s="3" t="str">
        <f>VLOOKUP($AF83,SalesPerson[],2,FALSE)</f>
        <v>Tarun Sharma</v>
      </c>
      <c r="AH83" s="3">
        <f>_xlfn.XLOOKUP(AG83,Salespersons!$B:$B,Salespersons!$G:$G,,0)</f>
        <v>7</v>
      </c>
      <c r="AI83" s="3" t="str">
        <f>_xlfn.XLOOKUP(AG83,Salespersons!$B:$B,Salespersons!$I:$I,,0)</f>
        <v>True</v>
      </c>
      <c r="AJ83" s="3" t="s">
        <v>75</v>
      </c>
      <c r="AK83" s="14">
        <f t="shared" si="6"/>
        <v>0</v>
      </c>
      <c r="AL83" s="5">
        <v>0</v>
      </c>
      <c r="AM83" s="5">
        <f t="shared" si="7"/>
        <v>5400000</v>
      </c>
      <c r="AN83" s="16">
        <f t="shared" si="11"/>
        <v>54</v>
      </c>
      <c r="AO83" s="3" t="s">
        <v>20</v>
      </c>
      <c r="AP83" s="3" t="s">
        <v>21</v>
      </c>
      <c r="AQ83" s="3" t="s">
        <v>86</v>
      </c>
      <c r="AR83" s="3" t="s">
        <v>24</v>
      </c>
      <c r="AS83" s="3" t="str" cm="1">
        <f t="array" ref="AS83:AW83">VLOOKUP($A83,Feedback[],{2,4,5,6,7},FALSE)</f>
        <v>FB0040</v>
      </c>
      <c r="AT83" s="3">
        <v>5</v>
      </c>
      <c r="AU83" s="3">
        <v>8</v>
      </c>
      <c r="AV83" s="3" t="str">
        <v>Email</v>
      </c>
      <c r="AW83" s="3" t="str">
        <v>None</v>
      </c>
    </row>
    <row r="84" spans="1:49" x14ac:dyDescent="0.3">
      <c r="A84" s="3" t="s">
        <v>311</v>
      </c>
      <c r="B84" s="4">
        <v>45391</v>
      </c>
      <c r="C84" s="4" t="str">
        <f t="shared" si="8"/>
        <v>Apr</v>
      </c>
      <c r="D84" s="4" t="str">
        <f t="shared" si="9"/>
        <v>2024</v>
      </c>
      <c r="E84" s="4">
        <v>45405</v>
      </c>
      <c r="F84" s="3" t="s">
        <v>23</v>
      </c>
      <c r="G84" s="3">
        <f t="shared" si="10"/>
        <v>14</v>
      </c>
      <c r="H84" s="3" t="s">
        <v>312</v>
      </c>
      <c r="I84" s="3" t="str">
        <f>VLOOKUP($H84,Customers!$A$1:$I$721,2,FALSE)</f>
        <v>Imran Mishra</v>
      </c>
      <c r="J84" s="3" t="str">
        <f>VLOOKUP($H84,Customers!$A$1:$I$721,3,FALSE)</f>
        <v>Male</v>
      </c>
      <c r="K84" s="3">
        <f>VLOOKUP($H84,Customers!$A$1:$I$721,4,FALSE)</f>
        <v>21</v>
      </c>
      <c r="L84" s="3" t="str">
        <f>VLOOKUP($H84,Customers!$A$1:$I$721,5,FALSE)</f>
        <v>Bhubaneswar</v>
      </c>
      <c r="M84" s="3" t="str">
        <f>VLOOKUP($H84,Customers!$A$1:$I$721,6,FALSE)</f>
        <v>Odisha</v>
      </c>
      <c r="N84" s="3" t="str">
        <f>VLOOKUP($H84,Customers!$A$1:$I$721,7,FALSE)</f>
        <v>Salaried - Private</v>
      </c>
      <c r="O84" s="3">
        <f>VLOOKUP($H84,Customers!$A$1:$I$721,8,FALSE)</f>
        <v>710000</v>
      </c>
      <c r="P84" s="3" t="str">
        <f>VLOOKUP($H84,Customers!$A$1:$I$721,9,FALSE)</f>
        <v>Individual</v>
      </c>
      <c r="Q84" s="3" t="s">
        <v>92</v>
      </c>
      <c r="R84" s="3" t="str" cm="1">
        <f t="array" ref="R84:Y84">VLOOKUP($Q84,Cars[],{2,3,4,5,6,7,8,9},FALSE)</f>
        <v>Hyundai</v>
      </c>
      <c r="S84" s="3" t="str">
        <v>Verna</v>
      </c>
      <c r="T84" s="3" t="str">
        <v>Sedan</v>
      </c>
      <c r="U84" s="3" t="str">
        <v>Petrol</v>
      </c>
      <c r="V84" s="3" t="str">
        <v>Automatic</v>
      </c>
      <c r="W84" s="3">
        <v>1100000</v>
      </c>
      <c r="X84" s="3">
        <v>2023</v>
      </c>
      <c r="Y84" s="3">
        <v>2</v>
      </c>
      <c r="Z84" s="3" t="s">
        <v>63</v>
      </c>
      <c r="AA84" s="3" t="str">
        <f>VLOOKUP(Z84,Dealers[],5,FALSE)</f>
        <v>East</v>
      </c>
      <c r="AB84" s="3" t="str" cm="1">
        <f t="array" ref="AB84:AE84">VLOOKUP($Z84,Dealers[],{2,7,8,9},FALSE)</f>
        <v>Bhubaneswar Motors</v>
      </c>
      <c r="AC84" s="3">
        <v>2008</v>
      </c>
      <c r="AD84" s="3">
        <v>4500</v>
      </c>
      <c r="AE84" s="3">
        <v>4.3</v>
      </c>
      <c r="AF84" s="3" t="s">
        <v>64</v>
      </c>
      <c r="AG84" s="3" t="str">
        <f>VLOOKUP($AF84,SalesPerson[],2,FALSE)</f>
        <v>Akash Jain</v>
      </c>
      <c r="AH84" s="3">
        <f>_xlfn.XLOOKUP(AG84,Salespersons!$B:$B,Salespersons!$G:$G,,0)</f>
        <v>5</v>
      </c>
      <c r="AI84" s="3" t="str">
        <f>_xlfn.XLOOKUP(AG84,Salespersons!$B:$B,Salespersons!$I:$I,,0)</f>
        <v>True</v>
      </c>
      <c r="AJ84" s="3" t="s">
        <v>78</v>
      </c>
      <c r="AK84" s="14">
        <f t="shared" si="6"/>
        <v>3.9090909090909093E-2</v>
      </c>
      <c r="AL84" s="5">
        <v>43000</v>
      </c>
      <c r="AM84" s="5">
        <f t="shared" si="7"/>
        <v>1057000</v>
      </c>
      <c r="AN84" s="16">
        <f t="shared" si="11"/>
        <v>10.57</v>
      </c>
      <c r="AO84" s="3" t="s">
        <v>20</v>
      </c>
      <c r="AP84" s="3" t="s">
        <v>21</v>
      </c>
      <c r="AQ84" s="3" t="s">
        <v>53</v>
      </c>
      <c r="AR84" s="3" t="s">
        <v>24</v>
      </c>
      <c r="AS84" s="3" t="str" cm="1">
        <f t="array" ref="AS84:AW84">VLOOKUP($A84,Feedback[],{2,4,5,6,7},FALSE)</f>
        <v>FB0041</v>
      </c>
      <c r="AT84" s="3">
        <v>4</v>
      </c>
      <c r="AU84" s="3">
        <v>9</v>
      </c>
      <c r="AV84" s="3" t="str">
        <v>Email</v>
      </c>
      <c r="AW84" s="3" t="str">
        <v>None</v>
      </c>
    </row>
    <row r="85" spans="1:49" x14ac:dyDescent="0.3">
      <c r="A85" s="3" t="s">
        <v>313</v>
      </c>
      <c r="B85" s="4">
        <v>45392</v>
      </c>
      <c r="C85" s="4" t="str">
        <f t="shared" si="8"/>
        <v>Apr</v>
      </c>
      <c r="D85" s="4" t="str">
        <f t="shared" si="9"/>
        <v>2024</v>
      </c>
      <c r="E85" s="3"/>
      <c r="F85" s="3" t="s">
        <v>114</v>
      </c>
      <c r="G85" s="3" t="str">
        <f t="shared" si="10"/>
        <v/>
      </c>
      <c r="H85" s="3" t="s">
        <v>314</v>
      </c>
      <c r="I85" s="3" t="str">
        <f>VLOOKUP($H85,Customers!$A$1:$I$721,2,FALSE)</f>
        <v>Sneha Chauhan</v>
      </c>
      <c r="J85" s="3" t="str">
        <f>VLOOKUP($H85,Customers!$A$1:$I$721,3,FALSE)</f>
        <v>Female</v>
      </c>
      <c r="K85" s="3">
        <f>VLOOKUP($H85,Customers!$A$1:$I$721,4,FALSE)</f>
        <v>35</v>
      </c>
      <c r="L85" s="3" t="str">
        <f>VLOOKUP($H85,Customers!$A$1:$I$721,5,FALSE)</f>
        <v>Coimbatore</v>
      </c>
      <c r="M85" s="3" t="str">
        <f>VLOOKUP($H85,Customers!$A$1:$I$721,6,FALSE)</f>
        <v>Tamil Nadu</v>
      </c>
      <c r="N85" s="3" t="str">
        <f>VLOOKUP($H85,Customers!$A$1:$I$721,7,FALSE)</f>
        <v>Farmer</v>
      </c>
      <c r="O85" s="3">
        <f>VLOOKUP($H85,Customers!$A$1:$I$721,8,FALSE)</f>
        <v>300000</v>
      </c>
      <c r="P85" s="3" t="str">
        <f>VLOOKUP($H85,Customers!$A$1:$I$721,9,FALSE)</f>
        <v>Individual</v>
      </c>
      <c r="Q85" s="3" t="s">
        <v>256</v>
      </c>
      <c r="R85" s="3" t="str" cm="1">
        <f t="array" ref="R85:Y85">VLOOKUP($Q85,Cars[],{2,3,4,5,6,7,8,9},FALSE)</f>
        <v>Maruti Suzuki</v>
      </c>
      <c r="S85" s="3" t="str">
        <v>Alto K10</v>
      </c>
      <c r="T85" s="3" t="str">
        <v>Hatchback</v>
      </c>
      <c r="U85" s="3" t="str">
        <v>Petrol</v>
      </c>
      <c r="V85" s="3" t="str">
        <v>Manual</v>
      </c>
      <c r="W85" s="3">
        <v>425000</v>
      </c>
      <c r="X85" s="3">
        <v>2022</v>
      </c>
      <c r="Y85" s="3">
        <v>3</v>
      </c>
      <c r="Z85" s="3" t="s">
        <v>173</v>
      </c>
      <c r="AA85" s="3" t="str">
        <f>VLOOKUP(Z85,Dealers[],5,FALSE)</f>
        <v>South</v>
      </c>
      <c r="AB85" s="3" t="str" cm="1">
        <f t="array" ref="AB85:AE85">VLOOKUP($Z85,Dealers[],{2,7,8,9},FALSE)</f>
        <v>Chennai Wheels</v>
      </c>
      <c r="AC85" s="3">
        <v>2007</v>
      </c>
      <c r="AD85" s="3">
        <v>4500</v>
      </c>
      <c r="AE85" s="3">
        <v>4.7</v>
      </c>
      <c r="AF85" s="3" t="s">
        <v>174</v>
      </c>
      <c r="AG85" s="3" t="str">
        <f>VLOOKUP($AF85,SalesPerson[],2,FALSE)</f>
        <v>Kunal Pillai</v>
      </c>
      <c r="AH85" s="3">
        <f>_xlfn.XLOOKUP(AG85,Salespersons!$B:$B,Salespersons!$G:$G,,0)</f>
        <v>5</v>
      </c>
      <c r="AI85" s="3" t="str">
        <f>_xlfn.XLOOKUP(AG85,Salespersons!$B:$B,Salespersons!$I:$I,,0)</f>
        <v>True</v>
      </c>
      <c r="AJ85" s="3" t="s">
        <v>30</v>
      </c>
      <c r="AK85" s="14">
        <f t="shared" si="6"/>
        <v>2.5882352941176471E-2</v>
      </c>
      <c r="AL85" s="5">
        <v>11000</v>
      </c>
      <c r="AM85" s="5">
        <f t="shared" si="7"/>
        <v>414000</v>
      </c>
      <c r="AN85" s="16">
        <f t="shared" si="11"/>
        <v>4.1399999999999997</v>
      </c>
      <c r="AO85" s="3" t="s">
        <v>31</v>
      </c>
      <c r="AP85" s="3" t="s">
        <v>32</v>
      </c>
      <c r="AQ85" s="3" t="s">
        <v>46</v>
      </c>
      <c r="AR85" s="3" t="s">
        <v>24</v>
      </c>
      <c r="AS85" s="3" t="s">
        <v>4646</v>
      </c>
      <c r="AT85" s="3" t="s">
        <v>4646</v>
      </c>
      <c r="AU85" s="3" t="s">
        <v>4646</v>
      </c>
      <c r="AV85" s="3" t="s">
        <v>4646</v>
      </c>
      <c r="AW85" s="3" t="s">
        <v>4646</v>
      </c>
    </row>
    <row r="86" spans="1:49" x14ac:dyDescent="0.3">
      <c r="A86" s="3" t="s">
        <v>315</v>
      </c>
      <c r="B86" s="4">
        <v>45392</v>
      </c>
      <c r="C86" s="4" t="str">
        <f t="shared" si="8"/>
        <v>Apr</v>
      </c>
      <c r="D86" s="4" t="str">
        <f t="shared" si="9"/>
        <v>2024</v>
      </c>
      <c r="E86" s="4">
        <v>45413</v>
      </c>
      <c r="F86" s="3" t="s">
        <v>23</v>
      </c>
      <c r="G86" s="3">
        <f t="shared" si="10"/>
        <v>21</v>
      </c>
      <c r="H86" s="3" t="s">
        <v>316</v>
      </c>
      <c r="I86" s="3" t="str">
        <f>VLOOKUP($H86,Customers!$A$1:$I$721,2,FALSE)</f>
        <v>Sandeep Reddy</v>
      </c>
      <c r="J86" s="3" t="str">
        <f>VLOOKUP($H86,Customers!$A$1:$I$721,3,FALSE)</f>
        <v>Male</v>
      </c>
      <c r="K86" s="3">
        <f>VLOOKUP($H86,Customers!$A$1:$I$721,4,FALSE)</f>
        <v>36</v>
      </c>
      <c r="L86" s="3" t="str">
        <f>VLOOKUP($H86,Customers!$A$1:$I$721,5,FALSE)</f>
        <v>Kolkata</v>
      </c>
      <c r="M86" s="3" t="str">
        <f>VLOOKUP($H86,Customers!$A$1:$I$721,6,FALSE)</f>
        <v>West Bengal</v>
      </c>
      <c r="N86" s="3" t="str">
        <f>VLOOKUP($H86,Customers!$A$1:$I$721,7,FALSE)</f>
        <v>Salaried - Private</v>
      </c>
      <c r="O86" s="3">
        <f>VLOOKUP($H86,Customers!$A$1:$I$721,8,FALSE)</f>
        <v>1460000</v>
      </c>
      <c r="P86" s="3" t="str">
        <f>VLOOKUP($H86,Customers!$A$1:$I$721,9,FALSE)</f>
        <v>Individual</v>
      </c>
      <c r="Q86" s="3" t="s">
        <v>67</v>
      </c>
      <c r="R86" s="3" t="str" cm="1">
        <f t="array" ref="R86:Y86">VLOOKUP($Q86,Cars[],{2,3,4,5,6,7,8,9},FALSE)</f>
        <v>Maruti Suzuki</v>
      </c>
      <c r="S86" s="3" t="str">
        <v>Dzire</v>
      </c>
      <c r="T86" s="3" t="str">
        <v>Sedan</v>
      </c>
      <c r="U86" s="3" t="str">
        <v>Petrol</v>
      </c>
      <c r="V86" s="3" t="str">
        <v>Manual</v>
      </c>
      <c r="W86" s="3">
        <v>690000</v>
      </c>
      <c r="X86" s="3">
        <v>2024</v>
      </c>
      <c r="Y86" s="3">
        <v>3</v>
      </c>
      <c r="Z86" s="3" t="s">
        <v>249</v>
      </c>
      <c r="AA86" s="3" t="str">
        <f>VLOOKUP(Z86,Dealers[],5,FALSE)</f>
        <v>East</v>
      </c>
      <c r="AB86" s="3" t="str" cm="1">
        <f t="array" ref="AB86:AE86">VLOOKUP($Z86,Dealers[],{2,7,8,9},FALSE)</f>
        <v>Patna Autoplex</v>
      </c>
      <c r="AC86" s="3">
        <v>2007</v>
      </c>
      <c r="AD86" s="3">
        <v>8000</v>
      </c>
      <c r="AE86" s="3">
        <v>3.9</v>
      </c>
      <c r="AF86" s="3" t="s">
        <v>250</v>
      </c>
      <c r="AG86" s="3" t="str">
        <f>VLOOKUP($AF86,SalesPerson[],2,FALSE)</f>
        <v>Lokesh Iyer</v>
      </c>
      <c r="AH86" s="3">
        <f>_xlfn.XLOOKUP(AG86,Salespersons!$B:$B,Salespersons!$G:$G,,0)</f>
        <v>4</v>
      </c>
      <c r="AI86" s="3" t="str">
        <f>_xlfn.XLOOKUP(AG86,Salespersons!$B:$B,Salespersons!$I:$I,,0)</f>
        <v>True</v>
      </c>
      <c r="AJ86" s="3" t="s">
        <v>59</v>
      </c>
      <c r="AK86" s="14">
        <f t="shared" si="6"/>
        <v>0</v>
      </c>
      <c r="AL86" s="5">
        <v>0</v>
      </c>
      <c r="AM86" s="5">
        <f t="shared" si="7"/>
        <v>690000</v>
      </c>
      <c r="AN86" s="16">
        <f t="shared" si="11"/>
        <v>6.9</v>
      </c>
      <c r="AO86" s="3" t="s">
        <v>20</v>
      </c>
      <c r="AP86" s="3" t="s">
        <v>21</v>
      </c>
      <c r="AQ86" s="3" t="s">
        <v>53</v>
      </c>
      <c r="AR86" s="3" t="s">
        <v>47</v>
      </c>
      <c r="AS86" s="3" t="s">
        <v>4646</v>
      </c>
      <c r="AT86" s="3" t="s">
        <v>4646</v>
      </c>
      <c r="AU86" s="3" t="s">
        <v>4646</v>
      </c>
      <c r="AV86" s="3" t="s">
        <v>4646</v>
      </c>
      <c r="AW86" s="3" t="s">
        <v>4646</v>
      </c>
    </row>
    <row r="87" spans="1:49" x14ac:dyDescent="0.3">
      <c r="A87" s="3" t="s">
        <v>317</v>
      </c>
      <c r="B87" s="4">
        <v>45393</v>
      </c>
      <c r="C87" s="4" t="str">
        <f t="shared" si="8"/>
        <v>Apr</v>
      </c>
      <c r="D87" s="4" t="str">
        <f t="shared" si="9"/>
        <v>2024</v>
      </c>
      <c r="E87" s="4">
        <v>45405</v>
      </c>
      <c r="F87" s="3" t="s">
        <v>23</v>
      </c>
      <c r="G87" s="3">
        <f t="shared" si="10"/>
        <v>12</v>
      </c>
      <c r="H87" s="3" t="s">
        <v>318</v>
      </c>
      <c r="I87" s="3" t="str">
        <f>VLOOKUP($H87,Customers!$A$1:$I$721,2,FALSE)</f>
        <v>Faisal Joshi</v>
      </c>
      <c r="J87" s="3" t="str">
        <f>VLOOKUP($H87,Customers!$A$1:$I$721,3,FALSE)</f>
        <v>Male</v>
      </c>
      <c r="K87" s="3">
        <f>VLOOKUP($H87,Customers!$A$1:$I$721,4,FALSE)</f>
        <v>62</v>
      </c>
      <c r="L87" s="3" t="str">
        <f>VLOOKUP($H87,Customers!$A$1:$I$721,5,FALSE)</f>
        <v>Jaipur</v>
      </c>
      <c r="M87" s="3" t="str">
        <f>VLOOKUP($H87,Customers!$A$1:$I$721,6,FALSE)</f>
        <v>Rajasthan</v>
      </c>
      <c r="N87" s="3" t="str">
        <f>VLOOKUP($H87,Customers!$A$1:$I$721,7,FALSE)</f>
        <v>Doctor</v>
      </c>
      <c r="O87" s="3">
        <f>VLOOKUP($H87,Customers!$A$1:$I$721,8,FALSE)</f>
        <v>3400000</v>
      </c>
      <c r="P87" s="3" t="str">
        <f>VLOOKUP($H87,Customers!$A$1:$I$721,9,FALSE)</f>
        <v>Individual</v>
      </c>
      <c r="Q87" s="3" t="s">
        <v>92</v>
      </c>
      <c r="R87" s="3" t="str" cm="1">
        <f t="array" ref="R87:Y87">VLOOKUP($Q87,Cars[],{2,3,4,5,6,7,8,9},FALSE)</f>
        <v>Hyundai</v>
      </c>
      <c r="S87" s="3" t="str">
        <v>Verna</v>
      </c>
      <c r="T87" s="3" t="str">
        <v>Sedan</v>
      </c>
      <c r="U87" s="3" t="str">
        <v>Petrol</v>
      </c>
      <c r="V87" s="3" t="str">
        <v>Automatic</v>
      </c>
      <c r="W87" s="3">
        <v>1100000</v>
      </c>
      <c r="X87" s="3">
        <v>2023</v>
      </c>
      <c r="Y87" s="3">
        <v>2</v>
      </c>
      <c r="Z87" s="3" t="s">
        <v>146</v>
      </c>
      <c r="AA87" s="3" t="str">
        <f>VLOOKUP(Z87,Dealers[],5,FALSE)</f>
        <v>North</v>
      </c>
      <c r="AB87" s="3" t="str" cm="1">
        <f t="array" ref="AB87:AE87">VLOOKUP($Z87,Dealers[],{2,7,8,9},FALSE)</f>
        <v>Jaipur Wheels</v>
      </c>
      <c r="AC87" s="3">
        <v>2015</v>
      </c>
      <c r="AD87" s="3">
        <v>3000</v>
      </c>
      <c r="AE87" s="3">
        <v>3.5</v>
      </c>
      <c r="AF87" s="3" t="s">
        <v>147</v>
      </c>
      <c r="AG87" s="3" t="str">
        <f>VLOOKUP($AF87,SalesPerson[],2,FALSE)</f>
        <v>Mohit Yadav</v>
      </c>
      <c r="AH87" s="3">
        <f>_xlfn.XLOOKUP(AG87,Salespersons!$B:$B,Salespersons!$G:$G,,0)</f>
        <v>8</v>
      </c>
      <c r="AI87" s="3" t="str">
        <f>_xlfn.XLOOKUP(AG87,Salespersons!$B:$B,Salespersons!$I:$I,,0)</f>
        <v>True</v>
      </c>
      <c r="AJ87" s="3" t="s">
        <v>75</v>
      </c>
      <c r="AK87" s="14">
        <f t="shared" si="6"/>
        <v>3.272727272727273E-2</v>
      </c>
      <c r="AL87" s="5">
        <v>36000</v>
      </c>
      <c r="AM87" s="5">
        <f t="shared" si="7"/>
        <v>1064000</v>
      </c>
      <c r="AN87" s="16">
        <f t="shared" si="11"/>
        <v>10.64</v>
      </c>
      <c r="AO87" s="3" t="s">
        <v>31</v>
      </c>
      <c r="AP87" s="3" t="s">
        <v>70</v>
      </c>
      <c r="AQ87" s="3" t="s">
        <v>86</v>
      </c>
      <c r="AR87" s="3" t="s">
        <v>47</v>
      </c>
      <c r="AS87" s="3" t="s">
        <v>4646</v>
      </c>
      <c r="AT87" s="3" t="s">
        <v>4646</v>
      </c>
      <c r="AU87" s="3" t="s">
        <v>4646</v>
      </c>
      <c r="AV87" s="3" t="s">
        <v>4646</v>
      </c>
      <c r="AW87" s="3" t="s">
        <v>4646</v>
      </c>
    </row>
    <row r="88" spans="1:49" x14ac:dyDescent="0.3">
      <c r="A88" s="3" t="s">
        <v>319</v>
      </c>
      <c r="B88" s="4">
        <v>45393</v>
      </c>
      <c r="C88" s="4" t="str">
        <f t="shared" si="8"/>
        <v>Apr</v>
      </c>
      <c r="D88" s="4" t="str">
        <f t="shared" si="9"/>
        <v>2024</v>
      </c>
      <c r="E88" s="4">
        <v>45412</v>
      </c>
      <c r="F88" s="3" t="s">
        <v>23</v>
      </c>
      <c r="G88" s="3">
        <f t="shared" si="10"/>
        <v>19</v>
      </c>
      <c r="H88" s="3" t="s">
        <v>320</v>
      </c>
      <c r="I88" s="3" t="str">
        <f>VLOOKUP($H88,Customers!$A$1:$I$721,2,FALSE)</f>
        <v>Ashok Verma</v>
      </c>
      <c r="J88" s="3" t="str">
        <f>VLOOKUP($H88,Customers!$A$1:$I$721,3,FALSE)</f>
        <v>Male</v>
      </c>
      <c r="K88" s="3">
        <f>VLOOKUP($H88,Customers!$A$1:$I$721,4,FALSE)</f>
        <v>38</v>
      </c>
      <c r="L88" s="3" t="str">
        <f>VLOOKUP($H88,Customers!$A$1:$I$721,5,FALSE)</f>
        <v>Kochi</v>
      </c>
      <c r="M88" s="3" t="str">
        <f>VLOOKUP($H88,Customers!$A$1:$I$721,6,FALSE)</f>
        <v>Kerala</v>
      </c>
      <c r="N88" s="3" t="str">
        <f>VLOOKUP($H88,Customers!$A$1:$I$721,7,FALSE)</f>
        <v>Business Owner</v>
      </c>
      <c r="O88" s="3">
        <f>VLOOKUP($H88,Customers!$A$1:$I$721,8,FALSE)</f>
        <v>1930000</v>
      </c>
      <c r="P88" s="3" t="str">
        <f>VLOOKUP($H88,Customers!$A$1:$I$721,9,FALSE)</f>
        <v>Individual</v>
      </c>
      <c r="Q88" s="3" t="s">
        <v>138</v>
      </c>
      <c r="R88" s="3" t="str" cm="1">
        <f t="array" ref="R88:Y88">VLOOKUP($Q88,Cars[],{2,3,4,5,6,7,8,9},FALSE)</f>
        <v>Tata</v>
      </c>
      <c r="S88" s="3" t="str">
        <v>Nexon</v>
      </c>
      <c r="T88" s="3" t="str">
        <v>SUV</v>
      </c>
      <c r="U88" s="3" t="str">
        <v>Diesel</v>
      </c>
      <c r="V88" s="3" t="str">
        <v>Manual</v>
      </c>
      <c r="W88" s="3">
        <v>950000</v>
      </c>
      <c r="X88" s="3">
        <v>2023</v>
      </c>
      <c r="Y88" s="3">
        <v>3</v>
      </c>
      <c r="Z88" s="3" t="s">
        <v>304</v>
      </c>
      <c r="AA88" s="3" t="str">
        <f>VLOOKUP(Z88,Dealers[],5,FALSE)</f>
        <v>South</v>
      </c>
      <c r="AB88" s="3" t="str" cm="1">
        <f t="array" ref="AB88:AE88">VLOOKUP($Z88,Dealers[],{2,7,8,9},FALSE)</f>
        <v>Kochi Auto Hub</v>
      </c>
      <c r="AC88" s="3">
        <v>2013</v>
      </c>
      <c r="AD88" s="3">
        <v>12000</v>
      </c>
      <c r="AE88" s="3">
        <v>4.2</v>
      </c>
      <c r="AF88" s="3" t="s">
        <v>321</v>
      </c>
      <c r="AG88" s="3" t="str">
        <f>VLOOKUP($AF88,SalesPerson[],2,FALSE)</f>
        <v>Varun Saini</v>
      </c>
      <c r="AH88" s="3">
        <f>_xlfn.XLOOKUP(AG88,Salespersons!$B:$B,Salespersons!$G:$G,,0)</f>
        <v>8</v>
      </c>
      <c r="AI88" s="3" t="str">
        <f>_xlfn.XLOOKUP(AG88,Salespersons!$B:$B,Salespersons!$I:$I,,0)</f>
        <v>False</v>
      </c>
      <c r="AJ88" s="3" t="s">
        <v>75</v>
      </c>
      <c r="AK88" s="14">
        <f t="shared" si="6"/>
        <v>0</v>
      </c>
      <c r="AL88" s="5">
        <v>0</v>
      </c>
      <c r="AM88" s="5">
        <f t="shared" si="7"/>
        <v>950000</v>
      </c>
      <c r="AN88" s="16">
        <f t="shared" si="11"/>
        <v>9.5</v>
      </c>
      <c r="AO88" s="3" t="s">
        <v>95</v>
      </c>
      <c r="AP88" s="3" t="s">
        <v>32</v>
      </c>
      <c r="AQ88" s="3" t="s">
        <v>22</v>
      </c>
      <c r="AR88" s="3" t="s">
        <v>24</v>
      </c>
      <c r="AS88" s="3" t="str" cm="1">
        <f t="array" ref="AS88:AW88">VLOOKUP($A88,Feedback[],{2,4,5,6,7},FALSE)</f>
        <v>FB0042</v>
      </c>
      <c r="AT88" s="3">
        <v>4</v>
      </c>
      <c r="AU88" s="3">
        <v>8</v>
      </c>
      <c r="AV88" s="3" t="str">
        <v>Phone</v>
      </c>
      <c r="AW88" s="3" t="str">
        <v>None</v>
      </c>
    </row>
    <row r="89" spans="1:49" x14ac:dyDescent="0.3">
      <c r="A89" s="3" t="s">
        <v>322</v>
      </c>
      <c r="B89" s="4">
        <v>45393</v>
      </c>
      <c r="C89" s="4" t="str">
        <f t="shared" si="8"/>
        <v>Apr</v>
      </c>
      <c r="D89" s="4" t="str">
        <f t="shared" si="9"/>
        <v>2024</v>
      </c>
      <c r="E89" s="4">
        <v>45408</v>
      </c>
      <c r="F89" s="3" t="s">
        <v>23</v>
      </c>
      <c r="G89" s="3">
        <f t="shared" si="10"/>
        <v>15</v>
      </c>
      <c r="H89" s="3" t="s">
        <v>77</v>
      </c>
      <c r="I89" s="3" t="str">
        <f>VLOOKUP($H89,Customers!$A$1:$I$721,2,FALSE)</f>
        <v>Gaurav Das</v>
      </c>
      <c r="J89" s="3" t="str">
        <f>VLOOKUP($H89,Customers!$A$1:$I$721,3,FALSE)</f>
        <v>Male</v>
      </c>
      <c r="K89" s="3">
        <f>VLOOKUP($H89,Customers!$A$1:$I$721,4,FALSE)</f>
        <v>27</v>
      </c>
      <c r="L89" s="3" t="str">
        <f>VLOOKUP($H89,Customers!$A$1:$I$721,5,FALSE)</f>
        <v>Pune</v>
      </c>
      <c r="M89" s="3" t="str">
        <f>VLOOKUP($H89,Customers!$A$1:$I$721,6,FALSE)</f>
        <v>Maharashtra</v>
      </c>
      <c r="N89" s="3" t="str">
        <f>VLOOKUP($H89,Customers!$A$1:$I$721,7,FALSE)</f>
        <v>Salaried - Government</v>
      </c>
      <c r="O89" s="3">
        <f>VLOOKUP($H89,Customers!$A$1:$I$721,8,FALSE)</f>
        <v>750000</v>
      </c>
      <c r="P89" s="3" t="str">
        <f>VLOOKUP($H89,Customers!$A$1:$I$721,9,FALSE)</f>
        <v>Individual</v>
      </c>
      <c r="Q89" s="3" t="s">
        <v>42</v>
      </c>
      <c r="R89" s="3" t="str" cm="1">
        <f t="array" ref="R89:Y89">VLOOKUP($Q89,Cars[],{2,3,4,5,6,7,8,9},FALSE)</f>
        <v>Maruti Suzuki</v>
      </c>
      <c r="S89" s="3" t="str">
        <v>Swift</v>
      </c>
      <c r="T89" s="3" t="str">
        <v>Hatchback</v>
      </c>
      <c r="U89" s="3" t="str">
        <v>Petrol</v>
      </c>
      <c r="V89" s="3" t="str">
        <v>Manual</v>
      </c>
      <c r="W89" s="3">
        <v>650000</v>
      </c>
      <c r="X89" s="3">
        <v>2024</v>
      </c>
      <c r="Y89" s="3">
        <v>3</v>
      </c>
      <c r="Z89" s="3" t="s">
        <v>84</v>
      </c>
      <c r="AA89" s="3" t="str">
        <f>VLOOKUP(Z89,Dealers[],5,FALSE)</f>
        <v>West</v>
      </c>
      <c r="AB89" s="3" t="str" cm="1">
        <f t="array" ref="AB89:AE89">VLOOKUP($Z89,Dealers[],{2,7,8,9},FALSE)</f>
        <v>Pune Autoplex</v>
      </c>
      <c r="AC89" s="3">
        <v>2014</v>
      </c>
      <c r="AD89" s="3">
        <v>3000</v>
      </c>
      <c r="AE89" s="3">
        <v>4.5999999999999996</v>
      </c>
      <c r="AF89" s="3" t="s">
        <v>85</v>
      </c>
      <c r="AG89" s="3" t="str">
        <f>VLOOKUP($AF89,SalesPerson[],2,FALSE)</f>
        <v>Ankit Verma</v>
      </c>
      <c r="AH89" s="3">
        <f>_xlfn.XLOOKUP(AG89,Salespersons!$B:$B,Salespersons!$G:$G,,0)</f>
        <v>4</v>
      </c>
      <c r="AI89" s="3" t="str">
        <f>_xlfn.XLOOKUP(AG89,Salespersons!$B:$B,Salespersons!$I:$I,,0)</f>
        <v>True</v>
      </c>
      <c r="AJ89" s="3" t="s">
        <v>59</v>
      </c>
      <c r="AK89" s="14">
        <f t="shared" si="6"/>
        <v>2.4615384615384615E-2</v>
      </c>
      <c r="AL89" s="5">
        <v>16000</v>
      </c>
      <c r="AM89" s="5">
        <f t="shared" si="7"/>
        <v>634000</v>
      </c>
      <c r="AN89" s="16">
        <f t="shared" si="11"/>
        <v>6.34</v>
      </c>
      <c r="AO89" s="3" t="s">
        <v>31</v>
      </c>
      <c r="AP89" s="3" t="s">
        <v>227</v>
      </c>
      <c r="AQ89" s="3" t="s">
        <v>119</v>
      </c>
      <c r="AR89" s="3" t="s">
        <v>24</v>
      </c>
      <c r="AS89" s="3" t="str" cm="1">
        <f t="array" ref="AS89:AW89">VLOOKUP($A89,Feedback[],{2,4,5,6,7},FALSE)</f>
        <v>FB0043</v>
      </c>
      <c r="AT89" s="3">
        <v>5</v>
      </c>
      <c r="AU89" s="3">
        <v>8</v>
      </c>
      <c r="AV89" s="3" t="str">
        <v>Online Survey</v>
      </c>
      <c r="AW89" s="3" t="str">
        <v>None</v>
      </c>
    </row>
    <row r="90" spans="1:49" x14ac:dyDescent="0.3">
      <c r="A90" s="3" t="s">
        <v>323</v>
      </c>
      <c r="B90" s="4">
        <v>45394</v>
      </c>
      <c r="C90" s="4" t="str">
        <f t="shared" si="8"/>
        <v>Apr</v>
      </c>
      <c r="D90" s="4" t="str">
        <f t="shared" si="9"/>
        <v>2024</v>
      </c>
      <c r="E90" s="4">
        <v>45412</v>
      </c>
      <c r="F90" s="3" t="s">
        <v>23</v>
      </c>
      <c r="G90" s="3">
        <f t="shared" si="10"/>
        <v>18</v>
      </c>
      <c r="H90" s="3" t="s">
        <v>324</v>
      </c>
      <c r="I90" s="3" t="str">
        <f>VLOOKUP($H90,Customers!$A$1:$I$721,2,FALSE)</f>
        <v>Vivek Pillai</v>
      </c>
      <c r="J90" s="3" t="str">
        <f>VLOOKUP($H90,Customers!$A$1:$I$721,3,FALSE)</f>
        <v>Male</v>
      </c>
      <c r="K90" s="3">
        <f>VLOOKUP($H90,Customers!$A$1:$I$721,4,FALSE)</f>
        <v>21</v>
      </c>
      <c r="L90" s="3" t="str">
        <f>VLOOKUP($H90,Customers!$A$1:$I$721,5,FALSE)</f>
        <v>Ahmedabad</v>
      </c>
      <c r="M90" s="3" t="str">
        <f>VLOOKUP($H90,Customers!$A$1:$I$721,6,FALSE)</f>
        <v>Gujarat</v>
      </c>
      <c r="N90" s="3" t="str">
        <f>VLOOKUP($H90,Customers!$A$1:$I$721,7,FALSE)</f>
        <v>Salaried - Government</v>
      </c>
      <c r="O90" s="3">
        <f>VLOOKUP($H90,Customers!$A$1:$I$721,8,FALSE)</f>
        <v>1220000</v>
      </c>
      <c r="P90" s="3" t="str">
        <f>VLOOKUP($H90,Customers!$A$1:$I$721,9,FALSE)</f>
        <v>Individual</v>
      </c>
      <c r="Q90" s="3" t="s">
        <v>62</v>
      </c>
      <c r="R90" s="3" t="str" cm="1">
        <f t="array" ref="R90:Y90">VLOOKUP($Q90,Cars[],{2,3,4,5,6,7,8,9},FALSE)</f>
        <v>Honda</v>
      </c>
      <c r="S90" s="3" t="str">
        <v>City</v>
      </c>
      <c r="T90" s="3" t="str">
        <v>Sedan</v>
      </c>
      <c r="U90" s="3" t="str">
        <v>Petrol</v>
      </c>
      <c r="V90" s="3" t="str">
        <v>Automatic</v>
      </c>
      <c r="W90" s="3">
        <v>1250000</v>
      </c>
      <c r="X90" s="3">
        <v>2023</v>
      </c>
      <c r="Y90" s="3">
        <v>4</v>
      </c>
      <c r="Z90" s="3" t="s">
        <v>225</v>
      </c>
      <c r="AA90" s="3" t="str">
        <f>VLOOKUP(Z90,Dealers[],5,FALSE)</f>
        <v>West</v>
      </c>
      <c r="AB90" s="3" t="str" cm="1">
        <f t="array" ref="AB90:AE90">VLOOKUP($Z90,Dealers[],{2,7,8,9},FALSE)</f>
        <v>Surat Autoplex</v>
      </c>
      <c r="AC90" s="3">
        <v>2010</v>
      </c>
      <c r="AD90" s="3">
        <v>10000</v>
      </c>
      <c r="AE90" s="3">
        <v>4.4000000000000004</v>
      </c>
      <c r="AF90" s="3" t="s">
        <v>240</v>
      </c>
      <c r="AG90" s="3" t="str">
        <f>VLOOKUP($AF90,SalesPerson[],2,FALSE)</f>
        <v>Vivek Mehta</v>
      </c>
      <c r="AH90" s="3">
        <f>_xlfn.XLOOKUP(AG90,Salespersons!$B:$B,Salespersons!$G:$G,,0)</f>
        <v>4</v>
      </c>
      <c r="AI90" s="3" t="str">
        <f>_xlfn.XLOOKUP(AG90,Salespersons!$B:$B,Salespersons!$I:$I,,0)</f>
        <v>True</v>
      </c>
      <c r="AJ90" s="3" t="s">
        <v>78</v>
      </c>
      <c r="AK90" s="14">
        <f t="shared" si="6"/>
        <v>9.5999999999999992E-3</v>
      </c>
      <c r="AL90" s="5">
        <v>12000</v>
      </c>
      <c r="AM90" s="5">
        <f t="shared" si="7"/>
        <v>1238000</v>
      </c>
      <c r="AN90" s="16">
        <f t="shared" si="11"/>
        <v>12.38</v>
      </c>
      <c r="AO90" s="3" t="s">
        <v>95</v>
      </c>
      <c r="AP90" s="3" t="s">
        <v>100</v>
      </c>
      <c r="AQ90" s="3" t="s">
        <v>122</v>
      </c>
      <c r="AR90" s="3" t="s">
        <v>24</v>
      </c>
      <c r="AS90" s="3" t="str" cm="1">
        <f t="array" ref="AS90:AW90">VLOOKUP($A90,Feedback[],{2,4,5,6,7},FALSE)</f>
        <v>FB0044</v>
      </c>
      <c r="AT90" s="3">
        <v>5</v>
      </c>
      <c r="AU90" s="3">
        <v>10</v>
      </c>
      <c r="AV90" s="3" t="str">
        <v>Online Survey</v>
      </c>
      <c r="AW90" s="3" t="str">
        <v>None</v>
      </c>
    </row>
    <row r="91" spans="1:49" x14ac:dyDescent="0.3">
      <c r="A91" s="3" t="s">
        <v>325</v>
      </c>
      <c r="B91" s="4">
        <v>45394</v>
      </c>
      <c r="C91" s="4" t="str">
        <f t="shared" si="8"/>
        <v>Apr</v>
      </c>
      <c r="D91" s="4" t="str">
        <f t="shared" si="9"/>
        <v>2024</v>
      </c>
      <c r="E91" s="4">
        <v>45411</v>
      </c>
      <c r="F91" s="3" t="s">
        <v>23</v>
      </c>
      <c r="G91" s="3">
        <f t="shared" si="10"/>
        <v>17</v>
      </c>
      <c r="H91" s="3" t="s">
        <v>244</v>
      </c>
      <c r="I91" s="3" t="str">
        <f>VLOOKUP($H91,Customers!$A$1:$I$721,2,FALSE)</f>
        <v>Komal Shah</v>
      </c>
      <c r="J91" s="3" t="str">
        <f>VLOOKUP($H91,Customers!$A$1:$I$721,3,FALSE)</f>
        <v>Female</v>
      </c>
      <c r="K91" s="3">
        <f>VLOOKUP($H91,Customers!$A$1:$I$721,4,FALSE)</f>
        <v>24</v>
      </c>
      <c r="L91" s="3" t="str">
        <f>VLOOKUP($H91,Customers!$A$1:$I$721,5,FALSE)</f>
        <v>Chennai</v>
      </c>
      <c r="M91" s="3" t="str">
        <f>VLOOKUP($H91,Customers!$A$1:$I$721,6,FALSE)</f>
        <v>Tamil Nadu</v>
      </c>
      <c r="N91" s="3" t="str">
        <f>VLOOKUP($H91,Customers!$A$1:$I$721,7,FALSE)</f>
        <v>Salaried - Private</v>
      </c>
      <c r="O91" s="3">
        <f>VLOOKUP($H91,Customers!$A$1:$I$721,8,FALSE)</f>
        <v>640000</v>
      </c>
      <c r="P91" s="3" t="str">
        <f>VLOOKUP($H91,Customers!$A$1:$I$721,9,FALSE)</f>
        <v>Individual</v>
      </c>
      <c r="Q91" s="3" t="s">
        <v>326</v>
      </c>
      <c r="R91" s="3" t="str" cm="1">
        <f t="array" ref="R91:Y91">VLOOKUP($Q91,Cars[],{2,3,4,5,6,7,8,9},FALSE)</f>
        <v>Tata</v>
      </c>
      <c r="S91" s="3" t="str">
        <v>Tiago EV</v>
      </c>
      <c r="T91" s="3" t="str">
        <v>Hatchback</v>
      </c>
      <c r="U91" s="3" t="str">
        <v>Electric</v>
      </c>
      <c r="V91" s="3" t="str">
        <v>Automatic</v>
      </c>
      <c r="W91" s="3">
        <v>800000</v>
      </c>
      <c r="X91" s="3">
        <v>2022</v>
      </c>
      <c r="Y91" s="3">
        <v>2</v>
      </c>
      <c r="Z91" s="3" t="s">
        <v>186</v>
      </c>
      <c r="AA91" s="3" t="str">
        <f>VLOOKUP(Z91,Dealers[],5,FALSE)</f>
        <v>South</v>
      </c>
      <c r="AB91" s="3" t="str" cm="1">
        <f t="array" ref="AB91:AE91">VLOOKUP($Z91,Dealers[],{2,7,8,9},FALSE)</f>
        <v>Coimbatore Car World</v>
      </c>
      <c r="AC91" s="3">
        <v>2015</v>
      </c>
      <c r="AD91" s="3">
        <v>4500</v>
      </c>
      <c r="AE91" s="3">
        <v>4.3</v>
      </c>
      <c r="AF91" s="3" t="s">
        <v>187</v>
      </c>
      <c r="AG91" s="3" t="str">
        <f>VLOOKUP($AF91,SalesPerson[],2,FALSE)</f>
        <v>Arjun Verma</v>
      </c>
      <c r="AH91" s="3">
        <f>_xlfn.XLOOKUP(AG91,Salespersons!$B:$B,Salespersons!$G:$G,,0)</f>
        <v>4</v>
      </c>
      <c r="AI91" s="3" t="str">
        <f>_xlfn.XLOOKUP(AG91,Salespersons!$B:$B,Salespersons!$I:$I,,0)</f>
        <v>True</v>
      </c>
      <c r="AJ91" s="3" t="s">
        <v>78</v>
      </c>
      <c r="AK91" s="14">
        <f t="shared" si="6"/>
        <v>0.01</v>
      </c>
      <c r="AL91" s="5">
        <v>8000</v>
      </c>
      <c r="AM91" s="5">
        <f t="shared" si="7"/>
        <v>792000</v>
      </c>
      <c r="AN91" s="16">
        <f t="shared" si="11"/>
        <v>7.92</v>
      </c>
      <c r="AO91" s="3" t="s">
        <v>31</v>
      </c>
      <c r="AP91" s="3" t="s">
        <v>70</v>
      </c>
      <c r="AQ91" s="3" t="s">
        <v>122</v>
      </c>
      <c r="AR91" s="3" t="s">
        <v>24</v>
      </c>
      <c r="AS91" s="3" t="str" cm="1">
        <f t="array" ref="AS91:AW91">VLOOKUP($A91,Feedback[],{2,4,5,6,7},FALSE)</f>
        <v>FB0045</v>
      </c>
      <c r="AT91" s="3">
        <v>5</v>
      </c>
      <c r="AU91" s="3">
        <v>10</v>
      </c>
      <c r="AV91" s="3" t="str">
        <v>Phone</v>
      </c>
      <c r="AW91" s="3" t="str">
        <v>None</v>
      </c>
    </row>
    <row r="92" spans="1:49" x14ac:dyDescent="0.3">
      <c r="A92" s="3" t="s">
        <v>327</v>
      </c>
      <c r="B92" s="4">
        <v>45395</v>
      </c>
      <c r="C92" s="4" t="str">
        <f t="shared" si="8"/>
        <v>Apr</v>
      </c>
      <c r="D92" s="4" t="str">
        <f t="shared" si="9"/>
        <v>2024</v>
      </c>
      <c r="E92" s="4">
        <v>45429</v>
      </c>
      <c r="F92" s="3" t="s">
        <v>23</v>
      </c>
      <c r="G92" s="3">
        <f t="shared" si="10"/>
        <v>34</v>
      </c>
      <c r="H92" s="3" t="s">
        <v>328</v>
      </c>
      <c r="I92" s="3" t="str">
        <f>VLOOKUP($H92,Customers!$A$1:$I$721,2,FALSE)</f>
        <v>Harsh Kapoor</v>
      </c>
      <c r="J92" s="3" t="str">
        <f>VLOOKUP($H92,Customers!$A$1:$I$721,3,FALSE)</f>
        <v>Male</v>
      </c>
      <c r="K92" s="3">
        <f>VLOOKUP($H92,Customers!$A$1:$I$721,4,FALSE)</f>
        <v>29</v>
      </c>
      <c r="L92" s="3" t="str">
        <f>VLOOKUP($H92,Customers!$A$1:$I$721,5,FALSE)</f>
        <v>Surat</v>
      </c>
      <c r="M92" s="3" t="str">
        <f>VLOOKUP($H92,Customers!$A$1:$I$721,6,FALSE)</f>
        <v>Gujarat</v>
      </c>
      <c r="N92" s="3" t="str">
        <f>VLOOKUP($H92,Customers!$A$1:$I$721,7,FALSE)</f>
        <v>Salaried - Government</v>
      </c>
      <c r="O92" s="3">
        <f>VLOOKUP($H92,Customers!$A$1:$I$721,8,FALSE)</f>
        <v>620000</v>
      </c>
      <c r="P92" s="3" t="str">
        <f>VLOOKUP($H92,Customers!$A$1:$I$721,9,FALSE)</f>
        <v>Individual</v>
      </c>
      <c r="Q92" s="3" t="s">
        <v>145</v>
      </c>
      <c r="R92" s="3" t="str" cm="1">
        <f t="array" ref="R92:Y92">VLOOKUP($Q92,Cars[],{2,3,4,5,6,7,8,9},FALSE)</f>
        <v>Hyundai</v>
      </c>
      <c r="S92" s="3" t="str">
        <v>i20</v>
      </c>
      <c r="T92" s="3" t="str">
        <v>Hatchback</v>
      </c>
      <c r="U92" s="3" t="str">
        <v>Petrol</v>
      </c>
      <c r="V92" s="3" t="str">
        <v>Automatic</v>
      </c>
      <c r="W92" s="3">
        <v>780000</v>
      </c>
      <c r="X92" s="3">
        <v>2023</v>
      </c>
      <c r="Y92" s="3">
        <v>2</v>
      </c>
      <c r="Z92" s="3" t="s">
        <v>209</v>
      </c>
      <c r="AA92" s="3" t="str">
        <f>VLOOKUP(Z92,Dealers[],5,FALSE)</f>
        <v>West</v>
      </c>
      <c r="AB92" s="3" t="str" cm="1">
        <f t="array" ref="AB92:AE92">VLOOKUP($Z92,Dealers[],{2,7,8,9},FALSE)</f>
        <v>Ahmedabad Auto Hub</v>
      </c>
      <c r="AC92" s="3">
        <v>2011</v>
      </c>
      <c r="AD92" s="3">
        <v>12000</v>
      </c>
      <c r="AE92" s="3">
        <v>3.8</v>
      </c>
      <c r="AF92" s="3" t="s">
        <v>329</v>
      </c>
      <c r="AG92" s="3" t="str">
        <f>VLOOKUP($AF92,SalesPerson[],2,FALSE)</f>
        <v>Nitin Das</v>
      </c>
      <c r="AH92" s="3">
        <f>_xlfn.XLOOKUP(AG92,Salespersons!$B:$B,Salespersons!$G:$G,,0)</f>
        <v>5</v>
      </c>
      <c r="AI92" s="3" t="str">
        <f>_xlfn.XLOOKUP(AG92,Salespersons!$B:$B,Salespersons!$I:$I,,0)</f>
        <v>True</v>
      </c>
      <c r="AJ92" s="3" t="s">
        <v>78</v>
      </c>
      <c r="AK92" s="14">
        <f t="shared" si="6"/>
        <v>2.8205128205128206E-2</v>
      </c>
      <c r="AL92" s="5">
        <v>22000</v>
      </c>
      <c r="AM92" s="5">
        <f t="shared" si="7"/>
        <v>758000</v>
      </c>
      <c r="AN92" s="16">
        <f t="shared" si="11"/>
        <v>7.58</v>
      </c>
      <c r="AO92" s="3" t="s">
        <v>31</v>
      </c>
      <c r="AP92" s="3" t="s">
        <v>180</v>
      </c>
      <c r="AQ92" s="3" t="s">
        <v>46</v>
      </c>
      <c r="AR92" s="3" t="s">
        <v>24</v>
      </c>
      <c r="AS92" s="3" t="str" cm="1">
        <f t="array" ref="AS92:AW92">VLOOKUP($A92,Feedback[],{2,4,5,6,7},FALSE)</f>
        <v>FB0046</v>
      </c>
      <c r="AT92" s="3">
        <v>3</v>
      </c>
      <c r="AU92" s="3">
        <v>5</v>
      </c>
      <c r="AV92" s="3" t="str">
        <v>Email</v>
      </c>
      <c r="AW92" s="3" t="str">
        <v>After-Sales Support</v>
      </c>
    </row>
    <row r="93" spans="1:49" x14ac:dyDescent="0.3">
      <c r="A93" s="3" t="s">
        <v>330</v>
      </c>
      <c r="B93" s="4">
        <v>45396</v>
      </c>
      <c r="C93" s="4" t="str">
        <f t="shared" si="8"/>
        <v>Apr</v>
      </c>
      <c r="D93" s="4" t="str">
        <f t="shared" si="9"/>
        <v>2024</v>
      </c>
      <c r="E93" s="4">
        <v>45424</v>
      </c>
      <c r="F93" s="3" t="s">
        <v>23</v>
      </c>
      <c r="G93" s="3">
        <f t="shared" si="10"/>
        <v>28</v>
      </c>
      <c r="H93" s="3" t="s">
        <v>331</v>
      </c>
      <c r="I93" s="3" t="str">
        <f>VLOOKUP($H93,Customers!$A$1:$I$721,2,FALSE)</f>
        <v>Kamal Jain</v>
      </c>
      <c r="J93" s="3" t="str">
        <f>VLOOKUP($H93,Customers!$A$1:$I$721,3,FALSE)</f>
        <v>Male</v>
      </c>
      <c r="K93" s="3">
        <f>VLOOKUP($H93,Customers!$A$1:$I$721,4,FALSE)</f>
        <v>29</v>
      </c>
      <c r="L93" s="3" t="str">
        <f>VLOOKUP($H93,Customers!$A$1:$I$721,5,FALSE)</f>
        <v>Mysuru</v>
      </c>
      <c r="M93" s="3" t="str">
        <f>VLOOKUP($H93,Customers!$A$1:$I$721,6,FALSE)</f>
        <v>Karnataka</v>
      </c>
      <c r="N93" s="3" t="str">
        <f>VLOOKUP($H93,Customers!$A$1:$I$721,7,FALSE)</f>
        <v>Salaried - Government</v>
      </c>
      <c r="O93" s="3">
        <f>VLOOKUP($H93,Customers!$A$1:$I$721,8,FALSE)</f>
        <v>710000</v>
      </c>
      <c r="P93" s="3" t="str">
        <f>VLOOKUP($H93,Customers!$A$1:$I$721,9,FALSE)</f>
        <v>Individual</v>
      </c>
      <c r="Q93" s="3" t="s">
        <v>332</v>
      </c>
      <c r="R93" s="3" t="str" cm="1">
        <f t="array" ref="R93:Y93">VLOOKUP($Q93,Cars[],{2,3,4,5,6,7,8,9},FALSE)</f>
        <v>Kia</v>
      </c>
      <c r="S93" s="3" t="str">
        <v>Seltos</v>
      </c>
      <c r="T93" s="3" t="str">
        <v>SUV</v>
      </c>
      <c r="U93" s="3" t="str">
        <v>Petrol</v>
      </c>
      <c r="V93" s="3" t="str">
        <v>Automatic</v>
      </c>
      <c r="W93" s="3">
        <v>1350000</v>
      </c>
      <c r="X93" s="3">
        <v>2023</v>
      </c>
      <c r="Y93" s="3">
        <v>3</v>
      </c>
      <c r="Z93" s="3" t="s">
        <v>126</v>
      </c>
      <c r="AA93" s="3" t="str">
        <f>VLOOKUP(Z93,Dealers[],5,FALSE)</f>
        <v>South</v>
      </c>
      <c r="AB93" s="3" t="str" cm="1">
        <f t="array" ref="AB93:AE93">VLOOKUP($Z93,Dealers[],{2,7,8,9},FALSE)</f>
        <v>Bengaluru Auto Hub</v>
      </c>
      <c r="AC93" s="3">
        <v>2013</v>
      </c>
      <c r="AD93" s="3">
        <v>12000</v>
      </c>
      <c r="AE93" s="3">
        <v>4.4000000000000004</v>
      </c>
      <c r="AF93" s="3" t="s">
        <v>127</v>
      </c>
      <c r="AG93" s="3" t="str">
        <f>VLOOKUP($AF93,SalesPerson[],2,FALSE)</f>
        <v>Yash Sharma</v>
      </c>
      <c r="AH93" s="3">
        <f>_xlfn.XLOOKUP(AG93,Salespersons!$B:$B,Salespersons!$G:$G,,0)</f>
        <v>5</v>
      </c>
      <c r="AI93" s="3" t="str">
        <f>_xlfn.XLOOKUP(AG93,Salespersons!$B:$B,Salespersons!$I:$I,,0)</f>
        <v>True</v>
      </c>
      <c r="AJ93" s="3" t="s">
        <v>30</v>
      </c>
      <c r="AK93" s="14">
        <f t="shared" si="6"/>
        <v>0</v>
      </c>
      <c r="AL93" s="5">
        <v>0</v>
      </c>
      <c r="AM93" s="5">
        <f t="shared" si="7"/>
        <v>1350000</v>
      </c>
      <c r="AN93" s="16">
        <f t="shared" si="11"/>
        <v>13.5</v>
      </c>
      <c r="AO93" s="3" t="s">
        <v>95</v>
      </c>
      <c r="AP93" s="3" t="s">
        <v>70</v>
      </c>
      <c r="AQ93" s="3" t="s">
        <v>22</v>
      </c>
      <c r="AR93" s="3" t="s">
        <v>24</v>
      </c>
      <c r="AS93" s="3" t="s">
        <v>4646</v>
      </c>
      <c r="AT93" s="3" t="s">
        <v>4646</v>
      </c>
      <c r="AU93" s="3" t="s">
        <v>4646</v>
      </c>
      <c r="AV93" s="3" t="s">
        <v>4646</v>
      </c>
      <c r="AW93" s="3" t="s">
        <v>4646</v>
      </c>
    </row>
    <row r="94" spans="1:49" x14ac:dyDescent="0.3">
      <c r="A94" s="3" t="s">
        <v>333</v>
      </c>
      <c r="B94" s="4">
        <v>45397</v>
      </c>
      <c r="C94" s="4" t="str">
        <f t="shared" si="8"/>
        <v>Apr</v>
      </c>
      <c r="D94" s="4" t="str">
        <f t="shared" si="9"/>
        <v>2024</v>
      </c>
      <c r="E94" s="4">
        <v>45423</v>
      </c>
      <c r="F94" s="3" t="s">
        <v>23</v>
      </c>
      <c r="G94" s="3">
        <f t="shared" si="10"/>
        <v>26</v>
      </c>
      <c r="H94" s="3" t="s">
        <v>129</v>
      </c>
      <c r="I94" s="3" t="str">
        <f>VLOOKUP($H94,Customers!$A$1:$I$721,2,FALSE)</f>
        <v>Nisha Mishra</v>
      </c>
      <c r="J94" s="3" t="str">
        <f>VLOOKUP($H94,Customers!$A$1:$I$721,3,FALSE)</f>
        <v>Female</v>
      </c>
      <c r="K94" s="3">
        <f>VLOOKUP($H94,Customers!$A$1:$I$721,4,FALSE)</f>
        <v>21</v>
      </c>
      <c r="L94" s="3" t="str">
        <f>VLOOKUP($H94,Customers!$A$1:$I$721,5,FALSE)</f>
        <v>Pune</v>
      </c>
      <c r="M94" s="3" t="str">
        <f>VLOOKUP($H94,Customers!$A$1:$I$721,6,FALSE)</f>
        <v>Maharashtra</v>
      </c>
      <c r="N94" s="3" t="str">
        <f>VLOOKUP($H94,Customers!$A$1:$I$721,7,FALSE)</f>
        <v>Student/Other</v>
      </c>
      <c r="O94" s="3">
        <f>VLOOKUP($H94,Customers!$A$1:$I$721,8,FALSE)</f>
        <v>590000</v>
      </c>
      <c r="P94" s="3" t="str">
        <f>VLOOKUP($H94,Customers!$A$1:$I$721,9,FALSE)</f>
        <v>Individual</v>
      </c>
      <c r="Q94" s="3" t="s">
        <v>326</v>
      </c>
      <c r="R94" s="3" t="str" cm="1">
        <f t="array" ref="R94:Y94">VLOOKUP($Q94,Cars[],{2,3,4,5,6,7,8,9},FALSE)</f>
        <v>Tata</v>
      </c>
      <c r="S94" s="3" t="str">
        <v>Tiago EV</v>
      </c>
      <c r="T94" s="3" t="str">
        <v>Hatchback</v>
      </c>
      <c r="U94" s="3" t="str">
        <v>Electric</v>
      </c>
      <c r="V94" s="3" t="str">
        <v>Automatic</v>
      </c>
      <c r="W94" s="3">
        <v>800000</v>
      </c>
      <c r="X94" s="3">
        <v>2022</v>
      </c>
      <c r="Y94" s="3">
        <v>2</v>
      </c>
      <c r="Z94" s="3" t="s">
        <v>43</v>
      </c>
      <c r="AA94" s="3" t="str">
        <f>VLOOKUP(Z94,Dealers[],5,FALSE)</f>
        <v>West</v>
      </c>
      <c r="AB94" s="3" t="str" cm="1">
        <f t="array" ref="AB94:AE94">VLOOKUP($Z94,Dealers[],{2,7,8,9},FALSE)</f>
        <v>Nagpur Motors</v>
      </c>
      <c r="AC94" s="3">
        <v>2019</v>
      </c>
      <c r="AD94" s="3">
        <v>12000</v>
      </c>
      <c r="AE94" s="3">
        <v>4.5999999999999996</v>
      </c>
      <c r="AF94" s="3" t="s">
        <v>44</v>
      </c>
      <c r="AG94" s="3" t="str">
        <f>VLOOKUP($AF94,SalesPerson[],2,FALSE)</f>
        <v>Arjun Reddy</v>
      </c>
      <c r="AH94" s="3">
        <f>_xlfn.XLOOKUP(AG94,Salespersons!$B:$B,Salespersons!$G:$G,,0)</f>
        <v>5</v>
      </c>
      <c r="AI94" s="3" t="str">
        <f>_xlfn.XLOOKUP(AG94,Salespersons!$B:$B,Salespersons!$I:$I,,0)</f>
        <v>True</v>
      </c>
      <c r="AJ94" s="3" t="s">
        <v>59</v>
      </c>
      <c r="AK94" s="14">
        <f t="shared" si="6"/>
        <v>0</v>
      </c>
      <c r="AL94" s="5">
        <v>0</v>
      </c>
      <c r="AM94" s="5">
        <f t="shared" si="7"/>
        <v>800000</v>
      </c>
      <c r="AN94" s="16">
        <f t="shared" si="11"/>
        <v>8</v>
      </c>
      <c r="AO94" s="3" t="s">
        <v>31</v>
      </c>
      <c r="AP94" s="3" t="s">
        <v>32</v>
      </c>
      <c r="AQ94" s="3" t="s">
        <v>22</v>
      </c>
      <c r="AR94" s="3" t="s">
        <v>24</v>
      </c>
      <c r="AS94" s="3" t="str" cm="1">
        <f t="array" ref="AS94:AW94">VLOOKUP($A94,Feedback[],{2,4,5,6,7},FALSE)</f>
        <v>FB0047</v>
      </c>
      <c r="AT94" s="3">
        <v>5</v>
      </c>
      <c r="AU94" s="3">
        <v>10</v>
      </c>
      <c r="AV94" s="3" t="str">
        <v>Dealer Visit</v>
      </c>
      <c r="AW94" s="3" t="str">
        <v>None</v>
      </c>
    </row>
    <row r="95" spans="1:49" x14ac:dyDescent="0.3">
      <c r="A95" s="3" t="s">
        <v>334</v>
      </c>
      <c r="B95" s="4">
        <v>45397</v>
      </c>
      <c r="C95" s="4" t="str">
        <f t="shared" si="8"/>
        <v>Apr</v>
      </c>
      <c r="D95" s="4" t="str">
        <f t="shared" si="9"/>
        <v>2024</v>
      </c>
      <c r="E95" s="3"/>
      <c r="F95" s="3" t="s">
        <v>114</v>
      </c>
      <c r="G95" s="3" t="str">
        <f t="shared" si="10"/>
        <v/>
      </c>
      <c r="H95" s="3" t="s">
        <v>335</v>
      </c>
      <c r="I95" s="3" t="str">
        <f>VLOOKUP($H95,Customers!$A$1:$I$721,2,FALSE)</f>
        <v>Priya Bose</v>
      </c>
      <c r="J95" s="3" t="str">
        <f>VLOOKUP($H95,Customers!$A$1:$I$721,3,FALSE)</f>
        <v>Female</v>
      </c>
      <c r="K95" s="3">
        <f>VLOOKUP($H95,Customers!$A$1:$I$721,4,FALSE)</f>
        <v>47</v>
      </c>
      <c r="L95" s="3" t="str">
        <f>VLOOKUP($H95,Customers!$A$1:$I$721,5,FALSE)</f>
        <v>Panipat</v>
      </c>
      <c r="M95" s="3" t="str">
        <f>VLOOKUP($H95,Customers!$A$1:$I$721,6,FALSE)</f>
        <v>Haryana</v>
      </c>
      <c r="N95" s="3" t="str">
        <f>VLOOKUP($H95,Customers!$A$1:$I$721,7,FALSE)</f>
        <v>Salaried - Private</v>
      </c>
      <c r="O95" s="3">
        <f>VLOOKUP($H95,Customers!$A$1:$I$721,8,FALSE)</f>
        <v>750000</v>
      </c>
      <c r="P95" s="3" t="str">
        <f>VLOOKUP($H95,Customers!$A$1:$I$721,9,FALSE)</f>
        <v>Individual</v>
      </c>
      <c r="Q95" s="3" t="s">
        <v>50</v>
      </c>
      <c r="R95" s="3" t="str" cm="1">
        <f t="array" ref="R95:Y95">VLOOKUP($Q95,Cars[],{2,3,4,5,6,7,8,9},FALSE)</f>
        <v>Hyundai</v>
      </c>
      <c r="S95" s="3" t="str">
        <v>Venue</v>
      </c>
      <c r="T95" s="3" t="str">
        <v>SUV</v>
      </c>
      <c r="U95" s="3" t="str">
        <v>Petrol</v>
      </c>
      <c r="V95" s="3" t="str">
        <v>Manual</v>
      </c>
      <c r="W95" s="3">
        <v>800000</v>
      </c>
      <c r="X95" s="3">
        <v>2022</v>
      </c>
      <c r="Y95" s="3">
        <v>3</v>
      </c>
      <c r="Z95" s="3" t="s">
        <v>51</v>
      </c>
      <c r="AA95" s="3" t="str">
        <f>VLOOKUP(Z95,Dealers[],5,FALSE)</f>
        <v>North</v>
      </c>
      <c r="AB95" s="3" t="str" cm="1">
        <f t="array" ref="AB95:AE95">VLOOKUP($Z95,Dealers[],{2,7,8,9},FALSE)</f>
        <v>Panipat Motors</v>
      </c>
      <c r="AC95" s="3">
        <v>2012</v>
      </c>
      <c r="AD95" s="3">
        <v>10000</v>
      </c>
      <c r="AE95" s="3">
        <v>4.2</v>
      </c>
      <c r="AF95" s="3" t="s">
        <v>118</v>
      </c>
      <c r="AG95" s="3" t="str">
        <f>VLOOKUP($AF95,SalesPerson[],2,FALSE)</f>
        <v>Rahul Rao</v>
      </c>
      <c r="AH95" s="3">
        <f>_xlfn.XLOOKUP(AG95,Salespersons!$B:$B,Salespersons!$G:$G,,0)</f>
        <v>5</v>
      </c>
      <c r="AI95" s="3" t="str">
        <f>_xlfn.XLOOKUP(AG95,Salespersons!$B:$B,Salespersons!$I:$I,,0)</f>
        <v>True</v>
      </c>
      <c r="AJ95" s="3" t="s">
        <v>30</v>
      </c>
      <c r="AK95" s="14">
        <f t="shared" si="6"/>
        <v>4.4999999999999998E-2</v>
      </c>
      <c r="AL95" s="5">
        <v>36000</v>
      </c>
      <c r="AM95" s="5">
        <f t="shared" si="7"/>
        <v>764000</v>
      </c>
      <c r="AN95" s="16">
        <f t="shared" si="11"/>
        <v>7.64</v>
      </c>
      <c r="AO95" s="3" t="s">
        <v>31</v>
      </c>
      <c r="AP95" s="3" t="s">
        <v>39</v>
      </c>
      <c r="AQ95" s="3" t="s">
        <v>33</v>
      </c>
      <c r="AR95" s="3" t="s">
        <v>24</v>
      </c>
      <c r="AS95" s="3" t="s">
        <v>4646</v>
      </c>
      <c r="AT95" s="3" t="s">
        <v>4646</v>
      </c>
      <c r="AU95" s="3" t="s">
        <v>4646</v>
      </c>
      <c r="AV95" s="3" t="s">
        <v>4646</v>
      </c>
      <c r="AW95" s="3" t="s">
        <v>4646</v>
      </c>
    </row>
    <row r="96" spans="1:49" x14ac:dyDescent="0.3">
      <c r="A96" s="3" t="s">
        <v>336</v>
      </c>
      <c r="B96" s="4">
        <v>45399</v>
      </c>
      <c r="C96" s="4" t="str">
        <f t="shared" si="8"/>
        <v>Apr</v>
      </c>
      <c r="D96" s="4" t="str">
        <f t="shared" si="9"/>
        <v>2024</v>
      </c>
      <c r="E96" s="4">
        <v>45417</v>
      </c>
      <c r="F96" s="3" t="s">
        <v>23</v>
      </c>
      <c r="G96" s="3">
        <f t="shared" si="10"/>
        <v>18</v>
      </c>
      <c r="H96" s="3" t="s">
        <v>337</v>
      </c>
      <c r="I96" s="3" t="str">
        <f>VLOOKUP($H96,Customers!$A$1:$I$721,2,FALSE)</f>
        <v>Gaurav Das</v>
      </c>
      <c r="J96" s="3" t="str">
        <f>VLOOKUP($H96,Customers!$A$1:$I$721,3,FALSE)</f>
        <v>Male</v>
      </c>
      <c r="K96" s="3">
        <f>VLOOKUP($H96,Customers!$A$1:$I$721,4,FALSE)</f>
        <v>39</v>
      </c>
      <c r="L96" s="3" t="str">
        <f>VLOOKUP($H96,Customers!$A$1:$I$721,5,FALSE)</f>
        <v>Chandigarh</v>
      </c>
      <c r="M96" s="3" t="str">
        <f>VLOOKUP($H96,Customers!$A$1:$I$721,6,FALSE)</f>
        <v>Chandigarh</v>
      </c>
      <c r="N96" s="3" t="str">
        <f>VLOOKUP($H96,Customers!$A$1:$I$721,7,FALSE)</f>
        <v>Engineer</v>
      </c>
      <c r="O96" s="3">
        <f>VLOOKUP($H96,Customers!$A$1:$I$721,8,FALSE)</f>
        <v>1640000</v>
      </c>
      <c r="P96" s="3" t="str">
        <f>VLOOKUP($H96,Customers!$A$1:$I$721,9,FALSE)</f>
        <v>Individual</v>
      </c>
      <c r="Q96" s="3" t="s">
        <v>205</v>
      </c>
      <c r="R96" s="3" t="str" cm="1">
        <f t="array" ref="R96:Y96">VLOOKUP($Q96,Cars[],{2,3,4,5,6,7,8,9},FALSE)</f>
        <v>Maruti Suzuki</v>
      </c>
      <c r="S96" s="3" t="str">
        <v>Grand Vitara</v>
      </c>
      <c r="T96" s="3" t="str">
        <v>SUV</v>
      </c>
      <c r="U96" s="3" t="str">
        <v>Hybrid</v>
      </c>
      <c r="V96" s="3" t="str">
        <v>Automatic</v>
      </c>
      <c r="W96" s="3">
        <v>1150000</v>
      </c>
      <c r="X96" s="3">
        <v>2022</v>
      </c>
      <c r="Y96" s="3">
        <v>3</v>
      </c>
      <c r="Z96" s="3" t="s">
        <v>84</v>
      </c>
      <c r="AA96" s="3" t="str">
        <f>VLOOKUP(Z96,Dealers[],5,FALSE)</f>
        <v>West</v>
      </c>
      <c r="AB96" s="3" t="str" cm="1">
        <f t="array" ref="AB96:AE96">VLOOKUP($Z96,Dealers[],{2,7,8,9},FALSE)</f>
        <v>Pune Autoplex</v>
      </c>
      <c r="AC96" s="3">
        <v>2014</v>
      </c>
      <c r="AD96" s="3">
        <v>3000</v>
      </c>
      <c r="AE96" s="3">
        <v>4.5999999999999996</v>
      </c>
      <c r="AF96" s="3" t="s">
        <v>295</v>
      </c>
      <c r="AG96" s="3" t="str">
        <f>VLOOKUP($AF96,SalesPerson[],2,FALSE)</f>
        <v>Shweta Mishra</v>
      </c>
      <c r="AH96" s="3">
        <f>_xlfn.XLOOKUP(AG96,Salespersons!$B:$B,Salespersons!$G:$G,,0)</f>
        <v>5</v>
      </c>
      <c r="AI96" s="3" t="str">
        <f>_xlfn.XLOOKUP(AG96,Salespersons!$B:$B,Salespersons!$I:$I,,0)</f>
        <v>True</v>
      </c>
      <c r="AJ96" s="3" t="s">
        <v>268</v>
      </c>
      <c r="AK96" s="14">
        <f t="shared" si="6"/>
        <v>4.3478260869565216E-2</v>
      </c>
      <c r="AL96" s="5">
        <v>50000</v>
      </c>
      <c r="AM96" s="5">
        <f t="shared" si="7"/>
        <v>1100000</v>
      </c>
      <c r="AN96" s="16">
        <f t="shared" si="11"/>
        <v>11</v>
      </c>
      <c r="AO96" s="3" t="s">
        <v>31</v>
      </c>
      <c r="AP96" s="3" t="s">
        <v>227</v>
      </c>
      <c r="AQ96" s="3" t="s">
        <v>22</v>
      </c>
      <c r="AR96" s="3" t="s">
        <v>24</v>
      </c>
      <c r="AS96" s="3" t="s">
        <v>4646</v>
      </c>
      <c r="AT96" s="3" t="s">
        <v>4646</v>
      </c>
      <c r="AU96" s="3" t="s">
        <v>4646</v>
      </c>
      <c r="AV96" s="3" t="s">
        <v>4646</v>
      </c>
      <c r="AW96" s="3" t="s">
        <v>4646</v>
      </c>
    </row>
    <row r="97" spans="1:49" x14ac:dyDescent="0.3">
      <c r="A97" s="3" t="s">
        <v>338</v>
      </c>
      <c r="B97" s="4">
        <v>45401</v>
      </c>
      <c r="C97" s="4" t="str">
        <f t="shared" si="8"/>
        <v>Apr</v>
      </c>
      <c r="D97" s="4" t="str">
        <f t="shared" si="9"/>
        <v>2024</v>
      </c>
      <c r="E97" s="4">
        <v>45436</v>
      </c>
      <c r="F97" s="3" t="s">
        <v>23</v>
      </c>
      <c r="G97" s="3">
        <f t="shared" si="10"/>
        <v>35</v>
      </c>
      <c r="H97" s="3" t="s">
        <v>339</v>
      </c>
      <c r="I97" s="3" t="str">
        <f>VLOOKUP($H97,Customers!$A$1:$I$721,2,FALSE)</f>
        <v>Sneha Patel</v>
      </c>
      <c r="J97" s="3" t="str">
        <f>VLOOKUP($H97,Customers!$A$1:$I$721,3,FALSE)</f>
        <v>Female</v>
      </c>
      <c r="K97" s="3">
        <f>VLOOKUP($H97,Customers!$A$1:$I$721,4,FALSE)</f>
        <v>37</v>
      </c>
      <c r="L97" s="3" t="str">
        <f>VLOOKUP($H97,Customers!$A$1:$I$721,5,FALSE)</f>
        <v>Hyderabad</v>
      </c>
      <c r="M97" s="3" t="str">
        <f>VLOOKUP($H97,Customers!$A$1:$I$721,6,FALSE)</f>
        <v>Telangana</v>
      </c>
      <c r="N97" s="3" t="str">
        <f>VLOOKUP($H97,Customers!$A$1:$I$721,7,FALSE)</f>
        <v>Self-Employed Professional</v>
      </c>
      <c r="O97" s="3">
        <f>VLOOKUP($H97,Customers!$A$1:$I$721,8,FALSE)</f>
        <v>950000</v>
      </c>
      <c r="P97" s="3" t="str">
        <f>VLOOKUP($H97,Customers!$A$1:$I$721,9,FALSE)</f>
        <v>Individual</v>
      </c>
      <c r="Q97" s="3" t="s">
        <v>42</v>
      </c>
      <c r="R97" s="3" t="str" cm="1">
        <f t="array" ref="R97:Y97">VLOOKUP($Q97,Cars[],{2,3,4,5,6,7,8,9},FALSE)</f>
        <v>Maruti Suzuki</v>
      </c>
      <c r="S97" s="3" t="str">
        <v>Swift</v>
      </c>
      <c r="T97" s="3" t="str">
        <v>Hatchback</v>
      </c>
      <c r="U97" s="3" t="str">
        <v>Petrol</v>
      </c>
      <c r="V97" s="3" t="str">
        <v>Manual</v>
      </c>
      <c r="W97" s="3">
        <v>650000</v>
      </c>
      <c r="X97" s="3">
        <v>2024</v>
      </c>
      <c r="Y97" s="3">
        <v>3</v>
      </c>
      <c r="Z97" s="3" t="s">
        <v>68</v>
      </c>
      <c r="AA97" s="3" t="str">
        <f>VLOOKUP(Z97,Dealers[],5,FALSE)</f>
        <v>South</v>
      </c>
      <c r="AB97" s="3" t="str" cm="1">
        <f t="array" ref="AB97:AE97">VLOOKUP($Z97,Dealers[],{2,7,8,9},FALSE)</f>
        <v>Hyderabad Automobiles</v>
      </c>
      <c r="AC97" s="3">
        <v>2019</v>
      </c>
      <c r="AD97" s="3">
        <v>4500</v>
      </c>
      <c r="AE97" s="3">
        <v>3.8</v>
      </c>
      <c r="AF97" s="3" t="s">
        <v>69</v>
      </c>
      <c r="AG97" s="3" t="str">
        <f>VLOOKUP($AF97,SalesPerson[],2,FALSE)</f>
        <v>Mohit Patel</v>
      </c>
      <c r="AH97" s="3">
        <f>_xlfn.XLOOKUP(AG97,Salespersons!$B:$B,Salespersons!$G:$G,,0)</f>
        <v>7</v>
      </c>
      <c r="AI97" s="3" t="str">
        <f>_xlfn.XLOOKUP(AG97,Salespersons!$B:$B,Salespersons!$I:$I,,0)</f>
        <v>True</v>
      </c>
      <c r="AJ97" s="3" t="s">
        <v>59</v>
      </c>
      <c r="AK97" s="14">
        <f t="shared" si="6"/>
        <v>1.8461538461538463E-2</v>
      </c>
      <c r="AL97" s="5">
        <v>12000</v>
      </c>
      <c r="AM97" s="5">
        <f t="shared" si="7"/>
        <v>638000</v>
      </c>
      <c r="AN97" s="16">
        <f t="shared" si="11"/>
        <v>6.38</v>
      </c>
      <c r="AO97" s="3" t="s">
        <v>20</v>
      </c>
      <c r="AP97" s="3" t="s">
        <v>21</v>
      </c>
      <c r="AQ97" s="3" t="s">
        <v>33</v>
      </c>
      <c r="AR97" s="3" t="s">
        <v>24</v>
      </c>
      <c r="AS97" s="3" t="str" cm="1">
        <f t="array" ref="AS97:AW97">VLOOKUP($A97,Feedback[],{2,4,5,6,7},FALSE)</f>
        <v>FB0048</v>
      </c>
      <c r="AT97" s="3">
        <v>4</v>
      </c>
      <c r="AU97" s="3">
        <v>7</v>
      </c>
      <c r="AV97" s="3" t="str">
        <v>Dealer Visit</v>
      </c>
      <c r="AW97" s="3" t="str">
        <v>None</v>
      </c>
    </row>
    <row r="98" spans="1:49" x14ac:dyDescent="0.3">
      <c r="A98" s="3" t="s">
        <v>340</v>
      </c>
      <c r="B98" s="4">
        <v>45401</v>
      </c>
      <c r="C98" s="4" t="str">
        <f t="shared" si="8"/>
        <v>Apr</v>
      </c>
      <c r="D98" s="4" t="str">
        <f t="shared" si="9"/>
        <v>2024</v>
      </c>
      <c r="E98" s="4">
        <v>45419</v>
      </c>
      <c r="F98" s="3" t="s">
        <v>23</v>
      </c>
      <c r="G98" s="3">
        <f t="shared" si="10"/>
        <v>18</v>
      </c>
      <c r="H98" s="3" t="s">
        <v>341</v>
      </c>
      <c r="I98" s="3" t="str">
        <f>VLOOKUP($H98,Customers!$A$1:$I$721,2,FALSE)</f>
        <v>Ramesh Das</v>
      </c>
      <c r="J98" s="3" t="str">
        <f>VLOOKUP($H98,Customers!$A$1:$I$721,3,FALSE)</f>
        <v>Male</v>
      </c>
      <c r="K98" s="3">
        <f>VLOOKUP($H98,Customers!$A$1:$I$721,4,FALSE)</f>
        <v>39</v>
      </c>
      <c r="L98" s="3" t="str">
        <f>VLOOKUP($H98,Customers!$A$1:$I$721,5,FALSE)</f>
        <v>Ludhiana</v>
      </c>
      <c r="M98" s="3" t="str">
        <f>VLOOKUP($H98,Customers!$A$1:$I$721,6,FALSE)</f>
        <v>Punjab</v>
      </c>
      <c r="N98" s="3" t="str">
        <f>VLOOKUP($H98,Customers!$A$1:$I$721,7,FALSE)</f>
        <v>Engineer</v>
      </c>
      <c r="O98" s="3">
        <f>VLOOKUP($H98,Customers!$A$1:$I$721,8,FALSE)</f>
        <v>2040000</v>
      </c>
      <c r="P98" s="3" t="str">
        <f>VLOOKUP($H98,Customers!$A$1:$I$721,9,FALSE)</f>
        <v>Individual</v>
      </c>
      <c r="Q98" s="3" t="s">
        <v>56</v>
      </c>
      <c r="R98" s="3" t="str" cm="1">
        <f t="array" ref="R98:Y98">VLOOKUP($Q98,Cars[],{2,3,4,5,6,7,8,9},FALSE)</f>
        <v>Maruti Suzuki</v>
      </c>
      <c r="S98" s="3" t="str">
        <v>Baleno</v>
      </c>
      <c r="T98" s="3" t="str">
        <v>Hatchback</v>
      </c>
      <c r="U98" s="3" t="str">
        <v>Petrol</v>
      </c>
      <c r="V98" s="3" t="str">
        <v>Automatic</v>
      </c>
      <c r="W98" s="3">
        <v>760000</v>
      </c>
      <c r="X98" s="3">
        <v>2022</v>
      </c>
      <c r="Y98" s="3">
        <v>2</v>
      </c>
      <c r="Z98" s="3" t="s">
        <v>28</v>
      </c>
      <c r="AA98" s="3" t="str">
        <f>VLOOKUP(Z98,Dealers[],5,FALSE)</f>
        <v>North</v>
      </c>
      <c r="AB98" s="3" t="str" cm="1">
        <f t="array" ref="AB98:AE98">VLOOKUP($Z98,Dealers[],{2,7,8,9},FALSE)</f>
        <v>Ludhiana Wheels</v>
      </c>
      <c r="AC98" s="3">
        <v>2010</v>
      </c>
      <c r="AD98" s="3">
        <v>12000</v>
      </c>
      <c r="AE98" s="3">
        <v>4</v>
      </c>
      <c r="AF98" s="3" t="s">
        <v>29</v>
      </c>
      <c r="AG98" s="3" t="str">
        <f>VLOOKUP($AF98,SalesPerson[],2,FALSE)</f>
        <v>Harsh Nair</v>
      </c>
      <c r="AH98" s="3">
        <f>_xlfn.XLOOKUP(AG98,Salespersons!$B:$B,Salespersons!$G:$G,,0)</f>
        <v>8</v>
      </c>
      <c r="AI98" s="3" t="str">
        <f>_xlfn.XLOOKUP(AG98,Salespersons!$B:$B,Salespersons!$I:$I,,0)</f>
        <v>True</v>
      </c>
      <c r="AJ98" s="3" t="s">
        <v>253</v>
      </c>
      <c r="AK98" s="14">
        <f t="shared" si="6"/>
        <v>3.5526315789473684E-2</v>
      </c>
      <c r="AL98" s="5">
        <v>27000</v>
      </c>
      <c r="AM98" s="5">
        <f t="shared" si="7"/>
        <v>733000</v>
      </c>
      <c r="AN98" s="16">
        <f t="shared" si="11"/>
        <v>7.33</v>
      </c>
      <c r="AO98" s="3" t="s">
        <v>20</v>
      </c>
      <c r="AP98" s="3" t="s">
        <v>21</v>
      </c>
      <c r="AQ98" s="3" t="s">
        <v>33</v>
      </c>
      <c r="AR98" s="3" t="s">
        <v>24</v>
      </c>
      <c r="AS98" s="3" t="s">
        <v>4646</v>
      </c>
      <c r="AT98" s="3" t="s">
        <v>4646</v>
      </c>
      <c r="AU98" s="3" t="s">
        <v>4646</v>
      </c>
      <c r="AV98" s="3" t="s">
        <v>4646</v>
      </c>
      <c r="AW98" s="3" t="s">
        <v>4646</v>
      </c>
    </row>
    <row r="99" spans="1:49" x14ac:dyDescent="0.3">
      <c r="A99" s="3" t="s">
        <v>342</v>
      </c>
      <c r="B99" s="4">
        <v>45404</v>
      </c>
      <c r="C99" s="4" t="str">
        <f t="shared" si="8"/>
        <v>Apr</v>
      </c>
      <c r="D99" s="4" t="str">
        <f t="shared" si="9"/>
        <v>2024</v>
      </c>
      <c r="E99" s="4">
        <v>45410</v>
      </c>
      <c r="F99" s="3" t="s">
        <v>23</v>
      </c>
      <c r="G99" s="3">
        <f t="shared" si="10"/>
        <v>6</v>
      </c>
      <c r="H99" s="3" t="s">
        <v>343</v>
      </c>
      <c r="I99" s="3" t="str">
        <f>VLOOKUP($H99,Customers!$A$1:$I$721,2,FALSE)</f>
        <v>Varun Joshi</v>
      </c>
      <c r="J99" s="3" t="str">
        <f>VLOOKUP($H99,Customers!$A$1:$I$721,3,FALSE)</f>
        <v>Male</v>
      </c>
      <c r="K99" s="3">
        <f>VLOOKUP($H99,Customers!$A$1:$I$721,4,FALSE)</f>
        <v>23</v>
      </c>
      <c r="L99" s="3" t="str">
        <f>VLOOKUP($H99,Customers!$A$1:$I$721,5,FALSE)</f>
        <v>Guwahati</v>
      </c>
      <c r="M99" s="3" t="str">
        <f>VLOOKUP($H99,Customers!$A$1:$I$721,6,FALSE)</f>
        <v>Assam</v>
      </c>
      <c r="N99" s="3" t="str">
        <f>VLOOKUP($H99,Customers!$A$1:$I$721,7,FALSE)</f>
        <v>Business Owner</v>
      </c>
      <c r="O99" s="3">
        <f>VLOOKUP($H99,Customers!$A$1:$I$721,8,FALSE)</f>
        <v>2230000</v>
      </c>
      <c r="P99" s="3" t="str">
        <f>VLOOKUP($H99,Customers!$A$1:$I$721,9,FALSE)</f>
        <v>Individual</v>
      </c>
      <c r="Q99" s="3" t="s">
        <v>138</v>
      </c>
      <c r="R99" s="3" t="str" cm="1">
        <f t="array" ref="R99:Y99">VLOOKUP($Q99,Cars[],{2,3,4,5,6,7,8,9},FALSE)</f>
        <v>Tata</v>
      </c>
      <c r="S99" s="3" t="str">
        <v>Nexon</v>
      </c>
      <c r="T99" s="3" t="str">
        <v>SUV</v>
      </c>
      <c r="U99" s="3" t="str">
        <v>Diesel</v>
      </c>
      <c r="V99" s="3" t="str">
        <v>Manual</v>
      </c>
      <c r="W99" s="3">
        <v>950000</v>
      </c>
      <c r="X99" s="3">
        <v>2023</v>
      </c>
      <c r="Y99" s="3">
        <v>3</v>
      </c>
      <c r="Z99" s="3" t="s">
        <v>134</v>
      </c>
      <c r="AA99" s="3" t="str">
        <f>VLOOKUP(Z99,Dealers[],5,FALSE)</f>
        <v>East</v>
      </c>
      <c r="AB99" s="3" t="str" cm="1">
        <f t="array" ref="AB99:AE99">VLOOKUP($Z99,Dealers[],{2,7,8,9},FALSE)</f>
        <v>Guwahati Automobiles</v>
      </c>
      <c r="AC99" s="3">
        <v>2005</v>
      </c>
      <c r="AD99" s="3">
        <v>12000</v>
      </c>
      <c r="AE99" s="3">
        <v>4.4000000000000004</v>
      </c>
      <c r="AF99" s="3" t="s">
        <v>183</v>
      </c>
      <c r="AG99" s="3" t="str">
        <f>VLOOKUP($AF99,SalesPerson[],2,FALSE)</f>
        <v>Varun Yadav</v>
      </c>
      <c r="AH99" s="3">
        <f>_xlfn.XLOOKUP(AG99,Salespersons!$B:$B,Salespersons!$G:$G,,0)</f>
        <v>6</v>
      </c>
      <c r="AI99" s="3" t="str">
        <f>_xlfn.XLOOKUP(AG99,Salespersons!$B:$B,Salespersons!$I:$I,,0)</f>
        <v>True</v>
      </c>
      <c r="AJ99" s="3" t="s">
        <v>75</v>
      </c>
      <c r="AK99" s="14">
        <f t="shared" si="6"/>
        <v>0</v>
      </c>
      <c r="AL99" s="5">
        <v>0</v>
      </c>
      <c r="AM99" s="5">
        <f t="shared" si="7"/>
        <v>950000</v>
      </c>
      <c r="AN99" s="16">
        <f t="shared" si="11"/>
        <v>9.5</v>
      </c>
      <c r="AO99" s="3" t="s">
        <v>20</v>
      </c>
      <c r="AP99" s="3" t="s">
        <v>21</v>
      </c>
      <c r="AQ99" s="3" t="s">
        <v>53</v>
      </c>
      <c r="AR99" s="3" t="s">
        <v>47</v>
      </c>
      <c r="AS99" s="3" t="s">
        <v>4646</v>
      </c>
      <c r="AT99" s="3" t="s">
        <v>4646</v>
      </c>
      <c r="AU99" s="3" t="s">
        <v>4646</v>
      </c>
      <c r="AV99" s="3" t="s">
        <v>4646</v>
      </c>
      <c r="AW99" s="3" t="s">
        <v>4646</v>
      </c>
    </row>
    <row r="100" spans="1:49" x14ac:dyDescent="0.3">
      <c r="A100" s="3" t="s">
        <v>344</v>
      </c>
      <c r="B100" s="4">
        <v>45406</v>
      </c>
      <c r="C100" s="4" t="str">
        <f t="shared" si="8"/>
        <v>Apr</v>
      </c>
      <c r="D100" s="4" t="str">
        <f t="shared" si="9"/>
        <v>2024</v>
      </c>
      <c r="E100" s="4">
        <v>45427</v>
      </c>
      <c r="F100" s="3" t="s">
        <v>23</v>
      </c>
      <c r="G100" s="3">
        <f t="shared" si="10"/>
        <v>21</v>
      </c>
      <c r="H100" s="3" t="s">
        <v>345</v>
      </c>
      <c r="I100" s="3" t="str">
        <f>VLOOKUP($H100,Customers!$A$1:$I$721,2,FALSE)</f>
        <v>Pradeep Iyer</v>
      </c>
      <c r="J100" s="3" t="str">
        <f>VLOOKUP($H100,Customers!$A$1:$I$721,3,FALSE)</f>
        <v>Male</v>
      </c>
      <c r="K100" s="3">
        <f>VLOOKUP($H100,Customers!$A$1:$I$721,4,FALSE)</f>
        <v>33</v>
      </c>
      <c r="L100" s="3" t="str">
        <f>VLOOKUP($H100,Customers!$A$1:$I$721,5,FALSE)</f>
        <v>Bhubaneswar</v>
      </c>
      <c r="M100" s="3" t="str">
        <f>VLOOKUP($H100,Customers!$A$1:$I$721,6,FALSE)</f>
        <v>Odisha</v>
      </c>
      <c r="N100" s="3" t="str">
        <f>VLOOKUP($H100,Customers!$A$1:$I$721,7,FALSE)</f>
        <v>Engineer</v>
      </c>
      <c r="O100" s="3">
        <f>VLOOKUP($H100,Customers!$A$1:$I$721,8,FALSE)</f>
        <v>1570000</v>
      </c>
      <c r="P100" s="3" t="str">
        <f>VLOOKUP($H100,Customers!$A$1:$I$721,9,FALSE)</f>
        <v>Individual</v>
      </c>
      <c r="Q100" s="3" t="s">
        <v>195</v>
      </c>
      <c r="R100" s="3" t="str" cm="1">
        <f t="array" ref="R100:Y100">VLOOKUP($Q100,Cars[],{2,3,4,5,6,7,8,9},FALSE)</f>
        <v>Renault</v>
      </c>
      <c r="S100" s="3" t="str">
        <v>Kiger</v>
      </c>
      <c r="T100" s="3" t="str">
        <v>SUV</v>
      </c>
      <c r="U100" s="3" t="str">
        <v>Petrol</v>
      </c>
      <c r="V100" s="3" t="str">
        <v>Manual</v>
      </c>
      <c r="W100" s="3">
        <v>700000</v>
      </c>
      <c r="X100" s="3">
        <v>2021</v>
      </c>
      <c r="Y100" s="3">
        <v>4</v>
      </c>
      <c r="Z100" s="3" t="s">
        <v>63</v>
      </c>
      <c r="AA100" s="3" t="str">
        <f>VLOOKUP(Z100,Dealers[],5,FALSE)</f>
        <v>East</v>
      </c>
      <c r="AB100" s="3" t="str" cm="1">
        <f t="array" ref="AB100:AE100">VLOOKUP($Z100,Dealers[],{2,7,8,9},FALSE)</f>
        <v>Bhubaneswar Motors</v>
      </c>
      <c r="AC100" s="3">
        <v>2008</v>
      </c>
      <c r="AD100" s="3">
        <v>4500</v>
      </c>
      <c r="AE100" s="3">
        <v>4.3</v>
      </c>
      <c r="AF100" s="3" t="s">
        <v>259</v>
      </c>
      <c r="AG100" s="3" t="str">
        <f>VLOOKUP($AF100,SalesPerson[],2,FALSE)</f>
        <v>Siddharth Joshi</v>
      </c>
      <c r="AH100" s="3">
        <f>_xlfn.XLOOKUP(AG100,Salespersons!$B:$B,Salespersons!$G:$G,,0)</f>
        <v>8</v>
      </c>
      <c r="AI100" s="3" t="str">
        <f>_xlfn.XLOOKUP(AG100,Salespersons!$B:$B,Salespersons!$I:$I,,0)</f>
        <v>True</v>
      </c>
      <c r="AJ100" s="3" t="s">
        <v>78</v>
      </c>
      <c r="AK100" s="14">
        <f t="shared" si="6"/>
        <v>4.7142857142857146E-2</v>
      </c>
      <c r="AL100" s="5">
        <v>33000</v>
      </c>
      <c r="AM100" s="5">
        <f t="shared" si="7"/>
        <v>667000</v>
      </c>
      <c r="AN100" s="16">
        <f t="shared" si="11"/>
        <v>6.67</v>
      </c>
      <c r="AO100" s="3" t="s">
        <v>31</v>
      </c>
      <c r="AP100" s="3" t="s">
        <v>39</v>
      </c>
      <c r="AQ100" s="3" t="s">
        <v>122</v>
      </c>
      <c r="AR100" s="3" t="s">
        <v>24</v>
      </c>
      <c r="AS100" s="3" t="str" cm="1">
        <f t="array" ref="AS100:AW100">VLOOKUP($A100,Feedback[],{2,4,5,6,7},FALSE)</f>
        <v>FB0049</v>
      </c>
      <c r="AT100" s="3">
        <v>4</v>
      </c>
      <c r="AU100" s="3">
        <v>7</v>
      </c>
      <c r="AV100" s="3" t="str">
        <v>Email</v>
      </c>
      <c r="AW100" s="3" t="str">
        <v>None</v>
      </c>
    </row>
    <row r="101" spans="1:49" x14ac:dyDescent="0.3">
      <c r="A101" s="3" t="s">
        <v>346</v>
      </c>
      <c r="B101" s="4">
        <v>45407</v>
      </c>
      <c r="C101" s="4" t="str">
        <f t="shared" si="8"/>
        <v>Apr</v>
      </c>
      <c r="D101" s="4" t="str">
        <f t="shared" si="9"/>
        <v>2024</v>
      </c>
      <c r="E101" s="4">
        <v>45439</v>
      </c>
      <c r="F101" s="3" t="s">
        <v>23</v>
      </c>
      <c r="G101" s="3">
        <f t="shared" si="10"/>
        <v>32</v>
      </c>
      <c r="H101" s="3" t="s">
        <v>347</v>
      </c>
      <c r="I101" s="3" t="str">
        <f>VLOOKUP($H101,Customers!$A$1:$I$721,2,FALSE)</f>
        <v>Aman Bansal</v>
      </c>
      <c r="J101" s="3" t="str">
        <f>VLOOKUP($H101,Customers!$A$1:$I$721,3,FALSE)</f>
        <v>Male</v>
      </c>
      <c r="K101" s="3">
        <f>VLOOKUP($H101,Customers!$A$1:$I$721,4,FALSE)</f>
        <v>21</v>
      </c>
      <c r="L101" s="3" t="str">
        <f>VLOOKUP($H101,Customers!$A$1:$I$721,5,FALSE)</f>
        <v>Indore</v>
      </c>
      <c r="M101" s="3" t="str">
        <f>VLOOKUP($H101,Customers!$A$1:$I$721,6,FALSE)</f>
        <v>Madhya Pradesh</v>
      </c>
      <c r="N101" s="3" t="str">
        <f>VLOOKUP($H101,Customers!$A$1:$I$721,7,FALSE)</f>
        <v>Salaried - Private</v>
      </c>
      <c r="O101" s="3">
        <f>VLOOKUP($H101,Customers!$A$1:$I$721,8,FALSE)</f>
        <v>1410000</v>
      </c>
      <c r="P101" s="3" t="str">
        <f>VLOOKUP($H101,Customers!$A$1:$I$721,9,FALSE)</f>
        <v>Individual</v>
      </c>
      <c r="Q101" s="3" t="s">
        <v>36</v>
      </c>
      <c r="R101" s="3" t="str" cm="1">
        <f t="array" ref="R101:Y101">VLOOKUP($Q101,Cars[],{2,3,4,5,6,7,8,9},FALSE)</f>
        <v>Tata</v>
      </c>
      <c r="S101" s="3" t="str">
        <v>Punch</v>
      </c>
      <c r="T101" s="3" t="str">
        <v>SUV</v>
      </c>
      <c r="U101" s="3" t="str">
        <v>Petrol</v>
      </c>
      <c r="V101" s="3" t="str">
        <v>Manual</v>
      </c>
      <c r="W101" s="3">
        <v>650000</v>
      </c>
      <c r="X101" s="3">
        <v>2021</v>
      </c>
      <c r="Y101" s="3">
        <v>3</v>
      </c>
      <c r="Z101" s="3" t="s">
        <v>73</v>
      </c>
      <c r="AA101" s="3" t="str">
        <f>VLOOKUP(Z101,Dealers[],5,FALSE)</f>
        <v>Central</v>
      </c>
      <c r="AB101" s="3" t="str" cm="1">
        <f t="array" ref="AB101:AE101">VLOOKUP($Z101,Dealers[],{2,7,8,9},FALSE)</f>
        <v>Indore Wheels</v>
      </c>
      <c r="AC101" s="3">
        <v>2019</v>
      </c>
      <c r="AD101" s="3">
        <v>3000</v>
      </c>
      <c r="AE101" s="3">
        <v>4.7</v>
      </c>
      <c r="AF101" s="3" t="s">
        <v>74</v>
      </c>
      <c r="AG101" s="3" t="str">
        <f>VLOOKUP($AF101,SalesPerson[],2,FALSE)</f>
        <v>Kunal Shah</v>
      </c>
      <c r="AH101" s="3">
        <f>_xlfn.XLOOKUP(AG101,Salespersons!$B:$B,Salespersons!$G:$G,,0)</f>
        <v>8</v>
      </c>
      <c r="AI101" s="3" t="str">
        <f>_xlfn.XLOOKUP(AG101,Salespersons!$B:$B,Salespersons!$I:$I,,0)</f>
        <v>True</v>
      </c>
      <c r="AJ101" s="3" t="s">
        <v>75</v>
      </c>
      <c r="AK101" s="14">
        <f t="shared" si="6"/>
        <v>0.02</v>
      </c>
      <c r="AL101" s="5">
        <v>13000</v>
      </c>
      <c r="AM101" s="5">
        <f t="shared" si="7"/>
        <v>637000</v>
      </c>
      <c r="AN101" s="16">
        <f t="shared" si="11"/>
        <v>6.37</v>
      </c>
      <c r="AO101" s="3" t="s">
        <v>95</v>
      </c>
      <c r="AP101" s="3" t="s">
        <v>32</v>
      </c>
      <c r="AQ101" s="3" t="s">
        <v>46</v>
      </c>
      <c r="AR101" s="3" t="s">
        <v>47</v>
      </c>
      <c r="AS101" s="3" t="str" cm="1">
        <f t="array" ref="AS101:AW101">VLOOKUP($A101,Feedback[],{2,4,5,6,7},FALSE)</f>
        <v>FB0050</v>
      </c>
      <c r="AT101" s="3">
        <v>3</v>
      </c>
      <c r="AU101" s="3">
        <v>7</v>
      </c>
      <c r="AV101" s="3" t="str">
        <v>Email</v>
      </c>
      <c r="AW101" s="3" t="str">
        <v>Vehicle Quality</v>
      </c>
    </row>
    <row r="102" spans="1:49" x14ac:dyDescent="0.3">
      <c r="A102" s="3" t="s">
        <v>348</v>
      </c>
      <c r="B102" s="4">
        <v>45408</v>
      </c>
      <c r="C102" s="4" t="str">
        <f t="shared" si="8"/>
        <v>Apr</v>
      </c>
      <c r="D102" s="4" t="str">
        <f t="shared" si="9"/>
        <v>2024</v>
      </c>
      <c r="E102" s="4">
        <v>45443</v>
      </c>
      <c r="F102" s="3" t="s">
        <v>23</v>
      </c>
      <c r="G102" s="3">
        <f t="shared" si="10"/>
        <v>35</v>
      </c>
      <c r="H102" s="3" t="s">
        <v>349</v>
      </c>
      <c r="I102" s="3" t="str">
        <f>VLOOKUP($H102,Customers!$A$1:$I$721,2,FALSE)</f>
        <v>Tarun Singh</v>
      </c>
      <c r="J102" s="3" t="str">
        <f>VLOOKUP($H102,Customers!$A$1:$I$721,3,FALSE)</f>
        <v>Male</v>
      </c>
      <c r="K102" s="3">
        <f>VLOOKUP($H102,Customers!$A$1:$I$721,4,FALSE)</f>
        <v>38</v>
      </c>
      <c r="L102" s="3" t="str">
        <f>VLOOKUP($H102,Customers!$A$1:$I$721,5,FALSE)</f>
        <v>Noida</v>
      </c>
      <c r="M102" s="3" t="str">
        <f>VLOOKUP($H102,Customers!$A$1:$I$721,6,FALSE)</f>
        <v>Uttar Pradesh</v>
      </c>
      <c r="N102" s="3" t="str">
        <f>VLOOKUP($H102,Customers!$A$1:$I$721,7,FALSE)</f>
        <v>Doctor</v>
      </c>
      <c r="O102" s="3">
        <f>VLOOKUP($H102,Customers!$A$1:$I$721,8,FALSE)</f>
        <v>2720000</v>
      </c>
      <c r="P102" s="3" t="str">
        <f>VLOOKUP($H102,Customers!$A$1:$I$721,9,FALSE)</f>
        <v>Individual</v>
      </c>
      <c r="Q102" s="3" t="s">
        <v>108</v>
      </c>
      <c r="R102" s="3" t="str" cm="1">
        <f t="array" ref="R102:Y102">VLOOKUP($Q102,Cars[],{2,3,4,5,6,7,8,9},FALSE)</f>
        <v>Hyundai</v>
      </c>
      <c r="S102" s="3" t="str">
        <v>i10 Nios</v>
      </c>
      <c r="T102" s="3" t="str">
        <v>Hatchback</v>
      </c>
      <c r="U102" s="3" t="str">
        <v>Petrol</v>
      </c>
      <c r="V102" s="3" t="str">
        <v>Manual</v>
      </c>
      <c r="W102" s="3">
        <v>600000</v>
      </c>
      <c r="X102" s="3">
        <v>2023</v>
      </c>
      <c r="Y102" s="3">
        <v>3</v>
      </c>
      <c r="Z102" s="3" t="s">
        <v>112</v>
      </c>
      <c r="AA102" s="3" t="str">
        <f>VLOOKUP(Z102,Dealers[],5,FALSE)</f>
        <v>North</v>
      </c>
      <c r="AB102" s="3" t="str" cm="1">
        <f t="array" ref="AB102:AE102">VLOOKUP($Z102,Dealers[],{2,7,8,9},FALSE)</f>
        <v>Noida Car World</v>
      </c>
      <c r="AC102" s="3">
        <v>2007</v>
      </c>
      <c r="AD102" s="3">
        <v>10000</v>
      </c>
      <c r="AE102" s="3">
        <v>3.8</v>
      </c>
      <c r="AF102" s="3" t="s">
        <v>216</v>
      </c>
      <c r="AG102" s="3" t="str">
        <f>VLOOKUP($AF102,SalesPerson[],2,FALSE)</f>
        <v>Imran Joshi</v>
      </c>
      <c r="AH102" s="3">
        <f>_xlfn.XLOOKUP(AG102,Salespersons!$B:$B,Salespersons!$G:$G,,0)</f>
        <v>4</v>
      </c>
      <c r="AI102" s="3" t="str">
        <f>_xlfn.XLOOKUP(AG102,Salespersons!$B:$B,Salespersons!$I:$I,,0)</f>
        <v>True</v>
      </c>
      <c r="AJ102" s="3" t="s">
        <v>19</v>
      </c>
      <c r="AK102" s="14">
        <f t="shared" si="6"/>
        <v>0</v>
      </c>
      <c r="AL102" s="5">
        <v>0</v>
      </c>
      <c r="AM102" s="5">
        <f t="shared" si="7"/>
        <v>600000</v>
      </c>
      <c r="AN102" s="16">
        <f t="shared" si="11"/>
        <v>6</v>
      </c>
      <c r="AO102" s="3" t="s">
        <v>95</v>
      </c>
      <c r="AP102" s="3" t="s">
        <v>70</v>
      </c>
      <c r="AQ102" s="3" t="s">
        <v>53</v>
      </c>
      <c r="AR102" s="3" t="s">
        <v>47</v>
      </c>
      <c r="AS102" s="3" t="s">
        <v>4646</v>
      </c>
      <c r="AT102" s="3" t="s">
        <v>4646</v>
      </c>
      <c r="AU102" s="3" t="s">
        <v>4646</v>
      </c>
      <c r="AV102" s="3" t="s">
        <v>4646</v>
      </c>
      <c r="AW102" s="3" t="s">
        <v>4646</v>
      </c>
    </row>
    <row r="103" spans="1:49" x14ac:dyDescent="0.3">
      <c r="A103" s="3" t="s">
        <v>350</v>
      </c>
      <c r="B103" s="4">
        <v>45408</v>
      </c>
      <c r="C103" s="4" t="str">
        <f t="shared" si="8"/>
        <v>Apr</v>
      </c>
      <c r="D103" s="4" t="str">
        <f t="shared" si="9"/>
        <v>2024</v>
      </c>
      <c r="E103" s="4">
        <v>45422</v>
      </c>
      <c r="F103" s="3" t="s">
        <v>23</v>
      </c>
      <c r="G103" s="3">
        <f t="shared" si="10"/>
        <v>14</v>
      </c>
      <c r="H103" s="3" t="s">
        <v>351</v>
      </c>
      <c r="I103" s="3" t="str">
        <f>VLOOKUP($H103,Customers!$A$1:$I$721,2,FALSE)</f>
        <v>Divya Mishra</v>
      </c>
      <c r="J103" s="3" t="str">
        <f>VLOOKUP($H103,Customers!$A$1:$I$721,3,FALSE)</f>
        <v>Female</v>
      </c>
      <c r="K103" s="3">
        <f>VLOOKUP($H103,Customers!$A$1:$I$721,4,FALSE)</f>
        <v>32</v>
      </c>
      <c r="L103" s="3" t="str">
        <f>VLOOKUP($H103,Customers!$A$1:$I$721,5,FALSE)</f>
        <v>Delhi</v>
      </c>
      <c r="M103" s="3" t="str">
        <f>VLOOKUP($H103,Customers!$A$1:$I$721,6,FALSE)</f>
        <v>Delhi</v>
      </c>
      <c r="N103" s="3" t="str">
        <f>VLOOKUP($H103,Customers!$A$1:$I$721,7,FALSE)</f>
        <v>Business Owner</v>
      </c>
      <c r="O103" s="3">
        <f>VLOOKUP($H103,Customers!$A$1:$I$721,8,FALSE)</f>
        <v>3400000</v>
      </c>
      <c r="P103" s="3" t="str">
        <f>VLOOKUP($H103,Customers!$A$1:$I$721,9,FALSE)</f>
        <v>Individual</v>
      </c>
      <c r="Q103" s="3" t="s">
        <v>256</v>
      </c>
      <c r="R103" s="3" t="str" cm="1">
        <f t="array" ref="R103:Y103">VLOOKUP($Q103,Cars[],{2,3,4,5,6,7,8,9},FALSE)</f>
        <v>Maruti Suzuki</v>
      </c>
      <c r="S103" s="3" t="str">
        <v>Alto K10</v>
      </c>
      <c r="T103" s="3" t="str">
        <v>Hatchback</v>
      </c>
      <c r="U103" s="3" t="str">
        <v>Petrol</v>
      </c>
      <c r="V103" s="3" t="str">
        <v>Manual</v>
      </c>
      <c r="W103" s="3">
        <v>425000</v>
      </c>
      <c r="X103" s="3">
        <v>2022</v>
      </c>
      <c r="Y103" s="3">
        <v>3</v>
      </c>
      <c r="Z103" s="3" t="s">
        <v>37</v>
      </c>
      <c r="AA103" s="3" t="str">
        <f>VLOOKUP(Z103,Dealers[],5,FALSE)</f>
        <v>North</v>
      </c>
      <c r="AB103" s="3" t="str" cm="1">
        <f t="array" ref="AB103:AE103">VLOOKUP($Z103,Dealers[],{2,7,8,9},FALSE)</f>
        <v>Delhi Autoplex</v>
      </c>
      <c r="AC103" s="3">
        <v>2013</v>
      </c>
      <c r="AD103" s="3">
        <v>4500</v>
      </c>
      <c r="AE103" s="3">
        <v>3.7</v>
      </c>
      <c r="AF103" s="3" t="s">
        <v>38</v>
      </c>
      <c r="AG103" s="3" t="str">
        <f>VLOOKUP($AF103,SalesPerson[],2,FALSE)</f>
        <v>Nisha Iyer</v>
      </c>
      <c r="AH103" s="3">
        <f>_xlfn.XLOOKUP(AG103,Salespersons!$B:$B,Salespersons!$G:$G,,0)</f>
        <v>4</v>
      </c>
      <c r="AI103" s="3" t="str">
        <f>_xlfn.XLOOKUP(AG103,Salespersons!$B:$B,Salespersons!$I:$I,,0)</f>
        <v>True</v>
      </c>
      <c r="AJ103" s="3" t="s">
        <v>30</v>
      </c>
      <c r="AK103" s="14">
        <f t="shared" si="6"/>
        <v>1.6470588235294119E-2</v>
      </c>
      <c r="AL103" s="5">
        <v>7000</v>
      </c>
      <c r="AM103" s="5">
        <f t="shared" si="7"/>
        <v>418000</v>
      </c>
      <c r="AN103" s="16">
        <f t="shared" si="11"/>
        <v>4.18</v>
      </c>
      <c r="AO103" s="3" t="s">
        <v>31</v>
      </c>
      <c r="AP103" s="3" t="s">
        <v>39</v>
      </c>
      <c r="AQ103" s="3" t="s">
        <v>46</v>
      </c>
      <c r="AR103" s="3" t="s">
        <v>47</v>
      </c>
      <c r="AS103" s="3" t="s">
        <v>4646</v>
      </c>
      <c r="AT103" s="3" t="s">
        <v>4646</v>
      </c>
      <c r="AU103" s="3" t="s">
        <v>4646</v>
      </c>
      <c r="AV103" s="3" t="s">
        <v>4646</v>
      </c>
      <c r="AW103" s="3" t="s">
        <v>4646</v>
      </c>
    </row>
    <row r="104" spans="1:49" x14ac:dyDescent="0.3">
      <c r="A104" s="3" t="s">
        <v>352</v>
      </c>
      <c r="B104" s="4">
        <v>45408</v>
      </c>
      <c r="C104" s="4" t="str">
        <f t="shared" si="8"/>
        <v>Apr</v>
      </c>
      <c r="D104" s="4" t="str">
        <f t="shared" si="9"/>
        <v>2024</v>
      </c>
      <c r="E104" s="4">
        <v>45418</v>
      </c>
      <c r="F104" s="3" t="s">
        <v>23</v>
      </c>
      <c r="G104" s="3">
        <f t="shared" si="10"/>
        <v>10</v>
      </c>
      <c r="H104" s="3" t="s">
        <v>353</v>
      </c>
      <c r="I104" s="3" t="str">
        <f>VLOOKUP($H104,Customers!$A$1:$I$721,2,FALSE)</f>
        <v>Arjun Sharma</v>
      </c>
      <c r="J104" s="3" t="str">
        <f>VLOOKUP($H104,Customers!$A$1:$I$721,3,FALSE)</f>
        <v>Male</v>
      </c>
      <c r="K104" s="3">
        <f>VLOOKUP($H104,Customers!$A$1:$I$721,4,FALSE)</f>
        <v>48</v>
      </c>
      <c r="L104" s="3" t="str">
        <f>VLOOKUP($H104,Customers!$A$1:$I$721,5,FALSE)</f>
        <v>Patna</v>
      </c>
      <c r="M104" s="3" t="str">
        <f>VLOOKUP($H104,Customers!$A$1:$I$721,6,FALSE)</f>
        <v>Bihar</v>
      </c>
      <c r="N104" s="3" t="str">
        <f>VLOOKUP($H104,Customers!$A$1:$I$721,7,FALSE)</f>
        <v>Salaried - Private</v>
      </c>
      <c r="O104" s="3">
        <f>VLOOKUP($H104,Customers!$A$1:$I$721,8,FALSE)</f>
        <v>1220000</v>
      </c>
      <c r="P104" s="3" t="str">
        <f>VLOOKUP($H104,Customers!$A$1:$I$721,9,FALSE)</f>
        <v>Individual</v>
      </c>
      <c r="Q104" s="3" t="s">
        <v>274</v>
      </c>
      <c r="R104" s="3" t="str" cm="1">
        <f t="array" ref="R104:Y104">VLOOKUP($Q104,Cars[],{2,3,4,5,6,7,8,9},FALSE)</f>
        <v>Tata</v>
      </c>
      <c r="S104" s="3" t="str">
        <v>Harrier</v>
      </c>
      <c r="T104" s="3" t="str">
        <v>SUV</v>
      </c>
      <c r="U104" s="3" t="str">
        <v>Diesel</v>
      </c>
      <c r="V104" s="3" t="str">
        <v>Automatic</v>
      </c>
      <c r="W104" s="3">
        <v>1550000</v>
      </c>
      <c r="X104" s="3">
        <v>2023</v>
      </c>
      <c r="Y104" s="3">
        <v>2</v>
      </c>
      <c r="Z104" s="3" t="s">
        <v>249</v>
      </c>
      <c r="AA104" s="3" t="str">
        <f>VLOOKUP(Z104,Dealers[],5,FALSE)</f>
        <v>East</v>
      </c>
      <c r="AB104" s="3" t="str" cm="1">
        <f t="array" ref="AB104:AE104">VLOOKUP($Z104,Dealers[],{2,7,8,9},FALSE)</f>
        <v>Patna Autoplex</v>
      </c>
      <c r="AC104" s="3">
        <v>2007</v>
      </c>
      <c r="AD104" s="3">
        <v>8000</v>
      </c>
      <c r="AE104" s="3">
        <v>3.9</v>
      </c>
      <c r="AF104" s="3" t="s">
        <v>354</v>
      </c>
      <c r="AG104" s="3" t="str">
        <f>VLOOKUP($AF104,SalesPerson[],2,FALSE)</f>
        <v>Jatin Jain</v>
      </c>
      <c r="AH104" s="3">
        <f>_xlfn.XLOOKUP(AG104,Salespersons!$B:$B,Salespersons!$G:$G,,0)</f>
        <v>8</v>
      </c>
      <c r="AI104" s="3" t="str">
        <f>_xlfn.XLOOKUP(AG104,Salespersons!$B:$B,Salespersons!$I:$I,,0)</f>
        <v>True</v>
      </c>
      <c r="AJ104" s="3" t="s">
        <v>78</v>
      </c>
      <c r="AK104" s="14">
        <f t="shared" si="6"/>
        <v>3.5483870967741936E-2</v>
      </c>
      <c r="AL104" s="5">
        <v>55000</v>
      </c>
      <c r="AM104" s="5">
        <f t="shared" si="7"/>
        <v>1495000</v>
      </c>
      <c r="AN104" s="16">
        <f t="shared" si="11"/>
        <v>14.95</v>
      </c>
      <c r="AO104" s="3" t="s">
        <v>31</v>
      </c>
      <c r="AP104" s="3" t="s">
        <v>96</v>
      </c>
      <c r="AQ104" s="3" t="s">
        <v>122</v>
      </c>
      <c r="AR104" s="3" t="s">
        <v>47</v>
      </c>
      <c r="AS104" s="3" t="s">
        <v>4646</v>
      </c>
      <c r="AT104" s="3" t="s">
        <v>4646</v>
      </c>
      <c r="AU104" s="3" t="s">
        <v>4646</v>
      </c>
      <c r="AV104" s="3" t="s">
        <v>4646</v>
      </c>
      <c r="AW104" s="3" t="s">
        <v>4646</v>
      </c>
    </row>
    <row r="105" spans="1:49" x14ac:dyDescent="0.3">
      <c r="A105" s="3" t="s">
        <v>355</v>
      </c>
      <c r="B105" s="4">
        <v>45409</v>
      </c>
      <c r="C105" s="4" t="str">
        <f t="shared" si="8"/>
        <v>Apr</v>
      </c>
      <c r="D105" s="4" t="str">
        <f t="shared" si="9"/>
        <v>2024</v>
      </c>
      <c r="E105" s="3"/>
      <c r="F105" s="3" t="s">
        <v>114</v>
      </c>
      <c r="G105" s="3" t="str">
        <f t="shared" si="10"/>
        <v/>
      </c>
      <c r="H105" s="3" t="s">
        <v>356</v>
      </c>
      <c r="I105" s="3" t="str">
        <f>VLOOKUP($H105,Customers!$A$1:$I$721,2,FALSE)</f>
        <v>Meera Bose</v>
      </c>
      <c r="J105" s="3" t="str">
        <f>VLOOKUP($H105,Customers!$A$1:$I$721,3,FALSE)</f>
        <v>Female</v>
      </c>
      <c r="K105" s="3">
        <f>VLOOKUP($H105,Customers!$A$1:$I$721,4,FALSE)</f>
        <v>30</v>
      </c>
      <c r="L105" s="3" t="str">
        <f>VLOOKUP($H105,Customers!$A$1:$I$721,5,FALSE)</f>
        <v>Mysuru</v>
      </c>
      <c r="M105" s="3" t="str">
        <f>VLOOKUP($H105,Customers!$A$1:$I$721,6,FALSE)</f>
        <v>Karnataka</v>
      </c>
      <c r="N105" s="3" t="str">
        <f>VLOOKUP($H105,Customers!$A$1:$I$721,7,FALSE)</f>
        <v>Self-Employed Professional</v>
      </c>
      <c r="O105" s="3">
        <f>VLOOKUP($H105,Customers!$A$1:$I$721,8,FALSE)</f>
        <v>1200000</v>
      </c>
      <c r="P105" s="3" t="str">
        <f>VLOOKUP($H105,Customers!$A$1:$I$721,9,FALSE)</f>
        <v>Individual</v>
      </c>
      <c r="Q105" s="3" t="s">
        <v>50</v>
      </c>
      <c r="R105" s="3" t="str" cm="1">
        <f t="array" ref="R105:Y105">VLOOKUP($Q105,Cars[],{2,3,4,5,6,7,8,9},FALSE)</f>
        <v>Hyundai</v>
      </c>
      <c r="S105" s="3" t="str">
        <v>Venue</v>
      </c>
      <c r="T105" s="3" t="str">
        <v>SUV</v>
      </c>
      <c r="U105" s="3" t="str">
        <v>Petrol</v>
      </c>
      <c r="V105" s="3" t="str">
        <v>Manual</v>
      </c>
      <c r="W105" s="3">
        <v>800000</v>
      </c>
      <c r="X105" s="3">
        <v>2022</v>
      </c>
      <c r="Y105" s="3">
        <v>3</v>
      </c>
      <c r="Z105" s="3" t="s">
        <v>126</v>
      </c>
      <c r="AA105" s="3" t="str">
        <f>VLOOKUP(Z105,Dealers[],5,FALSE)</f>
        <v>South</v>
      </c>
      <c r="AB105" s="3" t="str" cm="1">
        <f t="array" ref="AB105:AE105">VLOOKUP($Z105,Dealers[],{2,7,8,9},FALSE)</f>
        <v>Bengaluru Auto Hub</v>
      </c>
      <c r="AC105" s="3">
        <v>2013</v>
      </c>
      <c r="AD105" s="3">
        <v>12000</v>
      </c>
      <c r="AE105" s="3">
        <v>4.4000000000000004</v>
      </c>
      <c r="AF105" s="3" t="s">
        <v>127</v>
      </c>
      <c r="AG105" s="3" t="str">
        <f>VLOOKUP($AF105,SalesPerson[],2,FALSE)</f>
        <v>Yash Sharma</v>
      </c>
      <c r="AH105" s="3">
        <f>_xlfn.XLOOKUP(AG105,Salespersons!$B:$B,Salespersons!$G:$G,,0)</f>
        <v>5</v>
      </c>
      <c r="AI105" s="3" t="str">
        <f>_xlfn.XLOOKUP(AG105,Salespersons!$B:$B,Salespersons!$I:$I,,0)</f>
        <v>True</v>
      </c>
      <c r="AJ105" s="3" t="s">
        <v>78</v>
      </c>
      <c r="AK105" s="14">
        <f t="shared" si="6"/>
        <v>3.3750000000000002E-2</v>
      </c>
      <c r="AL105" s="5">
        <v>27000</v>
      </c>
      <c r="AM105" s="5">
        <f t="shared" si="7"/>
        <v>773000</v>
      </c>
      <c r="AN105" s="16">
        <f t="shared" si="11"/>
        <v>7.73</v>
      </c>
      <c r="AO105" s="3" t="s">
        <v>95</v>
      </c>
      <c r="AP105" s="3" t="s">
        <v>227</v>
      </c>
      <c r="AQ105" s="3" t="s">
        <v>53</v>
      </c>
      <c r="AR105" s="3" t="s">
        <v>24</v>
      </c>
      <c r="AS105" s="3" t="s">
        <v>4646</v>
      </c>
      <c r="AT105" s="3" t="s">
        <v>4646</v>
      </c>
      <c r="AU105" s="3" t="s">
        <v>4646</v>
      </c>
      <c r="AV105" s="3" t="s">
        <v>4646</v>
      </c>
      <c r="AW105" s="3" t="s">
        <v>4646</v>
      </c>
    </row>
    <row r="106" spans="1:49" x14ac:dyDescent="0.3">
      <c r="A106" s="3" t="s">
        <v>357</v>
      </c>
      <c r="B106" s="4">
        <v>45411</v>
      </c>
      <c r="C106" s="4" t="str">
        <f t="shared" si="8"/>
        <v>Apr</v>
      </c>
      <c r="D106" s="4" t="str">
        <f t="shared" si="9"/>
        <v>2024</v>
      </c>
      <c r="E106" s="4">
        <v>45438</v>
      </c>
      <c r="F106" s="3" t="s">
        <v>23</v>
      </c>
      <c r="G106" s="3">
        <f t="shared" si="10"/>
        <v>27</v>
      </c>
      <c r="H106" s="3" t="s">
        <v>358</v>
      </c>
      <c r="I106" s="3" t="str">
        <f>VLOOKUP($H106,Customers!$A$1:$I$721,2,FALSE)</f>
        <v>Jatin Rao</v>
      </c>
      <c r="J106" s="3" t="str">
        <f>VLOOKUP($H106,Customers!$A$1:$I$721,3,FALSE)</f>
        <v>Male</v>
      </c>
      <c r="K106" s="3">
        <f>VLOOKUP($H106,Customers!$A$1:$I$721,4,FALSE)</f>
        <v>57</v>
      </c>
      <c r="L106" s="3" t="str">
        <f>VLOOKUP($H106,Customers!$A$1:$I$721,5,FALSE)</f>
        <v>Lucknow</v>
      </c>
      <c r="M106" s="3" t="str">
        <f>VLOOKUP($H106,Customers!$A$1:$I$721,6,FALSE)</f>
        <v>Uttar Pradesh</v>
      </c>
      <c r="N106" s="3" t="str">
        <f>VLOOKUP($H106,Customers!$A$1:$I$721,7,FALSE)</f>
        <v>Salaried - Government</v>
      </c>
      <c r="O106" s="3">
        <f>VLOOKUP($H106,Customers!$A$1:$I$721,8,FALSE)</f>
        <v>680000</v>
      </c>
      <c r="P106" s="3" t="str">
        <f>VLOOKUP($H106,Customers!$A$1:$I$721,9,FALSE)</f>
        <v>Individual</v>
      </c>
      <c r="Q106" s="3" t="s">
        <v>92</v>
      </c>
      <c r="R106" s="3" t="str" cm="1">
        <f t="array" ref="R106:Y106">VLOOKUP($Q106,Cars[],{2,3,4,5,6,7,8,9},FALSE)</f>
        <v>Hyundai</v>
      </c>
      <c r="S106" s="3" t="str">
        <v>Verna</v>
      </c>
      <c r="T106" s="3" t="str">
        <v>Sedan</v>
      </c>
      <c r="U106" s="3" t="str">
        <v>Petrol</v>
      </c>
      <c r="V106" s="3" t="str">
        <v>Automatic</v>
      </c>
      <c r="W106" s="3">
        <v>1100000</v>
      </c>
      <c r="X106" s="3">
        <v>2023</v>
      </c>
      <c r="Y106" s="3">
        <v>2</v>
      </c>
      <c r="Z106" s="3" t="s">
        <v>159</v>
      </c>
      <c r="AA106" s="3" t="str">
        <f>VLOOKUP(Z106,Dealers[],5,FALSE)</f>
        <v>North</v>
      </c>
      <c r="AB106" s="3" t="str" cm="1">
        <f t="array" ref="AB106:AE106">VLOOKUP($Z106,Dealers[],{2,7,8,9},FALSE)</f>
        <v>Lucknow Motors</v>
      </c>
      <c r="AC106" s="3">
        <v>2013</v>
      </c>
      <c r="AD106" s="3">
        <v>3000</v>
      </c>
      <c r="AE106" s="3">
        <v>4.4000000000000004</v>
      </c>
      <c r="AF106" s="3" t="s">
        <v>359</v>
      </c>
      <c r="AG106" s="3" t="str">
        <f>VLOOKUP($AF106,SalesPerson[],2,FALSE)</f>
        <v>Kunal Mishra</v>
      </c>
      <c r="AH106" s="3">
        <f>_xlfn.XLOOKUP(AG106,Salespersons!$B:$B,Salespersons!$G:$G,,0)</f>
        <v>5</v>
      </c>
      <c r="AI106" s="3" t="str">
        <f>_xlfn.XLOOKUP(AG106,Salespersons!$B:$B,Salespersons!$I:$I,,0)</f>
        <v>True</v>
      </c>
      <c r="AJ106" s="3" t="s">
        <v>78</v>
      </c>
      <c r="AK106" s="14">
        <f t="shared" si="6"/>
        <v>4.7272727272727272E-2</v>
      </c>
      <c r="AL106" s="5">
        <v>52000</v>
      </c>
      <c r="AM106" s="5">
        <f t="shared" si="7"/>
        <v>1048000</v>
      </c>
      <c r="AN106" s="16">
        <f t="shared" si="11"/>
        <v>10.48</v>
      </c>
      <c r="AO106" s="3" t="s">
        <v>95</v>
      </c>
      <c r="AP106" s="3" t="s">
        <v>180</v>
      </c>
      <c r="AQ106" s="3" t="s">
        <v>122</v>
      </c>
      <c r="AR106" s="3" t="s">
        <v>47</v>
      </c>
      <c r="AS106" s="3" t="str" cm="1">
        <f t="array" ref="AS106:AW106">VLOOKUP($A106,Feedback[],{2,4,5,6,7},FALSE)</f>
        <v>FB0051</v>
      </c>
      <c r="AT106" s="3">
        <v>3</v>
      </c>
      <c r="AU106" s="3">
        <v>7</v>
      </c>
      <c r="AV106" s="3" t="str">
        <v>Online Survey</v>
      </c>
      <c r="AW106" s="3" t="str">
        <v>Delivery Delay</v>
      </c>
    </row>
    <row r="107" spans="1:49" x14ac:dyDescent="0.3">
      <c r="A107" s="3" t="s">
        <v>360</v>
      </c>
      <c r="B107" s="4">
        <v>45412</v>
      </c>
      <c r="C107" s="4" t="str">
        <f t="shared" si="8"/>
        <v>Apr</v>
      </c>
      <c r="D107" s="4" t="str">
        <f t="shared" si="9"/>
        <v>2024</v>
      </c>
      <c r="E107" s="4">
        <v>45442</v>
      </c>
      <c r="F107" s="3" t="s">
        <v>23</v>
      </c>
      <c r="G107" s="3">
        <f t="shared" si="10"/>
        <v>30</v>
      </c>
      <c r="H107" s="3" t="s">
        <v>361</v>
      </c>
      <c r="I107" s="3" t="str">
        <f>VLOOKUP($H107,Customers!$A$1:$I$721,2,FALSE)</f>
        <v>Vinod Mishra</v>
      </c>
      <c r="J107" s="3" t="str">
        <f>VLOOKUP($H107,Customers!$A$1:$I$721,3,FALSE)</f>
        <v>Male</v>
      </c>
      <c r="K107" s="3">
        <f>VLOOKUP($H107,Customers!$A$1:$I$721,4,FALSE)</f>
        <v>35</v>
      </c>
      <c r="L107" s="3" t="str">
        <f>VLOOKUP($H107,Customers!$A$1:$I$721,5,FALSE)</f>
        <v>Bhubaneswar</v>
      </c>
      <c r="M107" s="3" t="str">
        <f>VLOOKUP($H107,Customers!$A$1:$I$721,6,FALSE)</f>
        <v>Odisha</v>
      </c>
      <c r="N107" s="3" t="str">
        <f>VLOOKUP($H107,Customers!$A$1:$I$721,7,FALSE)</f>
        <v>Salaried - Private</v>
      </c>
      <c r="O107" s="3">
        <f>VLOOKUP($H107,Customers!$A$1:$I$721,8,FALSE)</f>
        <v>1580000</v>
      </c>
      <c r="P107" s="3" t="str">
        <f>VLOOKUP($H107,Customers!$A$1:$I$721,9,FALSE)</f>
        <v>Individual</v>
      </c>
      <c r="Q107" s="3" t="s">
        <v>67</v>
      </c>
      <c r="R107" s="3" t="str" cm="1">
        <f t="array" ref="R107:Y107">VLOOKUP($Q107,Cars[],{2,3,4,5,6,7,8,9},FALSE)</f>
        <v>Maruti Suzuki</v>
      </c>
      <c r="S107" s="3" t="str">
        <v>Dzire</v>
      </c>
      <c r="T107" s="3" t="str">
        <v>Sedan</v>
      </c>
      <c r="U107" s="3" t="str">
        <v>Petrol</v>
      </c>
      <c r="V107" s="3" t="str">
        <v>Manual</v>
      </c>
      <c r="W107" s="3">
        <v>690000</v>
      </c>
      <c r="X107" s="3">
        <v>2024</v>
      </c>
      <c r="Y107" s="3">
        <v>3</v>
      </c>
      <c r="Z107" s="3" t="s">
        <v>63</v>
      </c>
      <c r="AA107" s="3" t="str">
        <f>VLOOKUP(Z107,Dealers[],5,FALSE)</f>
        <v>East</v>
      </c>
      <c r="AB107" s="3" t="str" cm="1">
        <f t="array" ref="AB107:AE107">VLOOKUP($Z107,Dealers[],{2,7,8,9},FALSE)</f>
        <v>Bhubaneswar Motors</v>
      </c>
      <c r="AC107" s="3">
        <v>2008</v>
      </c>
      <c r="AD107" s="3">
        <v>4500</v>
      </c>
      <c r="AE107" s="3">
        <v>4.3</v>
      </c>
      <c r="AF107" s="3" t="s">
        <v>64</v>
      </c>
      <c r="AG107" s="3" t="str">
        <f>VLOOKUP($AF107,SalesPerson[],2,FALSE)</f>
        <v>Akash Jain</v>
      </c>
      <c r="AH107" s="3">
        <f>_xlfn.XLOOKUP(AG107,Salespersons!$B:$B,Salespersons!$G:$G,,0)</f>
        <v>5</v>
      </c>
      <c r="AI107" s="3" t="str">
        <f>_xlfn.XLOOKUP(AG107,Salespersons!$B:$B,Salespersons!$I:$I,,0)</f>
        <v>True</v>
      </c>
      <c r="AJ107" s="3" t="s">
        <v>30</v>
      </c>
      <c r="AK107" s="14">
        <f t="shared" si="6"/>
        <v>3.9130434782608699E-2</v>
      </c>
      <c r="AL107" s="5">
        <v>27000</v>
      </c>
      <c r="AM107" s="5">
        <f t="shared" si="7"/>
        <v>663000</v>
      </c>
      <c r="AN107" s="16">
        <f t="shared" si="11"/>
        <v>6.63</v>
      </c>
      <c r="AO107" s="3" t="s">
        <v>95</v>
      </c>
      <c r="AP107" s="3" t="s">
        <v>180</v>
      </c>
      <c r="AQ107" s="3" t="s">
        <v>46</v>
      </c>
      <c r="AR107" s="3" t="s">
        <v>24</v>
      </c>
      <c r="AS107" s="3" t="str" cm="1">
        <f t="array" ref="AS107:AW107">VLOOKUP($A107,Feedback[],{2,4,5,6,7},FALSE)</f>
        <v>FB0052</v>
      </c>
      <c r="AT107" s="3">
        <v>4</v>
      </c>
      <c r="AU107" s="3">
        <v>9</v>
      </c>
      <c r="AV107" s="3" t="str">
        <v>Dealer Visit</v>
      </c>
      <c r="AW107" s="3" t="str">
        <v>None</v>
      </c>
    </row>
    <row r="108" spans="1:49" x14ac:dyDescent="0.3">
      <c r="A108" s="3" t="s">
        <v>362</v>
      </c>
      <c r="B108" s="4">
        <v>45413</v>
      </c>
      <c r="C108" s="4" t="str">
        <f t="shared" si="8"/>
        <v>May</v>
      </c>
      <c r="D108" s="4" t="str">
        <f t="shared" si="9"/>
        <v>2024</v>
      </c>
      <c r="E108" s="4">
        <v>45432</v>
      </c>
      <c r="F108" s="3" t="s">
        <v>23</v>
      </c>
      <c r="G108" s="3">
        <f t="shared" si="10"/>
        <v>19</v>
      </c>
      <c r="H108" s="3" t="s">
        <v>307</v>
      </c>
      <c r="I108" s="3" t="str">
        <f>VLOOKUP($H108,Customers!$A$1:$I$721,2,FALSE)</f>
        <v>Ankit Joshi</v>
      </c>
      <c r="J108" s="3" t="str">
        <f>VLOOKUP($H108,Customers!$A$1:$I$721,3,FALSE)</f>
        <v>Male</v>
      </c>
      <c r="K108" s="3">
        <f>VLOOKUP($H108,Customers!$A$1:$I$721,4,FALSE)</f>
        <v>34</v>
      </c>
      <c r="L108" s="3" t="str">
        <f>VLOOKUP($H108,Customers!$A$1:$I$721,5,FALSE)</f>
        <v>Mysuru</v>
      </c>
      <c r="M108" s="3" t="str">
        <f>VLOOKUP($H108,Customers!$A$1:$I$721,6,FALSE)</f>
        <v>Karnataka</v>
      </c>
      <c r="N108" s="3" t="str">
        <f>VLOOKUP($H108,Customers!$A$1:$I$721,7,FALSE)</f>
        <v>Engineer</v>
      </c>
      <c r="O108" s="3">
        <f>VLOOKUP($H108,Customers!$A$1:$I$721,8,FALSE)</f>
        <v>840000</v>
      </c>
      <c r="P108" s="3" t="str">
        <f>VLOOKUP($H108,Customers!$A$1:$I$721,9,FALSE)</f>
        <v>Individual</v>
      </c>
      <c r="Q108" s="3" t="s">
        <v>16</v>
      </c>
      <c r="R108" s="3" t="str" cm="1">
        <f t="array" ref="R108:Y108">VLOOKUP($Q108,Cars[],{2,3,4,5,6,7,8,9},FALSE)</f>
        <v>Mahindra</v>
      </c>
      <c r="S108" s="3" t="str">
        <v>Bolero</v>
      </c>
      <c r="T108" s="3" t="str">
        <v>SUV</v>
      </c>
      <c r="U108" s="3" t="str">
        <v>Diesel</v>
      </c>
      <c r="V108" s="3" t="str">
        <v>Manual</v>
      </c>
      <c r="W108" s="3">
        <v>1000000</v>
      </c>
      <c r="X108" s="3">
        <v>2019</v>
      </c>
      <c r="Y108" s="3">
        <v>3</v>
      </c>
      <c r="Z108" s="3" t="s">
        <v>126</v>
      </c>
      <c r="AA108" s="3" t="str">
        <f>VLOOKUP(Z108,Dealers[],5,FALSE)</f>
        <v>South</v>
      </c>
      <c r="AB108" s="3" t="str" cm="1">
        <f t="array" ref="AB108:AE108">VLOOKUP($Z108,Dealers[],{2,7,8,9},FALSE)</f>
        <v>Bengaluru Auto Hub</v>
      </c>
      <c r="AC108" s="3">
        <v>2013</v>
      </c>
      <c r="AD108" s="3">
        <v>12000</v>
      </c>
      <c r="AE108" s="3">
        <v>4.4000000000000004</v>
      </c>
      <c r="AF108" s="3" t="s">
        <v>206</v>
      </c>
      <c r="AG108" s="3" t="str">
        <f>VLOOKUP($AF108,SalesPerson[],2,FALSE)</f>
        <v>Divya Kapoor</v>
      </c>
      <c r="AH108" s="3">
        <f>_xlfn.XLOOKUP(AG108,Salespersons!$B:$B,Salespersons!$G:$G,,0)</f>
        <v>6</v>
      </c>
      <c r="AI108" s="3" t="str">
        <f>_xlfn.XLOOKUP(AG108,Salespersons!$B:$B,Salespersons!$I:$I,,0)</f>
        <v>True</v>
      </c>
      <c r="AJ108" s="3" t="s">
        <v>253</v>
      </c>
      <c r="AK108" s="14">
        <f t="shared" si="6"/>
        <v>2.5000000000000001E-2</v>
      </c>
      <c r="AL108" s="5">
        <v>25000</v>
      </c>
      <c r="AM108" s="5">
        <f t="shared" si="7"/>
        <v>975000</v>
      </c>
      <c r="AN108" s="16">
        <f t="shared" si="11"/>
        <v>9.75</v>
      </c>
      <c r="AO108" s="3" t="s">
        <v>31</v>
      </c>
      <c r="AP108" s="3" t="s">
        <v>96</v>
      </c>
      <c r="AQ108" s="3" t="s">
        <v>22</v>
      </c>
      <c r="AR108" s="3" t="s">
        <v>24</v>
      </c>
      <c r="AS108" s="3" t="str" cm="1">
        <f t="array" ref="AS108:AW108">VLOOKUP($A108,Feedback[],{2,4,5,6,7},FALSE)</f>
        <v>FB0053</v>
      </c>
      <c r="AT108" s="3">
        <v>2</v>
      </c>
      <c r="AU108" s="3">
        <v>5</v>
      </c>
      <c r="AV108" s="3" t="str">
        <v>Online Survey</v>
      </c>
      <c r="AW108" s="3" t="str">
        <v>Sales Experience</v>
      </c>
    </row>
    <row r="109" spans="1:49" x14ac:dyDescent="0.3">
      <c r="A109" s="3" t="s">
        <v>363</v>
      </c>
      <c r="B109" s="4">
        <v>45414</v>
      </c>
      <c r="C109" s="4" t="str">
        <f t="shared" si="8"/>
        <v>May</v>
      </c>
      <c r="D109" s="4" t="str">
        <f t="shared" si="9"/>
        <v>2024</v>
      </c>
      <c r="E109" s="4">
        <v>45426</v>
      </c>
      <c r="F109" s="3" t="s">
        <v>23</v>
      </c>
      <c r="G109" s="3">
        <f t="shared" si="10"/>
        <v>12</v>
      </c>
      <c r="H109" s="3" t="s">
        <v>364</v>
      </c>
      <c r="I109" s="3" t="str">
        <f>VLOOKUP($H109,Customers!$A$1:$I$721,2,FALSE)</f>
        <v>Ankit Kapoor</v>
      </c>
      <c r="J109" s="3" t="str">
        <f>VLOOKUP($H109,Customers!$A$1:$I$721,3,FALSE)</f>
        <v>Male</v>
      </c>
      <c r="K109" s="3">
        <f>VLOOKUP($H109,Customers!$A$1:$I$721,4,FALSE)</f>
        <v>35</v>
      </c>
      <c r="L109" s="3" t="str">
        <f>VLOOKUP($H109,Customers!$A$1:$I$721,5,FALSE)</f>
        <v>Pune</v>
      </c>
      <c r="M109" s="3" t="str">
        <f>VLOOKUP($H109,Customers!$A$1:$I$721,6,FALSE)</f>
        <v>Maharashtra</v>
      </c>
      <c r="N109" s="3" t="str">
        <f>VLOOKUP($H109,Customers!$A$1:$I$721,7,FALSE)</f>
        <v>Salaried - Government</v>
      </c>
      <c r="O109" s="3">
        <f>VLOOKUP($H109,Customers!$A$1:$I$721,8,FALSE)</f>
        <v>600000</v>
      </c>
      <c r="P109" s="3" t="str">
        <f>VLOOKUP($H109,Customers!$A$1:$I$721,9,FALSE)</f>
        <v>Individual</v>
      </c>
      <c r="Q109" s="3" t="s">
        <v>67</v>
      </c>
      <c r="R109" s="3" t="str" cm="1">
        <f t="array" ref="R109:Y109">VLOOKUP($Q109,Cars[],{2,3,4,5,6,7,8,9},FALSE)</f>
        <v>Maruti Suzuki</v>
      </c>
      <c r="S109" s="3" t="str">
        <v>Dzire</v>
      </c>
      <c r="T109" s="3" t="str">
        <v>Sedan</v>
      </c>
      <c r="U109" s="3" t="str">
        <v>Petrol</v>
      </c>
      <c r="V109" s="3" t="str">
        <v>Manual</v>
      </c>
      <c r="W109" s="3">
        <v>690000</v>
      </c>
      <c r="X109" s="3">
        <v>2024</v>
      </c>
      <c r="Y109" s="3">
        <v>3</v>
      </c>
      <c r="Z109" s="3" t="s">
        <v>163</v>
      </c>
      <c r="AA109" s="3" t="str">
        <f>VLOOKUP(Z109,Dealers[],5,FALSE)</f>
        <v>West</v>
      </c>
      <c r="AB109" s="3" t="str" cm="1">
        <f t="array" ref="AB109:AE109">VLOOKUP($Z109,Dealers[],{2,7,8,9},FALSE)</f>
        <v>Mumbai Autoplex</v>
      </c>
      <c r="AC109" s="3">
        <v>2011</v>
      </c>
      <c r="AD109" s="3">
        <v>12000</v>
      </c>
      <c r="AE109" s="3">
        <v>3.5</v>
      </c>
      <c r="AF109" s="3" t="s">
        <v>201</v>
      </c>
      <c r="AG109" s="3" t="str">
        <f>VLOOKUP($AF109,SalesPerson[],2,FALSE)</f>
        <v>Karan Rao</v>
      </c>
      <c r="AH109" s="3">
        <f>_xlfn.XLOOKUP(AG109,Salespersons!$B:$B,Salespersons!$G:$G,,0)</f>
        <v>4</v>
      </c>
      <c r="AI109" s="3" t="str">
        <f>_xlfn.XLOOKUP(AG109,Salespersons!$B:$B,Salespersons!$I:$I,,0)</f>
        <v>True</v>
      </c>
      <c r="AJ109" s="3" t="s">
        <v>78</v>
      </c>
      <c r="AK109" s="14">
        <f t="shared" si="6"/>
        <v>0</v>
      </c>
      <c r="AL109" s="5">
        <v>0</v>
      </c>
      <c r="AM109" s="5">
        <f t="shared" si="7"/>
        <v>690000</v>
      </c>
      <c r="AN109" s="16">
        <f t="shared" si="11"/>
        <v>6.9</v>
      </c>
      <c r="AO109" s="3" t="s">
        <v>20</v>
      </c>
      <c r="AP109" s="3" t="s">
        <v>21</v>
      </c>
      <c r="AQ109" s="3" t="s">
        <v>22</v>
      </c>
      <c r="AR109" s="3" t="s">
        <v>24</v>
      </c>
      <c r="AS109" s="3" t="str" cm="1">
        <f t="array" ref="AS109:AW109">VLOOKUP($A109,Feedback[],{2,4,5,6,7},FALSE)</f>
        <v>FB0054</v>
      </c>
      <c r="AT109" s="3">
        <v>5</v>
      </c>
      <c r="AU109" s="3">
        <v>10</v>
      </c>
      <c r="AV109" s="3" t="str">
        <v>Online Survey</v>
      </c>
      <c r="AW109" s="3" t="str">
        <v>None</v>
      </c>
    </row>
    <row r="110" spans="1:49" x14ac:dyDescent="0.3">
      <c r="A110" s="3" t="s">
        <v>365</v>
      </c>
      <c r="B110" s="4">
        <v>45419</v>
      </c>
      <c r="C110" s="4" t="str">
        <f t="shared" si="8"/>
        <v>May</v>
      </c>
      <c r="D110" s="4" t="str">
        <f t="shared" si="9"/>
        <v>2024</v>
      </c>
      <c r="E110" s="4">
        <v>45448</v>
      </c>
      <c r="F110" s="3" t="s">
        <v>23</v>
      </c>
      <c r="G110" s="3">
        <f t="shared" si="10"/>
        <v>29</v>
      </c>
      <c r="H110" s="3" t="s">
        <v>366</v>
      </c>
      <c r="I110" s="3" t="str">
        <f>VLOOKUP($H110,Customers!$A$1:$I$721,2,FALSE)</f>
        <v>Divya Malhotra</v>
      </c>
      <c r="J110" s="3" t="str">
        <f>VLOOKUP($H110,Customers!$A$1:$I$721,3,FALSE)</f>
        <v>Female</v>
      </c>
      <c r="K110" s="3">
        <f>VLOOKUP($H110,Customers!$A$1:$I$721,4,FALSE)</f>
        <v>21</v>
      </c>
      <c r="L110" s="3" t="str">
        <f>VLOOKUP($H110,Customers!$A$1:$I$721,5,FALSE)</f>
        <v>Ahmedabad</v>
      </c>
      <c r="M110" s="3" t="str">
        <f>VLOOKUP($H110,Customers!$A$1:$I$721,6,FALSE)</f>
        <v>Gujarat</v>
      </c>
      <c r="N110" s="3" t="str">
        <f>VLOOKUP($H110,Customers!$A$1:$I$721,7,FALSE)</f>
        <v>Business Owner</v>
      </c>
      <c r="O110" s="3">
        <f>VLOOKUP($H110,Customers!$A$1:$I$721,8,FALSE)</f>
        <v>1650000</v>
      </c>
      <c r="P110" s="3" t="str">
        <f>VLOOKUP($H110,Customers!$A$1:$I$721,9,FALSE)</f>
        <v>Individual</v>
      </c>
      <c r="Q110" s="3" t="s">
        <v>103</v>
      </c>
      <c r="R110" s="3" t="str" cm="1">
        <f t="array" ref="R110:Y110">VLOOKUP($Q110,Cars[],{2,3,4,5,6,7,8,9},FALSE)</f>
        <v>Maruti Suzuki</v>
      </c>
      <c r="S110" s="3" t="str">
        <v>Ertiga</v>
      </c>
      <c r="T110" s="3" t="str">
        <v>MPV</v>
      </c>
      <c r="U110" s="3" t="str">
        <v>CNG</v>
      </c>
      <c r="V110" s="3" t="str">
        <v>Manual</v>
      </c>
      <c r="W110" s="3">
        <v>900000</v>
      </c>
      <c r="X110" s="3">
        <v>2022</v>
      </c>
      <c r="Y110" s="3">
        <v>3</v>
      </c>
      <c r="Z110" s="3" t="s">
        <v>209</v>
      </c>
      <c r="AA110" s="3" t="str">
        <f>VLOOKUP(Z110,Dealers[],5,FALSE)</f>
        <v>West</v>
      </c>
      <c r="AB110" s="3" t="str" cm="1">
        <f t="array" ref="AB110:AE110">VLOOKUP($Z110,Dealers[],{2,7,8,9},FALSE)</f>
        <v>Ahmedabad Auto Hub</v>
      </c>
      <c r="AC110" s="3">
        <v>2011</v>
      </c>
      <c r="AD110" s="3">
        <v>12000</v>
      </c>
      <c r="AE110" s="3">
        <v>3.8</v>
      </c>
      <c r="AF110" s="3" t="s">
        <v>367</v>
      </c>
      <c r="AG110" s="3" t="str">
        <f>VLOOKUP($AF110,SalesPerson[],2,FALSE)</f>
        <v>Arjun Pillai</v>
      </c>
      <c r="AH110" s="3">
        <f>_xlfn.XLOOKUP(AG110,Salespersons!$B:$B,Salespersons!$G:$G,,0)</f>
        <v>6</v>
      </c>
      <c r="AI110" s="3" t="str">
        <f>_xlfn.XLOOKUP(AG110,Salespersons!$B:$B,Salespersons!$I:$I,,0)</f>
        <v>True</v>
      </c>
      <c r="AJ110" s="3" t="s">
        <v>30</v>
      </c>
      <c r="AK110" s="14">
        <f t="shared" si="6"/>
        <v>0</v>
      </c>
      <c r="AL110" s="5">
        <v>0</v>
      </c>
      <c r="AM110" s="5">
        <f t="shared" si="7"/>
        <v>900000</v>
      </c>
      <c r="AN110" s="16">
        <f t="shared" si="11"/>
        <v>9</v>
      </c>
      <c r="AO110" s="3" t="s">
        <v>31</v>
      </c>
      <c r="AP110" s="3" t="s">
        <v>96</v>
      </c>
      <c r="AQ110" s="3" t="s">
        <v>33</v>
      </c>
      <c r="AR110" s="3" t="s">
        <v>24</v>
      </c>
      <c r="AS110" s="3" t="s">
        <v>4646</v>
      </c>
      <c r="AT110" s="3" t="s">
        <v>4646</v>
      </c>
      <c r="AU110" s="3" t="s">
        <v>4646</v>
      </c>
      <c r="AV110" s="3" t="s">
        <v>4646</v>
      </c>
      <c r="AW110" s="3" t="s">
        <v>4646</v>
      </c>
    </row>
    <row r="111" spans="1:49" x14ac:dyDescent="0.3">
      <c r="A111" s="3" t="s">
        <v>368</v>
      </c>
      <c r="B111" s="4">
        <v>45420</v>
      </c>
      <c r="C111" s="4" t="str">
        <f t="shared" si="8"/>
        <v>May</v>
      </c>
      <c r="D111" s="4" t="str">
        <f t="shared" si="9"/>
        <v>2024</v>
      </c>
      <c r="E111" s="4">
        <v>45445</v>
      </c>
      <c r="F111" s="3" t="s">
        <v>23</v>
      </c>
      <c r="G111" s="3">
        <f t="shared" si="10"/>
        <v>25</v>
      </c>
      <c r="H111" s="3" t="s">
        <v>369</v>
      </c>
      <c r="I111" s="3" t="str">
        <f>VLOOKUP($H111,Customers!$A$1:$I$721,2,FALSE)</f>
        <v>Akash Khanna</v>
      </c>
      <c r="J111" s="3" t="str">
        <f>VLOOKUP($H111,Customers!$A$1:$I$721,3,FALSE)</f>
        <v>Male</v>
      </c>
      <c r="K111" s="3">
        <f>VLOOKUP($H111,Customers!$A$1:$I$721,4,FALSE)</f>
        <v>34</v>
      </c>
      <c r="L111" s="3" t="str">
        <f>VLOOKUP($H111,Customers!$A$1:$I$721,5,FALSE)</f>
        <v>Guwahati</v>
      </c>
      <c r="M111" s="3" t="str">
        <f>VLOOKUP($H111,Customers!$A$1:$I$721,6,FALSE)</f>
        <v>Assam</v>
      </c>
      <c r="N111" s="3" t="str">
        <f>VLOOKUP($H111,Customers!$A$1:$I$721,7,FALSE)</f>
        <v>Retired</v>
      </c>
      <c r="O111" s="3">
        <f>VLOOKUP($H111,Customers!$A$1:$I$721,8,FALSE)</f>
        <v>630000</v>
      </c>
      <c r="P111" s="3" t="str">
        <f>VLOOKUP($H111,Customers!$A$1:$I$721,9,FALSE)</f>
        <v>Individual</v>
      </c>
      <c r="Q111" s="3" t="s">
        <v>27</v>
      </c>
      <c r="R111" s="3" t="str" cm="1">
        <f t="array" ref="R111:Y111">VLOOKUP($Q111,Cars[],{2,3,4,5,6,7,8,9},FALSE)</f>
        <v>Maruti Suzuki</v>
      </c>
      <c r="S111" s="3" t="str">
        <v>Brezza</v>
      </c>
      <c r="T111" s="3" t="str">
        <v>SUV</v>
      </c>
      <c r="U111" s="3" t="str">
        <v>Petrol</v>
      </c>
      <c r="V111" s="3" t="str">
        <v>Automatic</v>
      </c>
      <c r="W111" s="3">
        <v>900000</v>
      </c>
      <c r="X111" s="3">
        <v>2022</v>
      </c>
      <c r="Y111" s="3">
        <v>3</v>
      </c>
      <c r="Z111" s="3" t="s">
        <v>134</v>
      </c>
      <c r="AA111" s="3" t="str">
        <f>VLOOKUP(Z111,Dealers[],5,FALSE)</f>
        <v>East</v>
      </c>
      <c r="AB111" s="3" t="str" cm="1">
        <f t="array" ref="AB111:AE111">VLOOKUP($Z111,Dealers[],{2,7,8,9},FALSE)</f>
        <v>Guwahati Automobiles</v>
      </c>
      <c r="AC111" s="3">
        <v>2005</v>
      </c>
      <c r="AD111" s="3">
        <v>12000</v>
      </c>
      <c r="AE111" s="3">
        <v>4.4000000000000004</v>
      </c>
      <c r="AF111" s="3" t="s">
        <v>135</v>
      </c>
      <c r="AG111" s="3" t="str">
        <f>VLOOKUP($AF111,SalesPerson[],2,FALSE)</f>
        <v>Tarun Mehta</v>
      </c>
      <c r="AH111" s="3">
        <f>_xlfn.XLOOKUP(AG111,Salespersons!$B:$B,Salespersons!$G:$G,,0)</f>
        <v>4</v>
      </c>
      <c r="AI111" s="3" t="str">
        <f>_xlfn.XLOOKUP(AG111,Salespersons!$B:$B,Salespersons!$I:$I,,0)</f>
        <v>True</v>
      </c>
      <c r="AJ111" s="3" t="s">
        <v>59</v>
      </c>
      <c r="AK111" s="14">
        <f t="shared" si="6"/>
        <v>3.2222222222222222E-2</v>
      </c>
      <c r="AL111" s="5">
        <v>29000</v>
      </c>
      <c r="AM111" s="5">
        <f t="shared" si="7"/>
        <v>871000</v>
      </c>
      <c r="AN111" s="16">
        <f t="shared" si="11"/>
        <v>8.7100000000000009</v>
      </c>
      <c r="AO111" s="3" t="s">
        <v>31</v>
      </c>
      <c r="AP111" s="3" t="s">
        <v>39</v>
      </c>
      <c r="AQ111" s="3" t="s">
        <v>22</v>
      </c>
      <c r="AR111" s="3" t="s">
        <v>24</v>
      </c>
      <c r="AS111" s="3" t="str" cm="1">
        <f t="array" ref="AS111:AW111">VLOOKUP($A111,Feedback[],{2,4,5,6,7},FALSE)</f>
        <v>FB0055</v>
      </c>
      <c r="AT111" s="3">
        <v>5</v>
      </c>
      <c r="AU111" s="3">
        <v>8</v>
      </c>
      <c r="AV111" s="3" t="str">
        <v>Dealer Visit</v>
      </c>
      <c r="AW111" s="3" t="str">
        <v>None</v>
      </c>
    </row>
    <row r="112" spans="1:49" x14ac:dyDescent="0.3">
      <c r="A112" s="3" t="s">
        <v>370</v>
      </c>
      <c r="B112" s="4">
        <v>45420</v>
      </c>
      <c r="C112" s="4" t="str">
        <f t="shared" si="8"/>
        <v>May</v>
      </c>
      <c r="D112" s="4" t="str">
        <f t="shared" si="9"/>
        <v>2024</v>
      </c>
      <c r="E112" s="4">
        <v>45434</v>
      </c>
      <c r="F112" s="3" t="s">
        <v>23</v>
      </c>
      <c r="G112" s="3">
        <f t="shared" si="10"/>
        <v>14</v>
      </c>
      <c r="H112" s="3" t="s">
        <v>371</v>
      </c>
      <c r="I112" s="3" t="str">
        <f>VLOOKUP($H112,Customers!$A$1:$I$721,2,FALSE)</f>
        <v>Divya Bansal</v>
      </c>
      <c r="J112" s="3" t="str">
        <f>VLOOKUP($H112,Customers!$A$1:$I$721,3,FALSE)</f>
        <v>Female</v>
      </c>
      <c r="K112" s="3">
        <f>VLOOKUP($H112,Customers!$A$1:$I$721,4,FALSE)</f>
        <v>42</v>
      </c>
      <c r="L112" s="3" t="str">
        <f>VLOOKUP($H112,Customers!$A$1:$I$721,5,FALSE)</f>
        <v>Nagpur</v>
      </c>
      <c r="M112" s="3" t="str">
        <f>VLOOKUP($H112,Customers!$A$1:$I$721,6,FALSE)</f>
        <v>Maharashtra</v>
      </c>
      <c r="N112" s="3" t="str">
        <f>VLOOKUP($H112,Customers!$A$1:$I$721,7,FALSE)</f>
        <v>Salaried - Private</v>
      </c>
      <c r="O112" s="3">
        <f>VLOOKUP($H112,Customers!$A$1:$I$721,8,FALSE)</f>
        <v>1420000</v>
      </c>
      <c r="P112" s="3" t="str">
        <f>VLOOKUP($H112,Customers!$A$1:$I$721,9,FALSE)</f>
        <v>Individual</v>
      </c>
      <c r="Q112" s="3" t="s">
        <v>67</v>
      </c>
      <c r="R112" s="3" t="str" cm="1">
        <f t="array" ref="R112:Y112">VLOOKUP($Q112,Cars[],{2,3,4,5,6,7,8,9},FALSE)</f>
        <v>Maruti Suzuki</v>
      </c>
      <c r="S112" s="3" t="str">
        <v>Dzire</v>
      </c>
      <c r="T112" s="3" t="str">
        <v>Sedan</v>
      </c>
      <c r="U112" s="3" t="str">
        <v>Petrol</v>
      </c>
      <c r="V112" s="3" t="str">
        <v>Manual</v>
      </c>
      <c r="W112" s="3">
        <v>690000</v>
      </c>
      <c r="X112" s="3">
        <v>2024</v>
      </c>
      <c r="Y112" s="3">
        <v>3</v>
      </c>
      <c r="Z112" s="3" t="s">
        <v>43</v>
      </c>
      <c r="AA112" s="3" t="str">
        <f>VLOOKUP(Z112,Dealers[],5,FALSE)</f>
        <v>West</v>
      </c>
      <c r="AB112" s="3" t="str" cm="1">
        <f t="array" ref="AB112:AE112">VLOOKUP($Z112,Dealers[],{2,7,8,9},FALSE)</f>
        <v>Nagpur Motors</v>
      </c>
      <c r="AC112" s="3">
        <v>2019</v>
      </c>
      <c r="AD112" s="3">
        <v>12000</v>
      </c>
      <c r="AE112" s="3">
        <v>4.5999999999999996</v>
      </c>
      <c r="AF112" s="3" t="s">
        <v>372</v>
      </c>
      <c r="AG112" s="3" t="str">
        <f>VLOOKUP($AF112,SalesPerson[],2,FALSE)</f>
        <v>Gaurav Shah</v>
      </c>
      <c r="AH112" s="3">
        <f>_xlfn.XLOOKUP(AG112,Salespersons!$B:$B,Salespersons!$G:$G,,0)</f>
        <v>4</v>
      </c>
      <c r="AI112" s="3" t="str">
        <f>_xlfn.XLOOKUP(AG112,Salespersons!$B:$B,Salespersons!$I:$I,,0)</f>
        <v>True</v>
      </c>
      <c r="AJ112" s="3" t="s">
        <v>78</v>
      </c>
      <c r="AK112" s="14">
        <f t="shared" si="6"/>
        <v>0</v>
      </c>
      <c r="AL112" s="5">
        <v>0</v>
      </c>
      <c r="AM112" s="5">
        <f t="shared" si="7"/>
        <v>690000</v>
      </c>
      <c r="AN112" s="16">
        <f t="shared" si="11"/>
        <v>6.9</v>
      </c>
      <c r="AO112" s="3" t="s">
        <v>31</v>
      </c>
      <c r="AP112" s="3" t="s">
        <v>180</v>
      </c>
      <c r="AQ112" s="3" t="s">
        <v>53</v>
      </c>
      <c r="AR112" s="3" t="s">
        <v>24</v>
      </c>
      <c r="AS112" s="3" t="str" cm="1">
        <f t="array" ref="AS112:AW112">VLOOKUP($A112,Feedback[],{2,4,5,6,7},FALSE)</f>
        <v>FB0056</v>
      </c>
      <c r="AT112" s="3">
        <v>3</v>
      </c>
      <c r="AU112" s="3">
        <v>6</v>
      </c>
      <c r="AV112" s="3" t="str">
        <v>Email</v>
      </c>
      <c r="AW112" s="3" t="str">
        <v>Sales Experience</v>
      </c>
    </row>
    <row r="113" spans="1:49" x14ac:dyDescent="0.3">
      <c r="A113" s="3" t="s">
        <v>373</v>
      </c>
      <c r="B113" s="4">
        <v>45422</v>
      </c>
      <c r="C113" s="4" t="str">
        <f t="shared" si="8"/>
        <v>May</v>
      </c>
      <c r="D113" s="4" t="str">
        <f t="shared" si="9"/>
        <v>2024</v>
      </c>
      <c r="E113" s="4">
        <v>45448</v>
      </c>
      <c r="F113" s="3" t="s">
        <v>23</v>
      </c>
      <c r="G113" s="3">
        <f t="shared" si="10"/>
        <v>26</v>
      </c>
      <c r="H113" s="3" t="s">
        <v>374</v>
      </c>
      <c r="I113" s="3" t="str">
        <f>VLOOKUP($H113,Customers!$A$1:$I$721,2,FALSE)</f>
        <v>Arjun Rao</v>
      </c>
      <c r="J113" s="3" t="str">
        <f>VLOOKUP($H113,Customers!$A$1:$I$721,3,FALSE)</f>
        <v>Male</v>
      </c>
      <c r="K113" s="3">
        <f>VLOOKUP($H113,Customers!$A$1:$I$721,4,FALSE)</f>
        <v>38</v>
      </c>
      <c r="L113" s="3" t="str">
        <f>VLOOKUP($H113,Customers!$A$1:$I$721,5,FALSE)</f>
        <v>Bhopal</v>
      </c>
      <c r="M113" s="3" t="str">
        <f>VLOOKUP($H113,Customers!$A$1:$I$721,6,FALSE)</f>
        <v>Madhya Pradesh</v>
      </c>
      <c r="N113" s="3" t="str">
        <f>VLOOKUP($H113,Customers!$A$1:$I$721,7,FALSE)</f>
        <v>Salaried - Government</v>
      </c>
      <c r="O113" s="3">
        <f>VLOOKUP($H113,Customers!$A$1:$I$721,8,FALSE)</f>
        <v>610000</v>
      </c>
      <c r="P113" s="3" t="str">
        <f>VLOOKUP($H113,Customers!$A$1:$I$721,9,FALSE)</f>
        <v>Individual</v>
      </c>
      <c r="Q113" s="3" t="s">
        <v>103</v>
      </c>
      <c r="R113" s="3" t="str" cm="1">
        <f t="array" ref="R113:Y113">VLOOKUP($Q113,Cars[],{2,3,4,5,6,7,8,9},FALSE)</f>
        <v>Maruti Suzuki</v>
      </c>
      <c r="S113" s="3" t="str">
        <v>Ertiga</v>
      </c>
      <c r="T113" s="3" t="str">
        <v>MPV</v>
      </c>
      <c r="U113" s="3" t="str">
        <v>CNG</v>
      </c>
      <c r="V113" s="3" t="str">
        <v>Manual</v>
      </c>
      <c r="W113" s="3">
        <v>900000</v>
      </c>
      <c r="X113" s="3">
        <v>2022</v>
      </c>
      <c r="Y113" s="3">
        <v>3</v>
      </c>
      <c r="Z113" s="3" t="s">
        <v>93</v>
      </c>
      <c r="AA113" s="3" t="str">
        <f>VLOOKUP(Z113,Dealers[],5,FALSE)</f>
        <v>Central</v>
      </c>
      <c r="AB113" s="3" t="str" cm="1">
        <f t="array" ref="AB113:AE113">VLOOKUP($Z113,Dealers[],{2,7,8,9},FALSE)</f>
        <v>Bhopal Autoplex</v>
      </c>
      <c r="AC113" s="3">
        <v>2013</v>
      </c>
      <c r="AD113" s="3">
        <v>12000</v>
      </c>
      <c r="AE113" s="3">
        <v>3.9</v>
      </c>
      <c r="AF113" s="3" t="s">
        <v>168</v>
      </c>
      <c r="AG113" s="3" t="str">
        <f>VLOOKUP($AF113,SalesPerson[],2,FALSE)</f>
        <v>Sneha Iyer</v>
      </c>
      <c r="AH113" s="3">
        <f>_xlfn.XLOOKUP(AG113,Salespersons!$B:$B,Salespersons!$G:$G,,0)</f>
        <v>4</v>
      </c>
      <c r="AI113" s="3" t="str">
        <f>_xlfn.XLOOKUP(AG113,Salespersons!$B:$B,Salespersons!$I:$I,,0)</f>
        <v>True</v>
      </c>
      <c r="AJ113" s="3" t="s">
        <v>59</v>
      </c>
      <c r="AK113" s="14">
        <f t="shared" si="6"/>
        <v>2.8888888888888888E-2</v>
      </c>
      <c r="AL113" s="5">
        <v>26000</v>
      </c>
      <c r="AM113" s="5">
        <f t="shared" si="7"/>
        <v>874000</v>
      </c>
      <c r="AN113" s="16">
        <f t="shared" si="11"/>
        <v>8.74</v>
      </c>
      <c r="AO113" s="3" t="s">
        <v>20</v>
      </c>
      <c r="AP113" s="3" t="s">
        <v>21</v>
      </c>
      <c r="AQ113" s="3" t="s">
        <v>119</v>
      </c>
      <c r="AR113" s="3" t="s">
        <v>24</v>
      </c>
      <c r="AS113" s="3" t="str" cm="1">
        <f t="array" ref="AS113:AW113">VLOOKUP($A113,Feedback[],{2,4,5,6,7},FALSE)</f>
        <v>FB0057</v>
      </c>
      <c r="AT113" s="3">
        <v>4</v>
      </c>
      <c r="AU113" s="3">
        <v>10</v>
      </c>
      <c r="AV113" s="3" t="str">
        <v>Email</v>
      </c>
      <c r="AW113" s="3" t="str">
        <v>None</v>
      </c>
    </row>
    <row r="114" spans="1:49" x14ac:dyDescent="0.3">
      <c r="A114" s="3" t="s">
        <v>375</v>
      </c>
      <c r="B114" s="4">
        <v>45422</v>
      </c>
      <c r="C114" s="4" t="str">
        <f t="shared" si="8"/>
        <v>May</v>
      </c>
      <c r="D114" s="4" t="str">
        <f t="shared" si="9"/>
        <v>2024</v>
      </c>
      <c r="E114" s="4">
        <v>45432</v>
      </c>
      <c r="F114" s="3" t="s">
        <v>23</v>
      </c>
      <c r="G114" s="3">
        <f t="shared" si="10"/>
        <v>10</v>
      </c>
      <c r="H114" s="3" t="s">
        <v>376</v>
      </c>
      <c r="I114" s="3" t="str">
        <f>VLOOKUP($H114,Customers!$A$1:$I$721,2,FALSE)</f>
        <v>Akash Agarwal</v>
      </c>
      <c r="J114" s="3" t="str">
        <f>VLOOKUP($H114,Customers!$A$1:$I$721,3,FALSE)</f>
        <v>Male</v>
      </c>
      <c r="K114" s="3">
        <f>VLOOKUP($H114,Customers!$A$1:$I$721,4,FALSE)</f>
        <v>53</v>
      </c>
      <c r="L114" s="3" t="str">
        <f>VLOOKUP($H114,Customers!$A$1:$I$721,5,FALSE)</f>
        <v>Panipat</v>
      </c>
      <c r="M114" s="3" t="str">
        <f>VLOOKUP($H114,Customers!$A$1:$I$721,6,FALSE)</f>
        <v>Haryana</v>
      </c>
      <c r="N114" s="3" t="str">
        <f>VLOOKUP($H114,Customers!$A$1:$I$721,7,FALSE)</f>
        <v>Engineer</v>
      </c>
      <c r="O114" s="3">
        <f>VLOOKUP($H114,Customers!$A$1:$I$721,8,FALSE)</f>
        <v>890000</v>
      </c>
      <c r="P114" s="3" t="str">
        <f>VLOOKUP($H114,Customers!$A$1:$I$721,9,FALSE)</f>
        <v>Individual</v>
      </c>
      <c r="Q114" s="3" t="s">
        <v>145</v>
      </c>
      <c r="R114" s="3" t="str" cm="1">
        <f t="array" ref="R114:Y114">VLOOKUP($Q114,Cars[],{2,3,4,5,6,7,8,9},FALSE)</f>
        <v>Hyundai</v>
      </c>
      <c r="S114" s="3" t="str">
        <v>i20</v>
      </c>
      <c r="T114" s="3" t="str">
        <v>Hatchback</v>
      </c>
      <c r="U114" s="3" t="str">
        <v>Petrol</v>
      </c>
      <c r="V114" s="3" t="str">
        <v>Automatic</v>
      </c>
      <c r="W114" s="3">
        <v>780000</v>
      </c>
      <c r="X114" s="3">
        <v>2023</v>
      </c>
      <c r="Y114" s="3">
        <v>2</v>
      </c>
      <c r="Z114" s="3" t="s">
        <v>57</v>
      </c>
      <c r="AA114" s="3" t="str">
        <f>VLOOKUP(Z114,Dealers[],5,FALSE)</f>
        <v>North</v>
      </c>
      <c r="AB114" s="3" t="str" cm="1">
        <f t="array" ref="AB114:AE114">VLOOKUP($Z114,Dealers[],{2,7,8,9},FALSE)</f>
        <v>Gurugram Autoplex</v>
      </c>
      <c r="AC114" s="3">
        <v>2007</v>
      </c>
      <c r="AD114" s="3">
        <v>10000</v>
      </c>
      <c r="AE114" s="3">
        <v>4</v>
      </c>
      <c r="AF114" s="3" t="s">
        <v>58</v>
      </c>
      <c r="AG114" s="3" t="str">
        <f>VLOOKUP($AF114,SalesPerson[],2,FALSE)</f>
        <v>Mohit Nair</v>
      </c>
      <c r="AH114" s="3">
        <f>_xlfn.XLOOKUP(AG114,Salespersons!$B:$B,Salespersons!$G:$G,,0)</f>
        <v>5</v>
      </c>
      <c r="AI114" s="3" t="str">
        <f>_xlfn.XLOOKUP(AG114,Salespersons!$B:$B,Salespersons!$I:$I,,0)</f>
        <v>True</v>
      </c>
      <c r="AJ114" s="3" t="s">
        <v>78</v>
      </c>
      <c r="AK114" s="14">
        <f t="shared" si="6"/>
        <v>0</v>
      </c>
      <c r="AL114" s="5">
        <v>0</v>
      </c>
      <c r="AM114" s="5">
        <f t="shared" si="7"/>
        <v>780000</v>
      </c>
      <c r="AN114" s="16">
        <f t="shared" si="11"/>
        <v>7.8</v>
      </c>
      <c r="AO114" s="3" t="s">
        <v>20</v>
      </c>
      <c r="AP114" s="3" t="s">
        <v>21</v>
      </c>
      <c r="AQ114" s="3" t="s">
        <v>33</v>
      </c>
      <c r="AR114" s="3" t="s">
        <v>47</v>
      </c>
      <c r="AS114" s="3" t="str" cm="1">
        <f t="array" ref="AS114:AW114">VLOOKUP($A114,Feedback[],{2,4,5,6,7},FALSE)</f>
        <v>FB0058</v>
      </c>
      <c r="AT114" s="3">
        <v>4</v>
      </c>
      <c r="AU114" s="3">
        <v>10</v>
      </c>
      <c r="AV114" s="3" t="str">
        <v>Online Survey</v>
      </c>
      <c r="AW114" s="3" t="str">
        <v>None</v>
      </c>
    </row>
    <row r="115" spans="1:49" x14ac:dyDescent="0.3">
      <c r="A115" s="3" t="s">
        <v>377</v>
      </c>
      <c r="B115" s="4">
        <v>45424</v>
      </c>
      <c r="C115" s="4" t="str">
        <f t="shared" si="8"/>
        <v>May</v>
      </c>
      <c r="D115" s="4" t="str">
        <f t="shared" si="9"/>
        <v>2024</v>
      </c>
      <c r="E115" s="4">
        <v>45436</v>
      </c>
      <c r="F115" s="3" t="s">
        <v>23</v>
      </c>
      <c r="G115" s="3">
        <f t="shared" si="10"/>
        <v>12</v>
      </c>
      <c r="H115" s="3" t="s">
        <v>378</v>
      </c>
      <c r="I115" s="3" t="str">
        <f>VLOOKUP($H115,Customers!$A$1:$I$721,2,FALSE)</f>
        <v>Suresh Sharma</v>
      </c>
      <c r="J115" s="3" t="str">
        <f>VLOOKUP($H115,Customers!$A$1:$I$721,3,FALSE)</f>
        <v>Male</v>
      </c>
      <c r="K115" s="3">
        <f>VLOOKUP($H115,Customers!$A$1:$I$721,4,FALSE)</f>
        <v>30</v>
      </c>
      <c r="L115" s="3" t="str">
        <f>VLOOKUP($H115,Customers!$A$1:$I$721,5,FALSE)</f>
        <v>Lucknow</v>
      </c>
      <c r="M115" s="3" t="str">
        <f>VLOOKUP($H115,Customers!$A$1:$I$721,6,FALSE)</f>
        <v>Uttar Pradesh</v>
      </c>
      <c r="N115" s="3" t="str">
        <f>VLOOKUP($H115,Customers!$A$1:$I$721,7,FALSE)</f>
        <v>Business Owner</v>
      </c>
      <c r="O115" s="3">
        <f>VLOOKUP($H115,Customers!$A$1:$I$721,8,FALSE)</f>
        <v>2840000</v>
      </c>
      <c r="P115" s="3" t="str">
        <f>VLOOKUP($H115,Customers!$A$1:$I$721,9,FALSE)</f>
        <v>Individual</v>
      </c>
      <c r="Q115" s="3" t="s">
        <v>379</v>
      </c>
      <c r="R115" s="3" t="str" cm="1">
        <f t="array" ref="R115:Y115">VLOOKUP($Q115,Cars[],{2,3,4,5,6,7,8,9},FALSE)</f>
        <v>Mahindra</v>
      </c>
      <c r="S115" s="3" t="str">
        <v>Scorpio-N</v>
      </c>
      <c r="T115" s="3" t="str">
        <v>SUV</v>
      </c>
      <c r="U115" s="3" t="str">
        <v>Diesel</v>
      </c>
      <c r="V115" s="3" t="str">
        <v>Automatic</v>
      </c>
      <c r="W115" s="3">
        <v>1500000</v>
      </c>
      <c r="X115" s="3">
        <v>2022</v>
      </c>
      <c r="Y115" s="3">
        <v>4</v>
      </c>
      <c r="Z115" s="3" t="s">
        <v>51</v>
      </c>
      <c r="AA115" s="3" t="str">
        <f>VLOOKUP(Z115,Dealers[],5,FALSE)</f>
        <v>North</v>
      </c>
      <c r="AB115" s="3" t="str" cm="1">
        <f t="array" ref="AB115:AE115">VLOOKUP($Z115,Dealers[],{2,7,8,9},FALSE)</f>
        <v>Panipat Motors</v>
      </c>
      <c r="AC115" s="3">
        <v>2012</v>
      </c>
      <c r="AD115" s="3">
        <v>10000</v>
      </c>
      <c r="AE115" s="3">
        <v>4.2</v>
      </c>
      <c r="AF115" s="3" t="s">
        <v>52</v>
      </c>
      <c r="AG115" s="3" t="str">
        <f>VLOOKUP($AF115,SalesPerson[],2,FALSE)</f>
        <v>Yash Bose</v>
      </c>
      <c r="AH115" s="3">
        <f>_xlfn.XLOOKUP(AG115,Salespersons!$B:$B,Salespersons!$G:$G,,0)</f>
        <v>7</v>
      </c>
      <c r="AI115" s="3" t="str">
        <f>_xlfn.XLOOKUP(AG115,Salespersons!$B:$B,Salespersons!$I:$I,,0)</f>
        <v>True</v>
      </c>
      <c r="AJ115" s="3" t="s">
        <v>78</v>
      </c>
      <c r="AK115" s="14">
        <f t="shared" si="6"/>
        <v>2.5999999999999999E-2</v>
      </c>
      <c r="AL115" s="5">
        <v>39000</v>
      </c>
      <c r="AM115" s="5">
        <f t="shared" si="7"/>
        <v>1461000</v>
      </c>
      <c r="AN115" s="16">
        <f t="shared" si="11"/>
        <v>14.61</v>
      </c>
      <c r="AO115" s="3" t="s">
        <v>95</v>
      </c>
      <c r="AP115" s="3" t="s">
        <v>96</v>
      </c>
      <c r="AQ115" s="3" t="s">
        <v>22</v>
      </c>
      <c r="AR115" s="3" t="s">
        <v>24</v>
      </c>
      <c r="AS115" s="3" t="str" cm="1">
        <f t="array" ref="AS115:AW115">VLOOKUP($A115,Feedback[],{2,4,5,6,7},FALSE)</f>
        <v>FB0059</v>
      </c>
      <c r="AT115" s="3">
        <v>5</v>
      </c>
      <c r="AU115" s="3">
        <v>10</v>
      </c>
      <c r="AV115" s="3" t="str">
        <v>Dealer Visit</v>
      </c>
      <c r="AW115" s="3" t="str">
        <v>None</v>
      </c>
    </row>
    <row r="116" spans="1:49" x14ac:dyDescent="0.3">
      <c r="A116" s="3" t="s">
        <v>380</v>
      </c>
      <c r="B116" s="4">
        <v>45426</v>
      </c>
      <c r="C116" s="4" t="str">
        <f t="shared" si="8"/>
        <v>May</v>
      </c>
      <c r="D116" s="4" t="str">
        <f t="shared" si="9"/>
        <v>2024</v>
      </c>
      <c r="E116" s="4">
        <v>45455</v>
      </c>
      <c r="F116" s="3" t="s">
        <v>23</v>
      </c>
      <c r="G116" s="3">
        <f t="shared" si="10"/>
        <v>29</v>
      </c>
      <c r="H116" s="3" t="s">
        <v>358</v>
      </c>
      <c r="I116" s="3" t="str">
        <f>VLOOKUP($H116,Customers!$A$1:$I$721,2,FALSE)</f>
        <v>Jatin Rao</v>
      </c>
      <c r="J116" s="3" t="str">
        <f>VLOOKUP($H116,Customers!$A$1:$I$721,3,FALSE)</f>
        <v>Male</v>
      </c>
      <c r="K116" s="3">
        <f>VLOOKUP($H116,Customers!$A$1:$I$721,4,FALSE)</f>
        <v>57</v>
      </c>
      <c r="L116" s="3" t="str">
        <f>VLOOKUP($H116,Customers!$A$1:$I$721,5,FALSE)</f>
        <v>Lucknow</v>
      </c>
      <c r="M116" s="3" t="str">
        <f>VLOOKUP($H116,Customers!$A$1:$I$721,6,FALSE)</f>
        <v>Uttar Pradesh</v>
      </c>
      <c r="N116" s="3" t="str">
        <f>VLOOKUP($H116,Customers!$A$1:$I$721,7,FALSE)</f>
        <v>Salaried - Government</v>
      </c>
      <c r="O116" s="3">
        <f>VLOOKUP($H116,Customers!$A$1:$I$721,8,FALSE)</f>
        <v>680000</v>
      </c>
      <c r="P116" s="3" t="str">
        <f>VLOOKUP($H116,Customers!$A$1:$I$721,9,FALSE)</f>
        <v>Individual</v>
      </c>
      <c r="Q116" s="3" t="s">
        <v>379</v>
      </c>
      <c r="R116" s="3" t="str" cm="1">
        <f t="array" ref="R116:Y116">VLOOKUP($Q116,Cars[],{2,3,4,5,6,7,8,9},FALSE)</f>
        <v>Mahindra</v>
      </c>
      <c r="S116" s="3" t="str">
        <v>Scorpio-N</v>
      </c>
      <c r="T116" s="3" t="str">
        <v>SUV</v>
      </c>
      <c r="U116" s="3" t="str">
        <v>Diesel</v>
      </c>
      <c r="V116" s="3" t="str">
        <v>Automatic</v>
      </c>
      <c r="W116" s="3">
        <v>1500000</v>
      </c>
      <c r="X116" s="3">
        <v>2022</v>
      </c>
      <c r="Y116" s="3">
        <v>4</v>
      </c>
      <c r="Z116" s="3" t="s">
        <v>73</v>
      </c>
      <c r="AA116" s="3" t="str">
        <f>VLOOKUP(Z116,Dealers[],5,FALSE)</f>
        <v>Central</v>
      </c>
      <c r="AB116" s="3" t="str" cm="1">
        <f t="array" ref="AB116:AE116">VLOOKUP($Z116,Dealers[],{2,7,8,9},FALSE)</f>
        <v>Indore Wheels</v>
      </c>
      <c r="AC116" s="3">
        <v>2019</v>
      </c>
      <c r="AD116" s="3">
        <v>3000</v>
      </c>
      <c r="AE116" s="3">
        <v>4.7</v>
      </c>
      <c r="AF116" s="3" t="s">
        <v>381</v>
      </c>
      <c r="AG116" s="3" t="str">
        <f>VLOOKUP($AF116,SalesPerson[],2,FALSE)</f>
        <v>Priya Joshi</v>
      </c>
      <c r="AH116" s="3">
        <f>_xlfn.XLOOKUP(AG116,Salespersons!$B:$B,Salespersons!$G:$G,,0)</f>
        <v>5</v>
      </c>
      <c r="AI116" s="3" t="str">
        <f>_xlfn.XLOOKUP(AG116,Salespersons!$B:$B,Salespersons!$I:$I,,0)</f>
        <v>True</v>
      </c>
      <c r="AJ116" s="3" t="s">
        <v>30</v>
      </c>
      <c r="AK116" s="14">
        <f t="shared" si="6"/>
        <v>8.6666666666666663E-3</v>
      </c>
      <c r="AL116" s="5">
        <v>13000</v>
      </c>
      <c r="AM116" s="5">
        <f t="shared" si="7"/>
        <v>1487000</v>
      </c>
      <c r="AN116" s="16">
        <f t="shared" si="11"/>
        <v>14.87</v>
      </c>
      <c r="AO116" s="3" t="s">
        <v>31</v>
      </c>
      <c r="AP116" s="3" t="s">
        <v>100</v>
      </c>
      <c r="AQ116" s="3" t="s">
        <v>119</v>
      </c>
      <c r="AR116" s="3" t="s">
        <v>47</v>
      </c>
      <c r="AS116" s="3" t="str" cm="1">
        <f t="array" ref="AS116:AW116">VLOOKUP($A116,Feedback[],{2,4,5,6,7},FALSE)</f>
        <v>FB0060</v>
      </c>
      <c r="AT116" s="3">
        <v>4</v>
      </c>
      <c r="AU116" s="3">
        <v>9</v>
      </c>
      <c r="AV116" s="3" t="str">
        <v>Phone</v>
      </c>
      <c r="AW116" s="3" t="str">
        <v>None</v>
      </c>
    </row>
    <row r="117" spans="1:49" x14ac:dyDescent="0.3">
      <c r="A117" s="3" t="s">
        <v>382</v>
      </c>
      <c r="B117" s="4">
        <v>45427</v>
      </c>
      <c r="C117" s="4" t="str">
        <f t="shared" si="8"/>
        <v>May</v>
      </c>
      <c r="D117" s="4" t="str">
        <f t="shared" si="9"/>
        <v>2024</v>
      </c>
      <c r="E117" s="3"/>
      <c r="F117" s="3" t="s">
        <v>114</v>
      </c>
      <c r="G117" s="3" t="str">
        <f t="shared" si="10"/>
        <v/>
      </c>
      <c r="H117" s="3" t="s">
        <v>383</v>
      </c>
      <c r="I117" s="3" t="str">
        <f>VLOOKUP($H117,Customers!$A$1:$I$721,2,FALSE)</f>
        <v>Dinesh Gupta</v>
      </c>
      <c r="J117" s="3" t="str">
        <f>VLOOKUP($H117,Customers!$A$1:$I$721,3,FALSE)</f>
        <v>Male</v>
      </c>
      <c r="K117" s="3">
        <f>VLOOKUP($H117,Customers!$A$1:$I$721,4,FALSE)</f>
        <v>48</v>
      </c>
      <c r="L117" s="3" t="str">
        <f>VLOOKUP($H117,Customers!$A$1:$I$721,5,FALSE)</f>
        <v>Jaipur</v>
      </c>
      <c r="M117" s="3" t="str">
        <f>VLOOKUP($H117,Customers!$A$1:$I$721,6,FALSE)</f>
        <v>Rajasthan</v>
      </c>
      <c r="N117" s="3" t="str">
        <f>VLOOKUP($H117,Customers!$A$1:$I$721,7,FALSE)</f>
        <v>Salaried - Private</v>
      </c>
      <c r="O117" s="3">
        <f>VLOOKUP($H117,Customers!$A$1:$I$721,8,FALSE)</f>
        <v>1690000</v>
      </c>
      <c r="P117" s="3" t="str">
        <f>VLOOKUP($H117,Customers!$A$1:$I$721,9,FALSE)</f>
        <v>Individual</v>
      </c>
      <c r="Q117" s="3" t="s">
        <v>138</v>
      </c>
      <c r="R117" s="3" t="str" cm="1">
        <f t="array" ref="R117:Y117">VLOOKUP($Q117,Cars[],{2,3,4,5,6,7,8,9},FALSE)</f>
        <v>Tata</v>
      </c>
      <c r="S117" s="3" t="str">
        <v>Nexon</v>
      </c>
      <c r="T117" s="3" t="str">
        <v>SUV</v>
      </c>
      <c r="U117" s="3" t="str">
        <v>Diesel</v>
      </c>
      <c r="V117" s="3" t="str">
        <v>Manual</v>
      </c>
      <c r="W117" s="3">
        <v>950000</v>
      </c>
      <c r="X117" s="3">
        <v>2023</v>
      </c>
      <c r="Y117" s="3">
        <v>3</v>
      </c>
      <c r="Z117" s="3" t="s">
        <v>146</v>
      </c>
      <c r="AA117" s="3" t="str">
        <f>VLOOKUP(Z117,Dealers[],5,FALSE)</f>
        <v>North</v>
      </c>
      <c r="AB117" s="3" t="str" cm="1">
        <f t="array" ref="AB117:AE117">VLOOKUP($Z117,Dealers[],{2,7,8,9},FALSE)</f>
        <v>Jaipur Wheels</v>
      </c>
      <c r="AC117" s="3">
        <v>2015</v>
      </c>
      <c r="AD117" s="3">
        <v>3000</v>
      </c>
      <c r="AE117" s="3">
        <v>3.5</v>
      </c>
      <c r="AF117" s="3" t="s">
        <v>384</v>
      </c>
      <c r="AG117" s="3" t="str">
        <f>VLOOKUP($AF117,SalesPerson[],2,FALSE)</f>
        <v>Priya Mishra</v>
      </c>
      <c r="AH117" s="3">
        <f>_xlfn.XLOOKUP(AG117,Salespersons!$B:$B,Salespersons!$G:$G,,0)</f>
        <v>8</v>
      </c>
      <c r="AI117" s="3" t="str">
        <f>_xlfn.XLOOKUP(AG117,Salespersons!$B:$B,Salespersons!$I:$I,,0)</f>
        <v>False</v>
      </c>
      <c r="AJ117" s="3" t="s">
        <v>78</v>
      </c>
      <c r="AK117" s="14">
        <f t="shared" si="6"/>
        <v>0</v>
      </c>
      <c r="AL117" s="5">
        <v>0</v>
      </c>
      <c r="AM117" s="5">
        <f t="shared" si="7"/>
        <v>950000</v>
      </c>
      <c r="AN117" s="16">
        <f t="shared" si="11"/>
        <v>9.5</v>
      </c>
      <c r="AO117" s="3" t="s">
        <v>31</v>
      </c>
      <c r="AP117" s="3" t="s">
        <v>96</v>
      </c>
      <c r="AQ117" s="3" t="s">
        <v>86</v>
      </c>
      <c r="AR117" s="3" t="s">
        <v>24</v>
      </c>
      <c r="AS117" s="3" t="s">
        <v>4646</v>
      </c>
      <c r="AT117" s="3" t="s">
        <v>4646</v>
      </c>
      <c r="AU117" s="3" t="s">
        <v>4646</v>
      </c>
      <c r="AV117" s="3" t="s">
        <v>4646</v>
      </c>
      <c r="AW117" s="3" t="s">
        <v>4646</v>
      </c>
    </row>
    <row r="118" spans="1:49" x14ac:dyDescent="0.3">
      <c r="A118" s="3" t="s">
        <v>385</v>
      </c>
      <c r="B118" s="4">
        <v>45428</v>
      </c>
      <c r="C118" s="4" t="str">
        <f t="shared" si="8"/>
        <v>May</v>
      </c>
      <c r="D118" s="4" t="str">
        <f t="shared" si="9"/>
        <v>2024</v>
      </c>
      <c r="E118" s="4">
        <v>45456</v>
      </c>
      <c r="F118" s="3" t="s">
        <v>23</v>
      </c>
      <c r="G118" s="3">
        <f t="shared" si="10"/>
        <v>28</v>
      </c>
      <c r="H118" s="3" t="s">
        <v>121</v>
      </c>
      <c r="I118" s="3" t="str">
        <f>VLOOKUP($H118,Customers!$A$1:$I$721,2,FALSE)</f>
        <v>Gaurav Mehta</v>
      </c>
      <c r="J118" s="3" t="str">
        <f>VLOOKUP($H118,Customers!$A$1:$I$721,3,FALSE)</f>
        <v>Male</v>
      </c>
      <c r="K118" s="3">
        <f>VLOOKUP($H118,Customers!$A$1:$I$721,4,FALSE)</f>
        <v>21</v>
      </c>
      <c r="L118" s="3" t="str">
        <f>VLOOKUP($H118,Customers!$A$1:$I$721,5,FALSE)</f>
        <v>Ludhiana</v>
      </c>
      <c r="M118" s="3" t="str">
        <f>VLOOKUP($H118,Customers!$A$1:$I$721,6,FALSE)</f>
        <v>Punjab</v>
      </c>
      <c r="N118" s="3" t="str">
        <f>VLOOKUP($H118,Customers!$A$1:$I$721,7,FALSE)</f>
        <v>Teacher</v>
      </c>
      <c r="O118" s="3">
        <f>VLOOKUP($H118,Customers!$A$1:$I$721,8,FALSE)</f>
        <v>470000</v>
      </c>
      <c r="P118" s="3" t="str">
        <f>VLOOKUP($H118,Customers!$A$1:$I$721,9,FALSE)</f>
        <v>Individual</v>
      </c>
      <c r="Q118" s="3" t="s">
        <v>145</v>
      </c>
      <c r="R118" s="3" t="str" cm="1">
        <f t="array" ref="R118:Y118">VLOOKUP($Q118,Cars[],{2,3,4,5,6,7,8,9},FALSE)</f>
        <v>Hyundai</v>
      </c>
      <c r="S118" s="3" t="str">
        <v>i20</v>
      </c>
      <c r="T118" s="3" t="str">
        <v>Hatchback</v>
      </c>
      <c r="U118" s="3" t="str">
        <v>Petrol</v>
      </c>
      <c r="V118" s="3" t="str">
        <v>Automatic</v>
      </c>
      <c r="W118" s="3">
        <v>780000</v>
      </c>
      <c r="X118" s="3">
        <v>2023</v>
      </c>
      <c r="Y118" s="3">
        <v>2</v>
      </c>
      <c r="Z118" s="3" t="s">
        <v>28</v>
      </c>
      <c r="AA118" s="3" t="str">
        <f>VLOOKUP(Z118,Dealers[],5,FALSE)</f>
        <v>North</v>
      </c>
      <c r="AB118" s="3" t="str" cm="1">
        <f t="array" ref="AB118:AE118">VLOOKUP($Z118,Dealers[],{2,7,8,9},FALSE)</f>
        <v>Ludhiana Wheels</v>
      </c>
      <c r="AC118" s="3">
        <v>2010</v>
      </c>
      <c r="AD118" s="3">
        <v>12000</v>
      </c>
      <c r="AE118" s="3">
        <v>4</v>
      </c>
      <c r="AF118" s="3" t="s">
        <v>29</v>
      </c>
      <c r="AG118" s="3" t="str">
        <f>VLOOKUP($AF118,SalesPerson[],2,FALSE)</f>
        <v>Harsh Nair</v>
      </c>
      <c r="AH118" s="3">
        <f>_xlfn.XLOOKUP(AG118,Salespersons!$B:$B,Salespersons!$G:$G,,0)</f>
        <v>8</v>
      </c>
      <c r="AI118" s="3" t="str">
        <f>_xlfn.XLOOKUP(AG118,Salespersons!$B:$B,Salespersons!$I:$I,,0)</f>
        <v>True</v>
      </c>
      <c r="AJ118" s="3" t="s">
        <v>30</v>
      </c>
      <c r="AK118" s="14">
        <f t="shared" si="6"/>
        <v>1.9230769230769232E-2</v>
      </c>
      <c r="AL118" s="5">
        <v>15000</v>
      </c>
      <c r="AM118" s="5">
        <f t="shared" si="7"/>
        <v>765000</v>
      </c>
      <c r="AN118" s="16">
        <f t="shared" si="11"/>
        <v>7.65</v>
      </c>
      <c r="AO118" s="3" t="s">
        <v>95</v>
      </c>
      <c r="AP118" s="3" t="s">
        <v>180</v>
      </c>
      <c r="AQ118" s="3" t="s">
        <v>22</v>
      </c>
      <c r="AR118" s="3" t="s">
        <v>47</v>
      </c>
      <c r="AS118" s="3" t="s">
        <v>4646</v>
      </c>
      <c r="AT118" s="3" t="s">
        <v>4646</v>
      </c>
      <c r="AU118" s="3" t="s">
        <v>4646</v>
      </c>
      <c r="AV118" s="3" t="s">
        <v>4646</v>
      </c>
      <c r="AW118" s="3" t="s">
        <v>4646</v>
      </c>
    </row>
    <row r="119" spans="1:49" x14ac:dyDescent="0.3">
      <c r="A119" s="3" t="s">
        <v>386</v>
      </c>
      <c r="B119" s="4">
        <v>45429</v>
      </c>
      <c r="C119" s="4" t="str">
        <f t="shared" si="8"/>
        <v>May</v>
      </c>
      <c r="D119" s="4" t="str">
        <f t="shared" si="9"/>
        <v>2024</v>
      </c>
      <c r="E119" s="4">
        <v>45446</v>
      </c>
      <c r="F119" s="3" t="s">
        <v>23</v>
      </c>
      <c r="G119" s="3">
        <f t="shared" si="10"/>
        <v>17</v>
      </c>
      <c r="H119" s="3" t="s">
        <v>387</v>
      </c>
      <c r="I119" s="3" t="str">
        <f>VLOOKUP($H119,Customers!$A$1:$I$721,2,FALSE)</f>
        <v>Anjali Mehta</v>
      </c>
      <c r="J119" s="3" t="str">
        <f>VLOOKUP($H119,Customers!$A$1:$I$721,3,FALSE)</f>
        <v>Female</v>
      </c>
      <c r="K119" s="3">
        <f>VLOOKUP($H119,Customers!$A$1:$I$721,4,FALSE)</f>
        <v>25</v>
      </c>
      <c r="L119" s="3" t="str">
        <f>VLOOKUP($H119,Customers!$A$1:$I$721,5,FALSE)</f>
        <v>Mysuru</v>
      </c>
      <c r="M119" s="3" t="str">
        <f>VLOOKUP($H119,Customers!$A$1:$I$721,6,FALSE)</f>
        <v>Karnataka</v>
      </c>
      <c r="N119" s="3" t="str">
        <f>VLOOKUP($H119,Customers!$A$1:$I$721,7,FALSE)</f>
        <v>Salaried - Private</v>
      </c>
      <c r="O119" s="3">
        <f>VLOOKUP($H119,Customers!$A$1:$I$721,8,FALSE)</f>
        <v>1080000</v>
      </c>
      <c r="P119" s="3" t="str">
        <f>VLOOKUP($H119,Customers!$A$1:$I$721,9,FALSE)</f>
        <v>Individual</v>
      </c>
      <c r="Q119" s="3" t="s">
        <v>67</v>
      </c>
      <c r="R119" s="3" t="str" cm="1">
        <f t="array" ref="R119:Y119">VLOOKUP($Q119,Cars[],{2,3,4,5,6,7,8,9},FALSE)</f>
        <v>Maruti Suzuki</v>
      </c>
      <c r="S119" s="3" t="str">
        <v>Dzire</v>
      </c>
      <c r="T119" s="3" t="str">
        <v>Sedan</v>
      </c>
      <c r="U119" s="3" t="str">
        <v>Petrol</v>
      </c>
      <c r="V119" s="3" t="str">
        <v>Manual</v>
      </c>
      <c r="W119" s="3">
        <v>690000</v>
      </c>
      <c r="X119" s="3">
        <v>2024</v>
      </c>
      <c r="Y119" s="3">
        <v>3</v>
      </c>
      <c r="Z119" s="3" t="s">
        <v>126</v>
      </c>
      <c r="AA119" s="3" t="str">
        <f>VLOOKUP(Z119,Dealers[],5,FALSE)</f>
        <v>South</v>
      </c>
      <c r="AB119" s="3" t="str" cm="1">
        <f t="array" ref="AB119:AE119">VLOOKUP($Z119,Dealers[],{2,7,8,9},FALSE)</f>
        <v>Bengaluru Auto Hub</v>
      </c>
      <c r="AC119" s="3">
        <v>2013</v>
      </c>
      <c r="AD119" s="3">
        <v>12000</v>
      </c>
      <c r="AE119" s="3">
        <v>4.4000000000000004</v>
      </c>
      <c r="AF119" s="3" t="s">
        <v>206</v>
      </c>
      <c r="AG119" s="3" t="str">
        <f>VLOOKUP($AF119,SalesPerson[],2,FALSE)</f>
        <v>Divya Kapoor</v>
      </c>
      <c r="AH119" s="3">
        <f>_xlfn.XLOOKUP(AG119,Salespersons!$B:$B,Salespersons!$G:$G,,0)</f>
        <v>6</v>
      </c>
      <c r="AI119" s="3" t="str">
        <f>_xlfn.XLOOKUP(AG119,Salespersons!$B:$B,Salespersons!$I:$I,,0)</f>
        <v>True</v>
      </c>
      <c r="AJ119" s="3" t="s">
        <v>75</v>
      </c>
      <c r="AK119" s="14">
        <f t="shared" si="6"/>
        <v>1.7391304347826087E-2</v>
      </c>
      <c r="AL119" s="5">
        <v>12000</v>
      </c>
      <c r="AM119" s="5">
        <f t="shared" si="7"/>
        <v>678000</v>
      </c>
      <c r="AN119" s="16">
        <f t="shared" si="11"/>
        <v>6.78</v>
      </c>
      <c r="AO119" s="3" t="s">
        <v>20</v>
      </c>
      <c r="AP119" s="3" t="s">
        <v>21</v>
      </c>
      <c r="AQ119" s="3" t="s">
        <v>46</v>
      </c>
      <c r="AR119" s="3" t="s">
        <v>24</v>
      </c>
      <c r="AS119" s="3" t="s">
        <v>4646</v>
      </c>
      <c r="AT119" s="3" t="s">
        <v>4646</v>
      </c>
      <c r="AU119" s="3" t="s">
        <v>4646</v>
      </c>
      <c r="AV119" s="3" t="s">
        <v>4646</v>
      </c>
      <c r="AW119" s="3" t="s">
        <v>4646</v>
      </c>
    </row>
    <row r="120" spans="1:49" x14ac:dyDescent="0.3">
      <c r="A120" s="3" t="s">
        <v>388</v>
      </c>
      <c r="B120" s="4">
        <v>45429</v>
      </c>
      <c r="C120" s="4" t="str">
        <f t="shared" si="8"/>
        <v>May</v>
      </c>
      <c r="D120" s="4" t="str">
        <f t="shared" si="9"/>
        <v>2024</v>
      </c>
      <c r="E120" s="4">
        <v>45435</v>
      </c>
      <c r="F120" s="3" t="s">
        <v>23</v>
      </c>
      <c r="G120" s="3">
        <f t="shared" si="10"/>
        <v>6</v>
      </c>
      <c r="H120" s="3" t="s">
        <v>389</v>
      </c>
      <c r="I120" s="3" t="str">
        <f>VLOOKUP($H120,Customers!$A$1:$I$721,2,FALSE)</f>
        <v>Sneha Shah</v>
      </c>
      <c r="J120" s="3" t="str">
        <f>VLOOKUP($H120,Customers!$A$1:$I$721,3,FALSE)</f>
        <v>Female</v>
      </c>
      <c r="K120" s="3">
        <f>VLOOKUP($H120,Customers!$A$1:$I$721,4,FALSE)</f>
        <v>31</v>
      </c>
      <c r="L120" s="3" t="str">
        <f>VLOOKUP($H120,Customers!$A$1:$I$721,5,FALSE)</f>
        <v>Guwahati</v>
      </c>
      <c r="M120" s="3" t="str">
        <f>VLOOKUP($H120,Customers!$A$1:$I$721,6,FALSE)</f>
        <v>Assam</v>
      </c>
      <c r="N120" s="3" t="str">
        <f>VLOOKUP($H120,Customers!$A$1:$I$721,7,FALSE)</f>
        <v>Farmer</v>
      </c>
      <c r="O120" s="3">
        <f>VLOOKUP($H120,Customers!$A$1:$I$721,8,FALSE)</f>
        <v>640000</v>
      </c>
      <c r="P120" s="3" t="str">
        <f>VLOOKUP($H120,Customers!$A$1:$I$721,9,FALSE)</f>
        <v>Individual</v>
      </c>
      <c r="Q120" s="3" t="s">
        <v>67</v>
      </c>
      <c r="R120" s="3" t="str" cm="1">
        <f t="array" ref="R120:Y120">VLOOKUP($Q120,Cars[],{2,3,4,5,6,7,8,9},FALSE)</f>
        <v>Maruti Suzuki</v>
      </c>
      <c r="S120" s="3" t="str">
        <v>Dzire</v>
      </c>
      <c r="T120" s="3" t="str">
        <v>Sedan</v>
      </c>
      <c r="U120" s="3" t="str">
        <v>Petrol</v>
      </c>
      <c r="V120" s="3" t="str">
        <v>Manual</v>
      </c>
      <c r="W120" s="3">
        <v>690000</v>
      </c>
      <c r="X120" s="3">
        <v>2024</v>
      </c>
      <c r="Y120" s="3">
        <v>3</v>
      </c>
      <c r="Z120" s="3" t="s">
        <v>134</v>
      </c>
      <c r="AA120" s="3" t="str">
        <f>VLOOKUP(Z120,Dealers[],5,FALSE)</f>
        <v>East</v>
      </c>
      <c r="AB120" s="3" t="str" cm="1">
        <f t="array" ref="AB120:AE120">VLOOKUP($Z120,Dealers[],{2,7,8,9},FALSE)</f>
        <v>Guwahati Automobiles</v>
      </c>
      <c r="AC120" s="3">
        <v>2005</v>
      </c>
      <c r="AD120" s="3">
        <v>12000</v>
      </c>
      <c r="AE120" s="3">
        <v>4.4000000000000004</v>
      </c>
      <c r="AF120" s="3" t="s">
        <v>135</v>
      </c>
      <c r="AG120" s="3" t="str">
        <f>VLOOKUP($AF120,SalesPerson[],2,FALSE)</f>
        <v>Tarun Mehta</v>
      </c>
      <c r="AH120" s="3">
        <f>_xlfn.XLOOKUP(AG120,Salespersons!$B:$B,Salespersons!$G:$G,,0)</f>
        <v>4</v>
      </c>
      <c r="AI120" s="3" t="str">
        <f>_xlfn.XLOOKUP(AG120,Salespersons!$B:$B,Salespersons!$I:$I,,0)</f>
        <v>True</v>
      </c>
      <c r="AJ120" s="3" t="s">
        <v>59</v>
      </c>
      <c r="AK120" s="14">
        <f t="shared" si="6"/>
        <v>0</v>
      </c>
      <c r="AL120" s="5">
        <v>0</v>
      </c>
      <c r="AM120" s="5">
        <f t="shared" si="7"/>
        <v>690000</v>
      </c>
      <c r="AN120" s="16">
        <f t="shared" si="11"/>
        <v>6.9</v>
      </c>
      <c r="AO120" s="3" t="s">
        <v>31</v>
      </c>
      <c r="AP120" s="3" t="s">
        <v>70</v>
      </c>
      <c r="AQ120" s="3" t="s">
        <v>22</v>
      </c>
      <c r="AR120" s="3" t="s">
        <v>47</v>
      </c>
      <c r="AS120" s="3" t="s">
        <v>4646</v>
      </c>
      <c r="AT120" s="3" t="s">
        <v>4646</v>
      </c>
      <c r="AU120" s="3" t="s">
        <v>4646</v>
      </c>
      <c r="AV120" s="3" t="s">
        <v>4646</v>
      </c>
      <c r="AW120" s="3" t="s">
        <v>4646</v>
      </c>
    </row>
    <row r="121" spans="1:49" x14ac:dyDescent="0.3">
      <c r="A121" s="3" t="s">
        <v>390</v>
      </c>
      <c r="B121" s="4">
        <v>45430</v>
      </c>
      <c r="C121" s="4" t="str">
        <f t="shared" si="8"/>
        <v>May</v>
      </c>
      <c r="D121" s="4" t="str">
        <f t="shared" si="9"/>
        <v>2024</v>
      </c>
      <c r="E121" s="4">
        <v>45441</v>
      </c>
      <c r="F121" s="3" t="s">
        <v>23</v>
      </c>
      <c r="G121" s="3">
        <f t="shared" si="10"/>
        <v>11</v>
      </c>
      <c r="H121" s="3" t="s">
        <v>391</v>
      </c>
      <c r="I121" s="3" t="str">
        <f>VLOOKUP($H121,Customers!$A$1:$I$721,2,FALSE)</f>
        <v>Yash Shah</v>
      </c>
      <c r="J121" s="3" t="str">
        <f>VLOOKUP($H121,Customers!$A$1:$I$721,3,FALSE)</f>
        <v>Male</v>
      </c>
      <c r="K121" s="3">
        <f>VLOOKUP($H121,Customers!$A$1:$I$721,4,FALSE)</f>
        <v>44</v>
      </c>
      <c r="L121" s="3" t="str">
        <f>VLOOKUP($H121,Customers!$A$1:$I$721,5,FALSE)</f>
        <v>Lucknow</v>
      </c>
      <c r="M121" s="3" t="str">
        <f>VLOOKUP($H121,Customers!$A$1:$I$721,6,FALSE)</f>
        <v>Uttar Pradesh</v>
      </c>
      <c r="N121" s="3" t="str">
        <f>VLOOKUP($H121,Customers!$A$1:$I$721,7,FALSE)</f>
        <v>Self-Employed Professional</v>
      </c>
      <c r="O121" s="3">
        <f>VLOOKUP($H121,Customers!$A$1:$I$721,8,FALSE)</f>
        <v>1110000</v>
      </c>
      <c r="P121" s="3" t="str">
        <f>VLOOKUP($H121,Customers!$A$1:$I$721,9,FALSE)</f>
        <v>Individual</v>
      </c>
      <c r="Q121" s="3" t="s">
        <v>56</v>
      </c>
      <c r="R121" s="3" t="str" cm="1">
        <f t="array" ref="R121:Y121">VLOOKUP($Q121,Cars[],{2,3,4,5,6,7,8,9},FALSE)</f>
        <v>Maruti Suzuki</v>
      </c>
      <c r="S121" s="3" t="str">
        <v>Baleno</v>
      </c>
      <c r="T121" s="3" t="str">
        <v>Hatchback</v>
      </c>
      <c r="U121" s="3" t="str">
        <v>Petrol</v>
      </c>
      <c r="V121" s="3" t="str">
        <v>Automatic</v>
      </c>
      <c r="W121" s="3">
        <v>760000</v>
      </c>
      <c r="X121" s="3">
        <v>2022</v>
      </c>
      <c r="Y121" s="3">
        <v>2</v>
      </c>
      <c r="Z121" s="3" t="s">
        <v>112</v>
      </c>
      <c r="AA121" s="3" t="str">
        <f>VLOOKUP(Z121,Dealers[],5,FALSE)</f>
        <v>North</v>
      </c>
      <c r="AB121" s="3" t="str" cm="1">
        <f t="array" ref="AB121:AE121">VLOOKUP($Z121,Dealers[],{2,7,8,9},FALSE)</f>
        <v>Noida Car World</v>
      </c>
      <c r="AC121" s="3">
        <v>2007</v>
      </c>
      <c r="AD121" s="3">
        <v>10000</v>
      </c>
      <c r="AE121" s="3">
        <v>3.8</v>
      </c>
      <c r="AF121" s="3" t="s">
        <v>216</v>
      </c>
      <c r="AG121" s="3" t="str">
        <f>VLOOKUP($AF121,SalesPerson[],2,FALSE)</f>
        <v>Imran Joshi</v>
      </c>
      <c r="AH121" s="3">
        <f>_xlfn.XLOOKUP(AG121,Salespersons!$B:$B,Salespersons!$G:$G,,0)</f>
        <v>4</v>
      </c>
      <c r="AI121" s="3" t="str">
        <f>_xlfn.XLOOKUP(AG121,Salespersons!$B:$B,Salespersons!$I:$I,,0)</f>
        <v>True</v>
      </c>
      <c r="AJ121" s="3" t="s">
        <v>75</v>
      </c>
      <c r="AK121" s="14">
        <f t="shared" si="6"/>
        <v>0</v>
      </c>
      <c r="AL121" s="5">
        <v>0</v>
      </c>
      <c r="AM121" s="5">
        <f t="shared" si="7"/>
        <v>760000</v>
      </c>
      <c r="AN121" s="16">
        <f t="shared" si="11"/>
        <v>7.6</v>
      </c>
      <c r="AO121" s="3" t="s">
        <v>20</v>
      </c>
      <c r="AP121" s="3" t="s">
        <v>21</v>
      </c>
      <c r="AQ121" s="3" t="s">
        <v>119</v>
      </c>
      <c r="AR121" s="3" t="s">
        <v>24</v>
      </c>
      <c r="AS121" s="3" t="s">
        <v>4646</v>
      </c>
      <c r="AT121" s="3" t="s">
        <v>4646</v>
      </c>
      <c r="AU121" s="3" t="s">
        <v>4646</v>
      </c>
      <c r="AV121" s="3" t="s">
        <v>4646</v>
      </c>
      <c r="AW121" s="3" t="s">
        <v>4646</v>
      </c>
    </row>
    <row r="122" spans="1:49" x14ac:dyDescent="0.3">
      <c r="A122" s="3" t="s">
        <v>392</v>
      </c>
      <c r="B122" s="4">
        <v>45432</v>
      </c>
      <c r="C122" s="4" t="str">
        <f t="shared" si="8"/>
        <v>May</v>
      </c>
      <c r="D122" s="4" t="str">
        <f t="shared" si="9"/>
        <v>2024</v>
      </c>
      <c r="E122" s="4">
        <v>45436</v>
      </c>
      <c r="F122" s="3" t="s">
        <v>23</v>
      </c>
      <c r="G122" s="3">
        <f t="shared" si="10"/>
        <v>4</v>
      </c>
      <c r="H122" s="3" t="s">
        <v>194</v>
      </c>
      <c r="I122" s="3" t="str">
        <f>VLOOKUP($H122,Customers!$A$1:$I$721,2,FALSE)</f>
        <v>Faisal Mehta</v>
      </c>
      <c r="J122" s="3" t="str">
        <f>VLOOKUP($H122,Customers!$A$1:$I$721,3,FALSE)</f>
        <v>Male</v>
      </c>
      <c r="K122" s="3">
        <f>VLOOKUP($H122,Customers!$A$1:$I$721,4,FALSE)</f>
        <v>23</v>
      </c>
      <c r="L122" s="3" t="str">
        <f>VLOOKUP($H122,Customers!$A$1:$I$721,5,FALSE)</f>
        <v>Bengaluru</v>
      </c>
      <c r="M122" s="3" t="str">
        <f>VLOOKUP($H122,Customers!$A$1:$I$721,6,FALSE)</f>
        <v>Karnataka</v>
      </c>
      <c r="N122" s="3" t="str">
        <f>VLOOKUP($H122,Customers!$A$1:$I$721,7,FALSE)</f>
        <v>Business Owner</v>
      </c>
      <c r="O122" s="3">
        <f>VLOOKUP($H122,Customers!$A$1:$I$721,8,FALSE)</f>
        <v>3410000</v>
      </c>
      <c r="P122" s="3" t="str">
        <f>VLOOKUP($H122,Customers!$A$1:$I$721,9,FALSE)</f>
        <v>Individual</v>
      </c>
      <c r="Q122" s="3" t="s">
        <v>195</v>
      </c>
      <c r="R122" s="3" t="str" cm="1">
        <f t="array" ref="R122:Y122">VLOOKUP($Q122,Cars[],{2,3,4,5,6,7,8,9},FALSE)</f>
        <v>Renault</v>
      </c>
      <c r="S122" s="3" t="str">
        <v>Kiger</v>
      </c>
      <c r="T122" s="3" t="str">
        <v>SUV</v>
      </c>
      <c r="U122" s="3" t="str">
        <v>Petrol</v>
      </c>
      <c r="V122" s="3" t="str">
        <v>Manual</v>
      </c>
      <c r="W122" s="3">
        <v>700000</v>
      </c>
      <c r="X122" s="3">
        <v>2021</v>
      </c>
      <c r="Y122" s="3">
        <v>4</v>
      </c>
      <c r="Z122" s="3" t="s">
        <v>126</v>
      </c>
      <c r="AA122" s="3" t="str">
        <f>VLOOKUP(Z122,Dealers[],5,FALSE)</f>
        <v>South</v>
      </c>
      <c r="AB122" s="3" t="str" cm="1">
        <f t="array" ref="AB122:AE122">VLOOKUP($Z122,Dealers[],{2,7,8,9},FALSE)</f>
        <v>Bengaluru Auto Hub</v>
      </c>
      <c r="AC122" s="3">
        <v>2013</v>
      </c>
      <c r="AD122" s="3">
        <v>12000</v>
      </c>
      <c r="AE122" s="3">
        <v>4.4000000000000004</v>
      </c>
      <c r="AF122" s="3" t="s">
        <v>156</v>
      </c>
      <c r="AG122" s="3" t="str">
        <f>VLOOKUP($AF122,SalesPerson[],2,FALSE)</f>
        <v>Yash Singh</v>
      </c>
      <c r="AH122" s="3">
        <f>_xlfn.XLOOKUP(AG122,Salespersons!$B:$B,Salespersons!$G:$G,,0)</f>
        <v>4</v>
      </c>
      <c r="AI122" s="3" t="str">
        <f>_xlfn.XLOOKUP(AG122,Salespersons!$B:$B,Salespersons!$I:$I,,0)</f>
        <v>True</v>
      </c>
      <c r="AJ122" s="3" t="s">
        <v>30</v>
      </c>
      <c r="AK122" s="14">
        <f t="shared" si="6"/>
        <v>0</v>
      </c>
      <c r="AL122" s="5">
        <v>0</v>
      </c>
      <c r="AM122" s="5">
        <f t="shared" si="7"/>
        <v>700000</v>
      </c>
      <c r="AN122" s="16">
        <f t="shared" si="11"/>
        <v>7</v>
      </c>
      <c r="AO122" s="3" t="s">
        <v>31</v>
      </c>
      <c r="AP122" s="3" t="s">
        <v>70</v>
      </c>
      <c r="AQ122" s="3" t="s">
        <v>86</v>
      </c>
      <c r="AR122" s="3" t="s">
        <v>24</v>
      </c>
      <c r="AS122" s="3" t="s">
        <v>4646</v>
      </c>
      <c r="AT122" s="3" t="s">
        <v>4646</v>
      </c>
      <c r="AU122" s="3" t="s">
        <v>4646</v>
      </c>
      <c r="AV122" s="3" t="s">
        <v>4646</v>
      </c>
      <c r="AW122" s="3" t="s">
        <v>4646</v>
      </c>
    </row>
    <row r="123" spans="1:49" x14ac:dyDescent="0.3">
      <c r="A123" s="3" t="s">
        <v>393</v>
      </c>
      <c r="B123" s="4">
        <v>45434</v>
      </c>
      <c r="C123" s="4" t="str">
        <f t="shared" si="8"/>
        <v>May</v>
      </c>
      <c r="D123" s="4" t="str">
        <f t="shared" si="9"/>
        <v>2024</v>
      </c>
      <c r="E123" s="4">
        <v>45462</v>
      </c>
      <c r="F123" s="3" t="s">
        <v>23</v>
      </c>
      <c r="G123" s="3">
        <f t="shared" si="10"/>
        <v>28</v>
      </c>
      <c r="H123" s="3" t="s">
        <v>394</v>
      </c>
      <c r="I123" s="3" t="str">
        <f>VLOOKUP($H123,Customers!$A$1:$I$721,2,FALSE)</f>
        <v>Sneha Saini</v>
      </c>
      <c r="J123" s="3" t="str">
        <f>VLOOKUP($H123,Customers!$A$1:$I$721,3,FALSE)</f>
        <v>Female</v>
      </c>
      <c r="K123" s="3">
        <f>VLOOKUP($H123,Customers!$A$1:$I$721,4,FALSE)</f>
        <v>21</v>
      </c>
      <c r="L123" s="3" t="str">
        <f>VLOOKUP($H123,Customers!$A$1:$I$721,5,FALSE)</f>
        <v>Patna</v>
      </c>
      <c r="M123" s="3" t="str">
        <f>VLOOKUP($H123,Customers!$A$1:$I$721,6,FALSE)</f>
        <v>Bihar</v>
      </c>
      <c r="N123" s="3" t="str">
        <f>VLOOKUP($H123,Customers!$A$1:$I$721,7,FALSE)</f>
        <v>Self-Employed Professional</v>
      </c>
      <c r="O123" s="3">
        <f>VLOOKUP($H123,Customers!$A$1:$I$721,8,FALSE)</f>
        <v>2480000</v>
      </c>
      <c r="P123" s="3" t="str">
        <f>VLOOKUP($H123,Customers!$A$1:$I$721,9,FALSE)</f>
        <v>Individual</v>
      </c>
      <c r="Q123" s="3" t="s">
        <v>395</v>
      </c>
      <c r="R123" s="3" t="str" cm="1">
        <f t="array" ref="R123:Y123">VLOOKUP($Q123,Cars[],{2,3,4,5,6,7,8,9},FALSE)</f>
        <v>Mahindra</v>
      </c>
      <c r="S123" s="3" t="str">
        <v>XUV700</v>
      </c>
      <c r="T123" s="3" t="str">
        <v>SUV</v>
      </c>
      <c r="U123" s="3" t="str">
        <v>Diesel</v>
      </c>
      <c r="V123" s="3" t="str">
        <v>Automatic</v>
      </c>
      <c r="W123" s="3">
        <v>1700000</v>
      </c>
      <c r="X123" s="3">
        <v>2021</v>
      </c>
      <c r="Y123" s="3">
        <v>2</v>
      </c>
      <c r="Z123" s="3" t="s">
        <v>249</v>
      </c>
      <c r="AA123" s="3" t="str">
        <f>VLOOKUP(Z123,Dealers[],5,FALSE)</f>
        <v>East</v>
      </c>
      <c r="AB123" s="3" t="str" cm="1">
        <f t="array" ref="AB123:AE123">VLOOKUP($Z123,Dealers[],{2,7,8,9},FALSE)</f>
        <v>Patna Autoplex</v>
      </c>
      <c r="AC123" s="3">
        <v>2007</v>
      </c>
      <c r="AD123" s="3">
        <v>8000</v>
      </c>
      <c r="AE123" s="3">
        <v>3.9</v>
      </c>
      <c r="AF123" s="3" t="s">
        <v>396</v>
      </c>
      <c r="AG123" s="3" t="str">
        <f>VLOOKUP($AF123,SalesPerson[],2,FALSE)</f>
        <v>Akash Pillai</v>
      </c>
      <c r="AH123" s="3">
        <f>_xlfn.XLOOKUP(AG123,Salespersons!$B:$B,Salespersons!$G:$G,,0)</f>
        <v>7</v>
      </c>
      <c r="AI123" s="3" t="str">
        <f>_xlfn.XLOOKUP(AG123,Salespersons!$B:$B,Salespersons!$I:$I,,0)</f>
        <v>True</v>
      </c>
      <c r="AJ123" s="3" t="s">
        <v>78</v>
      </c>
      <c r="AK123" s="14">
        <f t="shared" si="6"/>
        <v>4.4705882352941179E-2</v>
      </c>
      <c r="AL123" s="5">
        <v>76000</v>
      </c>
      <c r="AM123" s="5">
        <f t="shared" si="7"/>
        <v>1624000</v>
      </c>
      <c r="AN123" s="16">
        <f t="shared" si="11"/>
        <v>16.239999999999998</v>
      </c>
      <c r="AO123" s="3" t="s">
        <v>31</v>
      </c>
      <c r="AP123" s="3" t="s">
        <v>39</v>
      </c>
      <c r="AQ123" s="3" t="s">
        <v>22</v>
      </c>
      <c r="AR123" s="3" t="s">
        <v>24</v>
      </c>
      <c r="AS123" s="3" t="str" cm="1">
        <f t="array" ref="AS123:AW123">VLOOKUP($A123,Feedback[],{2,4,5,6,7},FALSE)</f>
        <v>FB0061</v>
      </c>
      <c r="AT123" s="3">
        <v>4</v>
      </c>
      <c r="AU123" s="3">
        <v>7</v>
      </c>
      <c r="AV123" s="3" t="str">
        <v>Email</v>
      </c>
      <c r="AW123" s="3" t="str">
        <v>None</v>
      </c>
    </row>
    <row r="124" spans="1:49" x14ac:dyDescent="0.3">
      <c r="A124" s="3" t="s">
        <v>397</v>
      </c>
      <c r="B124" s="4">
        <v>45434</v>
      </c>
      <c r="C124" s="4" t="str">
        <f t="shared" si="8"/>
        <v>May</v>
      </c>
      <c r="D124" s="4" t="str">
        <f t="shared" si="9"/>
        <v>2024</v>
      </c>
      <c r="E124" s="4">
        <v>45468</v>
      </c>
      <c r="F124" s="3" t="s">
        <v>23</v>
      </c>
      <c r="G124" s="3">
        <f t="shared" si="10"/>
        <v>34</v>
      </c>
      <c r="H124" s="3" t="s">
        <v>398</v>
      </c>
      <c r="I124" s="3" t="str">
        <f>VLOOKUP($H124,Customers!$A$1:$I$721,2,FALSE)</f>
        <v>Ayesha Nair</v>
      </c>
      <c r="J124" s="3" t="str">
        <f>VLOOKUP($H124,Customers!$A$1:$I$721,3,FALSE)</f>
        <v>Female</v>
      </c>
      <c r="K124" s="3">
        <f>VLOOKUP($H124,Customers!$A$1:$I$721,4,FALSE)</f>
        <v>37</v>
      </c>
      <c r="L124" s="3" t="str">
        <f>VLOOKUP($H124,Customers!$A$1:$I$721,5,FALSE)</f>
        <v>Chennai</v>
      </c>
      <c r="M124" s="3" t="str">
        <f>VLOOKUP($H124,Customers!$A$1:$I$721,6,FALSE)</f>
        <v>Tamil Nadu</v>
      </c>
      <c r="N124" s="3" t="str">
        <f>VLOOKUP($H124,Customers!$A$1:$I$721,7,FALSE)</f>
        <v>Salaried - Private</v>
      </c>
      <c r="O124" s="3">
        <f>VLOOKUP($H124,Customers!$A$1:$I$721,8,FALSE)</f>
        <v>850000</v>
      </c>
      <c r="P124" s="3" t="str">
        <f>VLOOKUP($H124,Customers!$A$1:$I$721,9,FALSE)</f>
        <v>Individual</v>
      </c>
      <c r="Q124" s="3" t="s">
        <v>145</v>
      </c>
      <c r="R124" s="3" t="str" cm="1">
        <f t="array" ref="R124:Y124">VLOOKUP($Q124,Cars[],{2,3,4,5,6,7,8,9},FALSE)</f>
        <v>Hyundai</v>
      </c>
      <c r="S124" s="3" t="str">
        <v>i20</v>
      </c>
      <c r="T124" s="3" t="str">
        <v>Hatchback</v>
      </c>
      <c r="U124" s="3" t="str">
        <v>Petrol</v>
      </c>
      <c r="V124" s="3" t="str">
        <v>Automatic</v>
      </c>
      <c r="W124" s="3">
        <v>780000</v>
      </c>
      <c r="X124" s="3">
        <v>2023</v>
      </c>
      <c r="Y124" s="3">
        <v>2</v>
      </c>
      <c r="Z124" s="3" t="s">
        <v>51</v>
      </c>
      <c r="AA124" s="3" t="str">
        <f>VLOOKUP(Z124,Dealers[],5,FALSE)</f>
        <v>North</v>
      </c>
      <c r="AB124" s="3" t="str" cm="1">
        <f t="array" ref="AB124:AE124">VLOOKUP($Z124,Dealers[],{2,7,8,9},FALSE)</f>
        <v>Panipat Motors</v>
      </c>
      <c r="AC124" s="3">
        <v>2012</v>
      </c>
      <c r="AD124" s="3">
        <v>10000</v>
      </c>
      <c r="AE124" s="3">
        <v>4.2</v>
      </c>
      <c r="AF124" s="3" t="s">
        <v>118</v>
      </c>
      <c r="AG124" s="3" t="str">
        <f>VLOOKUP($AF124,SalesPerson[],2,FALSE)</f>
        <v>Rahul Rao</v>
      </c>
      <c r="AH124" s="3">
        <f>_xlfn.XLOOKUP(AG124,Salespersons!$B:$B,Salespersons!$G:$G,,0)</f>
        <v>5</v>
      </c>
      <c r="AI124" s="3" t="str">
        <f>_xlfn.XLOOKUP(AG124,Salespersons!$B:$B,Salespersons!$I:$I,,0)</f>
        <v>True</v>
      </c>
      <c r="AJ124" s="3" t="s">
        <v>268</v>
      </c>
      <c r="AK124" s="14">
        <f t="shared" si="6"/>
        <v>0</v>
      </c>
      <c r="AL124" s="5">
        <v>0</v>
      </c>
      <c r="AM124" s="5">
        <f t="shared" si="7"/>
        <v>780000</v>
      </c>
      <c r="AN124" s="16">
        <f t="shared" si="11"/>
        <v>7.8</v>
      </c>
      <c r="AO124" s="3" t="s">
        <v>20</v>
      </c>
      <c r="AP124" s="3" t="s">
        <v>21</v>
      </c>
      <c r="AQ124" s="3" t="s">
        <v>22</v>
      </c>
      <c r="AR124" s="3" t="s">
        <v>24</v>
      </c>
      <c r="AS124" s="3" t="s">
        <v>4646</v>
      </c>
      <c r="AT124" s="3" t="s">
        <v>4646</v>
      </c>
      <c r="AU124" s="3" t="s">
        <v>4646</v>
      </c>
      <c r="AV124" s="3" t="s">
        <v>4646</v>
      </c>
      <c r="AW124" s="3" t="s">
        <v>4646</v>
      </c>
    </row>
    <row r="125" spans="1:49" x14ac:dyDescent="0.3">
      <c r="A125" s="3" t="s">
        <v>399</v>
      </c>
      <c r="B125" s="4">
        <v>45435</v>
      </c>
      <c r="C125" s="4" t="str">
        <f t="shared" si="8"/>
        <v>May</v>
      </c>
      <c r="D125" s="4" t="str">
        <f t="shared" si="9"/>
        <v>2024</v>
      </c>
      <c r="E125" s="4">
        <v>45453</v>
      </c>
      <c r="F125" s="3" t="s">
        <v>23</v>
      </c>
      <c r="G125" s="3">
        <f t="shared" si="10"/>
        <v>18</v>
      </c>
      <c r="H125" s="3" t="s">
        <v>400</v>
      </c>
      <c r="I125" s="3" t="str">
        <f>VLOOKUP($H125,Customers!$A$1:$I$721,2,FALSE)</f>
        <v>Komal Kapoor</v>
      </c>
      <c r="J125" s="3" t="str">
        <f>VLOOKUP($H125,Customers!$A$1:$I$721,3,FALSE)</f>
        <v>Female</v>
      </c>
      <c r="K125" s="3">
        <f>VLOOKUP($H125,Customers!$A$1:$I$721,4,FALSE)</f>
        <v>42</v>
      </c>
      <c r="L125" s="3" t="str">
        <f>VLOOKUP($H125,Customers!$A$1:$I$721,5,FALSE)</f>
        <v>Ahmedabad</v>
      </c>
      <c r="M125" s="3" t="str">
        <f>VLOOKUP($H125,Customers!$A$1:$I$721,6,FALSE)</f>
        <v>Gujarat</v>
      </c>
      <c r="N125" s="3" t="str">
        <f>VLOOKUP($H125,Customers!$A$1:$I$721,7,FALSE)</f>
        <v>Retired</v>
      </c>
      <c r="O125" s="3">
        <f>VLOOKUP($H125,Customers!$A$1:$I$721,8,FALSE)</f>
        <v>370000</v>
      </c>
      <c r="P125" s="3" t="str">
        <f>VLOOKUP($H125,Customers!$A$1:$I$721,9,FALSE)</f>
        <v>Individual</v>
      </c>
      <c r="Q125" s="3" t="s">
        <v>256</v>
      </c>
      <c r="R125" s="3" t="str" cm="1">
        <f t="array" ref="R125:Y125">VLOOKUP($Q125,Cars[],{2,3,4,5,6,7,8,9},FALSE)</f>
        <v>Maruti Suzuki</v>
      </c>
      <c r="S125" s="3" t="str">
        <v>Alto K10</v>
      </c>
      <c r="T125" s="3" t="str">
        <v>Hatchback</v>
      </c>
      <c r="U125" s="3" t="str">
        <v>Petrol</v>
      </c>
      <c r="V125" s="3" t="str">
        <v>Manual</v>
      </c>
      <c r="W125" s="3">
        <v>425000</v>
      </c>
      <c r="X125" s="3">
        <v>2022</v>
      </c>
      <c r="Y125" s="3">
        <v>3</v>
      </c>
      <c r="Z125" s="3" t="s">
        <v>209</v>
      </c>
      <c r="AA125" s="3" t="str">
        <f>VLOOKUP(Z125,Dealers[],5,FALSE)</f>
        <v>West</v>
      </c>
      <c r="AB125" s="3" t="str" cm="1">
        <f t="array" ref="AB125:AE125">VLOOKUP($Z125,Dealers[],{2,7,8,9},FALSE)</f>
        <v>Ahmedabad Auto Hub</v>
      </c>
      <c r="AC125" s="3">
        <v>2011</v>
      </c>
      <c r="AD125" s="3">
        <v>12000</v>
      </c>
      <c r="AE125" s="3">
        <v>3.8</v>
      </c>
      <c r="AF125" s="3" t="s">
        <v>367</v>
      </c>
      <c r="AG125" s="3" t="str">
        <f>VLOOKUP($AF125,SalesPerson[],2,FALSE)</f>
        <v>Arjun Pillai</v>
      </c>
      <c r="AH125" s="3">
        <f>_xlfn.XLOOKUP(AG125,Salespersons!$B:$B,Salespersons!$G:$G,,0)</f>
        <v>6</v>
      </c>
      <c r="AI125" s="3" t="str">
        <f>_xlfn.XLOOKUP(AG125,Salespersons!$B:$B,Salespersons!$I:$I,,0)</f>
        <v>True</v>
      </c>
      <c r="AJ125" s="3" t="s">
        <v>75</v>
      </c>
      <c r="AK125" s="14">
        <f t="shared" si="6"/>
        <v>3.7647058823529408E-2</v>
      </c>
      <c r="AL125" s="5">
        <v>16000</v>
      </c>
      <c r="AM125" s="5">
        <f t="shared" si="7"/>
        <v>409000</v>
      </c>
      <c r="AN125" s="16">
        <f t="shared" si="11"/>
        <v>4.09</v>
      </c>
      <c r="AO125" s="3" t="s">
        <v>31</v>
      </c>
      <c r="AP125" s="3" t="s">
        <v>70</v>
      </c>
      <c r="AQ125" s="3" t="s">
        <v>33</v>
      </c>
      <c r="AR125" s="3" t="s">
        <v>24</v>
      </c>
      <c r="AS125" s="3" t="str" cm="1">
        <f t="array" ref="AS125:AW125">VLOOKUP($A125,Feedback[],{2,4,5,6,7},FALSE)</f>
        <v>FB0062</v>
      </c>
      <c r="AT125" s="3">
        <v>4</v>
      </c>
      <c r="AU125" s="3">
        <v>6</v>
      </c>
      <c r="AV125" s="3" t="str">
        <v>Dealer Visit</v>
      </c>
      <c r="AW125" s="3" t="str">
        <v>None</v>
      </c>
    </row>
    <row r="126" spans="1:49" x14ac:dyDescent="0.3">
      <c r="A126" s="3" t="s">
        <v>401</v>
      </c>
      <c r="B126" s="4">
        <v>45436</v>
      </c>
      <c r="C126" s="4" t="str">
        <f t="shared" si="8"/>
        <v>May</v>
      </c>
      <c r="D126" s="4" t="str">
        <f t="shared" si="9"/>
        <v>2024</v>
      </c>
      <c r="E126" s="4">
        <v>45441</v>
      </c>
      <c r="F126" s="3" t="s">
        <v>23</v>
      </c>
      <c r="G126" s="3">
        <f t="shared" si="10"/>
        <v>5</v>
      </c>
      <c r="H126" s="3" t="s">
        <v>255</v>
      </c>
      <c r="I126" s="3" t="str">
        <f>VLOOKUP($H126,Customers!$A$1:$I$721,2,FALSE)</f>
        <v>Nisha Bansal</v>
      </c>
      <c r="J126" s="3" t="str">
        <f>VLOOKUP($H126,Customers!$A$1:$I$721,3,FALSE)</f>
        <v>Female</v>
      </c>
      <c r="K126" s="3">
        <f>VLOOKUP($H126,Customers!$A$1:$I$721,4,FALSE)</f>
        <v>32</v>
      </c>
      <c r="L126" s="3" t="str">
        <f>VLOOKUP($H126,Customers!$A$1:$I$721,5,FALSE)</f>
        <v>Kolkata</v>
      </c>
      <c r="M126" s="3" t="str">
        <f>VLOOKUP($H126,Customers!$A$1:$I$721,6,FALSE)</f>
        <v>West Bengal</v>
      </c>
      <c r="N126" s="3" t="str">
        <f>VLOOKUP($H126,Customers!$A$1:$I$721,7,FALSE)</f>
        <v>Salaried - Private</v>
      </c>
      <c r="O126" s="3">
        <f>VLOOKUP($H126,Customers!$A$1:$I$721,8,FALSE)</f>
        <v>890000</v>
      </c>
      <c r="P126" s="3" t="str">
        <f>VLOOKUP($H126,Customers!$A$1:$I$721,9,FALSE)</f>
        <v>Individual</v>
      </c>
      <c r="Q126" s="3" t="s">
        <v>395</v>
      </c>
      <c r="R126" s="3" t="str" cm="1">
        <f t="array" ref="R126:Y126">VLOOKUP($Q126,Cars[],{2,3,4,5,6,7,8,9},FALSE)</f>
        <v>Mahindra</v>
      </c>
      <c r="S126" s="3" t="str">
        <v>XUV700</v>
      </c>
      <c r="T126" s="3" t="str">
        <v>SUV</v>
      </c>
      <c r="U126" s="3" t="str">
        <v>Diesel</v>
      </c>
      <c r="V126" s="3" t="str">
        <v>Automatic</v>
      </c>
      <c r="W126" s="3">
        <v>1700000</v>
      </c>
      <c r="X126" s="3">
        <v>2021</v>
      </c>
      <c r="Y126" s="3">
        <v>2</v>
      </c>
      <c r="Z126" s="3" t="s">
        <v>402</v>
      </c>
      <c r="AA126" s="3" t="str">
        <f>VLOOKUP(Z126,Dealers[],5,FALSE)</f>
        <v>East</v>
      </c>
      <c r="AB126" s="3" t="str" cm="1">
        <f t="array" ref="AB126:AE126">VLOOKUP($Z126,Dealers[],{2,7,8,9},FALSE)</f>
        <v>Kolkata Car World</v>
      </c>
      <c r="AC126" s="3">
        <v>2012</v>
      </c>
      <c r="AD126" s="3">
        <v>4500</v>
      </c>
      <c r="AE126" s="3">
        <v>4.0999999999999996</v>
      </c>
      <c r="AF126" s="3" t="s">
        <v>403</v>
      </c>
      <c r="AG126" s="3" t="str">
        <f>VLOOKUP($AF126,SalesPerson[],2,FALSE)</f>
        <v>Akash Khanna</v>
      </c>
      <c r="AH126" s="3">
        <f>_xlfn.XLOOKUP(AG126,Salespersons!$B:$B,Salespersons!$G:$G,,0)</f>
        <v>5</v>
      </c>
      <c r="AI126" s="3" t="str">
        <f>_xlfn.XLOOKUP(AG126,Salespersons!$B:$B,Salespersons!$I:$I,,0)</f>
        <v>True</v>
      </c>
      <c r="AJ126" s="3" t="s">
        <v>78</v>
      </c>
      <c r="AK126" s="14">
        <f t="shared" si="6"/>
        <v>1.7647058823529412E-2</v>
      </c>
      <c r="AL126" s="5">
        <v>30000</v>
      </c>
      <c r="AM126" s="5">
        <f t="shared" si="7"/>
        <v>1670000</v>
      </c>
      <c r="AN126" s="16">
        <f t="shared" si="11"/>
        <v>16.7</v>
      </c>
      <c r="AO126" s="3" t="s">
        <v>31</v>
      </c>
      <c r="AP126" s="3" t="s">
        <v>96</v>
      </c>
      <c r="AQ126" s="3" t="s">
        <v>86</v>
      </c>
      <c r="AR126" s="3" t="s">
        <v>47</v>
      </c>
      <c r="AS126" s="3" t="s">
        <v>4646</v>
      </c>
      <c r="AT126" s="3" t="s">
        <v>4646</v>
      </c>
      <c r="AU126" s="3" t="s">
        <v>4646</v>
      </c>
      <c r="AV126" s="3" t="s">
        <v>4646</v>
      </c>
      <c r="AW126" s="3" t="s">
        <v>4646</v>
      </c>
    </row>
    <row r="127" spans="1:49" x14ac:dyDescent="0.3">
      <c r="A127" s="3" t="s">
        <v>404</v>
      </c>
      <c r="B127" s="4">
        <v>45437</v>
      </c>
      <c r="C127" s="4" t="str">
        <f t="shared" si="8"/>
        <v>May</v>
      </c>
      <c r="D127" s="4" t="str">
        <f t="shared" si="9"/>
        <v>2024</v>
      </c>
      <c r="E127" s="4">
        <v>45452</v>
      </c>
      <c r="F127" s="3" t="s">
        <v>23</v>
      </c>
      <c r="G127" s="3">
        <f t="shared" si="10"/>
        <v>15</v>
      </c>
      <c r="H127" s="3" t="s">
        <v>405</v>
      </c>
      <c r="I127" s="3" t="str">
        <f>VLOOKUP($H127,Customers!$A$1:$I$721,2,FALSE)</f>
        <v>Varun Iyer</v>
      </c>
      <c r="J127" s="3" t="str">
        <f>VLOOKUP($H127,Customers!$A$1:$I$721,3,FALSE)</f>
        <v>Male</v>
      </c>
      <c r="K127" s="3">
        <f>VLOOKUP($H127,Customers!$A$1:$I$721,4,FALSE)</f>
        <v>37</v>
      </c>
      <c r="L127" s="3" t="str">
        <f>VLOOKUP($H127,Customers!$A$1:$I$721,5,FALSE)</f>
        <v>Pune</v>
      </c>
      <c r="M127" s="3" t="str">
        <f>VLOOKUP($H127,Customers!$A$1:$I$721,6,FALSE)</f>
        <v>Maharashtra</v>
      </c>
      <c r="N127" s="3" t="str">
        <f>VLOOKUP($H127,Customers!$A$1:$I$721,7,FALSE)</f>
        <v>Engineer</v>
      </c>
      <c r="O127" s="3">
        <f>VLOOKUP($H127,Customers!$A$1:$I$721,8,FALSE)</f>
        <v>1810000</v>
      </c>
      <c r="P127" s="3" t="str">
        <f>VLOOKUP($H127,Customers!$A$1:$I$721,9,FALSE)</f>
        <v>Individual</v>
      </c>
      <c r="Q127" s="3" t="s">
        <v>56</v>
      </c>
      <c r="R127" s="3" t="str" cm="1">
        <f t="array" ref="R127:Y127">VLOOKUP($Q127,Cars[],{2,3,4,5,6,7,8,9},FALSE)</f>
        <v>Maruti Suzuki</v>
      </c>
      <c r="S127" s="3" t="str">
        <v>Baleno</v>
      </c>
      <c r="T127" s="3" t="str">
        <v>Hatchback</v>
      </c>
      <c r="U127" s="3" t="str">
        <v>Petrol</v>
      </c>
      <c r="V127" s="3" t="str">
        <v>Automatic</v>
      </c>
      <c r="W127" s="3">
        <v>760000</v>
      </c>
      <c r="X127" s="3">
        <v>2022</v>
      </c>
      <c r="Y127" s="3">
        <v>2</v>
      </c>
      <c r="Z127" s="3" t="s">
        <v>163</v>
      </c>
      <c r="AA127" s="3" t="str">
        <f>VLOOKUP(Z127,Dealers[],5,FALSE)</f>
        <v>West</v>
      </c>
      <c r="AB127" s="3" t="str" cm="1">
        <f t="array" ref="AB127:AE127">VLOOKUP($Z127,Dealers[],{2,7,8,9},FALSE)</f>
        <v>Mumbai Autoplex</v>
      </c>
      <c r="AC127" s="3">
        <v>2011</v>
      </c>
      <c r="AD127" s="3">
        <v>12000</v>
      </c>
      <c r="AE127" s="3">
        <v>3.5</v>
      </c>
      <c r="AF127" s="3" t="s">
        <v>406</v>
      </c>
      <c r="AG127" s="3" t="str">
        <f>VLOOKUP($AF127,SalesPerson[],2,FALSE)</f>
        <v>Nitin Pillai</v>
      </c>
      <c r="AH127" s="3">
        <f>_xlfn.XLOOKUP(AG127,Salespersons!$B:$B,Salespersons!$G:$G,,0)</f>
        <v>6</v>
      </c>
      <c r="AI127" s="3" t="str">
        <f>_xlfn.XLOOKUP(AG127,Salespersons!$B:$B,Salespersons!$I:$I,,0)</f>
        <v>True</v>
      </c>
      <c r="AJ127" s="3" t="s">
        <v>78</v>
      </c>
      <c r="AK127" s="14">
        <f t="shared" si="6"/>
        <v>4.0789473684210528E-2</v>
      </c>
      <c r="AL127" s="5">
        <v>31000</v>
      </c>
      <c r="AM127" s="5">
        <f t="shared" si="7"/>
        <v>729000</v>
      </c>
      <c r="AN127" s="16">
        <f t="shared" si="11"/>
        <v>7.29</v>
      </c>
      <c r="AO127" s="3" t="s">
        <v>31</v>
      </c>
      <c r="AP127" s="3" t="s">
        <v>96</v>
      </c>
      <c r="AQ127" s="3" t="s">
        <v>86</v>
      </c>
      <c r="AR127" s="3" t="s">
        <v>24</v>
      </c>
      <c r="AS127" s="3" t="str" cm="1">
        <f t="array" ref="AS127:AW127">VLOOKUP($A127,Feedback[],{2,4,5,6,7},FALSE)</f>
        <v>FB0063</v>
      </c>
      <c r="AT127" s="3">
        <v>5</v>
      </c>
      <c r="AU127" s="3">
        <v>9</v>
      </c>
      <c r="AV127" s="3" t="str">
        <v>Email</v>
      </c>
      <c r="AW127" s="3" t="str">
        <v>None</v>
      </c>
    </row>
    <row r="128" spans="1:49" x14ac:dyDescent="0.3">
      <c r="A128" s="3" t="s">
        <v>407</v>
      </c>
      <c r="B128" s="4">
        <v>45438</v>
      </c>
      <c r="C128" s="4" t="str">
        <f t="shared" si="8"/>
        <v>May</v>
      </c>
      <c r="D128" s="4" t="str">
        <f t="shared" si="9"/>
        <v>2024</v>
      </c>
      <c r="E128" s="4">
        <v>45442</v>
      </c>
      <c r="F128" s="3" t="s">
        <v>23</v>
      </c>
      <c r="G128" s="3">
        <f t="shared" si="10"/>
        <v>4</v>
      </c>
      <c r="H128" s="3" t="s">
        <v>408</v>
      </c>
      <c r="I128" s="3" t="str">
        <f>VLOOKUP($H128,Customers!$A$1:$I$721,2,FALSE)</f>
        <v>Divya Mehta</v>
      </c>
      <c r="J128" s="3" t="str">
        <f>VLOOKUP($H128,Customers!$A$1:$I$721,3,FALSE)</f>
        <v>Female</v>
      </c>
      <c r="K128" s="3">
        <f>VLOOKUP($H128,Customers!$A$1:$I$721,4,FALSE)</f>
        <v>40</v>
      </c>
      <c r="L128" s="3" t="str">
        <f>VLOOKUP($H128,Customers!$A$1:$I$721,5,FALSE)</f>
        <v>Hyderabad</v>
      </c>
      <c r="M128" s="3" t="str">
        <f>VLOOKUP($H128,Customers!$A$1:$I$721,6,FALSE)</f>
        <v>Telangana</v>
      </c>
      <c r="N128" s="3" t="str">
        <f>VLOOKUP($H128,Customers!$A$1:$I$721,7,FALSE)</f>
        <v>Salaried - Private</v>
      </c>
      <c r="O128" s="3">
        <f>VLOOKUP($H128,Customers!$A$1:$I$721,8,FALSE)</f>
        <v>730000</v>
      </c>
      <c r="P128" s="3" t="str">
        <f>VLOOKUP($H128,Customers!$A$1:$I$721,9,FALSE)</f>
        <v>Individual</v>
      </c>
      <c r="Q128" s="3" t="s">
        <v>62</v>
      </c>
      <c r="R128" s="3" t="str" cm="1">
        <f t="array" ref="R128:Y128">VLOOKUP($Q128,Cars[],{2,3,4,5,6,7,8,9},FALSE)</f>
        <v>Honda</v>
      </c>
      <c r="S128" s="3" t="str">
        <v>City</v>
      </c>
      <c r="T128" s="3" t="str">
        <v>Sedan</v>
      </c>
      <c r="U128" s="3" t="str">
        <v>Petrol</v>
      </c>
      <c r="V128" s="3" t="str">
        <v>Automatic</v>
      </c>
      <c r="W128" s="3">
        <v>1250000</v>
      </c>
      <c r="X128" s="3">
        <v>2023</v>
      </c>
      <c r="Y128" s="3">
        <v>4</v>
      </c>
      <c r="Z128" s="3" t="s">
        <v>68</v>
      </c>
      <c r="AA128" s="3" t="str">
        <f>VLOOKUP(Z128,Dealers[],5,FALSE)</f>
        <v>South</v>
      </c>
      <c r="AB128" s="3" t="str" cm="1">
        <f t="array" ref="AB128:AE128">VLOOKUP($Z128,Dealers[],{2,7,8,9},FALSE)</f>
        <v>Hyderabad Automobiles</v>
      </c>
      <c r="AC128" s="3">
        <v>2019</v>
      </c>
      <c r="AD128" s="3">
        <v>4500</v>
      </c>
      <c r="AE128" s="3">
        <v>3.8</v>
      </c>
      <c r="AF128" s="3" t="s">
        <v>69</v>
      </c>
      <c r="AG128" s="3" t="str">
        <f>VLOOKUP($AF128,SalesPerson[],2,FALSE)</f>
        <v>Mohit Patel</v>
      </c>
      <c r="AH128" s="3">
        <f>_xlfn.XLOOKUP(AG128,Salespersons!$B:$B,Salespersons!$G:$G,,0)</f>
        <v>7</v>
      </c>
      <c r="AI128" s="3" t="str">
        <f>_xlfn.XLOOKUP(AG128,Salespersons!$B:$B,Salespersons!$I:$I,,0)</f>
        <v>True</v>
      </c>
      <c r="AJ128" s="3" t="s">
        <v>45</v>
      </c>
      <c r="AK128" s="14">
        <f t="shared" si="6"/>
        <v>0</v>
      </c>
      <c r="AL128" s="5">
        <v>0</v>
      </c>
      <c r="AM128" s="5">
        <f t="shared" si="7"/>
        <v>1250000</v>
      </c>
      <c r="AN128" s="16">
        <f t="shared" si="11"/>
        <v>12.5</v>
      </c>
      <c r="AO128" s="3" t="s">
        <v>31</v>
      </c>
      <c r="AP128" s="3" t="s">
        <v>227</v>
      </c>
      <c r="AQ128" s="3" t="s">
        <v>122</v>
      </c>
      <c r="AR128" s="3" t="s">
        <v>24</v>
      </c>
      <c r="AS128" s="3" t="s">
        <v>4646</v>
      </c>
      <c r="AT128" s="3" t="s">
        <v>4646</v>
      </c>
      <c r="AU128" s="3" t="s">
        <v>4646</v>
      </c>
      <c r="AV128" s="3" t="s">
        <v>4646</v>
      </c>
      <c r="AW128" s="3" t="s">
        <v>4646</v>
      </c>
    </row>
    <row r="129" spans="1:49" x14ac:dyDescent="0.3">
      <c r="A129" s="3" t="s">
        <v>409</v>
      </c>
      <c r="B129" s="4">
        <v>45438</v>
      </c>
      <c r="C129" s="4" t="str">
        <f t="shared" si="8"/>
        <v>May</v>
      </c>
      <c r="D129" s="4" t="str">
        <f t="shared" si="9"/>
        <v>2024</v>
      </c>
      <c r="E129" s="4">
        <v>45450</v>
      </c>
      <c r="F129" s="3" t="s">
        <v>23</v>
      </c>
      <c r="G129" s="3">
        <f t="shared" si="10"/>
        <v>12</v>
      </c>
      <c r="H129" s="3" t="s">
        <v>410</v>
      </c>
      <c r="I129" s="3" t="str">
        <f>VLOOKUP($H129,Customers!$A$1:$I$721,2,FALSE)</f>
        <v>Nisha Singh</v>
      </c>
      <c r="J129" s="3" t="str">
        <f>VLOOKUP($H129,Customers!$A$1:$I$721,3,FALSE)</f>
        <v>Female</v>
      </c>
      <c r="K129" s="3">
        <f>VLOOKUP($H129,Customers!$A$1:$I$721,4,FALSE)</f>
        <v>39</v>
      </c>
      <c r="L129" s="3" t="str">
        <f>VLOOKUP($H129,Customers!$A$1:$I$721,5,FALSE)</f>
        <v>Nagpur</v>
      </c>
      <c r="M129" s="3" t="str">
        <f>VLOOKUP($H129,Customers!$A$1:$I$721,6,FALSE)</f>
        <v>Maharashtra</v>
      </c>
      <c r="N129" s="3" t="str">
        <f>VLOOKUP($H129,Customers!$A$1:$I$721,7,FALSE)</f>
        <v>Business Owner</v>
      </c>
      <c r="O129" s="3">
        <f>VLOOKUP($H129,Customers!$A$1:$I$721,8,FALSE)</f>
        <v>2520000</v>
      </c>
      <c r="P129" s="3" t="str">
        <f>VLOOKUP($H129,Customers!$A$1:$I$721,9,FALSE)</f>
        <v>Individual</v>
      </c>
      <c r="Q129" s="3" t="s">
        <v>56</v>
      </c>
      <c r="R129" s="3" t="str" cm="1">
        <f t="array" ref="R129:Y129">VLOOKUP($Q129,Cars[],{2,3,4,5,6,7,8,9},FALSE)</f>
        <v>Maruti Suzuki</v>
      </c>
      <c r="S129" s="3" t="str">
        <v>Baleno</v>
      </c>
      <c r="T129" s="3" t="str">
        <v>Hatchback</v>
      </c>
      <c r="U129" s="3" t="str">
        <v>Petrol</v>
      </c>
      <c r="V129" s="3" t="str">
        <v>Automatic</v>
      </c>
      <c r="W129" s="3">
        <v>760000</v>
      </c>
      <c r="X129" s="3">
        <v>2022</v>
      </c>
      <c r="Y129" s="3">
        <v>2</v>
      </c>
      <c r="Z129" s="3" t="s">
        <v>126</v>
      </c>
      <c r="AA129" s="3" t="str">
        <f>VLOOKUP(Z129,Dealers[],5,FALSE)</f>
        <v>South</v>
      </c>
      <c r="AB129" s="3" t="str" cm="1">
        <f t="array" ref="AB129:AE129">VLOOKUP($Z129,Dealers[],{2,7,8,9},FALSE)</f>
        <v>Bengaluru Auto Hub</v>
      </c>
      <c r="AC129" s="3">
        <v>2013</v>
      </c>
      <c r="AD129" s="3">
        <v>12000</v>
      </c>
      <c r="AE129" s="3">
        <v>4.4000000000000004</v>
      </c>
      <c r="AF129" s="3" t="s">
        <v>127</v>
      </c>
      <c r="AG129" s="3" t="str">
        <f>VLOOKUP($AF129,SalesPerson[],2,FALSE)</f>
        <v>Yash Sharma</v>
      </c>
      <c r="AH129" s="3">
        <f>_xlfn.XLOOKUP(AG129,Salespersons!$B:$B,Salespersons!$G:$G,,0)</f>
        <v>5</v>
      </c>
      <c r="AI129" s="3" t="str">
        <f>_xlfn.XLOOKUP(AG129,Salespersons!$B:$B,Salespersons!$I:$I,,0)</f>
        <v>True</v>
      </c>
      <c r="AJ129" s="3" t="s">
        <v>75</v>
      </c>
      <c r="AK129" s="14">
        <f t="shared" si="6"/>
        <v>0</v>
      </c>
      <c r="AL129" s="5">
        <v>0</v>
      </c>
      <c r="AM129" s="5">
        <f t="shared" si="7"/>
        <v>760000</v>
      </c>
      <c r="AN129" s="16">
        <f t="shared" si="11"/>
        <v>7.6</v>
      </c>
      <c r="AO129" s="3" t="s">
        <v>31</v>
      </c>
      <c r="AP129" s="3" t="s">
        <v>70</v>
      </c>
      <c r="AQ129" s="3" t="s">
        <v>46</v>
      </c>
      <c r="AR129" s="3" t="s">
        <v>47</v>
      </c>
      <c r="AS129" s="3" t="str" cm="1">
        <f t="array" ref="AS129:AW129">VLOOKUP($A129,Feedback[],{2,4,5,6,7},FALSE)</f>
        <v>FB0064</v>
      </c>
      <c r="AT129" s="3">
        <v>5</v>
      </c>
      <c r="AU129" s="3">
        <v>10</v>
      </c>
      <c r="AV129" s="3" t="str">
        <v>Online Survey</v>
      </c>
      <c r="AW129" s="3" t="str">
        <v>None</v>
      </c>
    </row>
    <row r="130" spans="1:49" x14ac:dyDescent="0.3">
      <c r="A130" s="3" t="s">
        <v>411</v>
      </c>
      <c r="B130" s="4">
        <v>45439</v>
      </c>
      <c r="C130" s="4" t="str">
        <f t="shared" si="8"/>
        <v>May</v>
      </c>
      <c r="D130" s="4" t="str">
        <f t="shared" si="9"/>
        <v>2024</v>
      </c>
      <c r="E130" s="4">
        <v>45460</v>
      </c>
      <c r="F130" s="3" t="s">
        <v>23</v>
      </c>
      <c r="G130" s="3">
        <f t="shared" si="10"/>
        <v>21</v>
      </c>
      <c r="H130" s="3" t="s">
        <v>343</v>
      </c>
      <c r="I130" s="3" t="str">
        <f>VLOOKUP($H130,Customers!$A$1:$I$721,2,FALSE)</f>
        <v>Varun Joshi</v>
      </c>
      <c r="J130" s="3" t="str">
        <f>VLOOKUP($H130,Customers!$A$1:$I$721,3,FALSE)</f>
        <v>Male</v>
      </c>
      <c r="K130" s="3">
        <f>VLOOKUP($H130,Customers!$A$1:$I$721,4,FALSE)</f>
        <v>23</v>
      </c>
      <c r="L130" s="3" t="str">
        <f>VLOOKUP($H130,Customers!$A$1:$I$721,5,FALSE)</f>
        <v>Guwahati</v>
      </c>
      <c r="M130" s="3" t="str">
        <f>VLOOKUP($H130,Customers!$A$1:$I$721,6,FALSE)</f>
        <v>Assam</v>
      </c>
      <c r="N130" s="3" t="str">
        <f>VLOOKUP($H130,Customers!$A$1:$I$721,7,FALSE)</f>
        <v>Business Owner</v>
      </c>
      <c r="O130" s="3">
        <f>VLOOKUP($H130,Customers!$A$1:$I$721,8,FALSE)</f>
        <v>2230000</v>
      </c>
      <c r="P130" s="3" t="str">
        <f>VLOOKUP($H130,Customers!$A$1:$I$721,9,FALSE)</f>
        <v>Individual</v>
      </c>
      <c r="Q130" s="3" t="s">
        <v>145</v>
      </c>
      <c r="R130" s="3" t="str" cm="1">
        <f t="array" ref="R130:Y130">VLOOKUP($Q130,Cars[],{2,3,4,5,6,7,8,9},FALSE)</f>
        <v>Hyundai</v>
      </c>
      <c r="S130" s="3" t="str">
        <v>i20</v>
      </c>
      <c r="T130" s="3" t="str">
        <v>Hatchback</v>
      </c>
      <c r="U130" s="3" t="str">
        <v>Petrol</v>
      </c>
      <c r="V130" s="3" t="str">
        <v>Automatic</v>
      </c>
      <c r="W130" s="3">
        <v>780000</v>
      </c>
      <c r="X130" s="3">
        <v>2023</v>
      </c>
      <c r="Y130" s="3">
        <v>2</v>
      </c>
      <c r="Z130" s="3" t="s">
        <v>17</v>
      </c>
      <c r="AA130" s="3" t="str">
        <f>VLOOKUP(Z130,Dealers[],5,FALSE)</f>
        <v>North</v>
      </c>
      <c r="AB130" s="3" t="str" cm="1">
        <f t="array" ref="AB130:AE130">VLOOKUP($Z130,Dealers[],{2,7,8,9},FALSE)</f>
        <v>Chandigarh Car World</v>
      </c>
      <c r="AC130" s="3">
        <v>2018</v>
      </c>
      <c r="AD130" s="3">
        <v>4500</v>
      </c>
      <c r="AE130" s="3">
        <v>4</v>
      </c>
      <c r="AF130" s="3" t="s">
        <v>277</v>
      </c>
      <c r="AG130" s="3" t="str">
        <f>VLOOKUP($AF130,SalesPerson[],2,FALSE)</f>
        <v>Yash Shah</v>
      </c>
      <c r="AH130" s="3">
        <f>_xlfn.XLOOKUP(AG130,Salespersons!$B:$B,Salespersons!$G:$G,,0)</f>
        <v>7</v>
      </c>
      <c r="AI130" s="3" t="str">
        <f>_xlfn.XLOOKUP(AG130,Salespersons!$B:$B,Salespersons!$I:$I,,0)</f>
        <v>True</v>
      </c>
      <c r="AJ130" s="3" t="s">
        <v>75</v>
      </c>
      <c r="AK130" s="14">
        <f t="shared" ref="AK130:AK193" si="12">AL130/W130</f>
        <v>0</v>
      </c>
      <c r="AL130" s="5">
        <v>0</v>
      </c>
      <c r="AM130" s="5">
        <f t="shared" ref="AM130:AM193" si="13">W130-AL130</f>
        <v>780000</v>
      </c>
      <c r="AN130" s="16">
        <f t="shared" si="11"/>
        <v>7.8</v>
      </c>
      <c r="AO130" s="3" t="s">
        <v>20</v>
      </c>
      <c r="AP130" s="3" t="s">
        <v>21</v>
      </c>
      <c r="AQ130" s="3" t="s">
        <v>119</v>
      </c>
      <c r="AR130" s="3" t="s">
        <v>24</v>
      </c>
      <c r="AS130" s="3" t="str" cm="1">
        <f t="array" ref="AS130:AW130">VLOOKUP($A130,Feedback[],{2,4,5,6,7},FALSE)</f>
        <v>FB0065</v>
      </c>
      <c r="AT130" s="3">
        <v>4</v>
      </c>
      <c r="AU130" s="3">
        <v>8</v>
      </c>
      <c r="AV130" s="3" t="str">
        <v>Online Survey</v>
      </c>
      <c r="AW130" s="3" t="str">
        <v>None</v>
      </c>
    </row>
    <row r="131" spans="1:49" x14ac:dyDescent="0.3">
      <c r="A131" s="3" t="s">
        <v>412</v>
      </c>
      <c r="B131" s="4">
        <v>45441</v>
      </c>
      <c r="C131" s="4" t="str">
        <f t="shared" ref="C131:C194" si="14">TEXT(B131,"mmm")</f>
        <v>May</v>
      </c>
      <c r="D131" s="4" t="str">
        <f t="shared" ref="D131:D194" si="15">TEXT(B131,"yyyy")</f>
        <v>2024</v>
      </c>
      <c r="E131" s="4">
        <v>45455</v>
      </c>
      <c r="F131" s="3" t="s">
        <v>23</v>
      </c>
      <c r="G131" s="3">
        <f t="shared" ref="G131:G194" si="16">IF(E131=0,"",E131-B131)</f>
        <v>14</v>
      </c>
      <c r="H131" s="3" t="s">
        <v>389</v>
      </c>
      <c r="I131" s="3" t="str">
        <f>VLOOKUP($H131,Customers!$A$1:$I$721,2,FALSE)</f>
        <v>Sneha Shah</v>
      </c>
      <c r="J131" s="3" t="str">
        <f>VLOOKUP($H131,Customers!$A$1:$I$721,3,FALSE)</f>
        <v>Female</v>
      </c>
      <c r="K131" s="3">
        <f>VLOOKUP($H131,Customers!$A$1:$I$721,4,FALSE)</f>
        <v>31</v>
      </c>
      <c r="L131" s="3" t="str">
        <f>VLOOKUP($H131,Customers!$A$1:$I$721,5,FALSE)</f>
        <v>Guwahati</v>
      </c>
      <c r="M131" s="3" t="str">
        <f>VLOOKUP($H131,Customers!$A$1:$I$721,6,FALSE)</f>
        <v>Assam</v>
      </c>
      <c r="N131" s="3" t="str">
        <f>VLOOKUP($H131,Customers!$A$1:$I$721,7,FALSE)</f>
        <v>Farmer</v>
      </c>
      <c r="O131" s="3">
        <f>VLOOKUP($H131,Customers!$A$1:$I$721,8,FALSE)</f>
        <v>640000</v>
      </c>
      <c r="P131" s="3" t="str">
        <f>VLOOKUP($H131,Customers!$A$1:$I$721,9,FALSE)</f>
        <v>Individual</v>
      </c>
      <c r="Q131" s="3" t="s">
        <v>108</v>
      </c>
      <c r="R131" s="3" t="str" cm="1">
        <f t="array" ref="R131:Y131">VLOOKUP($Q131,Cars[],{2,3,4,5,6,7,8,9},FALSE)</f>
        <v>Hyundai</v>
      </c>
      <c r="S131" s="3" t="str">
        <v>i10 Nios</v>
      </c>
      <c r="T131" s="3" t="str">
        <v>Hatchback</v>
      </c>
      <c r="U131" s="3" t="str">
        <v>Petrol</v>
      </c>
      <c r="V131" s="3" t="str">
        <v>Manual</v>
      </c>
      <c r="W131" s="3">
        <v>600000</v>
      </c>
      <c r="X131" s="3">
        <v>2023</v>
      </c>
      <c r="Y131" s="3">
        <v>3</v>
      </c>
      <c r="Z131" s="3" t="s">
        <v>51</v>
      </c>
      <c r="AA131" s="3" t="str">
        <f>VLOOKUP(Z131,Dealers[],5,FALSE)</f>
        <v>North</v>
      </c>
      <c r="AB131" s="3" t="str" cm="1">
        <f t="array" ref="AB131:AE131">VLOOKUP($Z131,Dealers[],{2,7,8,9},FALSE)</f>
        <v>Panipat Motors</v>
      </c>
      <c r="AC131" s="3">
        <v>2012</v>
      </c>
      <c r="AD131" s="3">
        <v>10000</v>
      </c>
      <c r="AE131" s="3">
        <v>4.2</v>
      </c>
      <c r="AF131" s="3" t="s">
        <v>413</v>
      </c>
      <c r="AG131" s="3" t="str">
        <f>VLOOKUP($AF131,SalesPerson[],2,FALSE)</f>
        <v>Varun Das</v>
      </c>
      <c r="AH131" s="3">
        <f>_xlfn.XLOOKUP(AG131,Salespersons!$B:$B,Salespersons!$G:$G,,0)</f>
        <v>8</v>
      </c>
      <c r="AI131" s="3" t="str">
        <f>_xlfn.XLOOKUP(AG131,Salespersons!$B:$B,Salespersons!$I:$I,,0)</f>
        <v>True</v>
      </c>
      <c r="AJ131" s="3" t="s">
        <v>59</v>
      </c>
      <c r="AK131" s="14">
        <f t="shared" si="12"/>
        <v>2.5000000000000001E-2</v>
      </c>
      <c r="AL131" s="5">
        <v>15000</v>
      </c>
      <c r="AM131" s="5">
        <f t="shared" si="13"/>
        <v>585000</v>
      </c>
      <c r="AN131" s="16">
        <f t="shared" ref="AN131:AN194" si="17">AM131/100000</f>
        <v>5.85</v>
      </c>
      <c r="AO131" s="3" t="s">
        <v>95</v>
      </c>
      <c r="AP131" s="3" t="s">
        <v>180</v>
      </c>
      <c r="AQ131" s="3" t="s">
        <v>22</v>
      </c>
      <c r="AR131" s="3" t="s">
        <v>24</v>
      </c>
      <c r="AS131" s="3" t="s">
        <v>4646</v>
      </c>
      <c r="AT131" s="3" t="s">
        <v>4646</v>
      </c>
      <c r="AU131" s="3" t="s">
        <v>4646</v>
      </c>
      <c r="AV131" s="3" t="s">
        <v>4646</v>
      </c>
      <c r="AW131" s="3" t="s">
        <v>4646</v>
      </c>
    </row>
    <row r="132" spans="1:49" x14ac:dyDescent="0.3">
      <c r="A132" s="3" t="s">
        <v>414</v>
      </c>
      <c r="B132" s="4">
        <v>45444</v>
      </c>
      <c r="C132" s="4" t="str">
        <f t="shared" si="14"/>
        <v>Jun</v>
      </c>
      <c r="D132" s="4" t="str">
        <f t="shared" si="15"/>
        <v>2024</v>
      </c>
      <c r="E132" s="4">
        <v>45451</v>
      </c>
      <c r="F132" s="3" t="s">
        <v>23</v>
      </c>
      <c r="G132" s="3">
        <f t="shared" si="16"/>
        <v>7</v>
      </c>
      <c r="H132" s="3" t="s">
        <v>415</v>
      </c>
      <c r="I132" s="3" t="str">
        <f>VLOOKUP($H132,Customers!$A$1:$I$721,2,FALSE)</f>
        <v>Ayesha Khanna</v>
      </c>
      <c r="J132" s="3" t="str">
        <f>VLOOKUP($H132,Customers!$A$1:$I$721,3,FALSE)</f>
        <v>Female</v>
      </c>
      <c r="K132" s="3">
        <f>VLOOKUP($H132,Customers!$A$1:$I$721,4,FALSE)</f>
        <v>38</v>
      </c>
      <c r="L132" s="3" t="str">
        <f>VLOOKUP($H132,Customers!$A$1:$I$721,5,FALSE)</f>
        <v>Surat</v>
      </c>
      <c r="M132" s="3" t="str">
        <f>VLOOKUP($H132,Customers!$A$1:$I$721,6,FALSE)</f>
        <v>Gujarat</v>
      </c>
      <c r="N132" s="3" t="str">
        <f>VLOOKUP($H132,Customers!$A$1:$I$721,7,FALSE)</f>
        <v>Salaried - Private</v>
      </c>
      <c r="O132" s="3">
        <f>VLOOKUP($H132,Customers!$A$1:$I$721,8,FALSE)</f>
        <v>940000</v>
      </c>
      <c r="P132" s="3" t="str">
        <f>VLOOKUP($H132,Customers!$A$1:$I$721,9,FALSE)</f>
        <v>Individual</v>
      </c>
      <c r="Q132" s="3" t="s">
        <v>103</v>
      </c>
      <c r="R132" s="3" t="str" cm="1">
        <f t="array" ref="R132:Y132">VLOOKUP($Q132,Cars[],{2,3,4,5,6,7,8,9},FALSE)</f>
        <v>Maruti Suzuki</v>
      </c>
      <c r="S132" s="3" t="str">
        <v>Ertiga</v>
      </c>
      <c r="T132" s="3" t="str">
        <v>MPV</v>
      </c>
      <c r="U132" s="3" t="str">
        <v>CNG</v>
      </c>
      <c r="V132" s="3" t="str">
        <v>Manual</v>
      </c>
      <c r="W132" s="3">
        <v>900000</v>
      </c>
      <c r="X132" s="3">
        <v>2022</v>
      </c>
      <c r="Y132" s="3">
        <v>3</v>
      </c>
      <c r="Z132" s="3" t="s">
        <v>225</v>
      </c>
      <c r="AA132" s="3" t="str">
        <f>VLOOKUP(Z132,Dealers[],5,FALSE)</f>
        <v>West</v>
      </c>
      <c r="AB132" s="3" t="str" cm="1">
        <f t="array" ref="AB132:AE132">VLOOKUP($Z132,Dealers[],{2,7,8,9},FALSE)</f>
        <v>Surat Autoplex</v>
      </c>
      <c r="AC132" s="3">
        <v>2010</v>
      </c>
      <c r="AD132" s="3">
        <v>10000</v>
      </c>
      <c r="AE132" s="3">
        <v>4.4000000000000004</v>
      </c>
      <c r="AF132" s="3" t="s">
        <v>240</v>
      </c>
      <c r="AG132" s="3" t="str">
        <f>VLOOKUP($AF132,SalesPerson[],2,FALSE)</f>
        <v>Vivek Mehta</v>
      </c>
      <c r="AH132" s="3">
        <f>_xlfn.XLOOKUP(AG132,Salespersons!$B:$B,Salespersons!$G:$G,,0)</f>
        <v>4</v>
      </c>
      <c r="AI132" s="3" t="str">
        <f>_xlfn.XLOOKUP(AG132,Salespersons!$B:$B,Salespersons!$I:$I,,0)</f>
        <v>True</v>
      </c>
      <c r="AJ132" s="3" t="s">
        <v>45</v>
      </c>
      <c r="AK132" s="14">
        <f t="shared" si="12"/>
        <v>0.01</v>
      </c>
      <c r="AL132" s="5">
        <v>9000</v>
      </c>
      <c r="AM132" s="5">
        <f t="shared" si="13"/>
        <v>891000</v>
      </c>
      <c r="AN132" s="16">
        <f t="shared" si="17"/>
        <v>8.91</v>
      </c>
      <c r="AO132" s="3" t="s">
        <v>31</v>
      </c>
      <c r="AP132" s="3" t="s">
        <v>39</v>
      </c>
      <c r="AQ132" s="3" t="s">
        <v>86</v>
      </c>
      <c r="AR132" s="3" t="s">
        <v>47</v>
      </c>
      <c r="AS132" s="3" t="s">
        <v>4646</v>
      </c>
      <c r="AT132" s="3" t="s">
        <v>4646</v>
      </c>
      <c r="AU132" s="3" t="s">
        <v>4646</v>
      </c>
      <c r="AV132" s="3" t="s">
        <v>4646</v>
      </c>
      <c r="AW132" s="3" t="s">
        <v>4646</v>
      </c>
    </row>
    <row r="133" spans="1:49" x14ac:dyDescent="0.3">
      <c r="A133" s="3" t="s">
        <v>416</v>
      </c>
      <c r="B133" s="4">
        <v>45445</v>
      </c>
      <c r="C133" s="4" t="str">
        <f t="shared" si="14"/>
        <v>Jun</v>
      </c>
      <c r="D133" s="4" t="str">
        <f t="shared" si="15"/>
        <v>2024</v>
      </c>
      <c r="E133" s="4">
        <v>45465</v>
      </c>
      <c r="F133" s="3" t="s">
        <v>23</v>
      </c>
      <c r="G133" s="3">
        <f t="shared" si="16"/>
        <v>20</v>
      </c>
      <c r="H133" s="3" t="s">
        <v>417</v>
      </c>
      <c r="I133" s="3" t="str">
        <f>VLOOKUP($H133,Customers!$A$1:$I$721,2,FALSE)</f>
        <v>Anjali Mishra</v>
      </c>
      <c r="J133" s="3" t="str">
        <f>VLOOKUP($H133,Customers!$A$1:$I$721,3,FALSE)</f>
        <v>Female</v>
      </c>
      <c r="K133" s="3">
        <f>VLOOKUP($H133,Customers!$A$1:$I$721,4,FALSE)</f>
        <v>38</v>
      </c>
      <c r="L133" s="3" t="str">
        <f>VLOOKUP($H133,Customers!$A$1:$I$721,5,FALSE)</f>
        <v>Bhopal</v>
      </c>
      <c r="M133" s="3" t="str">
        <f>VLOOKUP($H133,Customers!$A$1:$I$721,6,FALSE)</f>
        <v>Madhya Pradesh</v>
      </c>
      <c r="N133" s="3" t="str">
        <f>VLOOKUP($H133,Customers!$A$1:$I$721,7,FALSE)</f>
        <v>Salaried - Government</v>
      </c>
      <c r="O133" s="3">
        <f>VLOOKUP($H133,Customers!$A$1:$I$721,8,FALSE)</f>
        <v>980000</v>
      </c>
      <c r="P133" s="3" t="str">
        <f>VLOOKUP($H133,Customers!$A$1:$I$721,9,FALSE)</f>
        <v>Individual</v>
      </c>
      <c r="Q133" s="3" t="s">
        <v>56</v>
      </c>
      <c r="R133" s="3" t="str" cm="1">
        <f t="array" ref="R133:Y133">VLOOKUP($Q133,Cars[],{2,3,4,5,6,7,8,9},FALSE)</f>
        <v>Maruti Suzuki</v>
      </c>
      <c r="S133" s="3" t="str">
        <v>Baleno</v>
      </c>
      <c r="T133" s="3" t="str">
        <v>Hatchback</v>
      </c>
      <c r="U133" s="3" t="str">
        <v>Petrol</v>
      </c>
      <c r="V133" s="3" t="str">
        <v>Automatic</v>
      </c>
      <c r="W133" s="3">
        <v>760000</v>
      </c>
      <c r="X133" s="3">
        <v>2022</v>
      </c>
      <c r="Y133" s="3">
        <v>2</v>
      </c>
      <c r="Z133" s="3" t="s">
        <v>73</v>
      </c>
      <c r="AA133" s="3" t="str">
        <f>VLOOKUP(Z133,Dealers[],5,FALSE)</f>
        <v>Central</v>
      </c>
      <c r="AB133" s="3" t="str" cm="1">
        <f t="array" ref="AB133:AE133">VLOOKUP($Z133,Dealers[],{2,7,8,9},FALSE)</f>
        <v>Indore Wheels</v>
      </c>
      <c r="AC133" s="3">
        <v>2019</v>
      </c>
      <c r="AD133" s="3">
        <v>3000</v>
      </c>
      <c r="AE133" s="3">
        <v>4.7</v>
      </c>
      <c r="AF133" s="3" t="s">
        <v>300</v>
      </c>
      <c r="AG133" s="3" t="str">
        <f>VLOOKUP($AF133,SalesPerson[],2,FALSE)</f>
        <v>Faisal Shah</v>
      </c>
      <c r="AH133" s="3">
        <f>_xlfn.XLOOKUP(AG133,Salespersons!$B:$B,Salespersons!$G:$G,,0)</f>
        <v>6</v>
      </c>
      <c r="AI133" s="3" t="str">
        <f>_xlfn.XLOOKUP(AG133,Salespersons!$B:$B,Salespersons!$I:$I,,0)</f>
        <v>True</v>
      </c>
      <c r="AJ133" s="3" t="s">
        <v>78</v>
      </c>
      <c r="AK133" s="14">
        <f t="shared" si="12"/>
        <v>4.0789473684210528E-2</v>
      </c>
      <c r="AL133" s="5">
        <v>31000</v>
      </c>
      <c r="AM133" s="5">
        <f t="shared" si="13"/>
        <v>729000</v>
      </c>
      <c r="AN133" s="16">
        <f t="shared" si="17"/>
        <v>7.29</v>
      </c>
      <c r="AO133" s="3" t="s">
        <v>20</v>
      </c>
      <c r="AP133" s="3" t="s">
        <v>21</v>
      </c>
      <c r="AQ133" s="3" t="s">
        <v>46</v>
      </c>
      <c r="AR133" s="3" t="s">
        <v>47</v>
      </c>
      <c r="AS133" s="3" t="s">
        <v>4646</v>
      </c>
      <c r="AT133" s="3" t="s">
        <v>4646</v>
      </c>
      <c r="AU133" s="3" t="s">
        <v>4646</v>
      </c>
      <c r="AV133" s="3" t="s">
        <v>4646</v>
      </c>
      <c r="AW133" s="3" t="s">
        <v>4646</v>
      </c>
    </row>
    <row r="134" spans="1:49" x14ac:dyDescent="0.3">
      <c r="A134" s="3" t="s">
        <v>418</v>
      </c>
      <c r="B134" s="4">
        <v>45445</v>
      </c>
      <c r="C134" s="4" t="str">
        <f t="shared" si="14"/>
        <v>Jun</v>
      </c>
      <c r="D134" s="4" t="str">
        <f t="shared" si="15"/>
        <v>2024</v>
      </c>
      <c r="E134" s="4">
        <v>45469</v>
      </c>
      <c r="F134" s="3" t="s">
        <v>23</v>
      </c>
      <c r="G134" s="3">
        <f t="shared" si="16"/>
        <v>24</v>
      </c>
      <c r="H134" s="3" t="s">
        <v>419</v>
      </c>
      <c r="I134" s="3" t="str">
        <f>VLOOKUP($H134,Customers!$A$1:$I$721,2,FALSE)</f>
        <v>Vinod Joshi</v>
      </c>
      <c r="J134" s="3" t="str">
        <f>VLOOKUP($H134,Customers!$A$1:$I$721,3,FALSE)</f>
        <v>Male</v>
      </c>
      <c r="K134" s="3">
        <f>VLOOKUP($H134,Customers!$A$1:$I$721,4,FALSE)</f>
        <v>40</v>
      </c>
      <c r="L134" s="3" t="str">
        <f>VLOOKUP($H134,Customers!$A$1:$I$721,5,FALSE)</f>
        <v>Ludhiana</v>
      </c>
      <c r="M134" s="3" t="str">
        <f>VLOOKUP($H134,Customers!$A$1:$I$721,6,FALSE)</f>
        <v>Punjab</v>
      </c>
      <c r="N134" s="3" t="str">
        <f>VLOOKUP($H134,Customers!$A$1:$I$721,7,FALSE)</f>
        <v>Business Owner</v>
      </c>
      <c r="O134" s="3">
        <f>VLOOKUP($H134,Customers!$A$1:$I$721,8,FALSE)</f>
        <v>1660000</v>
      </c>
      <c r="P134" s="3" t="str">
        <f>VLOOKUP($H134,Customers!$A$1:$I$721,9,FALSE)</f>
        <v>Individual</v>
      </c>
      <c r="Q134" s="3" t="s">
        <v>16</v>
      </c>
      <c r="R134" s="3" t="str" cm="1">
        <f t="array" ref="R134:Y134">VLOOKUP($Q134,Cars[],{2,3,4,5,6,7,8,9},FALSE)</f>
        <v>Mahindra</v>
      </c>
      <c r="S134" s="3" t="str">
        <v>Bolero</v>
      </c>
      <c r="T134" s="3" t="str">
        <v>SUV</v>
      </c>
      <c r="U134" s="3" t="str">
        <v>Diesel</v>
      </c>
      <c r="V134" s="3" t="str">
        <v>Manual</v>
      </c>
      <c r="W134" s="3">
        <v>1000000</v>
      </c>
      <c r="X134" s="3">
        <v>2019</v>
      </c>
      <c r="Y134" s="3">
        <v>3</v>
      </c>
      <c r="Z134" s="3" t="s">
        <v>28</v>
      </c>
      <c r="AA134" s="3" t="str">
        <f>VLOOKUP(Z134,Dealers[],5,FALSE)</f>
        <v>North</v>
      </c>
      <c r="AB134" s="3" t="str" cm="1">
        <f t="array" ref="AB134:AE134">VLOOKUP($Z134,Dealers[],{2,7,8,9},FALSE)</f>
        <v>Ludhiana Wheels</v>
      </c>
      <c r="AC134" s="3">
        <v>2010</v>
      </c>
      <c r="AD134" s="3">
        <v>12000</v>
      </c>
      <c r="AE134" s="3">
        <v>4</v>
      </c>
      <c r="AF134" s="3" t="s">
        <v>89</v>
      </c>
      <c r="AG134" s="3" t="str">
        <f>VLOOKUP($AF134,SalesPerson[],2,FALSE)</f>
        <v>Akash Verma</v>
      </c>
      <c r="AH134" s="3">
        <f>_xlfn.XLOOKUP(AG134,Salespersons!$B:$B,Salespersons!$G:$G,,0)</f>
        <v>8</v>
      </c>
      <c r="AI134" s="3" t="str">
        <f>_xlfn.XLOOKUP(AG134,Salespersons!$B:$B,Salespersons!$I:$I,,0)</f>
        <v>True</v>
      </c>
      <c r="AJ134" s="3" t="s">
        <v>78</v>
      </c>
      <c r="AK134" s="14">
        <f t="shared" si="12"/>
        <v>1.9E-2</v>
      </c>
      <c r="AL134" s="5">
        <v>19000</v>
      </c>
      <c r="AM134" s="5">
        <f t="shared" si="13"/>
        <v>981000</v>
      </c>
      <c r="AN134" s="16">
        <f t="shared" si="17"/>
        <v>9.81</v>
      </c>
      <c r="AO134" s="3" t="s">
        <v>95</v>
      </c>
      <c r="AP134" s="3" t="s">
        <v>180</v>
      </c>
      <c r="AQ134" s="3" t="s">
        <v>33</v>
      </c>
      <c r="AR134" s="3" t="s">
        <v>47</v>
      </c>
      <c r="AS134" s="3" t="s">
        <v>4646</v>
      </c>
      <c r="AT134" s="3" t="s">
        <v>4646</v>
      </c>
      <c r="AU134" s="3" t="s">
        <v>4646</v>
      </c>
      <c r="AV134" s="3" t="s">
        <v>4646</v>
      </c>
      <c r="AW134" s="3" t="s">
        <v>4646</v>
      </c>
    </row>
    <row r="135" spans="1:49" x14ac:dyDescent="0.3">
      <c r="A135" s="3" t="s">
        <v>420</v>
      </c>
      <c r="B135" s="4">
        <v>45448</v>
      </c>
      <c r="C135" s="4" t="str">
        <f t="shared" si="14"/>
        <v>Jun</v>
      </c>
      <c r="D135" s="4" t="str">
        <f t="shared" si="15"/>
        <v>2024</v>
      </c>
      <c r="E135" s="4">
        <v>45465</v>
      </c>
      <c r="F135" s="3" t="s">
        <v>23</v>
      </c>
      <c r="G135" s="3">
        <f t="shared" si="16"/>
        <v>17</v>
      </c>
      <c r="H135" s="3" t="s">
        <v>421</v>
      </c>
      <c r="I135" s="3" t="str">
        <f>VLOOKUP($H135,Customers!$A$1:$I$721,2,FALSE)</f>
        <v>Nisha Jain</v>
      </c>
      <c r="J135" s="3" t="str">
        <f>VLOOKUP($H135,Customers!$A$1:$I$721,3,FALSE)</f>
        <v>Female</v>
      </c>
      <c r="K135" s="3">
        <f>VLOOKUP($H135,Customers!$A$1:$I$721,4,FALSE)</f>
        <v>32</v>
      </c>
      <c r="L135" s="3" t="str">
        <f>VLOOKUP($H135,Customers!$A$1:$I$721,5,FALSE)</f>
        <v>Delhi</v>
      </c>
      <c r="M135" s="3" t="str">
        <f>VLOOKUP($H135,Customers!$A$1:$I$721,6,FALSE)</f>
        <v>Delhi</v>
      </c>
      <c r="N135" s="3" t="str">
        <f>VLOOKUP($H135,Customers!$A$1:$I$721,7,FALSE)</f>
        <v>Self-Employed Professional</v>
      </c>
      <c r="O135" s="3">
        <f>VLOOKUP($H135,Customers!$A$1:$I$721,8,FALSE)</f>
        <v>1320000</v>
      </c>
      <c r="P135" s="3" t="str">
        <f>VLOOKUP($H135,Customers!$A$1:$I$721,9,FALSE)</f>
        <v>Individual</v>
      </c>
      <c r="Q135" s="3" t="s">
        <v>50</v>
      </c>
      <c r="R135" s="3" t="str" cm="1">
        <f t="array" ref="R135:Y135">VLOOKUP($Q135,Cars[],{2,3,4,5,6,7,8,9},FALSE)</f>
        <v>Hyundai</v>
      </c>
      <c r="S135" s="3" t="str">
        <v>Venue</v>
      </c>
      <c r="T135" s="3" t="str">
        <v>SUV</v>
      </c>
      <c r="U135" s="3" t="str">
        <v>Petrol</v>
      </c>
      <c r="V135" s="3" t="str">
        <v>Manual</v>
      </c>
      <c r="W135" s="3">
        <v>800000</v>
      </c>
      <c r="X135" s="3">
        <v>2022</v>
      </c>
      <c r="Y135" s="3">
        <v>3</v>
      </c>
      <c r="Z135" s="3" t="s">
        <v>37</v>
      </c>
      <c r="AA135" s="3" t="str">
        <f>VLOOKUP(Z135,Dealers[],5,FALSE)</f>
        <v>North</v>
      </c>
      <c r="AB135" s="3" t="str" cm="1">
        <f t="array" ref="AB135:AE135">VLOOKUP($Z135,Dealers[],{2,7,8,9},FALSE)</f>
        <v>Delhi Autoplex</v>
      </c>
      <c r="AC135" s="3">
        <v>2013</v>
      </c>
      <c r="AD135" s="3">
        <v>4500</v>
      </c>
      <c r="AE135" s="3">
        <v>3.7</v>
      </c>
      <c r="AF135" s="3" t="s">
        <v>38</v>
      </c>
      <c r="AG135" s="3" t="str">
        <f>VLOOKUP($AF135,SalesPerson[],2,FALSE)</f>
        <v>Nisha Iyer</v>
      </c>
      <c r="AH135" s="3">
        <f>_xlfn.XLOOKUP(AG135,Salespersons!$B:$B,Salespersons!$G:$G,,0)</f>
        <v>4</v>
      </c>
      <c r="AI135" s="3" t="str">
        <f>_xlfn.XLOOKUP(AG135,Salespersons!$B:$B,Salespersons!$I:$I,,0)</f>
        <v>True</v>
      </c>
      <c r="AJ135" s="3" t="s">
        <v>59</v>
      </c>
      <c r="AK135" s="14">
        <f t="shared" si="12"/>
        <v>1.6250000000000001E-2</v>
      </c>
      <c r="AL135" s="5">
        <v>13000</v>
      </c>
      <c r="AM135" s="5">
        <f t="shared" si="13"/>
        <v>787000</v>
      </c>
      <c r="AN135" s="16">
        <f t="shared" si="17"/>
        <v>7.87</v>
      </c>
      <c r="AO135" s="3" t="s">
        <v>95</v>
      </c>
      <c r="AP135" s="3" t="s">
        <v>180</v>
      </c>
      <c r="AQ135" s="3" t="s">
        <v>22</v>
      </c>
      <c r="AR135" s="3" t="s">
        <v>24</v>
      </c>
      <c r="AS135" s="3" t="s">
        <v>4646</v>
      </c>
      <c r="AT135" s="3" t="s">
        <v>4646</v>
      </c>
      <c r="AU135" s="3" t="s">
        <v>4646</v>
      </c>
      <c r="AV135" s="3" t="s">
        <v>4646</v>
      </c>
      <c r="AW135" s="3" t="s">
        <v>4646</v>
      </c>
    </row>
    <row r="136" spans="1:49" x14ac:dyDescent="0.3">
      <c r="A136" s="3" t="s">
        <v>422</v>
      </c>
      <c r="B136" s="4">
        <v>45449</v>
      </c>
      <c r="C136" s="4" t="str">
        <f t="shared" si="14"/>
        <v>Jun</v>
      </c>
      <c r="D136" s="4" t="str">
        <f t="shared" si="15"/>
        <v>2024</v>
      </c>
      <c r="E136" s="4">
        <v>45475</v>
      </c>
      <c r="F136" s="3" t="s">
        <v>23</v>
      </c>
      <c r="G136" s="3">
        <f t="shared" si="16"/>
        <v>26</v>
      </c>
      <c r="H136" s="3" t="s">
        <v>423</v>
      </c>
      <c r="I136" s="3" t="str">
        <f>VLOOKUP($H136,Customers!$A$1:$I$721,2,FALSE)</f>
        <v>Imran Mishra</v>
      </c>
      <c r="J136" s="3" t="str">
        <f>VLOOKUP($H136,Customers!$A$1:$I$721,3,FALSE)</f>
        <v>Male</v>
      </c>
      <c r="K136" s="3">
        <f>VLOOKUP($H136,Customers!$A$1:$I$721,4,FALSE)</f>
        <v>39</v>
      </c>
      <c r="L136" s="3" t="str">
        <f>VLOOKUP($H136,Customers!$A$1:$I$721,5,FALSE)</f>
        <v>Hyderabad</v>
      </c>
      <c r="M136" s="3" t="str">
        <f>VLOOKUP($H136,Customers!$A$1:$I$721,6,FALSE)</f>
        <v>Telangana</v>
      </c>
      <c r="N136" s="3" t="str">
        <f>VLOOKUP($H136,Customers!$A$1:$I$721,7,FALSE)</f>
        <v>Engineer</v>
      </c>
      <c r="O136" s="3">
        <f>VLOOKUP($H136,Customers!$A$1:$I$721,8,FALSE)</f>
        <v>1640000</v>
      </c>
      <c r="P136" s="3" t="str">
        <f>VLOOKUP($H136,Customers!$A$1:$I$721,9,FALSE)</f>
        <v>Individual</v>
      </c>
      <c r="Q136" s="3" t="s">
        <v>67</v>
      </c>
      <c r="R136" s="3" t="str" cm="1">
        <f t="array" ref="R136:Y136">VLOOKUP($Q136,Cars[],{2,3,4,5,6,7,8,9},FALSE)</f>
        <v>Maruti Suzuki</v>
      </c>
      <c r="S136" s="3" t="str">
        <v>Dzire</v>
      </c>
      <c r="T136" s="3" t="str">
        <v>Sedan</v>
      </c>
      <c r="U136" s="3" t="str">
        <v>Petrol</v>
      </c>
      <c r="V136" s="3" t="str">
        <v>Manual</v>
      </c>
      <c r="W136" s="3">
        <v>690000</v>
      </c>
      <c r="X136" s="3">
        <v>2024</v>
      </c>
      <c r="Y136" s="3">
        <v>3</v>
      </c>
      <c r="Z136" s="3" t="s">
        <v>209</v>
      </c>
      <c r="AA136" s="3" t="str">
        <f>VLOOKUP(Z136,Dealers[],5,FALSE)</f>
        <v>West</v>
      </c>
      <c r="AB136" s="3" t="str" cm="1">
        <f t="array" ref="AB136:AE136">VLOOKUP($Z136,Dealers[],{2,7,8,9},FALSE)</f>
        <v>Ahmedabad Auto Hub</v>
      </c>
      <c r="AC136" s="3">
        <v>2011</v>
      </c>
      <c r="AD136" s="3">
        <v>12000</v>
      </c>
      <c r="AE136" s="3">
        <v>3.8</v>
      </c>
      <c r="AF136" s="3" t="s">
        <v>210</v>
      </c>
      <c r="AG136" s="3" t="str">
        <f>VLOOKUP($AF136,SalesPerson[],2,FALSE)</f>
        <v>Varun Malhotra</v>
      </c>
      <c r="AH136" s="3">
        <f>_xlfn.XLOOKUP(AG136,Salespersons!$B:$B,Salespersons!$G:$G,,0)</f>
        <v>8</v>
      </c>
      <c r="AI136" s="3" t="str">
        <f>_xlfn.XLOOKUP(AG136,Salespersons!$B:$B,Salespersons!$I:$I,,0)</f>
        <v>True</v>
      </c>
      <c r="AJ136" s="3" t="s">
        <v>45</v>
      </c>
      <c r="AK136" s="14">
        <f t="shared" si="12"/>
        <v>2.0289855072463767E-2</v>
      </c>
      <c r="AL136" s="5">
        <v>14000</v>
      </c>
      <c r="AM136" s="5">
        <f t="shared" si="13"/>
        <v>676000</v>
      </c>
      <c r="AN136" s="16">
        <f t="shared" si="17"/>
        <v>6.76</v>
      </c>
      <c r="AO136" s="3" t="s">
        <v>31</v>
      </c>
      <c r="AP136" s="3" t="s">
        <v>32</v>
      </c>
      <c r="AQ136" s="3" t="s">
        <v>86</v>
      </c>
      <c r="AR136" s="3" t="s">
        <v>47</v>
      </c>
      <c r="AS136" s="3" t="s">
        <v>4646</v>
      </c>
      <c r="AT136" s="3" t="s">
        <v>4646</v>
      </c>
      <c r="AU136" s="3" t="s">
        <v>4646</v>
      </c>
      <c r="AV136" s="3" t="s">
        <v>4646</v>
      </c>
      <c r="AW136" s="3" t="s">
        <v>4646</v>
      </c>
    </row>
    <row r="137" spans="1:49" x14ac:dyDescent="0.3">
      <c r="A137" s="3" t="s">
        <v>424</v>
      </c>
      <c r="B137" s="4">
        <v>45450</v>
      </c>
      <c r="C137" s="4" t="str">
        <f t="shared" si="14"/>
        <v>Jun</v>
      </c>
      <c r="D137" s="4" t="str">
        <f t="shared" si="15"/>
        <v>2024</v>
      </c>
      <c r="E137" s="4">
        <v>45462</v>
      </c>
      <c r="F137" s="3" t="s">
        <v>23</v>
      </c>
      <c r="G137" s="3">
        <f t="shared" si="16"/>
        <v>12</v>
      </c>
      <c r="H137" s="3" t="s">
        <v>425</v>
      </c>
      <c r="I137" s="3" t="str">
        <f>VLOOKUP($H137,Customers!$A$1:$I$721,2,FALSE)</f>
        <v>Komal Yadav</v>
      </c>
      <c r="J137" s="3" t="str">
        <f>VLOOKUP($H137,Customers!$A$1:$I$721,3,FALSE)</f>
        <v>Female</v>
      </c>
      <c r="K137" s="3">
        <f>VLOOKUP($H137,Customers!$A$1:$I$721,4,FALSE)</f>
        <v>21</v>
      </c>
      <c r="L137" s="3" t="str">
        <f>VLOOKUP($H137,Customers!$A$1:$I$721,5,FALSE)</f>
        <v>Ahmedabad</v>
      </c>
      <c r="M137" s="3" t="str">
        <f>VLOOKUP($H137,Customers!$A$1:$I$721,6,FALSE)</f>
        <v>Gujarat</v>
      </c>
      <c r="N137" s="3" t="str">
        <f>VLOOKUP($H137,Customers!$A$1:$I$721,7,FALSE)</f>
        <v>Business Owner</v>
      </c>
      <c r="O137" s="3">
        <f>VLOOKUP($H137,Customers!$A$1:$I$721,8,FALSE)</f>
        <v>1320000</v>
      </c>
      <c r="P137" s="3" t="str">
        <f>VLOOKUP($H137,Customers!$A$1:$I$721,9,FALSE)</f>
        <v>Individual</v>
      </c>
      <c r="Q137" s="3" t="s">
        <v>125</v>
      </c>
      <c r="R137" s="3" t="str" cm="1">
        <f t="array" ref="R137:Y137">VLOOKUP($Q137,Cars[],{2,3,4,5,6,7,8,9},FALSE)</f>
        <v>Hyundai</v>
      </c>
      <c r="S137" s="3" t="str">
        <v>Creta</v>
      </c>
      <c r="T137" s="3" t="str">
        <v>SUV</v>
      </c>
      <c r="U137" s="3" t="str">
        <v>Diesel</v>
      </c>
      <c r="V137" s="3" t="str">
        <v>Automatic</v>
      </c>
      <c r="W137" s="3">
        <v>1250000</v>
      </c>
      <c r="X137" s="3">
        <v>2024</v>
      </c>
      <c r="Y137" s="3">
        <v>4</v>
      </c>
      <c r="Z137" s="3" t="s">
        <v>225</v>
      </c>
      <c r="AA137" s="3" t="str">
        <f>VLOOKUP(Z137,Dealers[],5,FALSE)</f>
        <v>West</v>
      </c>
      <c r="AB137" s="3" t="str" cm="1">
        <f t="array" ref="AB137:AE137">VLOOKUP($Z137,Dealers[],{2,7,8,9},FALSE)</f>
        <v>Surat Autoplex</v>
      </c>
      <c r="AC137" s="3">
        <v>2010</v>
      </c>
      <c r="AD137" s="3">
        <v>10000</v>
      </c>
      <c r="AE137" s="3">
        <v>4.4000000000000004</v>
      </c>
      <c r="AF137" s="3" t="s">
        <v>240</v>
      </c>
      <c r="AG137" s="3" t="str">
        <f>VLOOKUP($AF137,SalesPerson[],2,FALSE)</f>
        <v>Vivek Mehta</v>
      </c>
      <c r="AH137" s="3">
        <f>_xlfn.XLOOKUP(AG137,Salespersons!$B:$B,Salespersons!$G:$G,,0)</f>
        <v>4</v>
      </c>
      <c r="AI137" s="3" t="str">
        <f>_xlfn.XLOOKUP(AG137,Salespersons!$B:$B,Salespersons!$I:$I,,0)</f>
        <v>True</v>
      </c>
      <c r="AJ137" s="3" t="s">
        <v>75</v>
      </c>
      <c r="AK137" s="14">
        <f t="shared" si="12"/>
        <v>0</v>
      </c>
      <c r="AL137" s="5">
        <v>0</v>
      </c>
      <c r="AM137" s="5">
        <f t="shared" si="13"/>
        <v>1250000</v>
      </c>
      <c r="AN137" s="16">
        <f t="shared" si="17"/>
        <v>12.5</v>
      </c>
      <c r="AO137" s="3" t="s">
        <v>31</v>
      </c>
      <c r="AP137" s="3" t="s">
        <v>227</v>
      </c>
      <c r="AQ137" s="3" t="s">
        <v>122</v>
      </c>
      <c r="AR137" s="3" t="s">
        <v>24</v>
      </c>
      <c r="AS137" s="3" t="s">
        <v>4646</v>
      </c>
      <c r="AT137" s="3" t="s">
        <v>4646</v>
      </c>
      <c r="AU137" s="3" t="s">
        <v>4646</v>
      </c>
      <c r="AV137" s="3" t="s">
        <v>4646</v>
      </c>
      <c r="AW137" s="3" t="s">
        <v>4646</v>
      </c>
    </row>
    <row r="138" spans="1:49" x14ac:dyDescent="0.3">
      <c r="A138" s="3" t="s">
        <v>426</v>
      </c>
      <c r="B138" s="4">
        <v>45450</v>
      </c>
      <c r="C138" s="4" t="str">
        <f t="shared" si="14"/>
        <v>Jun</v>
      </c>
      <c r="D138" s="4" t="str">
        <f t="shared" si="15"/>
        <v>2024</v>
      </c>
      <c r="E138" s="4">
        <v>45476</v>
      </c>
      <c r="F138" s="3" t="s">
        <v>23</v>
      </c>
      <c r="G138" s="3">
        <f t="shared" si="16"/>
        <v>26</v>
      </c>
      <c r="H138" s="3" t="s">
        <v>231</v>
      </c>
      <c r="I138" s="3" t="str">
        <f>VLOOKUP($H138,Customers!$A$1:$I$721,2,FALSE)</f>
        <v>Sneha Rao</v>
      </c>
      <c r="J138" s="3" t="str">
        <f>VLOOKUP($H138,Customers!$A$1:$I$721,3,FALSE)</f>
        <v>Female</v>
      </c>
      <c r="K138" s="3">
        <f>VLOOKUP($H138,Customers!$A$1:$I$721,4,FALSE)</f>
        <v>31</v>
      </c>
      <c r="L138" s="3" t="str">
        <f>VLOOKUP($H138,Customers!$A$1:$I$721,5,FALSE)</f>
        <v>Chennai</v>
      </c>
      <c r="M138" s="3" t="str">
        <f>VLOOKUP($H138,Customers!$A$1:$I$721,6,FALSE)</f>
        <v>Tamil Nadu</v>
      </c>
      <c r="N138" s="3" t="str">
        <f>VLOOKUP($H138,Customers!$A$1:$I$721,7,FALSE)</f>
        <v>Self-Employed Professional</v>
      </c>
      <c r="O138" s="3">
        <f>VLOOKUP($H138,Customers!$A$1:$I$721,8,FALSE)</f>
        <v>2470000</v>
      </c>
      <c r="P138" s="3" t="str">
        <f>VLOOKUP($H138,Customers!$A$1:$I$721,9,FALSE)</f>
        <v>Individual</v>
      </c>
      <c r="Q138" s="3" t="s">
        <v>145</v>
      </c>
      <c r="R138" s="3" t="str" cm="1">
        <f t="array" ref="R138:Y138">VLOOKUP($Q138,Cars[],{2,3,4,5,6,7,8,9},FALSE)</f>
        <v>Hyundai</v>
      </c>
      <c r="S138" s="3" t="str">
        <v>i20</v>
      </c>
      <c r="T138" s="3" t="str">
        <v>Hatchback</v>
      </c>
      <c r="U138" s="3" t="str">
        <v>Petrol</v>
      </c>
      <c r="V138" s="3" t="str">
        <v>Automatic</v>
      </c>
      <c r="W138" s="3">
        <v>780000</v>
      </c>
      <c r="X138" s="3">
        <v>2023</v>
      </c>
      <c r="Y138" s="3">
        <v>2</v>
      </c>
      <c r="Z138" s="3" t="s">
        <v>173</v>
      </c>
      <c r="AA138" s="3" t="str">
        <f>VLOOKUP(Z138,Dealers[],5,FALSE)</f>
        <v>South</v>
      </c>
      <c r="AB138" s="3" t="str" cm="1">
        <f t="array" ref="AB138:AE138">VLOOKUP($Z138,Dealers[],{2,7,8,9},FALSE)</f>
        <v>Chennai Wheels</v>
      </c>
      <c r="AC138" s="3">
        <v>2007</v>
      </c>
      <c r="AD138" s="3">
        <v>4500</v>
      </c>
      <c r="AE138" s="3">
        <v>4.7</v>
      </c>
      <c r="AF138" s="3" t="s">
        <v>233</v>
      </c>
      <c r="AG138" s="3" t="str">
        <f>VLOOKUP($AF138,SalesPerson[],2,FALSE)</f>
        <v>Anjali Joshi</v>
      </c>
      <c r="AH138" s="3">
        <f>_xlfn.XLOOKUP(AG138,Salespersons!$B:$B,Salespersons!$G:$G,,0)</f>
        <v>8</v>
      </c>
      <c r="AI138" s="3" t="str">
        <f>_xlfn.XLOOKUP(AG138,Salespersons!$B:$B,Salespersons!$I:$I,,0)</f>
        <v>True</v>
      </c>
      <c r="AJ138" s="3" t="s">
        <v>78</v>
      </c>
      <c r="AK138" s="14">
        <f t="shared" si="12"/>
        <v>4.6153846153846156E-2</v>
      </c>
      <c r="AL138" s="5">
        <v>36000</v>
      </c>
      <c r="AM138" s="5">
        <f t="shared" si="13"/>
        <v>744000</v>
      </c>
      <c r="AN138" s="16">
        <f t="shared" si="17"/>
        <v>7.44</v>
      </c>
      <c r="AO138" s="3" t="s">
        <v>20</v>
      </c>
      <c r="AP138" s="3" t="s">
        <v>21</v>
      </c>
      <c r="AQ138" s="3" t="s">
        <v>22</v>
      </c>
      <c r="AR138" s="3" t="s">
        <v>47</v>
      </c>
      <c r="AS138" s="3" t="s">
        <v>4646</v>
      </c>
      <c r="AT138" s="3" t="s">
        <v>4646</v>
      </c>
      <c r="AU138" s="3" t="s">
        <v>4646</v>
      </c>
      <c r="AV138" s="3" t="s">
        <v>4646</v>
      </c>
      <c r="AW138" s="3" t="s">
        <v>4646</v>
      </c>
    </row>
    <row r="139" spans="1:49" x14ac:dyDescent="0.3">
      <c r="A139" s="3" t="s">
        <v>427</v>
      </c>
      <c r="B139" s="4">
        <v>45452</v>
      </c>
      <c r="C139" s="4" t="str">
        <f t="shared" si="14"/>
        <v>Jun</v>
      </c>
      <c r="D139" s="4" t="str">
        <f t="shared" si="15"/>
        <v>2024</v>
      </c>
      <c r="E139" s="4">
        <v>45474</v>
      </c>
      <c r="F139" s="3" t="s">
        <v>23</v>
      </c>
      <c r="G139" s="3">
        <f t="shared" si="16"/>
        <v>22</v>
      </c>
      <c r="H139" s="3" t="s">
        <v>428</v>
      </c>
      <c r="I139" s="3" t="str">
        <f>VLOOKUP($H139,Customers!$A$1:$I$721,2,FALSE)</f>
        <v>Komal Gupta</v>
      </c>
      <c r="J139" s="3" t="str">
        <f>VLOOKUP($H139,Customers!$A$1:$I$721,3,FALSE)</f>
        <v>Female</v>
      </c>
      <c r="K139" s="3">
        <f>VLOOKUP($H139,Customers!$A$1:$I$721,4,FALSE)</f>
        <v>34</v>
      </c>
      <c r="L139" s="3" t="str">
        <f>VLOOKUP($H139,Customers!$A$1:$I$721,5,FALSE)</f>
        <v>Panipat</v>
      </c>
      <c r="M139" s="3" t="str">
        <f>VLOOKUP($H139,Customers!$A$1:$I$721,6,FALSE)</f>
        <v>Haryana</v>
      </c>
      <c r="N139" s="3" t="str">
        <f>VLOOKUP($H139,Customers!$A$1:$I$721,7,FALSE)</f>
        <v>Self-Employed Professional</v>
      </c>
      <c r="O139" s="3">
        <f>VLOOKUP($H139,Customers!$A$1:$I$721,8,FALSE)</f>
        <v>1000000</v>
      </c>
      <c r="P139" s="3" t="str">
        <f>VLOOKUP($H139,Customers!$A$1:$I$721,9,FALSE)</f>
        <v>Individual</v>
      </c>
      <c r="Q139" s="3" t="s">
        <v>36</v>
      </c>
      <c r="R139" s="3" t="str" cm="1">
        <f t="array" ref="R139:Y139">VLOOKUP($Q139,Cars[],{2,3,4,5,6,7,8,9},FALSE)</f>
        <v>Tata</v>
      </c>
      <c r="S139" s="3" t="str">
        <v>Punch</v>
      </c>
      <c r="T139" s="3" t="str">
        <v>SUV</v>
      </c>
      <c r="U139" s="3" t="str">
        <v>Petrol</v>
      </c>
      <c r="V139" s="3" t="str">
        <v>Manual</v>
      </c>
      <c r="W139" s="3">
        <v>650000</v>
      </c>
      <c r="X139" s="3">
        <v>2021</v>
      </c>
      <c r="Y139" s="3">
        <v>3</v>
      </c>
      <c r="Z139" s="3" t="s">
        <v>57</v>
      </c>
      <c r="AA139" s="3" t="str">
        <f>VLOOKUP(Z139,Dealers[],5,FALSE)</f>
        <v>North</v>
      </c>
      <c r="AB139" s="3" t="str" cm="1">
        <f t="array" ref="AB139:AE139">VLOOKUP($Z139,Dealers[],{2,7,8,9},FALSE)</f>
        <v>Gurugram Autoplex</v>
      </c>
      <c r="AC139" s="3">
        <v>2007</v>
      </c>
      <c r="AD139" s="3">
        <v>10000</v>
      </c>
      <c r="AE139" s="3">
        <v>4</v>
      </c>
      <c r="AF139" s="3" t="s">
        <v>429</v>
      </c>
      <c r="AG139" s="3" t="str">
        <f>VLOOKUP($AF139,SalesPerson[],2,FALSE)</f>
        <v>Shweta Malhotra</v>
      </c>
      <c r="AH139" s="3">
        <f>_xlfn.XLOOKUP(AG139,Salespersons!$B:$B,Salespersons!$G:$G,,0)</f>
        <v>4</v>
      </c>
      <c r="AI139" s="3" t="str">
        <f>_xlfn.XLOOKUP(AG139,Salespersons!$B:$B,Salespersons!$I:$I,,0)</f>
        <v>True</v>
      </c>
      <c r="AJ139" s="3" t="s">
        <v>30</v>
      </c>
      <c r="AK139" s="14">
        <f t="shared" si="12"/>
        <v>1.8461538461538463E-2</v>
      </c>
      <c r="AL139" s="5">
        <v>12000</v>
      </c>
      <c r="AM139" s="5">
        <f t="shared" si="13"/>
        <v>638000</v>
      </c>
      <c r="AN139" s="16">
        <f t="shared" si="17"/>
        <v>6.38</v>
      </c>
      <c r="AO139" s="3" t="s">
        <v>20</v>
      </c>
      <c r="AP139" s="3" t="s">
        <v>21</v>
      </c>
      <c r="AQ139" s="3" t="s">
        <v>33</v>
      </c>
      <c r="AR139" s="3" t="s">
        <v>24</v>
      </c>
      <c r="AS139" s="3" t="s">
        <v>4646</v>
      </c>
      <c r="AT139" s="3" t="s">
        <v>4646</v>
      </c>
      <c r="AU139" s="3" t="s">
        <v>4646</v>
      </c>
      <c r="AV139" s="3" t="s">
        <v>4646</v>
      </c>
      <c r="AW139" s="3" t="s">
        <v>4646</v>
      </c>
    </row>
    <row r="140" spans="1:49" x14ac:dyDescent="0.3">
      <c r="A140" s="3" t="s">
        <v>430</v>
      </c>
      <c r="B140" s="4">
        <v>45456</v>
      </c>
      <c r="C140" s="4" t="str">
        <f t="shared" si="14"/>
        <v>Jun</v>
      </c>
      <c r="D140" s="4" t="str">
        <f t="shared" si="15"/>
        <v>2024</v>
      </c>
      <c r="E140" s="4">
        <v>45491</v>
      </c>
      <c r="F140" s="3" t="s">
        <v>23</v>
      </c>
      <c r="G140" s="3">
        <f t="shared" si="16"/>
        <v>35</v>
      </c>
      <c r="H140" s="3" t="s">
        <v>408</v>
      </c>
      <c r="I140" s="3" t="str">
        <f>VLOOKUP($H140,Customers!$A$1:$I$721,2,FALSE)</f>
        <v>Divya Mehta</v>
      </c>
      <c r="J140" s="3" t="str">
        <f>VLOOKUP($H140,Customers!$A$1:$I$721,3,FALSE)</f>
        <v>Female</v>
      </c>
      <c r="K140" s="3">
        <f>VLOOKUP($H140,Customers!$A$1:$I$721,4,FALSE)</f>
        <v>40</v>
      </c>
      <c r="L140" s="3" t="str">
        <f>VLOOKUP($H140,Customers!$A$1:$I$721,5,FALSE)</f>
        <v>Hyderabad</v>
      </c>
      <c r="M140" s="3" t="str">
        <f>VLOOKUP($H140,Customers!$A$1:$I$721,6,FALSE)</f>
        <v>Telangana</v>
      </c>
      <c r="N140" s="3" t="str">
        <f>VLOOKUP($H140,Customers!$A$1:$I$721,7,FALSE)</f>
        <v>Salaried - Private</v>
      </c>
      <c r="O140" s="3">
        <f>VLOOKUP($H140,Customers!$A$1:$I$721,8,FALSE)</f>
        <v>730000</v>
      </c>
      <c r="P140" s="3" t="str">
        <f>VLOOKUP($H140,Customers!$A$1:$I$721,9,FALSE)</f>
        <v>Individual</v>
      </c>
      <c r="Q140" s="3" t="s">
        <v>16</v>
      </c>
      <c r="R140" s="3" t="str" cm="1">
        <f t="array" ref="R140:Y140">VLOOKUP($Q140,Cars[],{2,3,4,5,6,7,8,9},FALSE)</f>
        <v>Mahindra</v>
      </c>
      <c r="S140" s="3" t="str">
        <v>Bolero</v>
      </c>
      <c r="T140" s="3" t="str">
        <v>SUV</v>
      </c>
      <c r="U140" s="3" t="str">
        <v>Diesel</v>
      </c>
      <c r="V140" s="3" t="str">
        <v>Manual</v>
      </c>
      <c r="W140" s="3">
        <v>1000000</v>
      </c>
      <c r="X140" s="3">
        <v>2019</v>
      </c>
      <c r="Y140" s="3">
        <v>3</v>
      </c>
      <c r="Z140" s="3" t="s">
        <v>68</v>
      </c>
      <c r="AA140" s="3" t="str">
        <f>VLOOKUP(Z140,Dealers[],5,FALSE)</f>
        <v>South</v>
      </c>
      <c r="AB140" s="3" t="str" cm="1">
        <f t="array" ref="AB140:AE140">VLOOKUP($Z140,Dealers[],{2,7,8,9},FALSE)</f>
        <v>Hyderabad Automobiles</v>
      </c>
      <c r="AC140" s="3">
        <v>2019</v>
      </c>
      <c r="AD140" s="3">
        <v>4500</v>
      </c>
      <c r="AE140" s="3">
        <v>3.8</v>
      </c>
      <c r="AF140" s="3" t="s">
        <v>69</v>
      </c>
      <c r="AG140" s="3" t="str">
        <f>VLOOKUP($AF140,SalesPerson[],2,FALSE)</f>
        <v>Mohit Patel</v>
      </c>
      <c r="AH140" s="3">
        <f>_xlfn.XLOOKUP(AG140,Salespersons!$B:$B,Salespersons!$G:$G,,0)</f>
        <v>7</v>
      </c>
      <c r="AI140" s="3" t="str">
        <f>_xlfn.XLOOKUP(AG140,Salespersons!$B:$B,Salespersons!$I:$I,,0)</f>
        <v>True</v>
      </c>
      <c r="AJ140" s="3" t="s">
        <v>78</v>
      </c>
      <c r="AK140" s="14">
        <f t="shared" si="12"/>
        <v>0</v>
      </c>
      <c r="AL140" s="5">
        <v>0</v>
      </c>
      <c r="AM140" s="5">
        <f t="shared" si="13"/>
        <v>1000000</v>
      </c>
      <c r="AN140" s="16">
        <f t="shared" si="17"/>
        <v>10</v>
      </c>
      <c r="AO140" s="3" t="s">
        <v>31</v>
      </c>
      <c r="AP140" s="3" t="s">
        <v>180</v>
      </c>
      <c r="AQ140" s="3" t="s">
        <v>53</v>
      </c>
      <c r="AR140" s="3" t="s">
        <v>24</v>
      </c>
      <c r="AS140" s="3" t="str" cm="1">
        <f t="array" ref="AS140:AW140">VLOOKUP($A140,Feedback[],{2,4,5,6,7},FALSE)</f>
        <v>FB0066</v>
      </c>
      <c r="AT140" s="3">
        <v>4</v>
      </c>
      <c r="AU140" s="3">
        <v>9</v>
      </c>
      <c r="AV140" s="3" t="str">
        <v>Email</v>
      </c>
      <c r="AW140" s="3" t="str">
        <v>None</v>
      </c>
    </row>
    <row r="141" spans="1:49" x14ac:dyDescent="0.3">
      <c r="A141" s="3" t="s">
        <v>431</v>
      </c>
      <c r="B141" s="4">
        <v>45456</v>
      </c>
      <c r="C141" s="4" t="str">
        <f t="shared" si="14"/>
        <v>Jun</v>
      </c>
      <c r="D141" s="4" t="str">
        <f t="shared" si="15"/>
        <v>2024</v>
      </c>
      <c r="E141" s="4">
        <v>45464</v>
      </c>
      <c r="F141" s="3" t="s">
        <v>23</v>
      </c>
      <c r="G141" s="3">
        <f t="shared" si="16"/>
        <v>8</v>
      </c>
      <c r="H141" s="3" t="s">
        <v>432</v>
      </c>
      <c r="I141" s="3" t="str">
        <f>VLOOKUP($H141,Customers!$A$1:$I$721,2,FALSE)</f>
        <v>Anjali Bose</v>
      </c>
      <c r="J141" s="3" t="str">
        <f>VLOOKUP($H141,Customers!$A$1:$I$721,3,FALSE)</f>
        <v>Female</v>
      </c>
      <c r="K141" s="3">
        <f>VLOOKUP($H141,Customers!$A$1:$I$721,4,FALSE)</f>
        <v>44</v>
      </c>
      <c r="L141" s="3" t="str">
        <f>VLOOKUP($H141,Customers!$A$1:$I$721,5,FALSE)</f>
        <v>Patna</v>
      </c>
      <c r="M141" s="3" t="str">
        <f>VLOOKUP($H141,Customers!$A$1:$I$721,6,FALSE)</f>
        <v>Bihar</v>
      </c>
      <c r="N141" s="3" t="str">
        <f>VLOOKUP($H141,Customers!$A$1:$I$721,7,FALSE)</f>
        <v>Self-Employed Professional</v>
      </c>
      <c r="O141" s="3">
        <f>VLOOKUP($H141,Customers!$A$1:$I$721,8,FALSE)</f>
        <v>1540000</v>
      </c>
      <c r="P141" s="3" t="str">
        <f>VLOOKUP($H141,Customers!$A$1:$I$721,9,FALSE)</f>
        <v>Individual</v>
      </c>
      <c r="Q141" s="3" t="s">
        <v>303</v>
      </c>
      <c r="R141" s="3" t="str" cm="1">
        <f t="array" ref="R141:Y141">VLOOKUP($Q141,Cars[],{2,3,4,5,6,7,8,9},FALSE)</f>
        <v>MG</v>
      </c>
      <c r="S141" s="3" t="str">
        <v>Hector</v>
      </c>
      <c r="T141" s="3" t="str">
        <v>SUV</v>
      </c>
      <c r="U141" s="3" t="str">
        <v>Petrol</v>
      </c>
      <c r="V141" s="3" t="str">
        <v>Automatic</v>
      </c>
      <c r="W141" s="3">
        <v>1600000</v>
      </c>
      <c r="X141" s="3">
        <v>2019</v>
      </c>
      <c r="Y141" s="3">
        <v>4</v>
      </c>
      <c r="Z141" s="3" t="s">
        <v>249</v>
      </c>
      <c r="AA141" s="3" t="str">
        <f>VLOOKUP(Z141,Dealers[],5,FALSE)</f>
        <v>East</v>
      </c>
      <c r="AB141" s="3" t="str" cm="1">
        <f t="array" ref="AB141:AE141">VLOOKUP($Z141,Dealers[],{2,7,8,9},FALSE)</f>
        <v>Patna Autoplex</v>
      </c>
      <c r="AC141" s="3">
        <v>2007</v>
      </c>
      <c r="AD141" s="3">
        <v>8000</v>
      </c>
      <c r="AE141" s="3">
        <v>3.9</v>
      </c>
      <c r="AF141" s="3" t="s">
        <v>354</v>
      </c>
      <c r="AG141" s="3" t="str">
        <f>VLOOKUP($AF141,SalesPerson[],2,FALSE)</f>
        <v>Jatin Jain</v>
      </c>
      <c r="AH141" s="3">
        <f>_xlfn.XLOOKUP(AG141,Salespersons!$B:$B,Salespersons!$G:$G,,0)</f>
        <v>8</v>
      </c>
      <c r="AI141" s="3" t="str">
        <f>_xlfn.XLOOKUP(AG141,Salespersons!$B:$B,Salespersons!$I:$I,,0)</f>
        <v>True</v>
      </c>
      <c r="AJ141" s="3" t="s">
        <v>30</v>
      </c>
      <c r="AK141" s="14">
        <f t="shared" si="12"/>
        <v>3.3750000000000002E-2</v>
      </c>
      <c r="AL141" s="5">
        <v>54000</v>
      </c>
      <c r="AM141" s="5">
        <f t="shared" si="13"/>
        <v>1546000</v>
      </c>
      <c r="AN141" s="16">
        <f t="shared" si="17"/>
        <v>15.46</v>
      </c>
      <c r="AO141" s="3" t="s">
        <v>20</v>
      </c>
      <c r="AP141" s="3" t="s">
        <v>21</v>
      </c>
      <c r="AQ141" s="3" t="s">
        <v>22</v>
      </c>
      <c r="AR141" s="3" t="s">
        <v>24</v>
      </c>
      <c r="AS141" s="3" t="str" cm="1">
        <f t="array" ref="AS141:AW141">VLOOKUP($A141,Feedback[],{2,4,5,6,7},FALSE)</f>
        <v>FB0067</v>
      </c>
      <c r="AT141" s="3">
        <v>3</v>
      </c>
      <c r="AU141" s="3">
        <v>5</v>
      </c>
      <c r="AV141" s="3" t="str">
        <v>Phone</v>
      </c>
      <c r="AW141" s="3" t="str">
        <v>Vehicle Quality</v>
      </c>
    </row>
    <row r="142" spans="1:49" x14ac:dyDescent="0.3">
      <c r="A142" s="3" t="s">
        <v>433</v>
      </c>
      <c r="B142" s="4">
        <v>45459</v>
      </c>
      <c r="C142" s="4" t="str">
        <f t="shared" si="14"/>
        <v>Jun</v>
      </c>
      <c r="D142" s="4" t="str">
        <f t="shared" si="15"/>
        <v>2024</v>
      </c>
      <c r="E142" s="4">
        <v>45466</v>
      </c>
      <c r="F142" s="3" t="s">
        <v>23</v>
      </c>
      <c r="G142" s="3">
        <f t="shared" si="16"/>
        <v>7</v>
      </c>
      <c r="H142" s="3" t="s">
        <v>434</v>
      </c>
      <c r="I142" s="3" t="str">
        <f>VLOOKUP($H142,Customers!$A$1:$I$721,2,FALSE)</f>
        <v>Karan Agarwal</v>
      </c>
      <c r="J142" s="3" t="str">
        <f>VLOOKUP($H142,Customers!$A$1:$I$721,3,FALSE)</f>
        <v>Male</v>
      </c>
      <c r="K142" s="3">
        <f>VLOOKUP($H142,Customers!$A$1:$I$721,4,FALSE)</f>
        <v>33</v>
      </c>
      <c r="L142" s="3" t="str">
        <f>VLOOKUP($H142,Customers!$A$1:$I$721,5,FALSE)</f>
        <v>Bhubaneswar</v>
      </c>
      <c r="M142" s="3" t="str">
        <f>VLOOKUP($H142,Customers!$A$1:$I$721,6,FALSE)</f>
        <v>Odisha</v>
      </c>
      <c r="N142" s="3" t="str">
        <f>VLOOKUP($H142,Customers!$A$1:$I$721,7,FALSE)</f>
        <v>Engineer</v>
      </c>
      <c r="O142" s="3">
        <f>VLOOKUP($H142,Customers!$A$1:$I$721,8,FALSE)</f>
        <v>2230000</v>
      </c>
      <c r="P142" s="3" t="str">
        <f>VLOOKUP($H142,Customers!$A$1:$I$721,9,FALSE)</f>
        <v>Individual</v>
      </c>
      <c r="Q142" s="3" t="s">
        <v>50</v>
      </c>
      <c r="R142" s="3" t="str" cm="1">
        <f t="array" ref="R142:Y142">VLOOKUP($Q142,Cars[],{2,3,4,5,6,7,8,9},FALSE)</f>
        <v>Hyundai</v>
      </c>
      <c r="S142" s="3" t="str">
        <v>Venue</v>
      </c>
      <c r="T142" s="3" t="str">
        <v>SUV</v>
      </c>
      <c r="U142" s="3" t="str">
        <v>Petrol</v>
      </c>
      <c r="V142" s="3" t="str">
        <v>Manual</v>
      </c>
      <c r="W142" s="3">
        <v>800000</v>
      </c>
      <c r="X142" s="3">
        <v>2022</v>
      </c>
      <c r="Y142" s="3">
        <v>3</v>
      </c>
      <c r="Z142" s="3" t="s">
        <v>63</v>
      </c>
      <c r="AA142" s="3" t="str">
        <f>VLOOKUP(Z142,Dealers[],5,FALSE)</f>
        <v>East</v>
      </c>
      <c r="AB142" s="3" t="str" cm="1">
        <f t="array" ref="AB142:AE142">VLOOKUP($Z142,Dealers[],{2,7,8,9},FALSE)</f>
        <v>Bhubaneswar Motors</v>
      </c>
      <c r="AC142" s="3">
        <v>2008</v>
      </c>
      <c r="AD142" s="3">
        <v>4500</v>
      </c>
      <c r="AE142" s="3">
        <v>4.3</v>
      </c>
      <c r="AF142" s="3" t="s">
        <v>64</v>
      </c>
      <c r="AG142" s="3" t="str">
        <f>VLOOKUP($AF142,SalesPerson[],2,FALSE)</f>
        <v>Akash Jain</v>
      </c>
      <c r="AH142" s="3">
        <f>_xlfn.XLOOKUP(AG142,Salespersons!$B:$B,Salespersons!$G:$G,,0)</f>
        <v>5</v>
      </c>
      <c r="AI142" s="3" t="str">
        <f>_xlfn.XLOOKUP(AG142,Salespersons!$B:$B,Salespersons!$I:$I,,0)</f>
        <v>True</v>
      </c>
      <c r="AJ142" s="3" t="s">
        <v>45</v>
      </c>
      <c r="AK142" s="14">
        <f t="shared" si="12"/>
        <v>4.7500000000000001E-2</v>
      </c>
      <c r="AL142" s="5">
        <v>38000</v>
      </c>
      <c r="AM142" s="5">
        <f t="shared" si="13"/>
        <v>762000</v>
      </c>
      <c r="AN142" s="16">
        <f t="shared" si="17"/>
        <v>7.62</v>
      </c>
      <c r="AO142" s="3" t="s">
        <v>20</v>
      </c>
      <c r="AP142" s="3" t="s">
        <v>21</v>
      </c>
      <c r="AQ142" s="3" t="s">
        <v>53</v>
      </c>
      <c r="AR142" s="3" t="s">
        <v>24</v>
      </c>
      <c r="AS142" s="3" t="s">
        <v>4646</v>
      </c>
      <c r="AT142" s="3" t="s">
        <v>4646</v>
      </c>
      <c r="AU142" s="3" t="s">
        <v>4646</v>
      </c>
      <c r="AV142" s="3" t="s">
        <v>4646</v>
      </c>
      <c r="AW142" s="3" t="s">
        <v>4646</v>
      </c>
    </row>
    <row r="143" spans="1:49" x14ac:dyDescent="0.3">
      <c r="A143" s="3" t="s">
        <v>435</v>
      </c>
      <c r="B143" s="4">
        <v>45462</v>
      </c>
      <c r="C143" s="4" t="str">
        <f t="shared" si="14"/>
        <v>Jun</v>
      </c>
      <c r="D143" s="4" t="str">
        <f t="shared" si="15"/>
        <v>2024</v>
      </c>
      <c r="E143" s="4">
        <v>45471</v>
      </c>
      <c r="F143" s="3" t="s">
        <v>23</v>
      </c>
      <c r="G143" s="3">
        <f t="shared" si="16"/>
        <v>9</v>
      </c>
      <c r="H143" s="3" t="s">
        <v>436</v>
      </c>
      <c r="I143" s="3" t="str">
        <f>VLOOKUP($H143,Customers!$A$1:$I$721,2,FALSE)</f>
        <v>Yash Chauhan</v>
      </c>
      <c r="J143" s="3" t="str">
        <f>VLOOKUP($H143,Customers!$A$1:$I$721,3,FALSE)</f>
        <v>Male</v>
      </c>
      <c r="K143" s="3">
        <f>VLOOKUP($H143,Customers!$A$1:$I$721,4,FALSE)</f>
        <v>24</v>
      </c>
      <c r="L143" s="3" t="str">
        <f>VLOOKUP($H143,Customers!$A$1:$I$721,5,FALSE)</f>
        <v>Bhopal</v>
      </c>
      <c r="M143" s="3" t="str">
        <f>VLOOKUP($H143,Customers!$A$1:$I$721,6,FALSE)</f>
        <v>Madhya Pradesh</v>
      </c>
      <c r="N143" s="3" t="str">
        <f>VLOOKUP($H143,Customers!$A$1:$I$721,7,FALSE)</f>
        <v>Salaried - Government</v>
      </c>
      <c r="O143" s="3">
        <f>VLOOKUP($H143,Customers!$A$1:$I$721,8,FALSE)</f>
        <v>540000</v>
      </c>
      <c r="P143" s="3" t="str">
        <f>VLOOKUP($H143,Customers!$A$1:$I$721,9,FALSE)</f>
        <v>Individual</v>
      </c>
      <c r="Q143" s="3" t="s">
        <v>138</v>
      </c>
      <c r="R143" s="3" t="str" cm="1">
        <f t="array" ref="R143:Y143">VLOOKUP($Q143,Cars[],{2,3,4,5,6,7,8,9},FALSE)</f>
        <v>Tata</v>
      </c>
      <c r="S143" s="3" t="str">
        <v>Nexon</v>
      </c>
      <c r="T143" s="3" t="str">
        <v>SUV</v>
      </c>
      <c r="U143" s="3" t="str">
        <v>Diesel</v>
      </c>
      <c r="V143" s="3" t="str">
        <v>Manual</v>
      </c>
      <c r="W143" s="3">
        <v>950000</v>
      </c>
      <c r="X143" s="3">
        <v>2023</v>
      </c>
      <c r="Y143" s="3">
        <v>3</v>
      </c>
      <c r="Z143" s="3" t="s">
        <v>73</v>
      </c>
      <c r="AA143" s="3" t="str">
        <f>VLOOKUP(Z143,Dealers[],5,FALSE)</f>
        <v>Central</v>
      </c>
      <c r="AB143" s="3" t="str" cm="1">
        <f t="array" ref="AB143:AE143">VLOOKUP($Z143,Dealers[],{2,7,8,9},FALSE)</f>
        <v>Indore Wheels</v>
      </c>
      <c r="AC143" s="3">
        <v>2019</v>
      </c>
      <c r="AD143" s="3">
        <v>3000</v>
      </c>
      <c r="AE143" s="3">
        <v>4.7</v>
      </c>
      <c r="AF143" s="3" t="s">
        <v>288</v>
      </c>
      <c r="AG143" s="3" t="str">
        <f>VLOOKUP($AF143,SalesPerson[],2,FALSE)</f>
        <v>Tanvi Shah</v>
      </c>
      <c r="AH143" s="3">
        <f>_xlfn.XLOOKUP(AG143,Salespersons!$B:$B,Salespersons!$G:$G,,0)</f>
        <v>4</v>
      </c>
      <c r="AI143" s="3" t="str">
        <f>_xlfn.XLOOKUP(AG143,Salespersons!$B:$B,Salespersons!$I:$I,,0)</f>
        <v>True</v>
      </c>
      <c r="AJ143" s="3" t="s">
        <v>78</v>
      </c>
      <c r="AK143" s="14">
        <f t="shared" si="12"/>
        <v>0</v>
      </c>
      <c r="AL143" s="5">
        <v>0</v>
      </c>
      <c r="AM143" s="5">
        <f t="shared" si="13"/>
        <v>950000</v>
      </c>
      <c r="AN143" s="16">
        <f t="shared" si="17"/>
        <v>9.5</v>
      </c>
      <c r="AO143" s="3" t="s">
        <v>95</v>
      </c>
      <c r="AP143" s="3" t="s">
        <v>70</v>
      </c>
      <c r="AQ143" s="3" t="s">
        <v>119</v>
      </c>
      <c r="AR143" s="3" t="s">
        <v>24</v>
      </c>
      <c r="AS143" s="3" t="str" cm="1">
        <f t="array" ref="AS143:AW143">VLOOKUP($A143,Feedback[],{2,4,5,6,7},FALSE)</f>
        <v>FB0068</v>
      </c>
      <c r="AT143" s="3">
        <v>3</v>
      </c>
      <c r="AU143" s="3">
        <v>5</v>
      </c>
      <c r="AV143" s="3" t="str">
        <v>Email</v>
      </c>
      <c r="AW143" s="3" t="str">
        <v>Vehicle Quality</v>
      </c>
    </row>
    <row r="144" spans="1:49" x14ac:dyDescent="0.3">
      <c r="A144" s="3" t="s">
        <v>437</v>
      </c>
      <c r="B144" s="4">
        <v>45462</v>
      </c>
      <c r="C144" s="4" t="str">
        <f t="shared" si="14"/>
        <v>Jun</v>
      </c>
      <c r="D144" s="4" t="str">
        <f t="shared" si="15"/>
        <v>2024</v>
      </c>
      <c r="E144" s="4">
        <v>45467</v>
      </c>
      <c r="F144" s="3" t="s">
        <v>23</v>
      </c>
      <c r="G144" s="3">
        <f t="shared" si="16"/>
        <v>5</v>
      </c>
      <c r="H144" s="3" t="s">
        <v>438</v>
      </c>
      <c r="I144" s="3" t="str">
        <f>VLOOKUP($H144,Customers!$A$1:$I$721,2,FALSE)</f>
        <v>Ayesha Patel</v>
      </c>
      <c r="J144" s="3" t="str">
        <f>VLOOKUP($H144,Customers!$A$1:$I$721,3,FALSE)</f>
        <v>Female</v>
      </c>
      <c r="K144" s="3">
        <f>VLOOKUP($H144,Customers!$A$1:$I$721,4,FALSE)</f>
        <v>46</v>
      </c>
      <c r="L144" s="3" t="str">
        <f>VLOOKUP($H144,Customers!$A$1:$I$721,5,FALSE)</f>
        <v>Chennai</v>
      </c>
      <c r="M144" s="3" t="str">
        <f>VLOOKUP($H144,Customers!$A$1:$I$721,6,FALSE)</f>
        <v>Tamil Nadu</v>
      </c>
      <c r="N144" s="3" t="str">
        <f>VLOOKUP($H144,Customers!$A$1:$I$721,7,FALSE)</f>
        <v>Doctor</v>
      </c>
      <c r="O144" s="3">
        <f>VLOOKUP($H144,Customers!$A$1:$I$721,8,FALSE)</f>
        <v>2510000</v>
      </c>
      <c r="P144" s="3" t="str">
        <f>VLOOKUP($H144,Customers!$A$1:$I$721,9,FALSE)</f>
        <v>Individual</v>
      </c>
      <c r="Q144" s="3" t="s">
        <v>27</v>
      </c>
      <c r="R144" s="3" t="str" cm="1">
        <f t="array" ref="R144:Y144">VLOOKUP($Q144,Cars[],{2,3,4,5,6,7,8,9},FALSE)</f>
        <v>Maruti Suzuki</v>
      </c>
      <c r="S144" s="3" t="str">
        <v>Brezza</v>
      </c>
      <c r="T144" s="3" t="str">
        <v>SUV</v>
      </c>
      <c r="U144" s="3" t="str">
        <v>Petrol</v>
      </c>
      <c r="V144" s="3" t="str">
        <v>Automatic</v>
      </c>
      <c r="W144" s="3">
        <v>900000</v>
      </c>
      <c r="X144" s="3">
        <v>2022</v>
      </c>
      <c r="Y144" s="3">
        <v>3</v>
      </c>
      <c r="Z144" s="3" t="s">
        <v>173</v>
      </c>
      <c r="AA144" s="3" t="str">
        <f>VLOOKUP(Z144,Dealers[],5,FALSE)</f>
        <v>South</v>
      </c>
      <c r="AB144" s="3" t="str" cm="1">
        <f t="array" ref="AB144:AE144">VLOOKUP($Z144,Dealers[],{2,7,8,9},FALSE)</f>
        <v>Chennai Wheels</v>
      </c>
      <c r="AC144" s="3">
        <v>2007</v>
      </c>
      <c r="AD144" s="3">
        <v>4500</v>
      </c>
      <c r="AE144" s="3">
        <v>4.7</v>
      </c>
      <c r="AF144" s="3" t="s">
        <v>174</v>
      </c>
      <c r="AG144" s="3" t="str">
        <f>VLOOKUP($AF144,SalesPerson[],2,FALSE)</f>
        <v>Kunal Pillai</v>
      </c>
      <c r="AH144" s="3">
        <f>_xlfn.XLOOKUP(AG144,Salespersons!$B:$B,Salespersons!$G:$G,,0)</f>
        <v>5</v>
      </c>
      <c r="AI144" s="3" t="str">
        <f>_xlfn.XLOOKUP(AG144,Salespersons!$B:$B,Salespersons!$I:$I,,0)</f>
        <v>True</v>
      </c>
      <c r="AJ144" s="3" t="s">
        <v>78</v>
      </c>
      <c r="AK144" s="14">
        <f t="shared" si="12"/>
        <v>0</v>
      </c>
      <c r="AL144" s="5">
        <v>0</v>
      </c>
      <c r="AM144" s="5">
        <f t="shared" si="13"/>
        <v>900000</v>
      </c>
      <c r="AN144" s="16">
        <f t="shared" si="17"/>
        <v>9</v>
      </c>
      <c r="AO144" s="3" t="s">
        <v>31</v>
      </c>
      <c r="AP144" s="3" t="s">
        <v>70</v>
      </c>
      <c r="AQ144" s="3" t="s">
        <v>122</v>
      </c>
      <c r="AR144" s="3" t="s">
        <v>24</v>
      </c>
      <c r="AS144" s="3" t="s">
        <v>4646</v>
      </c>
      <c r="AT144" s="3" t="s">
        <v>4646</v>
      </c>
      <c r="AU144" s="3" t="s">
        <v>4646</v>
      </c>
      <c r="AV144" s="3" t="s">
        <v>4646</v>
      </c>
      <c r="AW144" s="3" t="s">
        <v>4646</v>
      </c>
    </row>
    <row r="145" spans="1:49" x14ac:dyDescent="0.3">
      <c r="A145" s="3" t="s">
        <v>439</v>
      </c>
      <c r="B145" s="4">
        <v>45463</v>
      </c>
      <c r="C145" s="4" t="str">
        <f t="shared" si="14"/>
        <v>Jun</v>
      </c>
      <c r="D145" s="4" t="str">
        <f t="shared" si="15"/>
        <v>2024</v>
      </c>
      <c r="E145" s="3"/>
      <c r="F145" s="3" t="s">
        <v>114</v>
      </c>
      <c r="G145" s="3" t="str">
        <f t="shared" si="16"/>
        <v/>
      </c>
      <c r="H145" s="3" t="s">
        <v>440</v>
      </c>
      <c r="I145" s="3" t="str">
        <f>VLOOKUP($H145,Customers!$A$1:$I$721,2,FALSE)</f>
        <v>Ayesha Patel</v>
      </c>
      <c r="J145" s="3" t="str">
        <f>VLOOKUP($H145,Customers!$A$1:$I$721,3,FALSE)</f>
        <v>Female</v>
      </c>
      <c r="K145" s="3">
        <f>VLOOKUP($H145,Customers!$A$1:$I$721,4,FALSE)</f>
        <v>27</v>
      </c>
      <c r="L145" s="3" t="str">
        <f>VLOOKUP($H145,Customers!$A$1:$I$721,5,FALSE)</f>
        <v>Mysuru</v>
      </c>
      <c r="M145" s="3" t="str">
        <f>VLOOKUP($H145,Customers!$A$1:$I$721,6,FALSE)</f>
        <v>Karnataka</v>
      </c>
      <c r="N145" s="3" t="str">
        <f>VLOOKUP($H145,Customers!$A$1:$I$721,7,FALSE)</f>
        <v>Business Owner</v>
      </c>
      <c r="O145" s="3">
        <f>VLOOKUP($H145,Customers!$A$1:$I$721,8,FALSE)</f>
        <v>1540000</v>
      </c>
      <c r="P145" s="3" t="str">
        <f>VLOOKUP($H145,Customers!$A$1:$I$721,9,FALSE)</f>
        <v>Individual</v>
      </c>
      <c r="Q145" s="3" t="s">
        <v>42</v>
      </c>
      <c r="R145" s="3" t="str" cm="1">
        <f t="array" ref="R145:Y145">VLOOKUP($Q145,Cars[],{2,3,4,5,6,7,8,9},FALSE)</f>
        <v>Maruti Suzuki</v>
      </c>
      <c r="S145" s="3" t="str">
        <v>Swift</v>
      </c>
      <c r="T145" s="3" t="str">
        <v>Hatchback</v>
      </c>
      <c r="U145" s="3" t="str">
        <v>Petrol</v>
      </c>
      <c r="V145" s="3" t="str">
        <v>Manual</v>
      </c>
      <c r="W145" s="3">
        <v>650000</v>
      </c>
      <c r="X145" s="3">
        <v>2024</v>
      </c>
      <c r="Y145" s="3">
        <v>3</v>
      </c>
      <c r="Z145" s="3" t="s">
        <v>173</v>
      </c>
      <c r="AA145" s="3" t="str">
        <f>VLOOKUP(Z145,Dealers[],5,FALSE)</f>
        <v>South</v>
      </c>
      <c r="AB145" s="3" t="str" cm="1">
        <f t="array" ref="AB145:AE145">VLOOKUP($Z145,Dealers[],{2,7,8,9},FALSE)</f>
        <v>Chennai Wheels</v>
      </c>
      <c r="AC145" s="3">
        <v>2007</v>
      </c>
      <c r="AD145" s="3">
        <v>4500</v>
      </c>
      <c r="AE145" s="3">
        <v>4.7</v>
      </c>
      <c r="AF145" s="3" t="s">
        <v>174</v>
      </c>
      <c r="AG145" s="3" t="str">
        <f>VLOOKUP($AF145,SalesPerson[],2,FALSE)</f>
        <v>Kunal Pillai</v>
      </c>
      <c r="AH145" s="3">
        <f>_xlfn.XLOOKUP(AG145,Salespersons!$B:$B,Salespersons!$G:$G,,0)</f>
        <v>5</v>
      </c>
      <c r="AI145" s="3" t="str">
        <f>_xlfn.XLOOKUP(AG145,Salespersons!$B:$B,Salespersons!$I:$I,,0)</f>
        <v>True</v>
      </c>
      <c r="AJ145" s="3" t="s">
        <v>59</v>
      </c>
      <c r="AK145" s="14">
        <f t="shared" si="12"/>
        <v>0</v>
      </c>
      <c r="AL145" s="5">
        <v>0</v>
      </c>
      <c r="AM145" s="5">
        <f t="shared" si="13"/>
        <v>650000</v>
      </c>
      <c r="AN145" s="16">
        <f t="shared" si="17"/>
        <v>6.5</v>
      </c>
      <c r="AO145" s="3" t="s">
        <v>31</v>
      </c>
      <c r="AP145" s="3" t="s">
        <v>32</v>
      </c>
      <c r="AQ145" s="3" t="s">
        <v>53</v>
      </c>
      <c r="AR145" s="3" t="s">
        <v>24</v>
      </c>
      <c r="AS145" s="3" t="s">
        <v>4646</v>
      </c>
      <c r="AT145" s="3" t="s">
        <v>4646</v>
      </c>
      <c r="AU145" s="3" t="s">
        <v>4646</v>
      </c>
      <c r="AV145" s="3" t="s">
        <v>4646</v>
      </c>
      <c r="AW145" s="3" t="s">
        <v>4646</v>
      </c>
    </row>
    <row r="146" spans="1:49" x14ac:dyDescent="0.3">
      <c r="A146" s="3" t="s">
        <v>441</v>
      </c>
      <c r="B146" s="4">
        <v>45465</v>
      </c>
      <c r="C146" s="4" t="str">
        <f t="shared" si="14"/>
        <v>Jun</v>
      </c>
      <c r="D146" s="4" t="str">
        <f t="shared" si="15"/>
        <v>2024</v>
      </c>
      <c r="E146" s="4">
        <v>45500</v>
      </c>
      <c r="F146" s="3" t="s">
        <v>23</v>
      </c>
      <c r="G146" s="3">
        <f t="shared" si="16"/>
        <v>35</v>
      </c>
      <c r="H146" s="3" t="s">
        <v>442</v>
      </c>
      <c r="I146" s="3" t="str">
        <f>VLOOKUP($H146,Customers!$A$1:$I$721,2,FALSE)</f>
        <v>Anjali Gupta</v>
      </c>
      <c r="J146" s="3" t="str">
        <f>VLOOKUP($H146,Customers!$A$1:$I$721,3,FALSE)</f>
        <v>Female</v>
      </c>
      <c r="K146" s="3">
        <f>VLOOKUP($H146,Customers!$A$1:$I$721,4,FALSE)</f>
        <v>63</v>
      </c>
      <c r="L146" s="3" t="str">
        <f>VLOOKUP($H146,Customers!$A$1:$I$721,5,FALSE)</f>
        <v>Bhopal</v>
      </c>
      <c r="M146" s="3" t="str">
        <f>VLOOKUP($H146,Customers!$A$1:$I$721,6,FALSE)</f>
        <v>Madhya Pradesh</v>
      </c>
      <c r="N146" s="3" t="str">
        <f>VLOOKUP($H146,Customers!$A$1:$I$721,7,FALSE)</f>
        <v>Farmer</v>
      </c>
      <c r="O146" s="3">
        <f>VLOOKUP($H146,Customers!$A$1:$I$721,8,FALSE)</f>
        <v>780000</v>
      </c>
      <c r="P146" s="3" t="str">
        <f>VLOOKUP($H146,Customers!$A$1:$I$721,9,FALSE)</f>
        <v>Individual</v>
      </c>
      <c r="Q146" s="3" t="s">
        <v>67</v>
      </c>
      <c r="R146" s="3" t="str" cm="1">
        <f t="array" ref="R146:Y146">VLOOKUP($Q146,Cars[],{2,3,4,5,6,7,8,9},FALSE)</f>
        <v>Maruti Suzuki</v>
      </c>
      <c r="S146" s="3" t="str">
        <v>Dzire</v>
      </c>
      <c r="T146" s="3" t="str">
        <v>Sedan</v>
      </c>
      <c r="U146" s="3" t="str">
        <v>Petrol</v>
      </c>
      <c r="V146" s="3" t="str">
        <v>Manual</v>
      </c>
      <c r="W146" s="3">
        <v>690000</v>
      </c>
      <c r="X146" s="3">
        <v>2024</v>
      </c>
      <c r="Y146" s="3">
        <v>3</v>
      </c>
      <c r="Z146" s="3" t="s">
        <v>73</v>
      </c>
      <c r="AA146" s="3" t="str">
        <f>VLOOKUP(Z146,Dealers[],5,FALSE)</f>
        <v>Central</v>
      </c>
      <c r="AB146" s="3" t="str" cm="1">
        <f t="array" ref="AB146:AE146">VLOOKUP($Z146,Dealers[],{2,7,8,9},FALSE)</f>
        <v>Indore Wheels</v>
      </c>
      <c r="AC146" s="3">
        <v>2019</v>
      </c>
      <c r="AD146" s="3">
        <v>3000</v>
      </c>
      <c r="AE146" s="3">
        <v>4.7</v>
      </c>
      <c r="AF146" s="3" t="s">
        <v>288</v>
      </c>
      <c r="AG146" s="3" t="str">
        <f>VLOOKUP($AF146,SalesPerson[],2,FALSE)</f>
        <v>Tanvi Shah</v>
      </c>
      <c r="AH146" s="3">
        <f>_xlfn.XLOOKUP(AG146,Salespersons!$B:$B,Salespersons!$G:$G,,0)</f>
        <v>4</v>
      </c>
      <c r="AI146" s="3" t="str">
        <f>_xlfn.XLOOKUP(AG146,Salespersons!$B:$B,Salespersons!$I:$I,,0)</f>
        <v>True</v>
      </c>
      <c r="AJ146" s="3" t="s">
        <v>78</v>
      </c>
      <c r="AK146" s="14">
        <f t="shared" si="12"/>
        <v>3.7681159420289857E-2</v>
      </c>
      <c r="AL146" s="5">
        <v>26000</v>
      </c>
      <c r="AM146" s="5">
        <f t="shared" si="13"/>
        <v>664000</v>
      </c>
      <c r="AN146" s="16">
        <f t="shared" si="17"/>
        <v>6.64</v>
      </c>
      <c r="AO146" s="3" t="s">
        <v>31</v>
      </c>
      <c r="AP146" s="3" t="s">
        <v>100</v>
      </c>
      <c r="AQ146" s="3" t="s">
        <v>86</v>
      </c>
      <c r="AR146" s="3" t="s">
        <v>47</v>
      </c>
      <c r="AS146" s="3" t="str" cm="1">
        <f t="array" ref="AS146:AW146">VLOOKUP($A146,Feedback[],{2,4,5,6,7},FALSE)</f>
        <v>FB0069</v>
      </c>
      <c r="AT146" s="3">
        <v>5</v>
      </c>
      <c r="AU146" s="3">
        <v>10</v>
      </c>
      <c r="AV146" s="3" t="str">
        <v>Dealer Visit</v>
      </c>
      <c r="AW146" s="3" t="str">
        <v>None</v>
      </c>
    </row>
    <row r="147" spans="1:49" x14ac:dyDescent="0.3">
      <c r="A147" s="3" t="s">
        <v>443</v>
      </c>
      <c r="B147" s="4">
        <v>45466</v>
      </c>
      <c r="C147" s="4" t="str">
        <f t="shared" si="14"/>
        <v>Jun</v>
      </c>
      <c r="D147" s="4" t="str">
        <f t="shared" si="15"/>
        <v>2024</v>
      </c>
      <c r="E147" s="4">
        <v>45474</v>
      </c>
      <c r="F147" s="3" t="s">
        <v>23</v>
      </c>
      <c r="G147" s="3">
        <f t="shared" si="16"/>
        <v>8</v>
      </c>
      <c r="H147" s="3" t="s">
        <v>444</v>
      </c>
      <c r="I147" s="3" t="str">
        <f>VLOOKUP($H147,Customers!$A$1:$I$721,2,FALSE)</f>
        <v>Suresh Mehta</v>
      </c>
      <c r="J147" s="3" t="str">
        <f>VLOOKUP($H147,Customers!$A$1:$I$721,3,FALSE)</f>
        <v>Male</v>
      </c>
      <c r="K147" s="3">
        <f>VLOOKUP($H147,Customers!$A$1:$I$721,4,FALSE)</f>
        <v>52</v>
      </c>
      <c r="L147" s="3" t="str">
        <f>VLOOKUP($H147,Customers!$A$1:$I$721,5,FALSE)</f>
        <v>Nagpur</v>
      </c>
      <c r="M147" s="3" t="str">
        <f>VLOOKUP($H147,Customers!$A$1:$I$721,6,FALSE)</f>
        <v>Maharashtra</v>
      </c>
      <c r="N147" s="3" t="str">
        <f>VLOOKUP($H147,Customers!$A$1:$I$721,7,FALSE)</f>
        <v>Teacher</v>
      </c>
      <c r="O147" s="3">
        <f>VLOOKUP($H147,Customers!$A$1:$I$721,8,FALSE)</f>
        <v>920000</v>
      </c>
      <c r="P147" s="3" t="str">
        <f>VLOOKUP($H147,Customers!$A$1:$I$721,9,FALSE)</f>
        <v>Individual</v>
      </c>
      <c r="Q147" s="3" t="s">
        <v>36</v>
      </c>
      <c r="R147" s="3" t="str" cm="1">
        <f t="array" ref="R147:Y147">VLOOKUP($Q147,Cars[],{2,3,4,5,6,7,8,9},FALSE)</f>
        <v>Tata</v>
      </c>
      <c r="S147" s="3" t="str">
        <v>Punch</v>
      </c>
      <c r="T147" s="3" t="str">
        <v>SUV</v>
      </c>
      <c r="U147" s="3" t="str">
        <v>Petrol</v>
      </c>
      <c r="V147" s="3" t="str">
        <v>Manual</v>
      </c>
      <c r="W147" s="3">
        <v>650000</v>
      </c>
      <c r="X147" s="3">
        <v>2021</v>
      </c>
      <c r="Y147" s="3">
        <v>3</v>
      </c>
      <c r="Z147" s="3" t="s">
        <v>43</v>
      </c>
      <c r="AA147" s="3" t="str">
        <f>VLOOKUP(Z147,Dealers[],5,FALSE)</f>
        <v>West</v>
      </c>
      <c r="AB147" s="3" t="str" cm="1">
        <f t="array" ref="AB147:AE147">VLOOKUP($Z147,Dealers[],{2,7,8,9},FALSE)</f>
        <v>Nagpur Motors</v>
      </c>
      <c r="AC147" s="3">
        <v>2019</v>
      </c>
      <c r="AD147" s="3">
        <v>12000</v>
      </c>
      <c r="AE147" s="3">
        <v>4.5999999999999996</v>
      </c>
      <c r="AF147" s="3" t="s">
        <v>44</v>
      </c>
      <c r="AG147" s="3" t="str">
        <f>VLOOKUP($AF147,SalesPerson[],2,FALSE)</f>
        <v>Arjun Reddy</v>
      </c>
      <c r="AH147" s="3">
        <f>_xlfn.XLOOKUP(AG147,Salespersons!$B:$B,Salespersons!$G:$G,,0)</f>
        <v>5</v>
      </c>
      <c r="AI147" s="3" t="str">
        <f>_xlfn.XLOOKUP(AG147,Salespersons!$B:$B,Salespersons!$I:$I,,0)</f>
        <v>True</v>
      </c>
      <c r="AJ147" s="3" t="s">
        <v>268</v>
      </c>
      <c r="AK147" s="14">
        <f t="shared" si="12"/>
        <v>7.6923076923076927E-3</v>
      </c>
      <c r="AL147" s="5">
        <v>5000</v>
      </c>
      <c r="AM147" s="5">
        <f t="shared" si="13"/>
        <v>645000</v>
      </c>
      <c r="AN147" s="16">
        <f t="shared" si="17"/>
        <v>6.45</v>
      </c>
      <c r="AO147" s="3" t="s">
        <v>95</v>
      </c>
      <c r="AP147" s="3" t="s">
        <v>32</v>
      </c>
      <c r="AQ147" s="3" t="s">
        <v>22</v>
      </c>
      <c r="AR147" s="3" t="s">
        <v>47</v>
      </c>
      <c r="AS147" s="3" t="str" cm="1">
        <f t="array" ref="AS147:AW147">VLOOKUP($A147,Feedback[],{2,4,5,6,7},FALSE)</f>
        <v>FB0070</v>
      </c>
      <c r="AT147" s="3">
        <v>5</v>
      </c>
      <c r="AU147" s="3">
        <v>10</v>
      </c>
      <c r="AV147" s="3" t="str">
        <v>Online Survey</v>
      </c>
      <c r="AW147" s="3" t="str">
        <v>None</v>
      </c>
    </row>
    <row r="148" spans="1:49" x14ac:dyDescent="0.3">
      <c r="A148" s="3" t="s">
        <v>445</v>
      </c>
      <c r="B148" s="4">
        <v>45468</v>
      </c>
      <c r="C148" s="4" t="str">
        <f t="shared" si="14"/>
        <v>Jun</v>
      </c>
      <c r="D148" s="4" t="str">
        <f t="shared" si="15"/>
        <v>2024</v>
      </c>
      <c r="E148" s="4">
        <v>45492</v>
      </c>
      <c r="F148" s="3" t="s">
        <v>23</v>
      </c>
      <c r="G148" s="3">
        <f t="shared" si="16"/>
        <v>24</v>
      </c>
      <c r="H148" s="3" t="s">
        <v>446</v>
      </c>
      <c r="I148" s="3" t="str">
        <f>VLOOKUP($H148,Customers!$A$1:$I$721,2,FALSE)</f>
        <v>Ayesha Saini</v>
      </c>
      <c r="J148" s="3" t="str">
        <f>VLOOKUP($H148,Customers!$A$1:$I$721,3,FALSE)</f>
        <v>Female</v>
      </c>
      <c r="K148" s="3">
        <f>VLOOKUP($H148,Customers!$A$1:$I$721,4,FALSE)</f>
        <v>39</v>
      </c>
      <c r="L148" s="3" t="str">
        <f>VLOOKUP($H148,Customers!$A$1:$I$721,5,FALSE)</f>
        <v>Coimbatore</v>
      </c>
      <c r="M148" s="3" t="str">
        <f>VLOOKUP($H148,Customers!$A$1:$I$721,6,FALSE)</f>
        <v>Tamil Nadu</v>
      </c>
      <c r="N148" s="3" t="str">
        <f>VLOOKUP($H148,Customers!$A$1:$I$721,7,FALSE)</f>
        <v>Engineer</v>
      </c>
      <c r="O148" s="3">
        <f>VLOOKUP($H148,Customers!$A$1:$I$721,8,FALSE)</f>
        <v>1960000</v>
      </c>
      <c r="P148" s="3" t="str">
        <f>VLOOKUP($H148,Customers!$A$1:$I$721,9,FALSE)</f>
        <v>Individual</v>
      </c>
      <c r="Q148" s="3" t="s">
        <v>274</v>
      </c>
      <c r="R148" s="3" t="str" cm="1">
        <f t="array" ref="R148:Y148">VLOOKUP($Q148,Cars[],{2,3,4,5,6,7,8,9},FALSE)</f>
        <v>Tata</v>
      </c>
      <c r="S148" s="3" t="str">
        <v>Harrier</v>
      </c>
      <c r="T148" s="3" t="str">
        <v>SUV</v>
      </c>
      <c r="U148" s="3" t="str">
        <v>Diesel</v>
      </c>
      <c r="V148" s="3" t="str">
        <v>Automatic</v>
      </c>
      <c r="W148" s="3">
        <v>1550000</v>
      </c>
      <c r="X148" s="3">
        <v>2023</v>
      </c>
      <c r="Y148" s="3">
        <v>2</v>
      </c>
      <c r="Z148" s="3" t="s">
        <v>173</v>
      </c>
      <c r="AA148" s="3" t="str">
        <f>VLOOKUP(Z148,Dealers[],5,FALSE)</f>
        <v>South</v>
      </c>
      <c r="AB148" s="3" t="str" cm="1">
        <f t="array" ref="AB148:AE148">VLOOKUP($Z148,Dealers[],{2,7,8,9},FALSE)</f>
        <v>Chennai Wheels</v>
      </c>
      <c r="AC148" s="3">
        <v>2007</v>
      </c>
      <c r="AD148" s="3">
        <v>4500</v>
      </c>
      <c r="AE148" s="3">
        <v>4.7</v>
      </c>
      <c r="AF148" s="3" t="s">
        <v>447</v>
      </c>
      <c r="AG148" s="3" t="str">
        <f>VLOOKUP($AF148,SalesPerson[],2,FALSE)</f>
        <v>Karan Saini</v>
      </c>
      <c r="AH148" s="3">
        <f>_xlfn.XLOOKUP(AG148,Salespersons!$B:$B,Salespersons!$G:$G,,0)</f>
        <v>5</v>
      </c>
      <c r="AI148" s="3" t="str">
        <f>_xlfn.XLOOKUP(AG148,Salespersons!$B:$B,Salespersons!$I:$I,,0)</f>
        <v>True</v>
      </c>
      <c r="AJ148" s="3" t="s">
        <v>75</v>
      </c>
      <c r="AK148" s="14">
        <f t="shared" si="12"/>
        <v>2.9677419354838711E-2</v>
      </c>
      <c r="AL148" s="5">
        <v>46000</v>
      </c>
      <c r="AM148" s="5">
        <f t="shared" si="13"/>
        <v>1504000</v>
      </c>
      <c r="AN148" s="16">
        <f t="shared" si="17"/>
        <v>15.04</v>
      </c>
      <c r="AO148" s="3" t="s">
        <v>20</v>
      </c>
      <c r="AP148" s="3" t="s">
        <v>21</v>
      </c>
      <c r="AQ148" s="3" t="s">
        <v>22</v>
      </c>
      <c r="AR148" s="3" t="s">
        <v>24</v>
      </c>
      <c r="AS148" s="3" t="s">
        <v>4646</v>
      </c>
      <c r="AT148" s="3" t="s">
        <v>4646</v>
      </c>
      <c r="AU148" s="3" t="s">
        <v>4646</v>
      </c>
      <c r="AV148" s="3" t="s">
        <v>4646</v>
      </c>
      <c r="AW148" s="3" t="s">
        <v>4646</v>
      </c>
    </row>
    <row r="149" spans="1:49" x14ac:dyDescent="0.3">
      <c r="A149" s="3" t="s">
        <v>448</v>
      </c>
      <c r="B149" s="4">
        <v>45468</v>
      </c>
      <c r="C149" s="4" t="str">
        <f t="shared" si="14"/>
        <v>Jun</v>
      </c>
      <c r="D149" s="4" t="str">
        <f t="shared" si="15"/>
        <v>2024</v>
      </c>
      <c r="E149" s="4">
        <v>45475</v>
      </c>
      <c r="F149" s="3" t="s">
        <v>23</v>
      </c>
      <c r="G149" s="3">
        <f t="shared" si="16"/>
        <v>7</v>
      </c>
      <c r="H149" s="3" t="s">
        <v>449</v>
      </c>
      <c r="I149" s="3" t="str">
        <f>VLOOKUP($H149,Customers!$A$1:$I$721,2,FALSE)</f>
        <v>Swati Verma</v>
      </c>
      <c r="J149" s="3" t="str">
        <f>VLOOKUP($H149,Customers!$A$1:$I$721,3,FALSE)</f>
        <v>Female</v>
      </c>
      <c r="K149" s="3">
        <f>VLOOKUP($H149,Customers!$A$1:$I$721,4,FALSE)</f>
        <v>28</v>
      </c>
      <c r="L149" s="3" t="str">
        <f>VLOOKUP($H149,Customers!$A$1:$I$721,5,FALSE)</f>
        <v>Jaipur</v>
      </c>
      <c r="M149" s="3" t="str">
        <f>VLOOKUP($H149,Customers!$A$1:$I$721,6,FALSE)</f>
        <v>Rajasthan</v>
      </c>
      <c r="N149" s="3" t="str">
        <f>VLOOKUP($H149,Customers!$A$1:$I$721,7,FALSE)</f>
        <v>Self-Employed Professional</v>
      </c>
      <c r="O149" s="3">
        <f>VLOOKUP($H149,Customers!$A$1:$I$721,8,FALSE)</f>
        <v>2700000</v>
      </c>
      <c r="P149" s="3" t="str">
        <f>VLOOKUP($H149,Customers!$A$1:$I$721,9,FALSE)</f>
        <v>Individual</v>
      </c>
      <c r="Q149" s="3" t="s">
        <v>108</v>
      </c>
      <c r="R149" s="3" t="str" cm="1">
        <f t="array" ref="R149:Y149">VLOOKUP($Q149,Cars[],{2,3,4,5,6,7,8,9},FALSE)</f>
        <v>Hyundai</v>
      </c>
      <c r="S149" s="3" t="str">
        <v>i10 Nios</v>
      </c>
      <c r="T149" s="3" t="str">
        <v>Hatchback</v>
      </c>
      <c r="U149" s="3" t="str">
        <v>Petrol</v>
      </c>
      <c r="V149" s="3" t="str">
        <v>Manual</v>
      </c>
      <c r="W149" s="3">
        <v>600000</v>
      </c>
      <c r="X149" s="3">
        <v>2023</v>
      </c>
      <c r="Y149" s="3">
        <v>3</v>
      </c>
      <c r="Z149" s="3" t="s">
        <v>126</v>
      </c>
      <c r="AA149" s="3" t="str">
        <f>VLOOKUP(Z149,Dealers[],5,FALSE)</f>
        <v>South</v>
      </c>
      <c r="AB149" s="3" t="str" cm="1">
        <f t="array" ref="AB149:AE149">VLOOKUP($Z149,Dealers[],{2,7,8,9},FALSE)</f>
        <v>Bengaluru Auto Hub</v>
      </c>
      <c r="AC149" s="3">
        <v>2013</v>
      </c>
      <c r="AD149" s="3">
        <v>12000</v>
      </c>
      <c r="AE149" s="3">
        <v>4.4000000000000004</v>
      </c>
      <c r="AF149" s="3" t="s">
        <v>127</v>
      </c>
      <c r="AG149" s="3" t="str">
        <f>VLOOKUP($AF149,SalesPerson[],2,FALSE)</f>
        <v>Yash Sharma</v>
      </c>
      <c r="AH149" s="3">
        <f>_xlfn.XLOOKUP(AG149,Salespersons!$B:$B,Salespersons!$G:$G,,0)</f>
        <v>5</v>
      </c>
      <c r="AI149" s="3" t="str">
        <f>_xlfn.XLOOKUP(AG149,Salespersons!$B:$B,Salespersons!$I:$I,,0)</f>
        <v>True</v>
      </c>
      <c r="AJ149" s="3" t="s">
        <v>268</v>
      </c>
      <c r="AK149" s="14">
        <f t="shared" si="12"/>
        <v>3.833333333333333E-2</v>
      </c>
      <c r="AL149" s="5">
        <v>23000</v>
      </c>
      <c r="AM149" s="5">
        <f t="shared" si="13"/>
        <v>577000</v>
      </c>
      <c r="AN149" s="16">
        <f t="shared" si="17"/>
        <v>5.77</v>
      </c>
      <c r="AO149" s="3" t="s">
        <v>95</v>
      </c>
      <c r="AP149" s="3" t="s">
        <v>70</v>
      </c>
      <c r="AQ149" s="3" t="s">
        <v>119</v>
      </c>
      <c r="AR149" s="3" t="s">
        <v>24</v>
      </c>
      <c r="AS149" s="3" t="str" cm="1">
        <f t="array" ref="AS149:AW149">VLOOKUP($A149,Feedback[],{2,4,5,6,7},FALSE)</f>
        <v>FB0071</v>
      </c>
      <c r="AT149" s="3">
        <v>3</v>
      </c>
      <c r="AU149" s="3">
        <v>6</v>
      </c>
      <c r="AV149" s="3" t="str">
        <v>Email</v>
      </c>
      <c r="AW149" s="3" t="str">
        <v>Pricing</v>
      </c>
    </row>
    <row r="150" spans="1:49" x14ac:dyDescent="0.3">
      <c r="A150" s="3" t="s">
        <v>450</v>
      </c>
      <c r="B150" s="4">
        <v>45470</v>
      </c>
      <c r="C150" s="4" t="str">
        <f t="shared" si="14"/>
        <v>Jun</v>
      </c>
      <c r="D150" s="4" t="str">
        <f t="shared" si="15"/>
        <v>2024</v>
      </c>
      <c r="E150" s="4">
        <v>45493</v>
      </c>
      <c r="F150" s="3" t="s">
        <v>23</v>
      </c>
      <c r="G150" s="3">
        <f t="shared" si="16"/>
        <v>23</v>
      </c>
      <c r="H150" s="3" t="s">
        <v>451</v>
      </c>
      <c r="I150" s="3" t="str">
        <f>VLOOKUP($H150,Customers!$A$1:$I$721,2,FALSE)</f>
        <v>Imran Saini</v>
      </c>
      <c r="J150" s="3" t="str">
        <f>VLOOKUP($H150,Customers!$A$1:$I$721,3,FALSE)</f>
        <v>Male</v>
      </c>
      <c r="K150" s="3">
        <f>VLOOKUP($H150,Customers!$A$1:$I$721,4,FALSE)</f>
        <v>42</v>
      </c>
      <c r="L150" s="3" t="str">
        <f>VLOOKUP($H150,Customers!$A$1:$I$721,5,FALSE)</f>
        <v>Bengaluru</v>
      </c>
      <c r="M150" s="3" t="str">
        <f>VLOOKUP($H150,Customers!$A$1:$I$721,6,FALSE)</f>
        <v>Karnataka</v>
      </c>
      <c r="N150" s="3" t="str">
        <f>VLOOKUP($H150,Customers!$A$1:$I$721,7,FALSE)</f>
        <v>Salaried - Government</v>
      </c>
      <c r="O150" s="3">
        <f>VLOOKUP($H150,Customers!$A$1:$I$721,8,FALSE)</f>
        <v>1440000</v>
      </c>
      <c r="P150" s="3" t="str">
        <f>VLOOKUP($H150,Customers!$A$1:$I$721,9,FALSE)</f>
        <v>Individual</v>
      </c>
      <c r="Q150" s="3" t="s">
        <v>56</v>
      </c>
      <c r="R150" s="3" t="str" cm="1">
        <f t="array" ref="R150:Y150">VLOOKUP($Q150,Cars[],{2,3,4,5,6,7,8,9},FALSE)</f>
        <v>Maruti Suzuki</v>
      </c>
      <c r="S150" s="3" t="str">
        <v>Baleno</v>
      </c>
      <c r="T150" s="3" t="str">
        <v>Hatchback</v>
      </c>
      <c r="U150" s="3" t="str">
        <v>Petrol</v>
      </c>
      <c r="V150" s="3" t="str">
        <v>Automatic</v>
      </c>
      <c r="W150" s="3">
        <v>760000</v>
      </c>
      <c r="X150" s="3">
        <v>2022</v>
      </c>
      <c r="Y150" s="3">
        <v>2</v>
      </c>
      <c r="Z150" s="3" t="s">
        <v>104</v>
      </c>
      <c r="AA150" s="3" t="str">
        <f>VLOOKUP(Z150,Dealers[],5,FALSE)</f>
        <v>South</v>
      </c>
      <c r="AB150" s="3" t="str" cm="1">
        <f t="array" ref="AB150:AE150">VLOOKUP($Z150,Dealers[],{2,7,8,9},FALSE)</f>
        <v>Mysuru Auto Hub</v>
      </c>
      <c r="AC150" s="3">
        <v>2006</v>
      </c>
      <c r="AD150" s="3">
        <v>4500</v>
      </c>
      <c r="AE150" s="3">
        <v>4.5999999999999996</v>
      </c>
      <c r="AF150" s="3" t="s">
        <v>452</v>
      </c>
      <c r="AG150" s="3" t="str">
        <f>VLOOKUP($AF150,SalesPerson[],2,FALSE)</f>
        <v>Harsh Nair</v>
      </c>
      <c r="AH150" s="3">
        <f>_xlfn.XLOOKUP(AG150,Salespersons!$B:$B,Salespersons!$G:$G,,0)</f>
        <v>8</v>
      </c>
      <c r="AI150" s="3" t="str">
        <f>_xlfn.XLOOKUP(AG150,Salespersons!$B:$B,Salespersons!$I:$I,,0)</f>
        <v>True</v>
      </c>
      <c r="AJ150" s="3" t="s">
        <v>78</v>
      </c>
      <c r="AK150" s="14">
        <f t="shared" si="12"/>
        <v>0.05</v>
      </c>
      <c r="AL150" s="5">
        <v>38000</v>
      </c>
      <c r="AM150" s="5">
        <f t="shared" si="13"/>
        <v>722000</v>
      </c>
      <c r="AN150" s="16">
        <f t="shared" si="17"/>
        <v>7.22</v>
      </c>
      <c r="AO150" s="3" t="s">
        <v>31</v>
      </c>
      <c r="AP150" s="3" t="s">
        <v>100</v>
      </c>
      <c r="AQ150" s="3" t="s">
        <v>46</v>
      </c>
      <c r="AR150" s="3" t="s">
        <v>47</v>
      </c>
      <c r="AS150" s="3" t="s">
        <v>4646</v>
      </c>
      <c r="AT150" s="3" t="s">
        <v>4646</v>
      </c>
      <c r="AU150" s="3" t="s">
        <v>4646</v>
      </c>
      <c r="AV150" s="3" t="s">
        <v>4646</v>
      </c>
      <c r="AW150" s="3" t="s">
        <v>4646</v>
      </c>
    </row>
    <row r="151" spans="1:49" x14ac:dyDescent="0.3">
      <c r="A151" s="3" t="s">
        <v>453</v>
      </c>
      <c r="B151" s="4">
        <v>45470</v>
      </c>
      <c r="C151" s="4" t="str">
        <f t="shared" si="14"/>
        <v>Jun</v>
      </c>
      <c r="D151" s="4" t="str">
        <f t="shared" si="15"/>
        <v>2024</v>
      </c>
      <c r="E151" s="3"/>
      <c r="F151" s="3" t="s">
        <v>114</v>
      </c>
      <c r="G151" s="3" t="str">
        <f t="shared" si="16"/>
        <v/>
      </c>
      <c r="H151" s="3" t="s">
        <v>454</v>
      </c>
      <c r="I151" s="3" t="str">
        <f>VLOOKUP($H151,Customers!$A$1:$I$721,2,FALSE)</f>
        <v>Imran Agarwal</v>
      </c>
      <c r="J151" s="3" t="str">
        <f>VLOOKUP($H151,Customers!$A$1:$I$721,3,FALSE)</f>
        <v>Male</v>
      </c>
      <c r="K151" s="3">
        <f>VLOOKUP($H151,Customers!$A$1:$I$721,4,FALSE)</f>
        <v>37</v>
      </c>
      <c r="L151" s="3" t="str">
        <f>VLOOKUP($H151,Customers!$A$1:$I$721,5,FALSE)</f>
        <v>Noida</v>
      </c>
      <c r="M151" s="3" t="str">
        <f>VLOOKUP($H151,Customers!$A$1:$I$721,6,FALSE)</f>
        <v>Uttar Pradesh</v>
      </c>
      <c r="N151" s="3" t="str">
        <f>VLOOKUP($H151,Customers!$A$1:$I$721,7,FALSE)</f>
        <v>Engineer</v>
      </c>
      <c r="O151" s="3">
        <f>VLOOKUP($H151,Customers!$A$1:$I$721,8,FALSE)</f>
        <v>2040000</v>
      </c>
      <c r="P151" s="3" t="str">
        <f>VLOOKUP($H151,Customers!$A$1:$I$721,9,FALSE)</f>
        <v>Individual</v>
      </c>
      <c r="Q151" s="3" t="s">
        <v>103</v>
      </c>
      <c r="R151" s="3" t="str" cm="1">
        <f t="array" ref="R151:Y151">VLOOKUP($Q151,Cars[],{2,3,4,5,6,7,8,9},FALSE)</f>
        <v>Maruti Suzuki</v>
      </c>
      <c r="S151" s="3" t="str">
        <v>Ertiga</v>
      </c>
      <c r="T151" s="3" t="str">
        <v>MPV</v>
      </c>
      <c r="U151" s="3" t="str">
        <v>CNG</v>
      </c>
      <c r="V151" s="3" t="str">
        <v>Manual</v>
      </c>
      <c r="W151" s="3">
        <v>900000</v>
      </c>
      <c r="X151" s="3">
        <v>2022</v>
      </c>
      <c r="Y151" s="3">
        <v>3</v>
      </c>
      <c r="Z151" s="3" t="s">
        <v>159</v>
      </c>
      <c r="AA151" s="3" t="str">
        <f>VLOOKUP(Z151,Dealers[],5,FALSE)</f>
        <v>North</v>
      </c>
      <c r="AB151" s="3" t="str" cm="1">
        <f t="array" ref="AB151:AE151">VLOOKUP($Z151,Dealers[],{2,7,8,9},FALSE)</f>
        <v>Lucknow Motors</v>
      </c>
      <c r="AC151" s="3">
        <v>2013</v>
      </c>
      <c r="AD151" s="3">
        <v>3000</v>
      </c>
      <c r="AE151" s="3">
        <v>4.4000000000000004</v>
      </c>
      <c r="AF151" s="3" t="s">
        <v>160</v>
      </c>
      <c r="AG151" s="3" t="str">
        <f>VLOOKUP($AF151,SalesPerson[],2,FALSE)</f>
        <v>Tarun Patel</v>
      </c>
      <c r="AH151" s="3">
        <f>_xlfn.XLOOKUP(AG151,Salespersons!$B:$B,Salespersons!$G:$G,,0)</f>
        <v>4</v>
      </c>
      <c r="AI151" s="3" t="str">
        <f>_xlfn.XLOOKUP(AG151,Salespersons!$B:$B,Salespersons!$I:$I,,0)</f>
        <v>True</v>
      </c>
      <c r="AJ151" s="3" t="s">
        <v>253</v>
      </c>
      <c r="AK151" s="14">
        <f t="shared" si="12"/>
        <v>0</v>
      </c>
      <c r="AL151" s="5">
        <v>0</v>
      </c>
      <c r="AM151" s="5">
        <f t="shared" si="13"/>
        <v>900000</v>
      </c>
      <c r="AN151" s="16">
        <f t="shared" si="17"/>
        <v>9</v>
      </c>
      <c r="AO151" s="3" t="s">
        <v>95</v>
      </c>
      <c r="AP151" s="3" t="s">
        <v>39</v>
      </c>
      <c r="AQ151" s="3" t="s">
        <v>86</v>
      </c>
      <c r="AR151" s="3" t="s">
        <v>24</v>
      </c>
      <c r="AS151" s="3" t="s">
        <v>4646</v>
      </c>
      <c r="AT151" s="3" t="s">
        <v>4646</v>
      </c>
      <c r="AU151" s="3" t="s">
        <v>4646</v>
      </c>
      <c r="AV151" s="3" t="s">
        <v>4646</v>
      </c>
      <c r="AW151" s="3" t="s">
        <v>4646</v>
      </c>
    </row>
    <row r="152" spans="1:49" x14ac:dyDescent="0.3">
      <c r="A152" s="3" t="s">
        <v>455</v>
      </c>
      <c r="B152" s="4">
        <v>45471</v>
      </c>
      <c r="C152" s="4" t="str">
        <f t="shared" si="14"/>
        <v>Jun</v>
      </c>
      <c r="D152" s="4" t="str">
        <f t="shared" si="15"/>
        <v>2024</v>
      </c>
      <c r="E152" s="4">
        <v>45482</v>
      </c>
      <c r="F152" s="3" t="s">
        <v>23</v>
      </c>
      <c r="G152" s="3">
        <f t="shared" si="16"/>
        <v>11</v>
      </c>
      <c r="H152" s="3" t="s">
        <v>456</v>
      </c>
      <c r="I152" s="3" t="str">
        <f>VLOOKUP($H152,Customers!$A$1:$I$721,2,FALSE)</f>
        <v>Varun Agarwal</v>
      </c>
      <c r="J152" s="3" t="str">
        <f>VLOOKUP($H152,Customers!$A$1:$I$721,3,FALSE)</f>
        <v>Male</v>
      </c>
      <c r="K152" s="3">
        <f>VLOOKUP($H152,Customers!$A$1:$I$721,4,FALSE)</f>
        <v>38</v>
      </c>
      <c r="L152" s="3" t="str">
        <f>VLOOKUP($H152,Customers!$A$1:$I$721,5,FALSE)</f>
        <v>Patna</v>
      </c>
      <c r="M152" s="3" t="str">
        <f>VLOOKUP($H152,Customers!$A$1:$I$721,6,FALSE)</f>
        <v>Bihar</v>
      </c>
      <c r="N152" s="3" t="str">
        <f>VLOOKUP($H152,Customers!$A$1:$I$721,7,FALSE)</f>
        <v>Salaried - Private</v>
      </c>
      <c r="O152" s="3">
        <f>VLOOKUP($H152,Customers!$A$1:$I$721,8,FALSE)</f>
        <v>820000</v>
      </c>
      <c r="P152" s="3" t="str">
        <f>VLOOKUP($H152,Customers!$A$1:$I$721,9,FALSE)</f>
        <v>Individual</v>
      </c>
      <c r="Q152" s="3" t="s">
        <v>274</v>
      </c>
      <c r="R152" s="3" t="str" cm="1">
        <f t="array" ref="R152:Y152">VLOOKUP($Q152,Cars[],{2,3,4,5,6,7,8,9},FALSE)</f>
        <v>Tata</v>
      </c>
      <c r="S152" s="3" t="str">
        <v>Harrier</v>
      </c>
      <c r="T152" s="3" t="str">
        <v>SUV</v>
      </c>
      <c r="U152" s="3" t="str">
        <v>Diesel</v>
      </c>
      <c r="V152" s="3" t="str">
        <v>Automatic</v>
      </c>
      <c r="W152" s="3">
        <v>1550000</v>
      </c>
      <c r="X152" s="3">
        <v>2023</v>
      </c>
      <c r="Y152" s="3">
        <v>2</v>
      </c>
      <c r="Z152" s="3" t="s">
        <v>249</v>
      </c>
      <c r="AA152" s="3" t="str">
        <f>VLOOKUP(Z152,Dealers[],5,FALSE)</f>
        <v>East</v>
      </c>
      <c r="AB152" s="3" t="str" cm="1">
        <f t="array" ref="AB152:AE152">VLOOKUP($Z152,Dealers[],{2,7,8,9},FALSE)</f>
        <v>Patna Autoplex</v>
      </c>
      <c r="AC152" s="3">
        <v>2007</v>
      </c>
      <c r="AD152" s="3">
        <v>8000</v>
      </c>
      <c r="AE152" s="3">
        <v>3.9</v>
      </c>
      <c r="AF152" s="3" t="s">
        <v>457</v>
      </c>
      <c r="AG152" s="3" t="str">
        <f>VLOOKUP($AF152,SalesPerson[],2,FALSE)</f>
        <v>Priya Singh</v>
      </c>
      <c r="AH152" s="3">
        <f>_xlfn.XLOOKUP(AG152,Salespersons!$B:$B,Salespersons!$G:$G,,0)</f>
        <v>7</v>
      </c>
      <c r="AI152" s="3" t="str">
        <f>_xlfn.XLOOKUP(AG152,Salespersons!$B:$B,Salespersons!$I:$I,,0)</f>
        <v>True</v>
      </c>
      <c r="AJ152" s="3" t="s">
        <v>75</v>
      </c>
      <c r="AK152" s="14">
        <f t="shared" si="12"/>
        <v>0</v>
      </c>
      <c r="AL152" s="5">
        <v>0</v>
      </c>
      <c r="AM152" s="5">
        <f t="shared" si="13"/>
        <v>1550000</v>
      </c>
      <c r="AN152" s="16">
        <f t="shared" si="17"/>
        <v>15.5</v>
      </c>
      <c r="AO152" s="3" t="s">
        <v>31</v>
      </c>
      <c r="AP152" s="3" t="s">
        <v>100</v>
      </c>
      <c r="AQ152" s="3" t="s">
        <v>119</v>
      </c>
      <c r="AR152" s="3" t="s">
        <v>24</v>
      </c>
      <c r="AS152" s="3" t="str" cm="1">
        <f t="array" ref="AS152:AW152">VLOOKUP($A152,Feedback[],{2,4,5,6,7},FALSE)</f>
        <v>FB0072</v>
      </c>
      <c r="AT152" s="3">
        <v>5</v>
      </c>
      <c r="AU152" s="3">
        <v>10</v>
      </c>
      <c r="AV152" s="3" t="str">
        <v>Phone</v>
      </c>
      <c r="AW152" s="3" t="str">
        <v>None</v>
      </c>
    </row>
    <row r="153" spans="1:49" x14ac:dyDescent="0.3">
      <c r="A153" s="3" t="s">
        <v>458</v>
      </c>
      <c r="B153" s="4">
        <v>45471</v>
      </c>
      <c r="C153" s="4" t="str">
        <f t="shared" si="14"/>
        <v>Jun</v>
      </c>
      <c r="D153" s="4" t="str">
        <f t="shared" si="15"/>
        <v>2024</v>
      </c>
      <c r="E153" s="4">
        <v>45474</v>
      </c>
      <c r="F153" s="3" t="s">
        <v>23</v>
      </c>
      <c r="G153" s="3">
        <f t="shared" si="16"/>
        <v>3</v>
      </c>
      <c r="H153" s="3" t="s">
        <v>459</v>
      </c>
      <c r="I153" s="3" t="str">
        <f>VLOOKUP($H153,Customers!$A$1:$I$721,2,FALSE)</f>
        <v>Ashok Patel</v>
      </c>
      <c r="J153" s="3" t="str">
        <f>VLOOKUP($H153,Customers!$A$1:$I$721,3,FALSE)</f>
        <v>Male</v>
      </c>
      <c r="K153" s="3">
        <f>VLOOKUP($H153,Customers!$A$1:$I$721,4,FALSE)</f>
        <v>39</v>
      </c>
      <c r="L153" s="3" t="str">
        <f>VLOOKUP($H153,Customers!$A$1:$I$721,5,FALSE)</f>
        <v>Indore</v>
      </c>
      <c r="M153" s="3" t="str">
        <f>VLOOKUP($H153,Customers!$A$1:$I$721,6,FALSE)</f>
        <v>Madhya Pradesh</v>
      </c>
      <c r="N153" s="3" t="str">
        <f>VLOOKUP($H153,Customers!$A$1:$I$721,7,FALSE)</f>
        <v>Teacher</v>
      </c>
      <c r="O153" s="3">
        <f>VLOOKUP($H153,Customers!$A$1:$I$721,8,FALSE)</f>
        <v>960000</v>
      </c>
      <c r="P153" s="3" t="str">
        <f>VLOOKUP($H153,Customers!$A$1:$I$721,9,FALSE)</f>
        <v>Individual</v>
      </c>
      <c r="Q153" s="3" t="s">
        <v>145</v>
      </c>
      <c r="R153" s="3" t="str" cm="1">
        <f t="array" ref="R153:Y153">VLOOKUP($Q153,Cars[],{2,3,4,5,6,7,8,9},FALSE)</f>
        <v>Hyundai</v>
      </c>
      <c r="S153" s="3" t="str">
        <v>i20</v>
      </c>
      <c r="T153" s="3" t="str">
        <v>Hatchback</v>
      </c>
      <c r="U153" s="3" t="str">
        <v>Petrol</v>
      </c>
      <c r="V153" s="3" t="str">
        <v>Automatic</v>
      </c>
      <c r="W153" s="3">
        <v>780000</v>
      </c>
      <c r="X153" s="3">
        <v>2023</v>
      </c>
      <c r="Y153" s="3">
        <v>2</v>
      </c>
      <c r="Z153" s="3" t="s">
        <v>73</v>
      </c>
      <c r="AA153" s="3" t="str">
        <f>VLOOKUP(Z153,Dealers[],5,FALSE)</f>
        <v>Central</v>
      </c>
      <c r="AB153" s="3" t="str" cm="1">
        <f t="array" ref="AB153:AE153">VLOOKUP($Z153,Dealers[],{2,7,8,9},FALSE)</f>
        <v>Indore Wheels</v>
      </c>
      <c r="AC153" s="3">
        <v>2019</v>
      </c>
      <c r="AD153" s="3">
        <v>3000</v>
      </c>
      <c r="AE153" s="3">
        <v>4.7</v>
      </c>
      <c r="AF153" s="3" t="s">
        <v>381</v>
      </c>
      <c r="AG153" s="3" t="str">
        <f>VLOOKUP($AF153,SalesPerson[],2,FALSE)</f>
        <v>Priya Joshi</v>
      </c>
      <c r="AH153" s="3">
        <f>_xlfn.XLOOKUP(AG153,Salespersons!$B:$B,Salespersons!$G:$G,,0)</f>
        <v>5</v>
      </c>
      <c r="AI153" s="3" t="str">
        <f>_xlfn.XLOOKUP(AG153,Salespersons!$B:$B,Salespersons!$I:$I,,0)</f>
        <v>True</v>
      </c>
      <c r="AJ153" s="3" t="s">
        <v>78</v>
      </c>
      <c r="AK153" s="14">
        <f t="shared" si="12"/>
        <v>3.2051282051282048E-2</v>
      </c>
      <c r="AL153" s="5">
        <v>25000</v>
      </c>
      <c r="AM153" s="5">
        <f t="shared" si="13"/>
        <v>755000</v>
      </c>
      <c r="AN153" s="16">
        <f t="shared" si="17"/>
        <v>7.55</v>
      </c>
      <c r="AO153" s="3" t="s">
        <v>31</v>
      </c>
      <c r="AP153" s="3" t="s">
        <v>227</v>
      </c>
      <c r="AQ153" s="3" t="s">
        <v>122</v>
      </c>
      <c r="AR153" s="3" t="s">
        <v>24</v>
      </c>
      <c r="AS153" s="3" t="s">
        <v>4646</v>
      </c>
      <c r="AT153" s="3" t="s">
        <v>4646</v>
      </c>
      <c r="AU153" s="3" t="s">
        <v>4646</v>
      </c>
      <c r="AV153" s="3" t="s">
        <v>4646</v>
      </c>
      <c r="AW153" s="3" t="s">
        <v>4646</v>
      </c>
    </row>
    <row r="154" spans="1:49" x14ac:dyDescent="0.3">
      <c r="A154" s="3" t="s">
        <v>460</v>
      </c>
      <c r="B154" s="4">
        <v>45474</v>
      </c>
      <c r="C154" s="4" t="str">
        <f t="shared" si="14"/>
        <v>Jul</v>
      </c>
      <c r="D154" s="4" t="str">
        <f t="shared" si="15"/>
        <v>2024</v>
      </c>
      <c r="E154" s="4">
        <v>45506</v>
      </c>
      <c r="F154" s="3" t="s">
        <v>23</v>
      </c>
      <c r="G154" s="3">
        <f t="shared" si="16"/>
        <v>32</v>
      </c>
      <c r="H154" s="3" t="s">
        <v>461</v>
      </c>
      <c r="I154" s="3" t="str">
        <f>VLOOKUP($H154,Customers!$A$1:$I$721,2,FALSE)</f>
        <v>Anjali Yadav</v>
      </c>
      <c r="J154" s="3" t="str">
        <f>VLOOKUP($H154,Customers!$A$1:$I$721,3,FALSE)</f>
        <v>Female</v>
      </c>
      <c r="K154" s="3">
        <f>VLOOKUP($H154,Customers!$A$1:$I$721,4,FALSE)</f>
        <v>25</v>
      </c>
      <c r="L154" s="3" t="str">
        <f>VLOOKUP($H154,Customers!$A$1:$I$721,5,FALSE)</f>
        <v>Gurugram</v>
      </c>
      <c r="M154" s="3" t="str">
        <f>VLOOKUP($H154,Customers!$A$1:$I$721,6,FALSE)</f>
        <v>Haryana</v>
      </c>
      <c r="N154" s="3" t="str">
        <f>VLOOKUP($H154,Customers!$A$1:$I$721,7,FALSE)</f>
        <v>Salaried - Private</v>
      </c>
      <c r="O154" s="3">
        <f>VLOOKUP($H154,Customers!$A$1:$I$721,8,FALSE)</f>
        <v>1220000</v>
      </c>
      <c r="P154" s="3" t="str">
        <f>VLOOKUP($H154,Customers!$A$1:$I$721,9,FALSE)</f>
        <v>Individual</v>
      </c>
      <c r="Q154" s="3" t="s">
        <v>67</v>
      </c>
      <c r="R154" s="3" t="str" cm="1">
        <f t="array" ref="R154:Y154">VLOOKUP($Q154,Cars[],{2,3,4,5,6,7,8,9},FALSE)</f>
        <v>Maruti Suzuki</v>
      </c>
      <c r="S154" s="3" t="str">
        <v>Dzire</v>
      </c>
      <c r="T154" s="3" t="str">
        <v>Sedan</v>
      </c>
      <c r="U154" s="3" t="str">
        <v>Petrol</v>
      </c>
      <c r="V154" s="3" t="str">
        <v>Manual</v>
      </c>
      <c r="W154" s="3">
        <v>690000</v>
      </c>
      <c r="X154" s="3">
        <v>2024</v>
      </c>
      <c r="Y154" s="3">
        <v>3</v>
      </c>
      <c r="Z154" s="3" t="s">
        <v>57</v>
      </c>
      <c r="AA154" s="3" t="str">
        <f>VLOOKUP(Z154,Dealers[],5,FALSE)</f>
        <v>North</v>
      </c>
      <c r="AB154" s="3" t="str" cm="1">
        <f t="array" ref="AB154:AE154">VLOOKUP($Z154,Dealers[],{2,7,8,9},FALSE)</f>
        <v>Gurugram Autoplex</v>
      </c>
      <c r="AC154" s="3">
        <v>2007</v>
      </c>
      <c r="AD154" s="3">
        <v>10000</v>
      </c>
      <c r="AE154" s="3">
        <v>4</v>
      </c>
      <c r="AF154" s="3" t="s">
        <v>429</v>
      </c>
      <c r="AG154" s="3" t="str">
        <f>VLOOKUP($AF154,SalesPerson[],2,FALSE)</f>
        <v>Shweta Malhotra</v>
      </c>
      <c r="AH154" s="3">
        <f>_xlfn.XLOOKUP(AG154,Salespersons!$B:$B,Salespersons!$G:$G,,0)</f>
        <v>4</v>
      </c>
      <c r="AI154" s="3" t="str">
        <f>_xlfn.XLOOKUP(AG154,Salespersons!$B:$B,Salespersons!$I:$I,,0)</f>
        <v>True</v>
      </c>
      <c r="AJ154" s="3" t="s">
        <v>78</v>
      </c>
      <c r="AK154" s="14">
        <f t="shared" si="12"/>
        <v>1.8840579710144929E-2</v>
      </c>
      <c r="AL154" s="5">
        <v>13000</v>
      </c>
      <c r="AM154" s="5">
        <f t="shared" si="13"/>
        <v>677000</v>
      </c>
      <c r="AN154" s="16">
        <f t="shared" si="17"/>
        <v>6.77</v>
      </c>
      <c r="AO154" s="3" t="s">
        <v>31</v>
      </c>
      <c r="AP154" s="3" t="s">
        <v>39</v>
      </c>
      <c r="AQ154" s="3" t="s">
        <v>22</v>
      </c>
      <c r="AR154" s="3" t="s">
        <v>24</v>
      </c>
      <c r="AS154" s="3" t="s">
        <v>4646</v>
      </c>
      <c r="AT154" s="3" t="s">
        <v>4646</v>
      </c>
      <c r="AU154" s="3" t="s">
        <v>4646</v>
      </c>
      <c r="AV154" s="3" t="s">
        <v>4646</v>
      </c>
      <c r="AW154" s="3" t="s">
        <v>4646</v>
      </c>
    </row>
    <row r="155" spans="1:49" x14ac:dyDescent="0.3">
      <c r="A155" s="3" t="s">
        <v>462</v>
      </c>
      <c r="B155" s="4">
        <v>45478</v>
      </c>
      <c r="C155" s="4" t="str">
        <f t="shared" si="14"/>
        <v>Jul</v>
      </c>
      <c r="D155" s="4" t="str">
        <f t="shared" si="15"/>
        <v>2024</v>
      </c>
      <c r="E155" s="4">
        <v>45512</v>
      </c>
      <c r="F155" s="3" t="s">
        <v>23</v>
      </c>
      <c r="G155" s="3">
        <f t="shared" si="16"/>
        <v>34</v>
      </c>
      <c r="H155" s="3" t="s">
        <v>463</v>
      </c>
      <c r="I155" s="3" t="str">
        <f>VLOOKUP($H155,Customers!$A$1:$I$721,2,FALSE)</f>
        <v>Nisha Bose</v>
      </c>
      <c r="J155" s="3" t="str">
        <f>VLOOKUP($H155,Customers!$A$1:$I$721,3,FALSE)</f>
        <v>Female</v>
      </c>
      <c r="K155" s="3">
        <f>VLOOKUP($H155,Customers!$A$1:$I$721,4,FALSE)</f>
        <v>53</v>
      </c>
      <c r="L155" s="3" t="str">
        <f>VLOOKUP($H155,Customers!$A$1:$I$721,5,FALSE)</f>
        <v>Mumbai</v>
      </c>
      <c r="M155" s="3" t="str">
        <f>VLOOKUP($H155,Customers!$A$1:$I$721,6,FALSE)</f>
        <v>Maharashtra</v>
      </c>
      <c r="N155" s="3" t="str">
        <f>VLOOKUP($H155,Customers!$A$1:$I$721,7,FALSE)</f>
        <v>Salaried - Private</v>
      </c>
      <c r="O155" s="3">
        <f>VLOOKUP($H155,Customers!$A$1:$I$721,8,FALSE)</f>
        <v>1550000</v>
      </c>
      <c r="P155" s="3" t="str">
        <f>VLOOKUP($H155,Customers!$A$1:$I$721,9,FALSE)</f>
        <v>Individual</v>
      </c>
      <c r="Q155" s="3" t="s">
        <v>117</v>
      </c>
      <c r="R155" s="3" t="str" cm="1">
        <f t="array" ref="R155:Y155">VLOOKUP($Q155,Cars[],{2,3,4,5,6,7,8,9},FALSE)</f>
        <v>Kia</v>
      </c>
      <c r="S155" s="3" t="str">
        <v>Carens</v>
      </c>
      <c r="T155" s="3" t="str">
        <v>MPV</v>
      </c>
      <c r="U155" s="3" t="str">
        <v>Diesel</v>
      </c>
      <c r="V155" s="3" t="str">
        <v>Manual</v>
      </c>
      <c r="W155" s="3">
        <v>1200000</v>
      </c>
      <c r="X155" s="3">
        <v>2022</v>
      </c>
      <c r="Y155" s="3">
        <v>3</v>
      </c>
      <c r="Z155" s="3" t="s">
        <v>73</v>
      </c>
      <c r="AA155" s="3" t="str">
        <f>VLOOKUP(Z155,Dealers[],5,FALSE)</f>
        <v>Central</v>
      </c>
      <c r="AB155" s="3" t="str" cm="1">
        <f t="array" ref="AB155:AE155">VLOOKUP($Z155,Dealers[],{2,7,8,9},FALSE)</f>
        <v>Indore Wheels</v>
      </c>
      <c r="AC155" s="3">
        <v>2019</v>
      </c>
      <c r="AD155" s="3">
        <v>3000</v>
      </c>
      <c r="AE155" s="3">
        <v>4.7</v>
      </c>
      <c r="AF155" s="3" t="s">
        <v>300</v>
      </c>
      <c r="AG155" s="3" t="str">
        <f>VLOOKUP($AF155,SalesPerson[],2,FALSE)</f>
        <v>Faisal Shah</v>
      </c>
      <c r="AH155" s="3">
        <f>_xlfn.XLOOKUP(AG155,Salespersons!$B:$B,Salespersons!$G:$G,,0)</f>
        <v>6</v>
      </c>
      <c r="AI155" s="3" t="str">
        <f>_xlfn.XLOOKUP(AG155,Salespersons!$B:$B,Salespersons!$I:$I,,0)</f>
        <v>True</v>
      </c>
      <c r="AJ155" s="3" t="s">
        <v>78</v>
      </c>
      <c r="AK155" s="14">
        <f t="shared" si="12"/>
        <v>0</v>
      </c>
      <c r="AL155" s="5">
        <v>0</v>
      </c>
      <c r="AM155" s="5">
        <f t="shared" si="13"/>
        <v>1200000</v>
      </c>
      <c r="AN155" s="16">
        <f t="shared" si="17"/>
        <v>12</v>
      </c>
      <c r="AO155" s="3" t="s">
        <v>31</v>
      </c>
      <c r="AP155" s="3" t="s">
        <v>39</v>
      </c>
      <c r="AQ155" s="3" t="s">
        <v>33</v>
      </c>
      <c r="AR155" s="3" t="s">
        <v>24</v>
      </c>
      <c r="AS155" s="3" t="s">
        <v>4646</v>
      </c>
      <c r="AT155" s="3" t="s">
        <v>4646</v>
      </c>
      <c r="AU155" s="3" t="s">
        <v>4646</v>
      </c>
      <c r="AV155" s="3" t="s">
        <v>4646</v>
      </c>
      <c r="AW155" s="3" t="s">
        <v>4646</v>
      </c>
    </row>
    <row r="156" spans="1:49" x14ac:dyDescent="0.3">
      <c r="A156" s="3" t="s">
        <v>464</v>
      </c>
      <c r="B156" s="4">
        <v>45478</v>
      </c>
      <c r="C156" s="4" t="str">
        <f t="shared" si="14"/>
        <v>Jul</v>
      </c>
      <c r="D156" s="4" t="str">
        <f t="shared" si="15"/>
        <v>2024</v>
      </c>
      <c r="E156" s="4">
        <v>45505</v>
      </c>
      <c r="F156" s="3" t="s">
        <v>23</v>
      </c>
      <c r="G156" s="3">
        <f t="shared" si="16"/>
        <v>27</v>
      </c>
      <c r="H156" s="3" t="s">
        <v>465</v>
      </c>
      <c r="I156" s="3" t="str">
        <f>VLOOKUP($H156,Customers!$A$1:$I$721,2,FALSE)</f>
        <v>Pradeep Malhotra</v>
      </c>
      <c r="J156" s="3" t="str">
        <f>VLOOKUP($H156,Customers!$A$1:$I$721,3,FALSE)</f>
        <v>Male</v>
      </c>
      <c r="K156" s="3">
        <f>VLOOKUP($H156,Customers!$A$1:$I$721,4,FALSE)</f>
        <v>45</v>
      </c>
      <c r="L156" s="3" t="str">
        <f>VLOOKUP($H156,Customers!$A$1:$I$721,5,FALSE)</f>
        <v>Ahmedabad</v>
      </c>
      <c r="M156" s="3" t="str">
        <f>VLOOKUP($H156,Customers!$A$1:$I$721,6,FALSE)</f>
        <v>Gujarat</v>
      </c>
      <c r="N156" s="3" t="str">
        <f>VLOOKUP($H156,Customers!$A$1:$I$721,7,FALSE)</f>
        <v>Business Owner</v>
      </c>
      <c r="O156" s="3">
        <f>VLOOKUP($H156,Customers!$A$1:$I$721,8,FALSE)</f>
        <v>1260000</v>
      </c>
      <c r="P156" s="3" t="str">
        <f>VLOOKUP($H156,Customers!$A$1:$I$721,9,FALSE)</f>
        <v>Corporate</v>
      </c>
      <c r="Q156" s="3" t="s">
        <v>103</v>
      </c>
      <c r="R156" s="3" t="str" cm="1">
        <f t="array" ref="R156:Y156">VLOOKUP($Q156,Cars[],{2,3,4,5,6,7,8,9},FALSE)</f>
        <v>Maruti Suzuki</v>
      </c>
      <c r="S156" s="3" t="str">
        <v>Ertiga</v>
      </c>
      <c r="T156" s="3" t="str">
        <v>MPV</v>
      </c>
      <c r="U156" s="3" t="str">
        <v>CNG</v>
      </c>
      <c r="V156" s="3" t="str">
        <v>Manual</v>
      </c>
      <c r="W156" s="3">
        <v>900000</v>
      </c>
      <c r="X156" s="3">
        <v>2022</v>
      </c>
      <c r="Y156" s="3">
        <v>3</v>
      </c>
      <c r="Z156" s="3" t="s">
        <v>209</v>
      </c>
      <c r="AA156" s="3" t="str">
        <f>VLOOKUP(Z156,Dealers[],5,FALSE)</f>
        <v>West</v>
      </c>
      <c r="AB156" s="3" t="str" cm="1">
        <f t="array" ref="AB156:AE156">VLOOKUP($Z156,Dealers[],{2,7,8,9},FALSE)</f>
        <v>Ahmedabad Auto Hub</v>
      </c>
      <c r="AC156" s="3">
        <v>2011</v>
      </c>
      <c r="AD156" s="3">
        <v>12000</v>
      </c>
      <c r="AE156" s="3">
        <v>3.8</v>
      </c>
      <c r="AF156" s="3" t="s">
        <v>367</v>
      </c>
      <c r="AG156" s="3" t="str">
        <f>VLOOKUP($AF156,SalesPerson[],2,FALSE)</f>
        <v>Arjun Pillai</v>
      </c>
      <c r="AH156" s="3">
        <f>_xlfn.XLOOKUP(AG156,Salespersons!$B:$B,Salespersons!$G:$G,,0)</f>
        <v>6</v>
      </c>
      <c r="AI156" s="3" t="str">
        <f>_xlfn.XLOOKUP(AG156,Salespersons!$B:$B,Salespersons!$I:$I,,0)</f>
        <v>True</v>
      </c>
      <c r="AJ156" s="3" t="s">
        <v>78</v>
      </c>
      <c r="AK156" s="14">
        <f t="shared" si="12"/>
        <v>0</v>
      </c>
      <c r="AL156" s="5">
        <v>0</v>
      </c>
      <c r="AM156" s="5">
        <f t="shared" si="13"/>
        <v>900000</v>
      </c>
      <c r="AN156" s="16">
        <f t="shared" si="17"/>
        <v>9</v>
      </c>
      <c r="AO156" s="3" t="s">
        <v>202</v>
      </c>
      <c r="AP156" s="3" t="s">
        <v>180</v>
      </c>
      <c r="AQ156" s="3" t="s">
        <v>86</v>
      </c>
      <c r="AR156" s="3" t="s">
        <v>24</v>
      </c>
      <c r="AS156" s="3" t="str" cm="1">
        <f t="array" ref="AS156:AW156">VLOOKUP($A156,Feedback[],{2,4,5,6,7},FALSE)</f>
        <v>FB0073</v>
      </c>
      <c r="AT156" s="3">
        <v>4</v>
      </c>
      <c r="AU156" s="3">
        <v>8</v>
      </c>
      <c r="AV156" s="3" t="str">
        <v>Email</v>
      </c>
      <c r="AW156" s="3" t="str">
        <v>None</v>
      </c>
    </row>
    <row r="157" spans="1:49" x14ac:dyDescent="0.3">
      <c r="A157" s="3" t="s">
        <v>466</v>
      </c>
      <c r="B157" s="4">
        <v>45478</v>
      </c>
      <c r="C157" s="4" t="str">
        <f t="shared" si="14"/>
        <v>Jul</v>
      </c>
      <c r="D157" s="4" t="str">
        <f t="shared" si="15"/>
        <v>2024</v>
      </c>
      <c r="E157" s="4">
        <v>45486</v>
      </c>
      <c r="F157" s="3" t="s">
        <v>23</v>
      </c>
      <c r="G157" s="3">
        <f t="shared" si="16"/>
        <v>8</v>
      </c>
      <c r="H157" s="3" t="s">
        <v>467</v>
      </c>
      <c r="I157" s="3" t="str">
        <f>VLOOKUP($H157,Customers!$A$1:$I$721,2,FALSE)</f>
        <v>Swati Mehta</v>
      </c>
      <c r="J157" s="3" t="str">
        <f>VLOOKUP($H157,Customers!$A$1:$I$721,3,FALSE)</f>
        <v>Female</v>
      </c>
      <c r="K157" s="3">
        <f>VLOOKUP($H157,Customers!$A$1:$I$721,4,FALSE)</f>
        <v>27</v>
      </c>
      <c r="L157" s="3" t="str">
        <f>VLOOKUP($H157,Customers!$A$1:$I$721,5,FALSE)</f>
        <v>Guwahati</v>
      </c>
      <c r="M157" s="3" t="str">
        <f>VLOOKUP($H157,Customers!$A$1:$I$721,6,FALSE)</f>
        <v>Assam</v>
      </c>
      <c r="N157" s="3" t="str">
        <f>VLOOKUP($H157,Customers!$A$1:$I$721,7,FALSE)</f>
        <v>Business Owner</v>
      </c>
      <c r="O157" s="3">
        <f>VLOOKUP($H157,Customers!$A$1:$I$721,8,FALSE)</f>
        <v>1650000</v>
      </c>
      <c r="P157" s="3" t="str">
        <f>VLOOKUP($H157,Customers!$A$1:$I$721,9,FALSE)</f>
        <v>Individual</v>
      </c>
      <c r="Q157" s="3" t="s">
        <v>195</v>
      </c>
      <c r="R157" s="3" t="str" cm="1">
        <f t="array" ref="R157:Y157">VLOOKUP($Q157,Cars[],{2,3,4,5,6,7,8,9},FALSE)</f>
        <v>Renault</v>
      </c>
      <c r="S157" s="3" t="str">
        <v>Kiger</v>
      </c>
      <c r="T157" s="3" t="str">
        <v>SUV</v>
      </c>
      <c r="U157" s="3" t="str">
        <v>Petrol</v>
      </c>
      <c r="V157" s="3" t="str">
        <v>Manual</v>
      </c>
      <c r="W157" s="3">
        <v>700000</v>
      </c>
      <c r="X157" s="3">
        <v>2021</v>
      </c>
      <c r="Y157" s="3">
        <v>4</v>
      </c>
      <c r="Z157" s="3" t="s">
        <v>134</v>
      </c>
      <c r="AA157" s="3" t="str">
        <f>VLOOKUP(Z157,Dealers[],5,FALSE)</f>
        <v>East</v>
      </c>
      <c r="AB157" s="3" t="str" cm="1">
        <f t="array" ref="AB157:AE157">VLOOKUP($Z157,Dealers[],{2,7,8,9},FALSE)</f>
        <v>Guwahati Automobiles</v>
      </c>
      <c r="AC157" s="3">
        <v>2005</v>
      </c>
      <c r="AD157" s="3">
        <v>12000</v>
      </c>
      <c r="AE157" s="3">
        <v>4.4000000000000004</v>
      </c>
      <c r="AF157" s="3" t="s">
        <v>183</v>
      </c>
      <c r="AG157" s="3" t="str">
        <f>VLOOKUP($AF157,SalesPerson[],2,FALSE)</f>
        <v>Varun Yadav</v>
      </c>
      <c r="AH157" s="3">
        <f>_xlfn.XLOOKUP(AG157,Salespersons!$B:$B,Salespersons!$G:$G,,0)</f>
        <v>6</v>
      </c>
      <c r="AI157" s="3" t="str">
        <f>_xlfn.XLOOKUP(AG157,Salespersons!$B:$B,Salespersons!$I:$I,,0)</f>
        <v>True</v>
      </c>
      <c r="AJ157" s="3" t="s">
        <v>78</v>
      </c>
      <c r="AK157" s="14">
        <f t="shared" si="12"/>
        <v>4.7142857142857146E-2</v>
      </c>
      <c r="AL157" s="5">
        <v>33000</v>
      </c>
      <c r="AM157" s="5">
        <f t="shared" si="13"/>
        <v>667000</v>
      </c>
      <c r="AN157" s="16">
        <f t="shared" si="17"/>
        <v>6.67</v>
      </c>
      <c r="AO157" s="3" t="s">
        <v>31</v>
      </c>
      <c r="AP157" s="3" t="s">
        <v>39</v>
      </c>
      <c r="AQ157" s="3" t="s">
        <v>46</v>
      </c>
      <c r="AR157" s="3" t="s">
        <v>24</v>
      </c>
      <c r="AS157" s="3" t="str" cm="1">
        <f t="array" ref="AS157:AW157">VLOOKUP($A157,Feedback[],{2,4,5,6,7},FALSE)</f>
        <v>FB0074</v>
      </c>
      <c r="AT157" s="3">
        <v>5</v>
      </c>
      <c r="AU157" s="3">
        <v>10</v>
      </c>
      <c r="AV157" s="3" t="str">
        <v>Dealer Visit</v>
      </c>
      <c r="AW157" s="3" t="str">
        <v>None</v>
      </c>
    </row>
    <row r="158" spans="1:49" x14ac:dyDescent="0.3">
      <c r="A158" s="3" t="s">
        <v>468</v>
      </c>
      <c r="B158" s="4">
        <v>45481</v>
      </c>
      <c r="C158" s="4" t="str">
        <f t="shared" si="14"/>
        <v>Jul</v>
      </c>
      <c r="D158" s="4" t="str">
        <f t="shared" si="15"/>
        <v>2024</v>
      </c>
      <c r="E158" s="4">
        <v>45489</v>
      </c>
      <c r="F158" s="3" t="s">
        <v>23</v>
      </c>
      <c r="G158" s="3">
        <f t="shared" si="16"/>
        <v>8</v>
      </c>
      <c r="H158" s="3" t="s">
        <v>469</v>
      </c>
      <c r="I158" s="3" t="str">
        <f>VLOOKUP($H158,Customers!$A$1:$I$721,2,FALSE)</f>
        <v>Ayesha Khanna</v>
      </c>
      <c r="J158" s="3" t="str">
        <f>VLOOKUP($H158,Customers!$A$1:$I$721,3,FALSE)</f>
        <v>Female</v>
      </c>
      <c r="K158" s="3">
        <f>VLOOKUP($H158,Customers!$A$1:$I$721,4,FALSE)</f>
        <v>32</v>
      </c>
      <c r="L158" s="3" t="str">
        <f>VLOOKUP($H158,Customers!$A$1:$I$721,5,FALSE)</f>
        <v>Ludhiana</v>
      </c>
      <c r="M158" s="3" t="str">
        <f>VLOOKUP($H158,Customers!$A$1:$I$721,6,FALSE)</f>
        <v>Punjab</v>
      </c>
      <c r="N158" s="3" t="str">
        <f>VLOOKUP($H158,Customers!$A$1:$I$721,7,FALSE)</f>
        <v>Business Owner</v>
      </c>
      <c r="O158" s="3">
        <f>VLOOKUP($H158,Customers!$A$1:$I$721,8,FALSE)</f>
        <v>2180000</v>
      </c>
      <c r="P158" s="3" t="str">
        <f>VLOOKUP($H158,Customers!$A$1:$I$721,9,FALSE)</f>
        <v>Individual</v>
      </c>
      <c r="Q158" s="3" t="s">
        <v>103</v>
      </c>
      <c r="R158" s="3" t="str" cm="1">
        <f t="array" ref="R158:Y158">VLOOKUP($Q158,Cars[],{2,3,4,5,6,7,8,9},FALSE)</f>
        <v>Maruti Suzuki</v>
      </c>
      <c r="S158" s="3" t="str">
        <v>Ertiga</v>
      </c>
      <c r="T158" s="3" t="str">
        <v>MPV</v>
      </c>
      <c r="U158" s="3" t="str">
        <v>CNG</v>
      </c>
      <c r="V158" s="3" t="str">
        <v>Manual</v>
      </c>
      <c r="W158" s="3">
        <v>900000</v>
      </c>
      <c r="X158" s="3">
        <v>2022</v>
      </c>
      <c r="Y158" s="3">
        <v>3</v>
      </c>
      <c r="Z158" s="3" t="s">
        <v>28</v>
      </c>
      <c r="AA158" s="3" t="str">
        <f>VLOOKUP(Z158,Dealers[],5,FALSE)</f>
        <v>North</v>
      </c>
      <c r="AB158" s="3" t="str" cm="1">
        <f t="array" ref="AB158:AE158">VLOOKUP($Z158,Dealers[],{2,7,8,9},FALSE)</f>
        <v>Ludhiana Wheels</v>
      </c>
      <c r="AC158" s="3">
        <v>2010</v>
      </c>
      <c r="AD158" s="3">
        <v>12000</v>
      </c>
      <c r="AE158" s="3">
        <v>4</v>
      </c>
      <c r="AF158" s="3" t="s">
        <v>29</v>
      </c>
      <c r="AG158" s="3" t="str">
        <f>VLOOKUP($AF158,SalesPerson[],2,FALSE)</f>
        <v>Harsh Nair</v>
      </c>
      <c r="AH158" s="3">
        <f>_xlfn.XLOOKUP(AG158,Salespersons!$B:$B,Salespersons!$G:$G,,0)</f>
        <v>8</v>
      </c>
      <c r="AI158" s="3" t="str">
        <f>_xlfn.XLOOKUP(AG158,Salespersons!$B:$B,Salespersons!$I:$I,,0)</f>
        <v>True</v>
      </c>
      <c r="AJ158" s="3" t="s">
        <v>19</v>
      </c>
      <c r="AK158" s="14">
        <f t="shared" si="12"/>
        <v>3.888888888888889E-2</v>
      </c>
      <c r="AL158" s="5">
        <v>35000</v>
      </c>
      <c r="AM158" s="5">
        <f t="shared" si="13"/>
        <v>865000</v>
      </c>
      <c r="AN158" s="16">
        <f t="shared" si="17"/>
        <v>8.65</v>
      </c>
      <c r="AO158" s="3" t="s">
        <v>20</v>
      </c>
      <c r="AP158" s="3" t="s">
        <v>21</v>
      </c>
      <c r="AQ158" s="3" t="s">
        <v>53</v>
      </c>
      <c r="AR158" s="3" t="s">
        <v>24</v>
      </c>
      <c r="AS158" s="3" t="str" cm="1">
        <f t="array" ref="AS158:AW158">VLOOKUP($A158,Feedback[],{2,4,5,6,7},FALSE)</f>
        <v>FB0075</v>
      </c>
      <c r="AT158" s="3">
        <v>3</v>
      </c>
      <c r="AU158" s="3">
        <v>7</v>
      </c>
      <c r="AV158" s="3" t="str">
        <v>Email</v>
      </c>
      <c r="AW158" s="3" t="str">
        <v>Sales Experience</v>
      </c>
    </row>
    <row r="159" spans="1:49" x14ac:dyDescent="0.3">
      <c r="A159" s="3" t="s">
        <v>470</v>
      </c>
      <c r="B159" s="4">
        <v>45481</v>
      </c>
      <c r="C159" s="4" t="str">
        <f t="shared" si="14"/>
        <v>Jul</v>
      </c>
      <c r="D159" s="4" t="str">
        <f t="shared" si="15"/>
        <v>2024</v>
      </c>
      <c r="E159" s="3"/>
      <c r="F159" s="3" t="s">
        <v>114</v>
      </c>
      <c r="G159" s="3" t="str">
        <f t="shared" si="16"/>
        <v/>
      </c>
      <c r="H159" s="3" t="s">
        <v>155</v>
      </c>
      <c r="I159" s="3" t="str">
        <f>VLOOKUP($H159,Customers!$A$1:$I$721,2,FALSE)</f>
        <v>Sneha Mishra</v>
      </c>
      <c r="J159" s="3" t="str">
        <f>VLOOKUP($H159,Customers!$A$1:$I$721,3,FALSE)</f>
        <v>Female</v>
      </c>
      <c r="K159" s="3">
        <f>VLOOKUP($H159,Customers!$A$1:$I$721,4,FALSE)</f>
        <v>40</v>
      </c>
      <c r="L159" s="3" t="str">
        <f>VLOOKUP($H159,Customers!$A$1:$I$721,5,FALSE)</f>
        <v>Bengaluru</v>
      </c>
      <c r="M159" s="3" t="str">
        <f>VLOOKUP($H159,Customers!$A$1:$I$721,6,FALSE)</f>
        <v>Karnataka</v>
      </c>
      <c r="N159" s="3" t="str">
        <f>VLOOKUP($H159,Customers!$A$1:$I$721,7,FALSE)</f>
        <v>Salaried - Private</v>
      </c>
      <c r="O159" s="3">
        <f>VLOOKUP($H159,Customers!$A$1:$I$721,8,FALSE)</f>
        <v>760000</v>
      </c>
      <c r="P159" s="3" t="str">
        <f>VLOOKUP($H159,Customers!$A$1:$I$721,9,FALSE)</f>
        <v>Individual</v>
      </c>
      <c r="Q159" s="3" t="s">
        <v>67</v>
      </c>
      <c r="R159" s="3" t="str" cm="1">
        <f t="array" ref="R159:Y159">VLOOKUP($Q159,Cars[],{2,3,4,5,6,7,8,9},FALSE)</f>
        <v>Maruti Suzuki</v>
      </c>
      <c r="S159" s="3" t="str">
        <v>Dzire</v>
      </c>
      <c r="T159" s="3" t="str">
        <v>Sedan</v>
      </c>
      <c r="U159" s="3" t="str">
        <v>Petrol</v>
      </c>
      <c r="V159" s="3" t="str">
        <v>Manual</v>
      </c>
      <c r="W159" s="3">
        <v>690000</v>
      </c>
      <c r="X159" s="3">
        <v>2024</v>
      </c>
      <c r="Y159" s="3">
        <v>3</v>
      </c>
      <c r="Z159" s="3" t="s">
        <v>104</v>
      </c>
      <c r="AA159" s="3" t="str">
        <f>VLOOKUP(Z159,Dealers[],5,FALSE)</f>
        <v>South</v>
      </c>
      <c r="AB159" s="3" t="str" cm="1">
        <f t="array" ref="AB159:AE159">VLOOKUP($Z159,Dealers[],{2,7,8,9},FALSE)</f>
        <v>Mysuru Auto Hub</v>
      </c>
      <c r="AC159" s="3">
        <v>2006</v>
      </c>
      <c r="AD159" s="3">
        <v>4500</v>
      </c>
      <c r="AE159" s="3">
        <v>4.5999999999999996</v>
      </c>
      <c r="AF159" s="3" t="s">
        <v>105</v>
      </c>
      <c r="AG159" s="3" t="str">
        <f>VLOOKUP($AF159,SalesPerson[],2,FALSE)</f>
        <v>Tanvi Reddy</v>
      </c>
      <c r="AH159" s="3">
        <f>_xlfn.XLOOKUP(AG159,Salespersons!$B:$B,Salespersons!$G:$G,,0)</f>
        <v>4</v>
      </c>
      <c r="AI159" s="3" t="str">
        <f>_xlfn.XLOOKUP(AG159,Salespersons!$B:$B,Salespersons!$I:$I,,0)</f>
        <v>True</v>
      </c>
      <c r="AJ159" s="3" t="s">
        <v>75</v>
      </c>
      <c r="AK159" s="14">
        <f t="shared" si="12"/>
        <v>1.8840579710144929E-2</v>
      </c>
      <c r="AL159" s="5">
        <v>13000</v>
      </c>
      <c r="AM159" s="5">
        <f t="shared" si="13"/>
        <v>677000</v>
      </c>
      <c r="AN159" s="16">
        <f t="shared" si="17"/>
        <v>6.77</v>
      </c>
      <c r="AO159" s="3" t="s">
        <v>20</v>
      </c>
      <c r="AP159" s="3" t="s">
        <v>21</v>
      </c>
      <c r="AQ159" s="3" t="s">
        <v>33</v>
      </c>
      <c r="AR159" s="3" t="s">
        <v>24</v>
      </c>
      <c r="AS159" s="3" t="s">
        <v>4646</v>
      </c>
      <c r="AT159" s="3" t="s">
        <v>4646</v>
      </c>
      <c r="AU159" s="3" t="s">
        <v>4646</v>
      </c>
      <c r="AV159" s="3" t="s">
        <v>4646</v>
      </c>
      <c r="AW159" s="3" t="s">
        <v>4646</v>
      </c>
    </row>
    <row r="160" spans="1:49" x14ac:dyDescent="0.3">
      <c r="A160" s="3" t="s">
        <v>471</v>
      </c>
      <c r="B160" s="4">
        <v>45486</v>
      </c>
      <c r="C160" s="4" t="str">
        <f t="shared" si="14"/>
        <v>Jul</v>
      </c>
      <c r="D160" s="4" t="str">
        <f t="shared" si="15"/>
        <v>2024</v>
      </c>
      <c r="E160" s="4">
        <v>45509</v>
      </c>
      <c r="F160" s="3" t="s">
        <v>23</v>
      </c>
      <c r="G160" s="3">
        <f t="shared" si="16"/>
        <v>23</v>
      </c>
      <c r="H160" s="3" t="s">
        <v>472</v>
      </c>
      <c r="I160" s="3" t="str">
        <f>VLOOKUP($H160,Customers!$A$1:$I$721,2,FALSE)</f>
        <v>Sneha Singh</v>
      </c>
      <c r="J160" s="3" t="str">
        <f>VLOOKUP($H160,Customers!$A$1:$I$721,3,FALSE)</f>
        <v>Female</v>
      </c>
      <c r="K160" s="3">
        <f>VLOOKUP($H160,Customers!$A$1:$I$721,4,FALSE)</f>
        <v>30</v>
      </c>
      <c r="L160" s="3" t="str">
        <f>VLOOKUP($H160,Customers!$A$1:$I$721,5,FALSE)</f>
        <v>Ludhiana</v>
      </c>
      <c r="M160" s="3" t="str">
        <f>VLOOKUP($H160,Customers!$A$1:$I$721,6,FALSE)</f>
        <v>Punjab</v>
      </c>
      <c r="N160" s="3" t="str">
        <f>VLOOKUP($H160,Customers!$A$1:$I$721,7,FALSE)</f>
        <v>Business Owner</v>
      </c>
      <c r="O160" s="3">
        <f>VLOOKUP($H160,Customers!$A$1:$I$721,8,FALSE)</f>
        <v>2930000</v>
      </c>
      <c r="P160" s="3" t="str">
        <f>VLOOKUP($H160,Customers!$A$1:$I$721,9,FALSE)</f>
        <v>Individual</v>
      </c>
      <c r="Q160" s="3" t="s">
        <v>145</v>
      </c>
      <c r="R160" s="3" t="str" cm="1">
        <f t="array" ref="R160:Y160">VLOOKUP($Q160,Cars[],{2,3,4,5,6,7,8,9},FALSE)</f>
        <v>Hyundai</v>
      </c>
      <c r="S160" s="3" t="str">
        <v>i20</v>
      </c>
      <c r="T160" s="3" t="str">
        <v>Hatchback</v>
      </c>
      <c r="U160" s="3" t="str">
        <v>Petrol</v>
      </c>
      <c r="V160" s="3" t="str">
        <v>Automatic</v>
      </c>
      <c r="W160" s="3">
        <v>780000</v>
      </c>
      <c r="X160" s="3">
        <v>2023</v>
      </c>
      <c r="Y160" s="3">
        <v>2</v>
      </c>
      <c r="Z160" s="3" t="s">
        <v>28</v>
      </c>
      <c r="AA160" s="3" t="str">
        <f>VLOOKUP(Z160,Dealers[],5,FALSE)</f>
        <v>North</v>
      </c>
      <c r="AB160" s="3" t="str" cm="1">
        <f t="array" ref="AB160:AE160">VLOOKUP($Z160,Dealers[],{2,7,8,9},FALSE)</f>
        <v>Ludhiana Wheels</v>
      </c>
      <c r="AC160" s="3">
        <v>2010</v>
      </c>
      <c r="AD160" s="3">
        <v>12000</v>
      </c>
      <c r="AE160" s="3">
        <v>4</v>
      </c>
      <c r="AF160" s="3" t="s">
        <v>29</v>
      </c>
      <c r="AG160" s="3" t="str">
        <f>VLOOKUP($AF160,SalesPerson[],2,FALSE)</f>
        <v>Harsh Nair</v>
      </c>
      <c r="AH160" s="3">
        <f>_xlfn.XLOOKUP(AG160,Salespersons!$B:$B,Salespersons!$G:$G,,0)</f>
        <v>8</v>
      </c>
      <c r="AI160" s="3" t="str">
        <f>_xlfn.XLOOKUP(AG160,Salespersons!$B:$B,Salespersons!$I:$I,,0)</f>
        <v>True</v>
      </c>
      <c r="AJ160" s="3" t="s">
        <v>78</v>
      </c>
      <c r="AK160" s="14">
        <f t="shared" si="12"/>
        <v>3.7179487179487179E-2</v>
      </c>
      <c r="AL160" s="5">
        <v>29000</v>
      </c>
      <c r="AM160" s="5">
        <f t="shared" si="13"/>
        <v>751000</v>
      </c>
      <c r="AN160" s="16">
        <f t="shared" si="17"/>
        <v>7.51</v>
      </c>
      <c r="AO160" s="3" t="s">
        <v>20</v>
      </c>
      <c r="AP160" s="3" t="s">
        <v>21</v>
      </c>
      <c r="AQ160" s="3" t="s">
        <v>53</v>
      </c>
      <c r="AR160" s="3" t="s">
        <v>47</v>
      </c>
      <c r="AS160" s="3" t="str" cm="1">
        <f t="array" ref="AS160:AW160">VLOOKUP($A160,Feedback[],{2,4,5,6,7},FALSE)</f>
        <v>FB0076</v>
      </c>
      <c r="AT160" s="3">
        <v>4</v>
      </c>
      <c r="AU160" s="3">
        <v>8</v>
      </c>
      <c r="AV160" s="3" t="str">
        <v>Dealer Visit</v>
      </c>
      <c r="AW160" s="3" t="str">
        <v>None</v>
      </c>
    </row>
    <row r="161" spans="1:49" x14ac:dyDescent="0.3">
      <c r="A161" s="3" t="s">
        <v>473</v>
      </c>
      <c r="B161" s="4">
        <v>45486</v>
      </c>
      <c r="C161" s="4" t="str">
        <f t="shared" si="14"/>
        <v>Jul</v>
      </c>
      <c r="D161" s="4" t="str">
        <f t="shared" si="15"/>
        <v>2024</v>
      </c>
      <c r="E161" s="4">
        <v>45517</v>
      </c>
      <c r="F161" s="3" t="s">
        <v>23</v>
      </c>
      <c r="G161" s="3">
        <f t="shared" si="16"/>
        <v>31</v>
      </c>
      <c r="H161" s="3" t="s">
        <v>282</v>
      </c>
      <c r="I161" s="3" t="str">
        <f>VLOOKUP($H161,Customers!$A$1:$I$721,2,FALSE)</f>
        <v>Pradeep Mishra</v>
      </c>
      <c r="J161" s="3" t="str">
        <f>VLOOKUP($H161,Customers!$A$1:$I$721,3,FALSE)</f>
        <v>Male</v>
      </c>
      <c r="K161" s="3">
        <f>VLOOKUP($H161,Customers!$A$1:$I$721,4,FALSE)</f>
        <v>47</v>
      </c>
      <c r="L161" s="3" t="str">
        <f>VLOOKUP($H161,Customers!$A$1:$I$721,5,FALSE)</f>
        <v>Ludhiana</v>
      </c>
      <c r="M161" s="3" t="str">
        <f>VLOOKUP($H161,Customers!$A$1:$I$721,6,FALSE)</f>
        <v>Punjab</v>
      </c>
      <c r="N161" s="3" t="str">
        <f>VLOOKUP($H161,Customers!$A$1:$I$721,7,FALSE)</f>
        <v>Business Owner</v>
      </c>
      <c r="O161" s="3">
        <f>VLOOKUP($H161,Customers!$A$1:$I$721,8,FALSE)</f>
        <v>3240000</v>
      </c>
      <c r="P161" s="3" t="str">
        <f>VLOOKUP($H161,Customers!$A$1:$I$721,9,FALSE)</f>
        <v>Corporate</v>
      </c>
      <c r="Q161" s="3" t="s">
        <v>332</v>
      </c>
      <c r="R161" s="3" t="str" cm="1">
        <f t="array" ref="R161:Y161">VLOOKUP($Q161,Cars[],{2,3,4,5,6,7,8,9},FALSE)</f>
        <v>Kia</v>
      </c>
      <c r="S161" s="3" t="str">
        <v>Seltos</v>
      </c>
      <c r="T161" s="3" t="str">
        <v>SUV</v>
      </c>
      <c r="U161" s="3" t="str">
        <v>Petrol</v>
      </c>
      <c r="V161" s="3" t="str">
        <v>Automatic</v>
      </c>
      <c r="W161" s="3">
        <v>1350000</v>
      </c>
      <c r="X161" s="3">
        <v>2023</v>
      </c>
      <c r="Y161" s="3">
        <v>3</v>
      </c>
      <c r="Z161" s="3" t="s">
        <v>28</v>
      </c>
      <c r="AA161" s="3" t="str">
        <f>VLOOKUP(Z161,Dealers[],5,FALSE)</f>
        <v>North</v>
      </c>
      <c r="AB161" s="3" t="str" cm="1">
        <f t="array" ref="AB161:AE161">VLOOKUP($Z161,Dealers[],{2,7,8,9},FALSE)</f>
        <v>Ludhiana Wheels</v>
      </c>
      <c r="AC161" s="3">
        <v>2010</v>
      </c>
      <c r="AD161" s="3">
        <v>12000</v>
      </c>
      <c r="AE161" s="3">
        <v>4</v>
      </c>
      <c r="AF161" s="3" t="s">
        <v>89</v>
      </c>
      <c r="AG161" s="3" t="str">
        <f>VLOOKUP($AF161,SalesPerson[],2,FALSE)</f>
        <v>Akash Verma</v>
      </c>
      <c r="AH161" s="3">
        <f>_xlfn.XLOOKUP(AG161,Salespersons!$B:$B,Salespersons!$G:$G,,0)</f>
        <v>8</v>
      </c>
      <c r="AI161" s="3" t="str">
        <f>_xlfn.XLOOKUP(AG161,Salespersons!$B:$B,Salespersons!$I:$I,,0)</f>
        <v>True</v>
      </c>
      <c r="AJ161" s="3" t="s">
        <v>59</v>
      </c>
      <c r="AK161" s="14">
        <f t="shared" si="12"/>
        <v>2.8148148148148148E-2</v>
      </c>
      <c r="AL161" s="5">
        <v>38000</v>
      </c>
      <c r="AM161" s="5">
        <f t="shared" si="13"/>
        <v>1312000</v>
      </c>
      <c r="AN161" s="16">
        <f t="shared" si="17"/>
        <v>13.12</v>
      </c>
      <c r="AO161" s="3" t="s">
        <v>202</v>
      </c>
      <c r="AP161" s="3" t="s">
        <v>96</v>
      </c>
      <c r="AQ161" s="3" t="s">
        <v>119</v>
      </c>
      <c r="AR161" s="3" t="s">
        <v>47</v>
      </c>
      <c r="AS161" s="3" t="str" cm="1">
        <f t="array" ref="AS161:AW161">VLOOKUP($A161,Feedback[],{2,4,5,6,7},FALSE)</f>
        <v>FB0077</v>
      </c>
      <c r="AT161" s="3">
        <v>4</v>
      </c>
      <c r="AU161" s="3">
        <v>8</v>
      </c>
      <c r="AV161" s="3" t="str">
        <v>Online Survey</v>
      </c>
      <c r="AW161" s="3" t="str">
        <v>None</v>
      </c>
    </row>
    <row r="162" spans="1:49" x14ac:dyDescent="0.3">
      <c r="A162" s="3" t="s">
        <v>474</v>
      </c>
      <c r="B162" s="4">
        <v>45487</v>
      </c>
      <c r="C162" s="4" t="str">
        <f t="shared" si="14"/>
        <v>Jul</v>
      </c>
      <c r="D162" s="4" t="str">
        <f t="shared" si="15"/>
        <v>2024</v>
      </c>
      <c r="E162" s="4">
        <v>45512</v>
      </c>
      <c r="F162" s="3" t="s">
        <v>23</v>
      </c>
      <c r="G162" s="3">
        <f t="shared" si="16"/>
        <v>25</v>
      </c>
      <c r="H162" s="3" t="s">
        <v>475</v>
      </c>
      <c r="I162" s="3" t="str">
        <f>VLOOKUP($H162,Customers!$A$1:$I$721,2,FALSE)</f>
        <v>Priya Mishra</v>
      </c>
      <c r="J162" s="3" t="str">
        <f>VLOOKUP($H162,Customers!$A$1:$I$721,3,FALSE)</f>
        <v>Female</v>
      </c>
      <c r="K162" s="3">
        <f>VLOOKUP($H162,Customers!$A$1:$I$721,4,FALSE)</f>
        <v>21</v>
      </c>
      <c r="L162" s="3" t="str">
        <f>VLOOKUP($H162,Customers!$A$1:$I$721,5,FALSE)</f>
        <v>Panipat</v>
      </c>
      <c r="M162" s="3" t="str">
        <f>VLOOKUP($H162,Customers!$A$1:$I$721,6,FALSE)</f>
        <v>Haryana</v>
      </c>
      <c r="N162" s="3" t="str">
        <f>VLOOKUP($H162,Customers!$A$1:$I$721,7,FALSE)</f>
        <v>Salaried - Private</v>
      </c>
      <c r="O162" s="3">
        <f>VLOOKUP($H162,Customers!$A$1:$I$721,8,FALSE)</f>
        <v>1340000</v>
      </c>
      <c r="P162" s="3" t="str">
        <f>VLOOKUP($H162,Customers!$A$1:$I$721,9,FALSE)</f>
        <v>Individual</v>
      </c>
      <c r="Q162" s="3" t="s">
        <v>27</v>
      </c>
      <c r="R162" s="3" t="str" cm="1">
        <f t="array" ref="R162:Y162">VLOOKUP($Q162,Cars[],{2,3,4,5,6,7,8,9},FALSE)</f>
        <v>Maruti Suzuki</v>
      </c>
      <c r="S162" s="3" t="str">
        <v>Brezza</v>
      </c>
      <c r="T162" s="3" t="str">
        <v>SUV</v>
      </c>
      <c r="U162" s="3" t="str">
        <v>Petrol</v>
      </c>
      <c r="V162" s="3" t="str">
        <v>Automatic</v>
      </c>
      <c r="W162" s="3">
        <v>900000</v>
      </c>
      <c r="X162" s="3">
        <v>2022</v>
      </c>
      <c r="Y162" s="3">
        <v>3</v>
      </c>
      <c r="Z162" s="3" t="s">
        <v>126</v>
      </c>
      <c r="AA162" s="3" t="str">
        <f>VLOOKUP(Z162,Dealers[],5,FALSE)</f>
        <v>South</v>
      </c>
      <c r="AB162" s="3" t="str" cm="1">
        <f t="array" ref="AB162:AE162">VLOOKUP($Z162,Dealers[],{2,7,8,9},FALSE)</f>
        <v>Bengaluru Auto Hub</v>
      </c>
      <c r="AC162" s="3">
        <v>2013</v>
      </c>
      <c r="AD162" s="3">
        <v>12000</v>
      </c>
      <c r="AE162" s="3">
        <v>4.4000000000000004</v>
      </c>
      <c r="AF162" s="3" t="s">
        <v>206</v>
      </c>
      <c r="AG162" s="3" t="str">
        <f>VLOOKUP($AF162,SalesPerson[],2,FALSE)</f>
        <v>Divya Kapoor</v>
      </c>
      <c r="AH162" s="3">
        <f>_xlfn.XLOOKUP(AG162,Salespersons!$B:$B,Salespersons!$G:$G,,0)</f>
        <v>6</v>
      </c>
      <c r="AI162" s="3" t="str">
        <f>_xlfn.XLOOKUP(AG162,Salespersons!$B:$B,Salespersons!$I:$I,,0)</f>
        <v>True</v>
      </c>
      <c r="AJ162" s="3" t="s">
        <v>78</v>
      </c>
      <c r="AK162" s="14">
        <f t="shared" si="12"/>
        <v>2.8888888888888888E-2</v>
      </c>
      <c r="AL162" s="5">
        <v>26000</v>
      </c>
      <c r="AM162" s="5">
        <f t="shared" si="13"/>
        <v>874000</v>
      </c>
      <c r="AN162" s="16">
        <f t="shared" si="17"/>
        <v>8.74</v>
      </c>
      <c r="AO162" s="3" t="s">
        <v>20</v>
      </c>
      <c r="AP162" s="3" t="s">
        <v>21</v>
      </c>
      <c r="AQ162" s="3" t="s">
        <v>22</v>
      </c>
      <c r="AR162" s="3" t="s">
        <v>24</v>
      </c>
      <c r="AS162" s="3" t="str" cm="1">
        <f t="array" ref="AS162:AW162">VLOOKUP($A162,Feedback[],{2,4,5,6,7},FALSE)</f>
        <v>FB0078</v>
      </c>
      <c r="AT162" s="3">
        <v>5</v>
      </c>
      <c r="AU162" s="3">
        <v>10</v>
      </c>
      <c r="AV162" s="3" t="str">
        <v>Online Survey</v>
      </c>
      <c r="AW162" s="3" t="str">
        <v>None</v>
      </c>
    </row>
    <row r="163" spans="1:49" x14ac:dyDescent="0.3">
      <c r="A163" s="3" t="s">
        <v>476</v>
      </c>
      <c r="B163" s="4">
        <v>45487</v>
      </c>
      <c r="C163" s="4" t="str">
        <f t="shared" si="14"/>
        <v>Jul</v>
      </c>
      <c r="D163" s="4" t="str">
        <f t="shared" si="15"/>
        <v>2024</v>
      </c>
      <c r="E163" s="4">
        <v>45497</v>
      </c>
      <c r="F163" s="3" t="s">
        <v>23</v>
      </c>
      <c r="G163" s="3">
        <f t="shared" si="16"/>
        <v>10</v>
      </c>
      <c r="H163" s="3" t="s">
        <v>318</v>
      </c>
      <c r="I163" s="3" t="str">
        <f>VLOOKUP($H163,Customers!$A$1:$I$721,2,FALSE)</f>
        <v>Faisal Joshi</v>
      </c>
      <c r="J163" s="3" t="str">
        <f>VLOOKUP($H163,Customers!$A$1:$I$721,3,FALSE)</f>
        <v>Male</v>
      </c>
      <c r="K163" s="3">
        <f>VLOOKUP($H163,Customers!$A$1:$I$721,4,FALSE)</f>
        <v>62</v>
      </c>
      <c r="L163" s="3" t="str">
        <f>VLOOKUP($H163,Customers!$A$1:$I$721,5,FALSE)</f>
        <v>Jaipur</v>
      </c>
      <c r="M163" s="3" t="str">
        <f>VLOOKUP($H163,Customers!$A$1:$I$721,6,FALSE)</f>
        <v>Rajasthan</v>
      </c>
      <c r="N163" s="3" t="str">
        <f>VLOOKUP($H163,Customers!$A$1:$I$721,7,FALSE)</f>
        <v>Doctor</v>
      </c>
      <c r="O163" s="3">
        <f>VLOOKUP($H163,Customers!$A$1:$I$721,8,FALSE)</f>
        <v>3400000</v>
      </c>
      <c r="P163" s="3" t="str">
        <f>VLOOKUP($H163,Customers!$A$1:$I$721,9,FALSE)</f>
        <v>Individual</v>
      </c>
      <c r="Q163" s="3" t="s">
        <v>303</v>
      </c>
      <c r="R163" s="3" t="str" cm="1">
        <f t="array" ref="R163:Y163">VLOOKUP($Q163,Cars[],{2,3,4,5,6,7,8,9},FALSE)</f>
        <v>MG</v>
      </c>
      <c r="S163" s="3" t="str">
        <v>Hector</v>
      </c>
      <c r="T163" s="3" t="str">
        <v>SUV</v>
      </c>
      <c r="U163" s="3" t="str">
        <v>Petrol</v>
      </c>
      <c r="V163" s="3" t="str">
        <v>Automatic</v>
      </c>
      <c r="W163" s="3">
        <v>1600000</v>
      </c>
      <c r="X163" s="3">
        <v>2019</v>
      </c>
      <c r="Y163" s="3">
        <v>4</v>
      </c>
      <c r="Z163" s="3" t="s">
        <v>146</v>
      </c>
      <c r="AA163" s="3" t="str">
        <f>VLOOKUP(Z163,Dealers[],5,FALSE)</f>
        <v>North</v>
      </c>
      <c r="AB163" s="3" t="str" cm="1">
        <f t="array" ref="AB163:AE163">VLOOKUP($Z163,Dealers[],{2,7,8,9},FALSE)</f>
        <v>Jaipur Wheels</v>
      </c>
      <c r="AC163" s="3">
        <v>2015</v>
      </c>
      <c r="AD163" s="3">
        <v>3000</v>
      </c>
      <c r="AE163" s="3">
        <v>3.5</v>
      </c>
      <c r="AF163" s="3" t="s">
        <v>198</v>
      </c>
      <c r="AG163" s="3" t="str">
        <f>VLOOKUP($AF163,SalesPerson[],2,FALSE)</f>
        <v>Rahul Kapoor</v>
      </c>
      <c r="AH163" s="3">
        <f>_xlfn.XLOOKUP(AG163,Salespersons!$B:$B,Salespersons!$G:$G,,0)</f>
        <v>8</v>
      </c>
      <c r="AI163" s="3" t="str">
        <f>_xlfn.XLOOKUP(AG163,Salespersons!$B:$B,Salespersons!$I:$I,,0)</f>
        <v>True</v>
      </c>
      <c r="AJ163" s="3" t="s">
        <v>59</v>
      </c>
      <c r="AK163" s="14">
        <f t="shared" si="12"/>
        <v>0.01</v>
      </c>
      <c r="AL163" s="5">
        <v>16000</v>
      </c>
      <c r="AM163" s="5">
        <f t="shared" si="13"/>
        <v>1584000</v>
      </c>
      <c r="AN163" s="16">
        <f t="shared" si="17"/>
        <v>15.84</v>
      </c>
      <c r="AO163" s="3" t="s">
        <v>20</v>
      </c>
      <c r="AP163" s="3" t="s">
        <v>21</v>
      </c>
      <c r="AQ163" s="3" t="s">
        <v>33</v>
      </c>
      <c r="AR163" s="3" t="s">
        <v>24</v>
      </c>
      <c r="AS163" s="3" t="str" cm="1">
        <f t="array" ref="AS163:AW163">VLOOKUP($A163,Feedback[],{2,4,5,6,7},FALSE)</f>
        <v>FB0079</v>
      </c>
      <c r="AT163" s="3">
        <v>4</v>
      </c>
      <c r="AU163" s="3">
        <v>9</v>
      </c>
      <c r="AV163" s="3" t="str">
        <v>Phone</v>
      </c>
      <c r="AW163" s="3" t="str">
        <v>None</v>
      </c>
    </row>
    <row r="164" spans="1:49" x14ac:dyDescent="0.3">
      <c r="A164" s="3" t="s">
        <v>477</v>
      </c>
      <c r="B164" s="4">
        <v>45488</v>
      </c>
      <c r="C164" s="4" t="str">
        <f t="shared" si="14"/>
        <v>Jul</v>
      </c>
      <c r="D164" s="4" t="str">
        <f t="shared" si="15"/>
        <v>2024</v>
      </c>
      <c r="E164" s="4">
        <v>45501</v>
      </c>
      <c r="F164" s="3" t="s">
        <v>23</v>
      </c>
      <c r="G164" s="3">
        <f t="shared" si="16"/>
        <v>13</v>
      </c>
      <c r="H164" s="3" t="s">
        <v>478</v>
      </c>
      <c r="I164" s="3" t="str">
        <f>VLOOKUP($H164,Customers!$A$1:$I$721,2,FALSE)</f>
        <v>Vinod Patel</v>
      </c>
      <c r="J164" s="3" t="str">
        <f>VLOOKUP($H164,Customers!$A$1:$I$721,3,FALSE)</f>
        <v>Male</v>
      </c>
      <c r="K164" s="3">
        <f>VLOOKUP($H164,Customers!$A$1:$I$721,4,FALSE)</f>
        <v>21</v>
      </c>
      <c r="L164" s="3" t="str">
        <f>VLOOKUP($H164,Customers!$A$1:$I$721,5,FALSE)</f>
        <v>Kolkata</v>
      </c>
      <c r="M164" s="3" t="str">
        <f>VLOOKUP($H164,Customers!$A$1:$I$721,6,FALSE)</f>
        <v>West Bengal</v>
      </c>
      <c r="N164" s="3" t="str">
        <f>VLOOKUP($H164,Customers!$A$1:$I$721,7,FALSE)</f>
        <v>Salaried - Private</v>
      </c>
      <c r="O164" s="3">
        <f>VLOOKUP($H164,Customers!$A$1:$I$721,8,FALSE)</f>
        <v>1100000</v>
      </c>
      <c r="P164" s="3" t="str">
        <f>VLOOKUP($H164,Customers!$A$1:$I$721,9,FALSE)</f>
        <v>Individual</v>
      </c>
      <c r="Q164" s="3" t="s">
        <v>50</v>
      </c>
      <c r="R164" s="3" t="str" cm="1">
        <f t="array" ref="R164:Y164">VLOOKUP($Q164,Cars[],{2,3,4,5,6,7,8,9},FALSE)</f>
        <v>Hyundai</v>
      </c>
      <c r="S164" s="3" t="str">
        <v>Venue</v>
      </c>
      <c r="T164" s="3" t="str">
        <v>SUV</v>
      </c>
      <c r="U164" s="3" t="str">
        <v>Petrol</v>
      </c>
      <c r="V164" s="3" t="str">
        <v>Manual</v>
      </c>
      <c r="W164" s="3">
        <v>800000</v>
      </c>
      <c r="X164" s="3">
        <v>2022</v>
      </c>
      <c r="Y164" s="3">
        <v>3</v>
      </c>
      <c r="Z164" s="3" t="s">
        <v>402</v>
      </c>
      <c r="AA164" s="3" t="str">
        <f>VLOOKUP(Z164,Dealers[],5,FALSE)</f>
        <v>East</v>
      </c>
      <c r="AB164" s="3" t="str" cm="1">
        <f t="array" ref="AB164:AE164">VLOOKUP($Z164,Dealers[],{2,7,8,9},FALSE)</f>
        <v>Kolkata Car World</v>
      </c>
      <c r="AC164" s="3">
        <v>2012</v>
      </c>
      <c r="AD164" s="3">
        <v>4500</v>
      </c>
      <c r="AE164" s="3">
        <v>4.0999999999999996</v>
      </c>
      <c r="AF164" s="3" t="s">
        <v>479</v>
      </c>
      <c r="AG164" s="3" t="str">
        <f>VLOOKUP($AF164,SalesPerson[],2,FALSE)</f>
        <v>Tarun Shah</v>
      </c>
      <c r="AH164" s="3">
        <f>_xlfn.XLOOKUP(AG164,Salespersons!$B:$B,Salespersons!$G:$G,,0)</f>
        <v>4</v>
      </c>
      <c r="AI164" s="3" t="str">
        <f>_xlfn.XLOOKUP(AG164,Salespersons!$B:$B,Salespersons!$I:$I,,0)</f>
        <v>True</v>
      </c>
      <c r="AJ164" s="3" t="s">
        <v>30</v>
      </c>
      <c r="AK164" s="14">
        <f t="shared" si="12"/>
        <v>0</v>
      </c>
      <c r="AL164" s="5">
        <v>0</v>
      </c>
      <c r="AM164" s="5">
        <f t="shared" si="13"/>
        <v>800000</v>
      </c>
      <c r="AN164" s="16">
        <f t="shared" si="17"/>
        <v>8</v>
      </c>
      <c r="AO164" s="3" t="s">
        <v>95</v>
      </c>
      <c r="AP164" s="3" t="s">
        <v>100</v>
      </c>
      <c r="AQ164" s="3" t="s">
        <v>53</v>
      </c>
      <c r="AR164" s="3" t="s">
        <v>24</v>
      </c>
      <c r="AS164" s="3" t="str" cm="1">
        <f t="array" ref="AS164:AW164">VLOOKUP($A164,Feedback[],{2,4,5,6,7},FALSE)</f>
        <v>FB0080</v>
      </c>
      <c r="AT164" s="3">
        <v>4</v>
      </c>
      <c r="AU164" s="3">
        <v>7</v>
      </c>
      <c r="AV164" s="3" t="str">
        <v>Dealer Visit</v>
      </c>
      <c r="AW164" s="3" t="str">
        <v>None</v>
      </c>
    </row>
    <row r="165" spans="1:49" x14ac:dyDescent="0.3">
      <c r="A165" s="3" t="s">
        <v>480</v>
      </c>
      <c r="B165" s="4">
        <v>45489</v>
      </c>
      <c r="C165" s="4" t="str">
        <f t="shared" si="14"/>
        <v>Jul</v>
      </c>
      <c r="D165" s="4" t="str">
        <f t="shared" si="15"/>
        <v>2024</v>
      </c>
      <c r="E165" s="4">
        <v>45518</v>
      </c>
      <c r="F165" s="3" t="s">
        <v>23</v>
      </c>
      <c r="G165" s="3">
        <f t="shared" si="16"/>
        <v>29</v>
      </c>
      <c r="H165" s="3" t="s">
        <v>481</v>
      </c>
      <c r="I165" s="3" t="str">
        <f>VLOOKUP($H165,Customers!$A$1:$I$721,2,FALSE)</f>
        <v>Swati Saini</v>
      </c>
      <c r="J165" s="3" t="str">
        <f>VLOOKUP($H165,Customers!$A$1:$I$721,3,FALSE)</f>
        <v>Female</v>
      </c>
      <c r="K165" s="3">
        <f>VLOOKUP($H165,Customers!$A$1:$I$721,4,FALSE)</f>
        <v>53</v>
      </c>
      <c r="L165" s="3" t="str">
        <f>VLOOKUP($H165,Customers!$A$1:$I$721,5,FALSE)</f>
        <v>Jaipur</v>
      </c>
      <c r="M165" s="3" t="str">
        <f>VLOOKUP($H165,Customers!$A$1:$I$721,6,FALSE)</f>
        <v>Rajasthan</v>
      </c>
      <c r="N165" s="3" t="str">
        <f>VLOOKUP($H165,Customers!$A$1:$I$721,7,FALSE)</f>
        <v>Business Owner</v>
      </c>
      <c r="O165" s="3">
        <f>VLOOKUP($H165,Customers!$A$1:$I$721,8,FALSE)</f>
        <v>3120000</v>
      </c>
      <c r="P165" s="3" t="str">
        <f>VLOOKUP($H165,Customers!$A$1:$I$721,9,FALSE)</f>
        <v>Individual</v>
      </c>
      <c r="Q165" s="3" t="s">
        <v>283</v>
      </c>
      <c r="R165" s="3" t="str" cm="1">
        <f t="array" ref="R165:Y165">VLOOKUP($Q165,Cars[],{2,3,4,5,6,7,8,9},FALSE)</f>
        <v>Mahindra</v>
      </c>
      <c r="S165" s="3" t="str">
        <v>Thar</v>
      </c>
      <c r="T165" s="3" t="str">
        <v>SUV</v>
      </c>
      <c r="U165" s="3" t="str">
        <v>Diesel</v>
      </c>
      <c r="V165" s="3" t="str">
        <v>Manual</v>
      </c>
      <c r="W165" s="3">
        <v>1250000</v>
      </c>
      <c r="X165" s="3">
        <v>2020</v>
      </c>
      <c r="Y165" s="3">
        <v>2</v>
      </c>
      <c r="Z165" s="3" t="s">
        <v>146</v>
      </c>
      <c r="AA165" s="3" t="str">
        <f>VLOOKUP(Z165,Dealers[],5,FALSE)</f>
        <v>North</v>
      </c>
      <c r="AB165" s="3" t="str" cm="1">
        <f t="array" ref="AB165:AE165">VLOOKUP($Z165,Dealers[],{2,7,8,9},FALSE)</f>
        <v>Jaipur Wheels</v>
      </c>
      <c r="AC165" s="3">
        <v>2015</v>
      </c>
      <c r="AD165" s="3">
        <v>3000</v>
      </c>
      <c r="AE165" s="3">
        <v>3.5</v>
      </c>
      <c r="AF165" s="3" t="s">
        <v>198</v>
      </c>
      <c r="AG165" s="3" t="str">
        <f>VLOOKUP($AF165,SalesPerson[],2,FALSE)</f>
        <v>Rahul Kapoor</v>
      </c>
      <c r="AH165" s="3">
        <f>_xlfn.XLOOKUP(AG165,Salespersons!$B:$B,Salespersons!$G:$G,,0)</f>
        <v>8</v>
      </c>
      <c r="AI165" s="3" t="str">
        <f>_xlfn.XLOOKUP(AG165,Salespersons!$B:$B,Salespersons!$I:$I,,0)</f>
        <v>True</v>
      </c>
      <c r="AJ165" s="3" t="s">
        <v>78</v>
      </c>
      <c r="AK165" s="14">
        <f t="shared" si="12"/>
        <v>0</v>
      </c>
      <c r="AL165" s="5">
        <v>0</v>
      </c>
      <c r="AM165" s="5">
        <f t="shared" si="13"/>
        <v>1250000</v>
      </c>
      <c r="AN165" s="16">
        <f t="shared" si="17"/>
        <v>12.5</v>
      </c>
      <c r="AO165" s="3" t="s">
        <v>31</v>
      </c>
      <c r="AP165" s="3" t="s">
        <v>32</v>
      </c>
      <c r="AQ165" s="3" t="s">
        <v>33</v>
      </c>
      <c r="AR165" s="3" t="s">
        <v>24</v>
      </c>
      <c r="AS165" s="3" t="s">
        <v>4646</v>
      </c>
      <c r="AT165" s="3" t="s">
        <v>4646</v>
      </c>
      <c r="AU165" s="3" t="s">
        <v>4646</v>
      </c>
      <c r="AV165" s="3" t="s">
        <v>4646</v>
      </c>
      <c r="AW165" s="3" t="s">
        <v>4646</v>
      </c>
    </row>
    <row r="166" spans="1:49" x14ac:dyDescent="0.3">
      <c r="A166" s="3" t="s">
        <v>482</v>
      </c>
      <c r="B166" s="4">
        <v>45490</v>
      </c>
      <c r="C166" s="4" t="str">
        <f t="shared" si="14"/>
        <v>Jul</v>
      </c>
      <c r="D166" s="4" t="str">
        <f t="shared" si="15"/>
        <v>2024</v>
      </c>
      <c r="E166" s="4">
        <v>45517</v>
      </c>
      <c r="F166" s="3" t="s">
        <v>23</v>
      </c>
      <c r="G166" s="3">
        <f t="shared" si="16"/>
        <v>27</v>
      </c>
      <c r="H166" s="3" t="s">
        <v>316</v>
      </c>
      <c r="I166" s="3" t="str">
        <f>VLOOKUP($H166,Customers!$A$1:$I$721,2,FALSE)</f>
        <v>Sandeep Reddy</v>
      </c>
      <c r="J166" s="3" t="str">
        <f>VLOOKUP($H166,Customers!$A$1:$I$721,3,FALSE)</f>
        <v>Male</v>
      </c>
      <c r="K166" s="3">
        <f>VLOOKUP($H166,Customers!$A$1:$I$721,4,FALSE)</f>
        <v>36</v>
      </c>
      <c r="L166" s="3" t="str">
        <f>VLOOKUP($H166,Customers!$A$1:$I$721,5,FALSE)</f>
        <v>Kolkata</v>
      </c>
      <c r="M166" s="3" t="str">
        <f>VLOOKUP($H166,Customers!$A$1:$I$721,6,FALSE)</f>
        <v>West Bengal</v>
      </c>
      <c r="N166" s="3" t="str">
        <f>VLOOKUP($H166,Customers!$A$1:$I$721,7,FALSE)</f>
        <v>Salaried - Private</v>
      </c>
      <c r="O166" s="3">
        <f>VLOOKUP($H166,Customers!$A$1:$I$721,8,FALSE)</f>
        <v>1460000</v>
      </c>
      <c r="P166" s="3" t="str">
        <f>VLOOKUP($H166,Customers!$A$1:$I$721,9,FALSE)</f>
        <v>Individual</v>
      </c>
      <c r="Q166" s="3" t="s">
        <v>56</v>
      </c>
      <c r="R166" s="3" t="str" cm="1">
        <f t="array" ref="R166:Y166">VLOOKUP($Q166,Cars[],{2,3,4,5,6,7,8,9},FALSE)</f>
        <v>Maruti Suzuki</v>
      </c>
      <c r="S166" s="3" t="str">
        <v>Baleno</v>
      </c>
      <c r="T166" s="3" t="str">
        <v>Hatchback</v>
      </c>
      <c r="U166" s="3" t="str">
        <v>Petrol</v>
      </c>
      <c r="V166" s="3" t="str">
        <v>Automatic</v>
      </c>
      <c r="W166" s="3">
        <v>760000</v>
      </c>
      <c r="X166" s="3">
        <v>2022</v>
      </c>
      <c r="Y166" s="3">
        <v>2</v>
      </c>
      <c r="Z166" s="3" t="s">
        <v>402</v>
      </c>
      <c r="AA166" s="3" t="str">
        <f>VLOOKUP(Z166,Dealers[],5,FALSE)</f>
        <v>East</v>
      </c>
      <c r="AB166" s="3" t="str" cm="1">
        <f t="array" ref="AB166:AE166">VLOOKUP($Z166,Dealers[],{2,7,8,9},FALSE)</f>
        <v>Kolkata Car World</v>
      </c>
      <c r="AC166" s="3">
        <v>2012</v>
      </c>
      <c r="AD166" s="3">
        <v>4500</v>
      </c>
      <c r="AE166" s="3">
        <v>4.0999999999999996</v>
      </c>
      <c r="AF166" s="3" t="s">
        <v>479</v>
      </c>
      <c r="AG166" s="3" t="str">
        <f>VLOOKUP($AF166,SalesPerson[],2,FALSE)</f>
        <v>Tarun Shah</v>
      </c>
      <c r="AH166" s="3">
        <f>_xlfn.XLOOKUP(AG166,Salespersons!$B:$B,Salespersons!$G:$G,,0)</f>
        <v>4</v>
      </c>
      <c r="AI166" s="3" t="str">
        <f>_xlfn.XLOOKUP(AG166,Salespersons!$B:$B,Salespersons!$I:$I,,0)</f>
        <v>True</v>
      </c>
      <c r="AJ166" s="3" t="s">
        <v>78</v>
      </c>
      <c r="AK166" s="14">
        <f t="shared" si="12"/>
        <v>4.4736842105263158E-2</v>
      </c>
      <c r="AL166" s="5">
        <v>34000</v>
      </c>
      <c r="AM166" s="5">
        <f t="shared" si="13"/>
        <v>726000</v>
      </c>
      <c r="AN166" s="16">
        <f t="shared" si="17"/>
        <v>7.26</v>
      </c>
      <c r="AO166" s="3" t="s">
        <v>20</v>
      </c>
      <c r="AP166" s="3" t="s">
        <v>21</v>
      </c>
      <c r="AQ166" s="3" t="s">
        <v>86</v>
      </c>
      <c r="AR166" s="3" t="s">
        <v>24</v>
      </c>
      <c r="AS166" s="3" t="str" cm="1">
        <f t="array" ref="AS166:AW166">VLOOKUP($A166,Feedback[],{2,4,5,6,7},FALSE)</f>
        <v>FB0081</v>
      </c>
      <c r="AT166" s="3">
        <v>1</v>
      </c>
      <c r="AU166" s="3">
        <v>2</v>
      </c>
      <c r="AV166" s="3" t="str">
        <v>Email</v>
      </c>
      <c r="AW166" s="3" t="str">
        <v>None</v>
      </c>
    </row>
    <row r="167" spans="1:49" x14ac:dyDescent="0.3">
      <c r="A167" s="3" t="s">
        <v>483</v>
      </c>
      <c r="B167" s="4">
        <v>45492</v>
      </c>
      <c r="C167" s="4" t="str">
        <f t="shared" si="14"/>
        <v>Jul</v>
      </c>
      <c r="D167" s="4" t="str">
        <f t="shared" si="15"/>
        <v>2024</v>
      </c>
      <c r="E167" s="4">
        <v>45509</v>
      </c>
      <c r="F167" s="3" t="s">
        <v>23</v>
      </c>
      <c r="G167" s="3">
        <f t="shared" si="16"/>
        <v>17</v>
      </c>
      <c r="H167" s="3" t="s">
        <v>229</v>
      </c>
      <c r="I167" s="3" t="str">
        <f>VLOOKUP($H167,Customers!$A$1:$I$721,2,FALSE)</f>
        <v>Jatin Mishra</v>
      </c>
      <c r="J167" s="3" t="str">
        <f>VLOOKUP($H167,Customers!$A$1:$I$721,3,FALSE)</f>
        <v>Male</v>
      </c>
      <c r="K167" s="3">
        <f>VLOOKUP($H167,Customers!$A$1:$I$721,4,FALSE)</f>
        <v>64</v>
      </c>
      <c r="L167" s="3" t="str">
        <f>VLOOKUP($H167,Customers!$A$1:$I$721,5,FALSE)</f>
        <v>Hyderabad</v>
      </c>
      <c r="M167" s="3" t="str">
        <f>VLOOKUP($H167,Customers!$A$1:$I$721,6,FALSE)</f>
        <v>Telangana</v>
      </c>
      <c r="N167" s="3" t="str">
        <f>VLOOKUP($H167,Customers!$A$1:$I$721,7,FALSE)</f>
        <v>Salaried - Private</v>
      </c>
      <c r="O167" s="3">
        <f>VLOOKUP($H167,Customers!$A$1:$I$721,8,FALSE)</f>
        <v>1290000</v>
      </c>
      <c r="P167" s="3" t="str">
        <f>VLOOKUP($H167,Customers!$A$1:$I$721,9,FALSE)</f>
        <v>Individual</v>
      </c>
      <c r="Q167" s="3" t="s">
        <v>108</v>
      </c>
      <c r="R167" s="3" t="str" cm="1">
        <f t="array" ref="R167:Y167">VLOOKUP($Q167,Cars[],{2,3,4,5,6,7,8,9},FALSE)</f>
        <v>Hyundai</v>
      </c>
      <c r="S167" s="3" t="str">
        <v>i10 Nios</v>
      </c>
      <c r="T167" s="3" t="str">
        <v>Hatchback</v>
      </c>
      <c r="U167" s="3" t="str">
        <v>Petrol</v>
      </c>
      <c r="V167" s="3" t="str">
        <v>Manual</v>
      </c>
      <c r="W167" s="3">
        <v>600000</v>
      </c>
      <c r="X167" s="3">
        <v>2023</v>
      </c>
      <c r="Y167" s="3">
        <v>3</v>
      </c>
      <c r="Z167" s="3" t="s">
        <v>68</v>
      </c>
      <c r="AA167" s="3" t="str">
        <f>VLOOKUP(Z167,Dealers[],5,FALSE)</f>
        <v>South</v>
      </c>
      <c r="AB167" s="3" t="str" cm="1">
        <f t="array" ref="AB167:AE167">VLOOKUP($Z167,Dealers[],{2,7,8,9},FALSE)</f>
        <v>Hyderabad Automobiles</v>
      </c>
      <c r="AC167" s="3">
        <v>2019</v>
      </c>
      <c r="AD167" s="3">
        <v>4500</v>
      </c>
      <c r="AE167" s="3">
        <v>3.8</v>
      </c>
      <c r="AF167" s="3" t="s">
        <v>150</v>
      </c>
      <c r="AG167" s="3" t="str">
        <f>VLOOKUP($AF167,SalesPerson[],2,FALSE)</f>
        <v>Gaurav Shah</v>
      </c>
      <c r="AH167" s="3">
        <f>_xlfn.XLOOKUP(AG167,Salespersons!$B:$B,Salespersons!$G:$G,,0)</f>
        <v>4</v>
      </c>
      <c r="AI167" s="3" t="str">
        <f>_xlfn.XLOOKUP(AG167,Salespersons!$B:$B,Salespersons!$I:$I,,0)</f>
        <v>True</v>
      </c>
      <c r="AJ167" s="3" t="s">
        <v>30</v>
      </c>
      <c r="AK167" s="14">
        <f t="shared" si="12"/>
        <v>4.6666666666666669E-2</v>
      </c>
      <c r="AL167" s="5">
        <v>28000</v>
      </c>
      <c r="AM167" s="5">
        <f t="shared" si="13"/>
        <v>572000</v>
      </c>
      <c r="AN167" s="16">
        <f t="shared" si="17"/>
        <v>5.72</v>
      </c>
      <c r="AO167" s="3" t="s">
        <v>95</v>
      </c>
      <c r="AP167" s="3" t="s">
        <v>32</v>
      </c>
      <c r="AQ167" s="3" t="s">
        <v>46</v>
      </c>
      <c r="AR167" s="3" t="s">
        <v>24</v>
      </c>
      <c r="AS167" s="3" t="str" cm="1">
        <f t="array" ref="AS167:AW167">VLOOKUP($A167,Feedback[],{2,4,5,6,7},FALSE)</f>
        <v>FB0082</v>
      </c>
      <c r="AT167" s="3">
        <v>5</v>
      </c>
      <c r="AU167" s="3">
        <v>9</v>
      </c>
      <c r="AV167" s="3" t="str">
        <v>Email</v>
      </c>
      <c r="AW167" s="3" t="str">
        <v>None</v>
      </c>
    </row>
    <row r="168" spans="1:49" x14ac:dyDescent="0.3">
      <c r="A168" s="3" t="s">
        <v>484</v>
      </c>
      <c r="B168" s="4">
        <v>45493</v>
      </c>
      <c r="C168" s="4" t="str">
        <f t="shared" si="14"/>
        <v>Jul</v>
      </c>
      <c r="D168" s="4" t="str">
        <f t="shared" si="15"/>
        <v>2024</v>
      </c>
      <c r="E168" s="4">
        <v>45505</v>
      </c>
      <c r="F168" s="3" t="s">
        <v>23</v>
      </c>
      <c r="G168" s="3">
        <f t="shared" si="16"/>
        <v>12</v>
      </c>
      <c r="H168" s="3" t="s">
        <v>485</v>
      </c>
      <c r="I168" s="3" t="str">
        <f>VLOOKUP($H168,Customers!$A$1:$I$721,2,FALSE)</f>
        <v>Vinod Sharma</v>
      </c>
      <c r="J168" s="3" t="str">
        <f>VLOOKUP($H168,Customers!$A$1:$I$721,3,FALSE)</f>
        <v>Male</v>
      </c>
      <c r="K168" s="3">
        <f>VLOOKUP($H168,Customers!$A$1:$I$721,4,FALSE)</f>
        <v>22</v>
      </c>
      <c r="L168" s="3" t="str">
        <f>VLOOKUP($H168,Customers!$A$1:$I$721,5,FALSE)</f>
        <v>Noida</v>
      </c>
      <c r="M168" s="3" t="str">
        <f>VLOOKUP($H168,Customers!$A$1:$I$721,6,FALSE)</f>
        <v>Uttar Pradesh</v>
      </c>
      <c r="N168" s="3" t="str">
        <f>VLOOKUP($H168,Customers!$A$1:$I$721,7,FALSE)</f>
        <v>Self-Employed Professional</v>
      </c>
      <c r="O168" s="3">
        <f>VLOOKUP($H168,Customers!$A$1:$I$721,8,FALSE)</f>
        <v>920000</v>
      </c>
      <c r="P168" s="3" t="str">
        <f>VLOOKUP($H168,Customers!$A$1:$I$721,9,FALSE)</f>
        <v>Individual</v>
      </c>
      <c r="Q168" s="3" t="s">
        <v>205</v>
      </c>
      <c r="R168" s="3" t="str" cm="1">
        <f t="array" ref="R168:Y168">VLOOKUP($Q168,Cars[],{2,3,4,5,6,7,8,9},FALSE)</f>
        <v>Maruti Suzuki</v>
      </c>
      <c r="S168" s="3" t="str">
        <v>Grand Vitara</v>
      </c>
      <c r="T168" s="3" t="str">
        <v>SUV</v>
      </c>
      <c r="U168" s="3" t="str">
        <v>Hybrid</v>
      </c>
      <c r="V168" s="3" t="str">
        <v>Automatic</v>
      </c>
      <c r="W168" s="3">
        <v>1150000</v>
      </c>
      <c r="X168" s="3">
        <v>2022</v>
      </c>
      <c r="Y168" s="3">
        <v>3</v>
      </c>
      <c r="Z168" s="3" t="s">
        <v>126</v>
      </c>
      <c r="AA168" s="3" t="str">
        <f>VLOOKUP(Z168,Dealers[],5,FALSE)</f>
        <v>South</v>
      </c>
      <c r="AB168" s="3" t="str" cm="1">
        <f t="array" ref="AB168:AE168">VLOOKUP($Z168,Dealers[],{2,7,8,9},FALSE)</f>
        <v>Bengaluru Auto Hub</v>
      </c>
      <c r="AC168" s="3">
        <v>2013</v>
      </c>
      <c r="AD168" s="3">
        <v>12000</v>
      </c>
      <c r="AE168" s="3">
        <v>4.4000000000000004</v>
      </c>
      <c r="AF168" s="3" t="s">
        <v>206</v>
      </c>
      <c r="AG168" s="3" t="str">
        <f>VLOOKUP($AF168,SalesPerson[],2,FALSE)</f>
        <v>Divya Kapoor</v>
      </c>
      <c r="AH168" s="3">
        <f>_xlfn.XLOOKUP(AG168,Salespersons!$B:$B,Salespersons!$G:$G,,0)</f>
        <v>6</v>
      </c>
      <c r="AI168" s="3" t="str">
        <f>_xlfn.XLOOKUP(AG168,Salespersons!$B:$B,Salespersons!$I:$I,,0)</f>
        <v>True</v>
      </c>
      <c r="AJ168" s="3" t="s">
        <v>45</v>
      </c>
      <c r="AK168" s="14">
        <f t="shared" si="12"/>
        <v>0</v>
      </c>
      <c r="AL168" s="5">
        <v>0</v>
      </c>
      <c r="AM168" s="5">
        <f t="shared" si="13"/>
        <v>1150000</v>
      </c>
      <c r="AN168" s="16">
        <f t="shared" si="17"/>
        <v>11.5</v>
      </c>
      <c r="AO168" s="3" t="s">
        <v>95</v>
      </c>
      <c r="AP168" s="3" t="s">
        <v>32</v>
      </c>
      <c r="AQ168" s="3" t="s">
        <v>86</v>
      </c>
      <c r="AR168" s="3" t="s">
        <v>24</v>
      </c>
      <c r="AS168" s="3" t="str" cm="1">
        <f t="array" ref="AS168:AW168">VLOOKUP($A168,Feedback[],{2,4,5,6,7},FALSE)</f>
        <v>FB0083</v>
      </c>
      <c r="AT168" s="3">
        <v>4</v>
      </c>
      <c r="AU168" s="3">
        <v>9</v>
      </c>
      <c r="AV168" s="3" t="str">
        <v>Email</v>
      </c>
      <c r="AW168" s="3" t="str">
        <v>None</v>
      </c>
    </row>
    <row r="169" spans="1:49" x14ac:dyDescent="0.3">
      <c r="A169" s="3" t="s">
        <v>486</v>
      </c>
      <c r="B169" s="4">
        <v>45495</v>
      </c>
      <c r="C169" s="4" t="str">
        <f t="shared" si="14"/>
        <v>Jul</v>
      </c>
      <c r="D169" s="4" t="str">
        <f t="shared" si="15"/>
        <v>2024</v>
      </c>
      <c r="E169" s="4">
        <v>45523</v>
      </c>
      <c r="F169" s="3" t="s">
        <v>23</v>
      </c>
      <c r="G169" s="3">
        <f t="shared" si="16"/>
        <v>28</v>
      </c>
      <c r="H169" s="3" t="s">
        <v>487</v>
      </c>
      <c r="I169" s="3" t="str">
        <f>VLOOKUP($H169,Customers!$A$1:$I$721,2,FALSE)</f>
        <v>Sandeep Gupta</v>
      </c>
      <c r="J169" s="3" t="str">
        <f>VLOOKUP($H169,Customers!$A$1:$I$721,3,FALSE)</f>
        <v>Male</v>
      </c>
      <c r="K169" s="3">
        <f>VLOOKUP($H169,Customers!$A$1:$I$721,4,FALSE)</f>
        <v>33</v>
      </c>
      <c r="L169" s="3" t="str">
        <f>VLOOKUP($H169,Customers!$A$1:$I$721,5,FALSE)</f>
        <v>Bhubaneswar</v>
      </c>
      <c r="M169" s="3" t="str">
        <f>VLOOKUP($H169,Customers!$A$1:$I$721,6,FALSE)</f>
        <v>Odisha</v>
      </c>
      <c r="N169" s="3" t="str">
        <f>VLOOKUP($H169,Customers!$A$1:$I$721,7,FALSE)</f>
        <v>Teacher</v>
      </c>
      <c r="O169" s="3">
        <f>VLOOKUP($H169,Customers!$A$1:$I$721,8,FALSE)</f>
        <v>640000</v>
      </c>
      <c r="P169" s="3" t="str">
        <f>VLOOKUP($H169,Customers!$A$1:$I$721,9,FALSE)</f>
        <v>Individual</v>
      </c>
      <c r="Q169" s="3" t="s">
        <v>205</v>
      </c>
      <c r="R169" s="3" t="str" cm="1">
        <f t="array" ref="R169:Y169">VLOOKUP($Q169,Cars[],{2,3,4,5,6,7,8,9},FALSE)</f>
        <v>Maruti Suzuki</v>
      </c>
      <c r="S169" s="3" t="str">
        <v>Grand Vitara</v>
      </c>
      <c r="T169" s="3" t="str">
        <v>SUV</v>
      </c>
      <c r="U169" s="3" t="str">
        <v>Hybrid</v>
      </c>
      <c r="V169" s="3" t="str">
        <v>Automatic</v>
      </c>
      <c r="W169" s="3">
        <v>1150000</v>
      </c>
      <c r="X169" s="3">
        <v>2022</v>
      </c>
      <c r="Y169" s="3">
        <v>3</v>
      </c>
      <c r="Z169" s="3" t="s">
        <v>63</v>
      </c>
      <c r="AA169" s="3" t="str">
        <f>VLOOKUP(Z169,Dealers[],5,FALSE)</f>
        <v>East</v>
      </c>
      <c r="AB169" s="3" t="str" cm="1">
        <f t="array" ref="AB169:AE169">VLOOKUP($Z169,Dealers[],{2,7,8,9},FALSE)</f>
        <v>Bhubaneswar Motors</v>
      </c>
      <c r="AC169" s="3">
        <v>2008</v>
      </c>
      <c r="AD169" s="3">
        <v>4500</v>
      </c>
      <c r="AE169" s="3">
        <v>4.3</v>
      </c>
      <c r="AF169" s="3" t="s">
        <v>64</v>
      </c>
      <c r="AG169" s="3" t="str">
        <f>VLOOKUP($AF169,SalesPerson[],2,FALSE)</f>
        <v>Akash Jain</v>
      </c>
      <c r="AH169" s="3">
        <f>_xlfn.XLOOKUP(AG169,Salespersons!$B:$B,Salespersons!$G:$G,,0)</f>
        <v>5</v>
      </c>
      <c r="AI169" s="3" t="str">
        <f>_xlfn.XLOOKUP(AG169,Salespersons!$B:$B,Salespersons!$I:$I,,0)</f>
        <v>True</v>
      </c>
      <c r="AJ169" s="3" t="s">
        <v>45</v>
      </c>
      <c r="AK169" s="14">
        <f t="shared" si="12"/>
        <v>2.9565217391304348E-2</v>
      </c>
      <c r="AL169" s="5">
        <v>34000</v>
      </c>
      <c r="AM169" s="5">
        <f t="shared" si="13"/>
        <v>1116000</v>
      </c>
      <c r="AN169" s="16">
        <f t="shared" si="17"/>
        <v>11.16</v>
      </c>
      <c r="AO169" s="3" t="s">
        <v>20</v>
      </c>
      <c r="AP169" s="3" t="s">
        <v>21</v>
      </c>
      <c r="AQ169" s="3" t="s">
        <v>86</v>
      </c>
      <c r="AR169" s="3" t="s">
        <v>24</v>
      </c>
      <c r="AS169" s="3" t="str" cm="1">
        <f t="array" ref="AS169:AW169">VLOOKUP($A169,Feedback[],{2,4,5,6,7},FALSE)</f>
        <v>FB0084</v>
      </c>
      <c r="AT169" s="3">
        <v>3</v>
      </c>
      <c r="AU169" s="3">
        <v>7</v>
      </c>
      <c r="AV169" s="3" t="str">
        <v>Phone</v>
      </c>
      <c r="AW169" s="3" t="str">
        <v>Vehicle Quality</v>
      </c>
    </row>
    <row r="170" spans="1:49" x14ac:dyDescent="0.3">
      <c r="A170" s="3" t="s">
        <v>488</v>
      </c>
      <c r="B170" s="4">
        <v>45495</v>
      </c>
      <c r="C170" s="4" t="str">
        <f t="shared" si="14"/>
        <v>Jul</v>
      </c>
      <c r="D170" s="4" t="str">
        <f t="shared" si="15"/>
        <v>2024</v>
      </c>
      <c r="E170" s="4">
        <v>45512</v>
      </c>
      <c r="F170" s="3" t="s">
        <v>23</v>
      </c>
      <c r="G170" s="3">
        <f t="shared" si="16"/>
        <v>17</v>
      </c>
      <c r="H170" s="3" t="s">
        <v>364</v>
      </c>
      <c r="I170" s="3" t="str">
        <f>VLOOKUP($H170,Customers!$A$1:$I$721,2,FALSE)</f>
        <v>Ankit Kapoor</v>
      </c>
      <c r="J170" s="3" t="str">
        <f>VLOOKUP($H170,Customers!$A$1:$I$721,3,FALSE)</f>
        <v>Male</v>
      </c>
      <c r="K170" s="3">
        <f>VLOOKUP($H170,Customers!$A$1:$I$721,4,FALSE)</f>
        <v>35</v>
      </c>
      <c r="L170" s="3" t="str">
        <f>VLOOKUP($H170,Customers!$A$1:$I$721,5,FALSE)</f>
        <v>Pune</v>
      </c>
      <c r="M170" s="3" t="str">
        <f>VLOOKUP($H170,Customers!$A$1:$I$721,6,FALSE)</f>
        <v>Maharashtra</v>
      </c>
      <c r="N170" s="3" t="str">
        <f>VLOOKUP($H170,Customers!$A$1:$I$721,7,FALSE)</f>
        <v>Salaried - Government</v>
      </c>
      <c r="O170" s="3">
        <f>VLOOKUP($H170,Customers!$A$1:$I$721,8,FALSE)</f>
        <v>600000</v>
      </c>
      <c r="P170" s="3" t="str">
        <f>VLOOKUP($H170,Customers!$A$1:$I$721,9,FALSE)</f>
        <v>Individual</v>
      </c>
      <c r="Q170" s="3" t="s">
        <v>56</v>
      </c>
      <c r="R170" s="3" t="str" cm="1">
        <f t="array" ref="R170:Y170">VLOOKUP($Q170,Cars[],{2,3,4,5,6,7,8,9},FALSE)</f>
        <v>Maruti Suzuki</v>
      </c>
      <c r="S170" s="3" t="str">
        <v>Baleno</v>
      </c>
      <c r="T170" s="3" t="str">
        <v>Hatchback</v>
      </c>
      <c r="U170" s="3" t="str">
        <v>Petrol</v>
      </c>
      <c r="V170" s="3" t="str">
        <v>Automatic</v>
      </c>
      <c r="W170" s="3">
        <v>760000</v>
      </c>
      <c r="X170" s="3">
        <v>2022</v>
      </c>
      <c r="Y170" s="3">
        <v>2</v>
      </c>
      <c r="Z170" s="3" t="s">
        <v>43</v>
      </c>
      <c r="AA170" s="3" t="str">
        <f>VLOOKUP(Z170,Dealers[],5,FALSE)</f>
        <v>West</v>
      </c>
      <c r="AB170" s="3" t="str" cm="1">
        <f t="array" ref="AB170:AE170">VLOOKUP($Z170,Dealers[],{2,7,8,9},FALSE)</f>
        <v>Nagpur Motors</v>
      </c>
      <c r="AC170" s="3">
        <v>2019</v>
      </c>
      <c r="AD170" s="3">
        <v>12000</v>
      </c>
      <c r="AE170" s="3">
        <v>4.5999999999999996</v>
      </c>
      <c r="AF170" s="3" t="s">
        <v>44</v>
      </c>
      <c r="AG170" s="3" t="str">
        <f>VLOOKUP($AF170,SalesPerson[],2,FALSE)</f>
        <v>Arjun Reddy</v>
      </c>
      <c r="AH170" s="3">
        <f>_xlfn.XLOOKUP(AG170,Salespersons!$B:$B,Salespersons!$G:$G,,0)</f>
        <v>5</v>
      </c>
      <c r="AI170" s="3" t="str">
        <f>_xlfn.XLOOKUP(AG170,Salespersons!$B:$B,Salespersons!$I:$I,,0)</f>
        <v>True</v>
      </c>
      <c r="AJ170" s="3" t="s">
        <v>78</v>
      </c>
      <c r="AK170" s="14">
        <f t="shared" si="12"/>
        <v>1.9736842105263157E-2</v>
      </c>
      <c r="AL170" s="5">
        <v>15000</v>
      </c>
      <c r="AM170" s="5">
        <f t="shared" si="13"/>
        <v>745000</v>
      </c>
      <c r="AN170" s="16">
        <f t="shared" si="17"/>
        <v>7.45</v>
      </c>
      <c r="AO170" s="3" t="s">
        <v>20</v>
      </c>
      <c r="AP170" s="3" t="s">
        <v>21</v>
      </c>
      <c r="AQ170" s="3" t="s">
        <v>86</v>
      </c>
      <c r="AR170" s="3" t="s">
        <v>47</v>
      </c>
      <c r="AS170" s="3" t="str" cm="1">
        <f t="array" ref="AS170:AW170">VLOOKUP($A170,Feedback[],{2,4,5,6,7},FALSE)</f>
        <v>FB0085</v>
      </c>
      <c r="AT170" s="3">
        <v>5</v>
      </c>
      <c r="AU170" s="3">
        <v>10</v>
      </c>
      <c r="AV170" s="3" t="str">
        <v>Phone</v>
      </c>
      <c r="AW170" s="3" t="str">
        <v>None</v>
      </c>
    </row>
    <row r="171" spans="1:49" x14ac:dyDescent="0.3">
      <c r="A171" s="3" t="s">
        <v>489</v>
      </c>
      <c r="B171" s="4">
        <v>45496</v>
      </c>
      <c r="C171" s="4" t="str">
        <f t="shared" si="14"/>
        <v>Jul</v>
      </c>
      <c r="D171" s="4" t="str">
        <f t="shared" si="15"/>
        <v>2024</v>
      </c>
      <c r="E171" s="4">
        <v>45512</v>
      </c>
      <c r="F171" s="3" t="s">
        <v>23</v>
      </c>
      <c r="G171" s="3">
        <f t="shared" si="16"/>
        <v>16</v>
      </c>
      <c r="H171" s="3" t="s">
        <v>490</v>
      </c>
      <c r="I171" s="3" t="str">
        <f>VLOOKUP($H171,Customers!$A$1:$I$721,2,FALSE)</f>
        <v>Arjun Singh</v>
      </c>
      <c r="J171" s="3" t="str">
        <f>VLOOKUP($H171,Customers!$A$1:$I$721,3,FALSE)</f>
        <v>Male</v>
      </c>
      <c r="K171" s="3">
        <f>VLOOKUP($H171,Customers!$A$1:$I$721,4,FALSE)</f>
        <v>29</v>
      </c>
      <c r="L171" s="3" t="str">
        <f>VLOOKUP($H171,Customers!$A$1:$I$721,5,FALSE)</f>
        <v>Surat</v>
      </c>
      <c r="M171" s="3" t="str">
        <f>VLOOKUP($H171,Customers!$A$1:$I$721,6,FALSE)</f>
        <v>Gujarat</v>
      </c>
      <c r="N171" s="3" t="str">
        <f>VLOOKUP($H171,Customers!$A$1:$I$721,7,FALSE)</f>
        <v>Farmer</v>
      </c>
      <c r="O171" s="3">
        <f>VLOOKUP($H171,Customers!$A$1:$I$721,8,FALSE)</f>
        <v>480000</v>
      </c>
      <c r="P171" s="3" t="str">
        <f>VLOOKUP($H171,Customers!$A$1:$I$721,9,FALSE)</f>
        <v>Individual</v>
      </c>
      <c r="Q171" s="3" t="s">
        <v>56</v>
      </c>
      <c r="R171" s="3" t="str" cm="1">
        <f t="array" ref="R171:Y171">VLOOKUP($Q171,Cars[],{2,3,4,5,6,7,8,9},FALSE)</f>
        <v>Maruti Suzuki</v>
      </c>
      <c r="S171" s="3" t="str">
        <v>Baleno</v>
      </c>
      <c r="T171" s="3" t="str">
        <v>Hatchback</v>
      </c>
      <c r="U171" s="3" t="str">
        <v>Petrol</v>
      </c>
      <c r="V171" s="3" t="str">
        <v>Automatic</v>
      </c>
      <c r="W171" s="3">
        <v>760000</v>
      </c>
      <c r="X171" s="3">
        <v>2022</v>
      </c>
      <c r="Y171" s="3">
        <v>2</v>
      </c>
      <c r="Z171" s="3" t="s">
        <v>225</v>
      </c>
      <c r="AA171" s="3" t="str">
        <f>VLOOKUP(Z171,Dealers[],5,FALSE)</f>
        <v>West</v>
      </c>
      <c r="AB171" s="3" t="str" cm="1">
        <f t="array" ref="AB171:AE171">VLOOKUP($Z171,Dealers[],{2,7,8,9},FALSE)</f>
        <v>Surat Autoplex</v>
      </c>
      <c r="AC171" s="3">
        <v>2010</v>
      </c>
      <c r="AD171" s="3">
        <v>10000</v>
      </c>
      <c r="AE171" s="3">
        <v>4.4000000000000004</v>
      </c>
      <c r="AF171" s="3" t="s">
        <v>226</v>
      </c>
      <c r="AG171" s="3" t="str">
        <f>VLOOKUP($AF171,SalesPerson[],2,FALSE)</f>
        <v>Jatin Kapoor</v>
      </c>
      <c r="AH171" s="3">
        <f>_xlfn.XLOOKUP(AG171,Salespersons!$B:$B,Salespersons!$G:$G,,0)</f>
        <v>5</v>
      </c>
      <c r="AI171" s="3" t="str">
        <f>_xlfn.XLOOKUP(AG171,Salespersons!$B:$B,Salespersons!$I:$I,,0)</f>
        <v>True</v>
      </c>
      <c r="AJ171" s="3" t="s">
        <v>78</v>
      </c>
      <c r="AK171" s="14">
        <f t="shared" si="12"/>
        <v>9.2105263157894728E-3</v>
      </c>
      <c r="AL171" s="5">
        <v>7000</v>
      </c>
      <c r="AM171" s="5">
        <f t="shared" si="13"/>
        <v>753000</v>
      </c>
      <c r="AN171" s="16">
        <f t="shared" si="17"/>
        <v>7.53</v>
      </c>
      <c r="AO171" s="3" t="s">
        <v>20</v>
      </c>
      <c r="AP171" s="3" t="s">
        <v>21</v>
      </c>
      <c r="AQ171" s="3" t="s">
        <v>122</v>
      </c>
      <c r="AR171" s="3" t="s">
        <v>24</v>
      </c>
      <c r="AS171" s="3" t="str" cm="1">
        <f t="array" ref="AS171:AW171">VLOOKUP($A171,Feedback[],{2,4,5,6,7},FALSE)</f>
        <v>FB0086</v>
      </c>
      <c r="AT171" s="3">
        <v>5</v>
      </c>
      <c r="AU171" s="3">
        <v>10</v>
      </c>
      <c r="AV171" s="3" t="str">
        <v>Phone</v>
      </c>
      <c r="AW171" s="3" t="str">
        <v>None</v>
      </c>
    </row>
    <row r="172" spans="1:49" x14ac:dyDescent="0.3">
      <c r="A172" s="3" t="s">
        <v>491</v>
      </c>
      <c r="B172" s="4">
        <v>45498</v>
      </c>
      <c r="C172" s="4" t="str">
        <f t="shared" si="14"/>
        <v>Jul</v>
      </c>
      <c r="D172" s="4" t="str">
        <f t="shared" si="15"/>
        <v>2024</v>
      </c>
      <c r="E172" s="4">
        <v>45523</v>
      </c>
      <c r="F172" s="3" t="s">
        <v>23</v>
      </c>
      <c r="G172" s="3">
        <f t="shared" si="16"/>
        <v>25</v>
      </c>
      <c r="H172" s="3" t="s">
        <v>492</v>
      </c>
      <c r="I172" s="3" t="str">
        <f>VLOOKUP($H172,Customers!$A$1:$I$721,2,FALSE)</f>
        <v>Arjun Agarwal</v>
      </c>
      <c r="J172" s="3" t="str">
        <f>VLOOKUP($H172,Customers!$A$1:$I$721,3,FALSE)</f>
        <v>Male</v>
      </c>
      <c r="K172" s="3">
        <f>VLOOKUP($H172,Customers!$A$1:$I$721,4,FALSE)</f>
        <v>36</v>
      </c>
      <c r="L172" s="3" t="str">
        <f>VLOOKUP($H172,Customers!$A$1:$I$721,5,FALSE)</f>
        <v>Pune</v>
      </c>
      <c r="M172" s="3" t="str">
        <f>VLOOKUP($H172,Customers!$A$1:$I$721,6,FALSE)</f>
        <v>Maharashtra</v>
      </c>
      <c r="N172" s="3" t="str">
        <f>VLOOKUP($H172,Customers!$A$1:$I$721,7,FALSE)</f>
        <v>Business Owner</v>
      </c>
      <c r="O172" s="3">
        <f>VLOOKUP($H172,Customers!$A$1:$I$721,8,FALSE)</f>
        <v>2110000</v>
      </c>
      <c r="P172" s="3" t="str">
        <f>VLOOKUP($H172,Customers!$A$1:$I$721,9,FALSE)</f>
        <v>Corporate</v>
      </c>
      <c r="Q172" s="3" t="s">
        <v>138</v>
      </c>
      <c r="R172" s="3" t="str" cm="1">
        <f t="array" ref="R172:Y172">VLOOKUP($Q172,Cars[],{2,3,4,5,6,7,8,9},FALSE)</f>
        <v>Tata</v>
      </c>
      <c r="S172" s="3" t="str">
        <v>Nexon</v>
      </c>
      <c r="T172" s="3" t="str">
        <v>SUV</v>
      </c>
      <c r="U172" s="3" t="str">
        <v>Diesel</v>
      </c>
      <c r="V172" s="3" t="str">
        <v>Manual</v>
      </c>
      <c r="W172" s="3">
        <v>950000</v>
      </c>
      <c r="X172" s="3">
        <v>2023</v>
      </c>
      <c r="Y172" s="3">
        <v>3</v>
      </c>
      <c r="Z172" s="3" t="s">
        <v>163</v>
      </c>
      <c r="AA172" s="3" t="str">
        <f>VLOOKUP(Z172,Dealers[],5,FALSE)</f>
        <v>West</v>
      </c>
      <c r="AB172" s="3" t="str" cm="1">
        <f t="array" ref="AB172:AE172">VLOOKUP($Z172,Dealers[],{2,7,8,9},FALSE)</f>
        <v>Mumbai Autoplex</v>
      </c>
      <c r="AC172" s="3">
        <v>2011</v>
      </c>
      <c r="AD172" s="3">
        <v>12000</v>
      </c>
      <c r="AE172" s="3">
        <v>3.5</v>
      </c>
      <c r="AF172" s="3" t="s">
        <v>406</v>
      </c>
      <c r="AG172" s="3" t="str">
        <f>VLOOKUP($AF172,SalesPerson[],2,FALSE)</f>
        <v>Nitin Pillai</v>
      </c>
      <c r="AH172" s="3">
        <f>_xlfn.XLOOKUP(AG172,Salespersons!$B:$B,Salespersons!$G:$G,,0)</f>
        <v>6</v>
      </c>
      <c r="AI172" s="3" t="str">
        <f>_xlfn.XLOOKUP(AG172,Salespersons!$B:$B,Salespersons!$I:$I,,0)</f>
        <v>True</v>
      </c>
      <c r="AJ172" s="3" t="s">
        <v>78</v>
      </c>
      <c r="AK172" s="14">
        <f t="shared" si="12"/>
        <v>2.6315789473684209E-2</v>
      </c>
      <c r="AL172" s="5">
        <v>25000</v>
      </c>
      <c r="AM172" s="5">
        <f t="shared" si="13"/>
        <v>925000</v>
      </c>
      <c r="AN172" s="16">
        <f t="shared" si="17"/>
        <v>9.25</v>
      </c>
      <c r="AO172" s="3" t="s">
        <v>202</v>
      </c>
      <c r="AP172" s="3" t="s">
        <v>100</v>
      </c>
      <c r="AQ172" s="3" t="s">
        <v>33</v>
      </c>
      <c r="AR172" s="3" t="s">
        <v>47</v>
      </c>
      <c r="AS172" s="3" t="str" cm="1">
        <f t="array" ref="AS172:AW172">VLOOKUP($A172,Feedback[],{2,4,5,6,7},FALSE)</f>
        <v>FB0087</v>
      </c>
      <c r="AT172" s="3">
        <v>4</v>
      </c>
      <c r="AU172" s="3">
        <v>9</v>
      </c>
      <c r="AV172" s="3" t="str">
        <v>Email</v>
      </c>
      <c r="AW172" s="3" t="str">
        <v>None</v>
      </c>
    </row>
    <row r="173" spans="1:49" x14ac:dyDescent="0.3">
      <c r="A173" s="3" t="s">
        <v>493</v>
      </c>
      <c r="B173" s="4">
        <v>45499</v>
      </c>
      <c r="C173" s="4" t="str">
        <f t="shared" si="14"/>
        <v>Jul</v>
      </c>
      <c r="D173" s="4" t="str">
        <f t="shared" si="15"/>
        <v>2024</v>
      </c>
      <c r="E173" s="4">
        <v>45508</v>
      </c>
      <c r="F173" s="3" t="s">
        <v>23</v>
      </c>
      <c r="G173" s="3">
        <f t="shared" si="16"/>
        <v>9</v>
      </c>
      <c r="H173" s="3" t="s">
        <v>155</v>
      </c>
      <c r="I173" s="3" t="str">
        <f>VLOOKUP($H173,Customers!$A$1:$I$721,2,FALSE)</f>
        <v>Sneha Mishra</v>
      </c>
      <c r="J173" s="3" t="str">
        <f>VLOOKUP($H173,Customers!$A$1:$I$721,3,FALSE)</f>
        <v>Female</v>
      </c>
      <c r="K173" s="3">
        <f>VLOOKUP($H173,Customers!$A$1:$I$721,4,FALSE)</f>
        <v>40</v>
      </c>
      <c r="L173" s="3" t="str">
        <f>VLOOKUP($H173,Customers!$A$1:$I$721,5,FALSE)</f>
        <v>Bengaluru</v>
      </c>
      <c r="M173" s="3" t="str">
        <f>VLOOKUP($H173,Customers!$A$1:$I$721,6,FALSE)</f>
        <v>Karnataka</v>
      </c>
      <c r="N173" s="3" t="str">
        <f>VLOOKUP($H173,Customers!$A$1:$I$721,7,FALSE)</f>
        <v>Salaried - Private</v>
      </c>
      <c r="O173" s="3">
        <f>VLOOKUP($H173,Customers!$A$1:$I$721,8,FALSE)</f>
        <v>760000</v>
      </c>
      <c r="P173" s="3" t="str">
        <f>VLOOKUP($H173,Customers!$A$1:$I$721,9,FALSE)</f>
        <v>Individual</v>
      </c>
      <c r="Q173" s="3" t="s">
        <v>67</v>
      </c>
      <c r="R173" s="3" t="str" cm="1">
        <f t="array" ref="R173:Y173">VLOOKUP($Q173,Cars[],{2,3,4,5,6,7,8,9},FALSE)</f>
        <v>Maruti Suzuki</v>
      </c>
      <c r="S173" s="3" t="str">
        <v>Dzire</v>
      </c>
      <c r="T173" s="3" t="str">
        <v>Sedan</v>
      </c>
      <c r="U173" s="3" t="str">
        <v>Petrol</v>
      </c>
      <c r="V173" s="3" t="str">
        <v>Manual</v>
      </c>
      <c r="W173" s="3">
        <v>690000</v>
      </c>
      <c r="X173" s="3">
        <v>2024</v>
      </c>
      <c r="Y173" s="3">
        <v>3</v>
      </c>
      <c r="Z173" s="3" t="s">
        <v>104</v>
      </c>
      <c r="AA173" s="3" t="str">
        <f>VLOOKUP(Z173,Dealers[],5,FALSE)</f>
        <v>South</v>
      </c>
      <c r="AB173" s="3" t="str" cm="1">
        <f t="array" ref="AB173:AE173">VLOOKUP($Z173,Dealers[],{2,7,8,9},FALSE)</f>
        <v>Mysuru Auto Hub</v>
      </c>
      <c r="AC173" s="3">
        <v>2006</v>
      </c>
      <c r="AD173" s="3">
        <v>4500</v>
      </c>
      <c r="AE173" s="3">
        <v>4.5999999999999996</v>
      </c>
      <c r="AF173" s="3" t="s">
        <v>105</v>
      </c>
      <c r="AG173" s="3" t="str">
        <f>VLOOKUP($AF173,SalesPerson[],2,FALSE)</f>
        <v>Tanvi Reddy</v>
      </c>
      <c r="AH173" s="3">
        <f>_xlfn.XLOOKUP(AG173,Salespersons!$B:$B,Salespersons!$G:$G,,0)</f>
        <v>4</v>
      </c>
      <c r="AI173" s="3" t="str">
        <f>_xlfn.XLOOKUP(AG173,Salespersons!$B:$B,Salespersons!$I:$I,,0)</f>
        <v>True</v>
      </c>
      <c r="AJ173" s="3" t="s">
        <v>78</v>
      </c>
      <c r="AK173" s="14">
        <f t="shared" si="12"/>
        <v>3.1884057971014491E-2</v>
      </c>
      <c r="AL173" s="5">
        <v>22000</v>
      </c>
      <c r="AM173" s="5">
        <f t="shared" si="13"/>
        <v>668000</v>
      </c>
      <c r="AN173" s="16">
        <f t="shared" si="17"/>
        <v>6.68</v>
      </c>
      <c r="AO173" s="3" t="s">
        <v>31</v>
      </c>
      <c r="AP173" s="3" t="s">
        <v>70</v>
      </c>
      <c r="AQ173" s="3" t="s">
        <v>119</v>
      </c>
      <c r="AR173" s="3" t="s">
        <v>47</v>
      </c>
      <c r="AS173" s="3" t="str" cm="1">
        <f t="array" ref="AS173:AW173">VLOOKUP($A173,Feedback[],{2,4,5,6,7},FALSE)</f>
        <v>FB0088</v>
      </c>
      <c r="AT173" s="3">
        <v>4</v>
      </c>
      <c r="AU173" s="3">
        <v>8</v>
      </c>
      <c r="AV173" s="3" t="str">
        <v>Email</v>
      </c>
      <c r="AW173" s="3" t="str">
        <v>None</v>
      </c>
    </row>
    <row r="174" spans="1:49" x14ac:dyDescent="0.3">
      <c r="A174" s="3" t="s">
        <v>494</v>
      </c>
      <c r="B174" s="4">
        <v>45499</v>
      </c>
      <c r="C174" s="4" t="str">
        <f t="shared" si="14"/>
        <v>Jul</v>
      </c>
      <c r="D174" s="4" t="str">
        <f t="shared" si="15"/>
        <v>2024</v>
      </c>
      <c r="E174" s="4">
        <v>45508</v>
      </c>
      <c r="F174" s="3" t="s">
        <v>23</v>
      </c>
      <c r="G174" s="3">
        <f t="shared" si="16"/>
        <v>9</v>
      </c>
      <c r="H174" s="3" t="s">
        <v>495</v>
      </c>
      <c r="I174" s="3" t="str">
        <f>VLOOKUP($H174,Customers!$A$1:$I$721,2,FALSE)</f>
        <v>Tarun Verma</v>
      </c>
      <c r="J174" s="3" t="str">
        <f>VLOOKUP($H174,Customers!$A$1:$I$721,3,FALSE)</f>
        <v>Male</v>
      </c>
      <c r="K174" s="3">
        <f>VLOOKUP($H174,Customers!$A$1:$I$721,4,FALSE)</f>
        <v>41</v>
      </c>
      <c r="L174" s="3" t="str">
        <f>VLOOKUP($H174,Customers!$A$1:$I$721,5,FALSE)</f>
        <v>Lucknow</v>
      </c>
      <c r="M174" s="3" t="str">
        <f>VLOOKUP($H174,Customers!$A$1:$I$721,6,FALSE)</f>
        <v>Uttar Pradesh</v>
      </c>
      <c r="N174" s="3" t="str">
        <f>VLOOKUP($H174,Customers!$A$1:$I$721,7,FALSE)</f>
        <v>Teacher</v>
      </c>
      <c r="O174" s="3">
        <f>VLOOKUP($H174,Customers!$A$1:$I$721,8,FALSE)</f>
        <v>560000</v>
      </c>
      <c r="P174" s="3" t="str">
        <f>VLOOKUP($H174,Customers!$A$1:$I$721,9,FALSE)</f>
        <v>Individual</v>
      </c>
      <c r="Q174" s="3" t="s">
        <v>56</v>
      </c>
      <c r="R174" s="3" t="str" cm="1">
        <f t="array" ref="R174:Y174">VLOOKUP($Q174,Cars[],{2,3,4,5,6,7,8,9},FALSE)</f>
        <v>Maruti Suzuki</v>
      </c>
      <c r="S174" s="3" t="str">
        <v>Baleno</v>
      </c>
      <c r="T174" s="3" t="str">
        <v>Hatchback</v>
      </c>
      <c r="U174" s="3" t="str">
        <v>Petrol</v>
      </c>
      <c r="V174" s="3" t="str">
        <v>Automatic</v>
      </c>
      <c r="W174" s="3">
        <v>760000</v>
      </c>
      <c r="X174" s="3">
        <v>2022</v>
      </c>
      <c r="Y174" s="3">
        <v>2</v>
      </c>
      <c r="Z174" s="3" t="s">
        <v>159</v>
      </c>
      <c r="AA174" s="3" t="str">
        <f>VLOOKUP(Z174,Dealers[],5,FALSE)</f>
        <v>North</v>
      </c>
      <c r="AB174" s="3" t="str" cm="1">
        <f t="array" ref="AB174:AE174">VLOOKUP($Z174,Dealers[],{2,7,8,9},FALSE)</f>
        <v>Lucknow Motors</v>
      </c>
      <c r="AC174" s="3">
        <v>2013</v>
      </c>
      <c r="AD174" s="3">
        <v>3000</v>
      </c>
      <c r="AE174" s="3">
        <v>4.4000000000000004</v>
      </c>
      <c r="AF174" s="3" t="s">
        <v>160</v>
      </c>
      <c r="AG174" s="3" t="str">
        <f>VLOOKUP($AF174,SalesPerson[],2,FALSE)</f>
        <v>Tarun Patel</v>
      </c>
      <c r="AH174" s="3">
        <f>_xlfn.XLOOKUP(AG174,Salespersons!$B:$B,Salespersons!$G:$G,,0)</f>
        <v>4</v>
      </c>
      <c r="AI174" s="3" t="str">
        <f>_xlfn.XLOOKUP(AG174,Salespersons!$B:$B,Salespersons!$I:$I,,0)</f>
        <v>True</v>
      </c>
      <c r="AJ174" s="3" t="s">
        <v>30</v>
      </c>
      <c r="AK174" s="14">
        <f t="shared" si="12"/>
        <v>0</v>
      </c>
      <c r="AL174" s="5">
        <v>0</v>
      </c>
      <c r="AM174" s="5">
        <f t="shared" si="13"/>
        <v>760000</v>
      </c>
      <c r="AN174" s="16">
        <f t="shared" si="17"/>
        <v>7.6</v>
      </c>
      <c r="AO174" s="3" t="s">
        <v>31</v>
      </c>
      <c r="AP174" s="3" t="s">
        <v>96</v>
      </c>
      <c r="AQ174" s="3" t="s">
        <v>122</v>
      </c>
      <c r="AR174" s="3" t="s">
        <v>24</v>
      </c>
      <c r="AS174" s="3" t="str" cm="1">
        <f t="array" ref="AS174:AW174">VLOOKUP($A174,Feedback[],{2,4,5,6,7},FALSE)</f>
        <v>FB0089</v>
      </c>
      <c r="AT174" s="3">
        <v>4</v>
      </c>
      <c r="AU174" s="3">
        <v>7</v>
      </c>
      <c r="AV174" s="3" t="str">
        <v>Email</v>
      </c>
      <c r="AW174" s="3" t="str">
        <v>None</v>
      </c>
    </row>
    <row r="175" spans="1:49" x14ac:dyDescent="0.3">
      <c r="A175" s="3" t="s">
        <v>496</v>
      </c>
      <c r="B175" s="4">
        <v>45500</v>
      </c>
      <c r="C175" s="4" t="str">
        <f t="shared" si="14"/>
        <v>Jul</v>
      </c>
      <c r="D175" s="4" t="str">
        <f t="shared" si="15"/>
        <v>2024</v>
      </c>
      <c r="E175" s="4">
        <v>45522</v>
      </c>
      <c r="F175" s="3" t="s">
        <v>23</v>
      </c>
      <c r="G175" s="3">
        <f t="shared" si="16"/>
        <v>22</v>
      </c>
      <c r="H175" s="3" t="s">
        <v>497</v>
      </c>
      <c r="I175" s="3" t="str">
        <f>VLOOKUP($H175,Customers!$A$1:$I$721,2,FALSE)</f>
        <v>Ashok Mishra</v>
      </c>
      <c r="J175" s="3" t="str">
        <f>VLOOKUP($H175,Customers!$A$1:$I$721,3,FALSE)</f>
        <v>Male</v>
      </c>
      <c r="K175" s="3">
        <f>VLOOKUP($H175,Customers!$A$1:$I$721,4,FALSE)</f>
        <v>45</v>
      </c>
      <c r="L175" s="3" t="str">
        <f>VLOOKUP($H175,Customers!$A$1:$I$721,5,FALSE)</f>
        <v>Gurugram</v>
      </c>
      <c r="M175" s="3" t="str">
        <f>VLOOKUP($H175,Customers!$A$1:$I$721,6,FALSE)</f>
        <v>Haryana</v>
      </c>
      <c r="N175" s="3" t="str">
        <f>VLOOKUP($H175,Customers!$A$1:$I$721,7,FALSE)</f>
        <v>Salaried - Private</v>
      </c>
      <c r="O175" s="3">
        <f>VLOOKUP($H175,Customers!$A$1:$I$721,8,FALSE)</f>
        <v>890000</v>
      </c>
      <c r="P175" s="3" t="str">
        <f>VLOOKUP($H175,Customers!$A$1:$I$721,9,FALSE)</f>
        <v>Individual</v>
      </c>
      <c r="Q175" s="3" t="s">
        <v>92</v>
      </c>
      <c r="R175" s="3" t="str" cm="1">
        <f t="array" ref="R175:Y175">VLOOKUP($Q175,Cars[],{2,3,4,5,6,7,8,9},FALSE)</f>
        <v>Hyundai</v>
      </c>
      <c r="S175" s="3" t="str">
        <v>Verna</v>
      </c>
      <c r="T175" s="3" t="str">
        <v>Sedan</v>
      </c>
      <c r="U175" s="3" t="str">
        <v>Petrol</v>
      </c>
      <c r="V175" s="3" t="str">
        <v>Automatic</v>
      </c>
      <c r="W175" s="3">
        <v>1100000</v>
      </c>
      <c r="X175" s="3">
        <v>2023</v>
      </c>
      <c r="Y175" s="3">
        <v>2</v>
      </c>
      <c r="Z175" s="3" t="s">
        <v>57</v>
      </c>
      <c r="AA175" s="3" t="str">
        <f>VLOOKUP(Z175,Dealers[],5,FALSE)</f>
        <v>North</v>
      </c>
      <c r="AB175" s="3" t="str" cm="1">
        <f t="array" ref="AB175:AE175">VLOOKUP($Z175,Dealers[],{2,7,8,9},FALSE)</f>
        <v>Gurugram Autoplex</v>
      </c>
      <c r="AC175" s="3">
        <v>2007</v>
      </c>
      <c r="AD175" s="3">
        <v>10000</v>
      </c>
      <c r="AE175" s="3">
        <v>4</v>
      </c>
      <c r="AF175" s="3" t="s">
        <v>58</v>
      </c>
      <c r="AG175" s="3" t="str">
        <f>VLOOKUP($AF175,SalesPerson[],2,FALSE)</f>
        <v>Mohit Nair</v>
      </c>
      <c r="AH175" s="3">
        <f>_xlfn.XLOOKUP(AG175,Salespersons!$B:$B,Salespersons!$G:$G,,0)</f>
        <v>5</v>
      </c>
      <c r="AI175" s="3" t="str">
        <f>_xlfn.XLOOKUP(AG175,Salespersons!$B:$B,Salespersons!$I:$I,,0)</f>
        <v>True</v>
      </c>
      <c r="AJ175" s="3" t="s">
        <v>78</v>
      </c>
      <c r="AK175" s="14">
        <f t="shared" si="12"/>
        <v>0.02</v>
      </c>
      <c r="AL175" s="5">
        <v>22000</v>
      </c>
      <c r="AM175" s="5">
        <f t="shared" si="13"/>
        <v>1078000</v>
      </c>
      <c r="AN175" s="16">
        <f t="shared" si="17"/>
        <v>10.78</v>
      </c>
      <c r="AO175" s="3" t="s">
        <v>95</v>
      </c>
      <c r="AP175" s="3" t="s">
        <v>96</v>
      </c>
      <c r="AQ175" s="3" t="s">
        <v>22</v>
      </c>
      <c r="AR175" s="3" t="s">
        <v>24</v>
      </c>
      <c r="AS175" s="3" t="str" cm="1">
        <f t="array" ref="AS175:AW175">VLOOKUP($A175,Feedback[],{2,4,5,6,7},FALSE)</f>
        <v>FB0090</v>
      </c>
      <c r="AT175" s="3">
        <v>4</v>
      </c>
      <c r="AU175" s="3">
        <v>10</v>
      </c>
      <c r="AV175" s="3" t="str">
        <v>Online Survey</v>
      </c>
      <c r="AW175" s="3" t="str">
        <v>None</v>
      </c>
    </row>
    <row r="176" spans="1:49" x14ac:dyDescent="0.3">
      <c r="A176" s="3" t="s">
        <v>498</v>
      </c>
      <c r="B176" s="4">
        <v>45503</v>
      </c>
      <c r="C176" s="4" t="str">
        <f t="shared" si="14"/>
        <v>Jul</v>
      </c>
      <c r="D176" s="4" t="str">
        <f t="shared" si="15"/>
        <v>2024</v>
      </c>
      <c r="E176" s="4">
        <v>45506</v>
      </c>
      <c r="F176" s="3" t="s">
        <v>23</v>
      </c>
      <c r="G176" s="3">
        <f t="shared" si="16"/>
        <v>3</v>
      </c>
      <c r="H176" s="3" t="s">
        <v>499</v>
      </c>
      <c r="I176" s="3" t="str">
        <f>VLOOKUP($H176,Customers!$A$1:$I$721,2,FALSE)</f>
        <v>Ashok Patel</v>
      </c>
      <c r="J176" s="3" t="str">
        <f>VLOOKUP($H176,Customers!$A$1:$I$721,3,FALSE)</f>
        <v>Male</v>
      </c>
      <c r="K176" s="3">
        <f>VLOOKUP($H176,Customers!$A$1:$I$721,4,FALSE)</f>
        <v>59</v>
      </c>
      <c r="L176" s="3" t="str">
        <f>VLOOKUP($H176,Customers!$A$1:$I$721,5,FALSE)</f>
        <v>Pune</v>
      </c>
      <c r="M176" s="3" t="str">
        <f>VLOOKUP($H176,Customers!$A$1:$I$721,6,FALSE)</f>
        <v>Maharashtra</v>
      </c>
      <c r="N176" s="3" t="str">
        <f>VLOOKUP($H176,Customers!$A$1:$I$721,7,FALSE)</f>
        <v>Retired</v>
      </c>
      <c r="O176" s="3">
        <f>VLOOKUP($H176,Customers!$A$1:$I$721,8,FALSE)</f>
        <v>300000</v>
      </c>
      <c r="P176" s="3" t="str">
        <f>VLOOKUP($H176,Customers!$A$1:$I$721,9,FALSE)</f>
        <v>Individual</v>
      </c>
      <c r="Q176" s="3" t="s">
        <v>125</v>
      </c>
      <c r="R176" s="3" t="str" cm="1">
        <f t="array" ref="R176:Y176">VLOOKUP($Q176,Cars[],{2,3,4,5,6,7,8,9},FALSE)</f>
        <v>Hyundai</v>
      </c>
      <c r="S176" s="3" t="str">
        <v>Creta</v>
      </c>
      <c r="T176" s="3" t="str">
        <v>SUV</v>
      </c>
      <c r="U176" s="3" t="str">
        <v>Diesel</v>
      </c>
      <c r="V176" s="3" t="str">
        <v>Automatic</v>
      </c>
      <c r="W176" s="3">
        <v>1250000</v>
      </c>
      <c r="X176" s="3">
        <v>2024</v>
      </c>
      <c r="Y176" s="3">
        <v>4</v>
      </c>
      <c r="Z176" s="3" t="s">
        <v>17</v>
      </c>
      <c r="AA176" s="3" t="str">
        <f>VLOOKUP(Z176,Dealers[],5,FALSE)</f>
        <v>North</v>
      </c>
      <c r="AB176" s="3" t="str" cm="1">
        <f t="array" ref="AB176:AE176">VLOOKUP($Z176,Dealers[],{2,7,8,9},FALSE)</f>
        <v>Chandigarh Car World</v>
      </c>
      <c r="AC176" s="3">
        <v>2018</v>
      </c>
      <c r="AD176" s="3">
        <v>4500</v>
      </c>
      <c r="AE176" s="3">
        <v>4</v>
      </c>
      <c r="AF176" s="3" t="s">
        <v>277</v>
      </c>
      <c r="AG176" s="3" t="str">
        <f>VLOOKUP($AF176,SalesPerson[],2,FALSE)</f>
        <v>Yash Shah</v>
      </c>
      <c r="AH176" s="3">
        <f>_xlfn.XLOOKUP(AG176,Salespersons!$B:$B,Salespersons!$G:$G,,0)</f>
        <v>7</v>
      </c>
      <c r="AI176" s="3" t="str">
        <f>_xlfn.XLOOKUP(AG176,Salespersons!$B:$B,Salespersons!$I:$I,,0)</f>
        <v>True</v>
      </c>
      <c r="AJ176" s="3" t="s">
        <v>78</v>
      </c>
      <c r="AK176" s="14">
        <f t="shared" si="12"/>
        <v>8.8000000000000005E-3</v>
      </c>
      <c r="AL176" s="5">
        <v>11000</v>
      </c>
      <c r="AM176" s="5">
        <f t="shared" si="13"/>
        <v>1239000</v>
      </c>
      <c r="AN176" s="16">
        <f t="shared" si="17"/>
        <v>12.39</v>
      </c>
      <c r="AO176" s="3" t="s">
        <v>20</v>
      </c>
      <c r="AP176" s="3" t="s">
        <v>21</v>
      </c>
      <c r="AQ176" s="3" t="s">
        <v>33</v>
      </c>
      <c r="AR176" s="3" t="s">
        <v>24</v>
      </c>
      <c r="AS176" s="3" t="str" cm="1">
        <f t="array" ref="AS176:AW176">VLOOKUP($A176,Feedback[],{2,4,5,6,7},FALSE)</f>
        <v>FB0091</v>
      </c>
      <c r="AT176" s="3">
        <v>5</v>
      </c>
      <c r="AU176" s="3">
        <v>10</v>
      </c>
      <c r="AV176" s="3" t="str">
        <v>Email</v>
      </c>
      <c r="AW176" s="3" t="str">
        <v>None</v>
      </c>
    </row>
    <row r="177" spans="1:49" x14ac:dyDescent="0.3">
      <c r="A177" s="3" t="s">
        <v>500</v>
      </c>
      <c r="B177" s="4">
        <v>45503</v>
      </c>
      <c r="C177" s="4" t="str">
        <f t="shared" si="14"/>
        <v>Jul</v>
      </c>
      <c r="D177" s="4" t="str">
        <f t="shared" si="15"/>
        <v>2024</v>
      </c>
      <c r="E177" s="4">
        <v>45514</v>
      </c>
      <c r="F177" s="3" t="s">
        <v>23</v>
      </c>
      <c r="G177" s="3">
        <f t="shared" si="16"/>
        <v>11</v>
      </c>
      <c r="H177" s="3" t="s">
        <v>501</v>
      </c>
      <c r="I177" s="3" t="str">
        <f>VLOOKUP($H177,Customers!$A$1:$I$721,2,FALSE)</f>
        <v>Swati Singh</v>
      </c>
      <c r="J177" s="3" t="str">
        <f>VLOOKUP($H177,Customers!$A$1:$I$721,3,FALSE)</f>
        <v>Female</v>
      </c>
      <c r="K177" s="3">
        <f>VLOOKUP($H177,Customers!$A$1:$I$721,4,FALSE)</f>
        <v>53</v>
      </c>
      <c r="L177" s="3" t="str">
        <f>VLOOKUP($H177,Customers!$A$1:$I$721,5,FALSE)</f>
        <v>Ludhiana</v>
      </c>
      <c r="M177" s="3" t="str">
        <f>VLOOKUP($H177,Customers!$A$1:$I$721,6,FALSE)</f>
        <v>Punjab</v>
      </c>
      <c r="N177" s="3" t="str">
        <f>VLOOKUP($H177,Customers!$A$1:$I$721,7,FALSE)</f>
        <v>Business Owner</v>
      </c>
      <c r="O177" s="3">
        <f>VLOOKUP($H177,Customers!$A$1:$I$721,8,FALSE)</f>
        <v>2670000</v>
      </c>
      <c r="P177" s="3" t="str">
        <f>VLOOKUP($H177,Customers!$A$1:$I$721,9,FALSE)</f>
        <v>Individual</v>
      </c>
      <c r="Q177" s="3" t="s">
        <v>67</v>
      </c>
      <c r="R177" s="3" t="str" cm="1">
        <f t="array" ref="R177:Y177">VLOOKUP($Q177,Cars[],{2,3,4,5,6,7,8,9},FALSE)</f>
        <v>Maruti Suzuki</v>
      </c>
      <c r="S177" s="3" t="str">
        <v>Dzire</v>
      </c>
      <c r="T177" s="3" t="str">
        <v>Sedan</v>
      </c>
      <c r="U177" s="3" t="str">
        <v>Petrol</v>
      </c>
      <c r="V177" s="3" t="str">
        <v>Manual</v>
      </c>
      <c r="W177" s="3">
        <v>690000</v>
      </c>
      <c r="X177" s="3">
        <v>2024</v>
      </c>
      <c r="Y177" s="3">
        <v>3</v>
      </c>
      <c r="Z177" s="3" t="s">
        <v>28</v>
      </c>
      <c r="AA177" s="3" t="str">
        <f>VLOOKUP(Z177,Dealers[],5,FALSE)</f>
        <v>North</v>
      </c>
      <c r="AB177" s="3" t="str" cm="1">
        <f t="array" ref="AB177:AE177">VLOOKUP($Z177,Dealers[],{2,7,8,9},FALSE)</f>
        <v>Ludhiana Wheels</v>
      </c>
      <c r="AC177" s="3">
        <v>2010</v>
      </c>
      <c r="AD177" s="3">
        <v>12000</v>
      </c>
      <c r="AE177" s="3">
        <v>4</v>
      </c>
      <c r="AF177" s="3" t="s">
        <v>29</v>
      </c>
      <c r="AG177" s="3" t="str">
        <f>VLOOKUP($AF177,SalesPerson[],2,FALSE)</f>
        <v>Harsh Nair</v>
      </c>
      <c r="AH177" s="3">
        <f>_xlfn.XLOOKUP(AG177,Salespersons!$B:$B,Salespersons!$G:$G,,0)</f>
        <v>8</v>
      </c>
      <c r="AI177" s="3" t="str">
        <f>_xlfn.XLOOKUP(AG177,Salespersons!$B:$B,Salespersons!$I:$I,,0)</f>
        <v>True</v>
      </c>
      <c r="AJ177" s="3" t="s">
        <v>78</v>
      </c>
      <c r="AK177" s="14">
        <f t="shared" si="12"/>
        <v>0</v>
      </c>
      <c r="AL177" s="5">
        <v>0</v>
      </c>
      <c r="AM177" s="5">
        <f t="shared" si="13"/>
        <v>690000</v>
      </c>
      <c r="AN177" s="16">
        <f t="shared" si="17"/>
        <v>6.9</v>
      </c>
      <c r="AO177" s="3" t="s">
        <v>31</v>
      </c>
      <c r="AP177" s="3" t="s">
        <v>70</v>
      </c>
      <c r="AQ177" s="3" t="s">
        <v>33</v>
      </c>
      <c r="AR177" s="3" t="s">
        <v>24</v>
      </c>
      <c r="AS177" s="3" t="str" cm="1">
        <f t="array" ref="AS177:AW177">VLOOKUP($A177,Feedback[],{2,4,5,6,7},FALSE)</f>
        <v>FB0092</v>
      </c>
      <c r="AT177" s="3">
        <v>4</v>
      </c>
      <c r="AU177" s="3">
        <v>7</v>
      </c>
      <c r="AV177" s="3" t="str">
        <v>Email</v>
      </c>
      <c r="AW177" s="3" t="str">
        <v>None</v>
      </c>
    </row>
    <row r="178" spans="1:49" x14ac:dyDescent="0.3">
      <c r="A178" s="3" t="s">
        <v>502</v>
      </c>
      <c r="B178" s="4">
        <v>45503</v>
      </c>
      <c r="C178" s="4" t="str">
        <f t="shared" si="14"/>
        <v>Jul</v>
      </c>
      <c r="D178" s="4" t="str">
        <f t="shared" si="15"/>
        <v>2024</v>
      </c>
      <c r="E178" s="4">
        <v>45537</v>
      </c>
      <c r="F178" s="3" t="s">
        <v>23</v>
      </c>
      <c r="G178" s="3">
        <f t="shared" si="16"/>
        <v>34</v>
      </c>
      <c r="H178" s="3" t="s">
        <v>361</v>
      </c>
      <c r="I178" s="3" t="str">
        <f>VLOOKUP($H178,Customers!$A$1:$I$721,2,FALSE)</f>
        <v>Vinod Mishra</v>
      </c>
      <c r="J178" s="3" t="str">
        <f>VLOOKUP($H178,Customers!$A$1:$I$721,3,FALSE)</f>
        <v>Male</v>
      </c>
      <c r="K178" s="3">
        <f>VLOOKUP($H178,Customers!$A$1:$I$721,4,FALSE)</f>
        <v>35</v>
      </c>
      <c r="L178" s="3" t="str">
        <f>VLOOKUP($H178,Customers!$A$1:$I$721,5,FALSE)</f>
        <v>Bhubaneswar</v>
      </c>
      <c r="M178" s="3" t="str">
        <f>VLOOKUP($H178,Customers!$A$1:$I$721,6,FALSE)</f>
        <v>Odisha</v>
      </c>
      <c r="N178" s="3" t="str">
        <f>VLOOKUP($H178,Customers!$A$1:$I$721,7,FALSE)</f>
        <v>Salaried - Private</v>
      </c>
      <c r="O178" s="3">
        <f>VLOOKUP($H178,Customers!$A$1:$I$721,8,FALSE)</f>
        <v>1580000</v>
      </c>
      <c r="P178" s="3" t="str">
        <f>VLOOKUP($H178,Customers!$A$1:$I$721,9,FALSE)</f>
        <v>Individual</v>
      </c>
      <c r="Q178" s="3" t="s">
        <v>103</v>
      </c>
      <c r="R178" s="3" t="str" cm="1">
        <f t="array" ref="R178:Y178">VLOOKUP($Q178,Cars[],{2,3,4,5,6,7,8,9},FALSE)</f>
        <v>Maruti Suzuki</v>
      </c>
      <c r="S178" s="3" t="str">
        <v>Ertiga</v>
      </c>
      <c r="T178" s="3" t="str">
        <v>MPV</v>
      </c>
      <c r="U178" s="3" t="str">
        <v>CNG</v>
      </c>
      <c r="V178" s="3" t="str">
        <v>Manual</v>
      </c>
      <c r="W178" s="3">
        <v>900000</v>
      </c>
      <c r="X178" s="3">
        <v>2022</v>
      </c>
      <c r="Y178" s="3">
        <v>3</v>
      </c>
      <c r="Z178" s="3" t="s">
        <v>63</v>
      </c>
      <c r="AA178" s="3" t="str">
        <f>VLOOKUP(Z178,Dealers[],5,FALSE)</f>
        <v>East</v>
      </c>
      <c r="AB178" s="3" t="str" cm="1">
        <f t="array" ref="AB178:AE178">VLOOKUP($Z178,Dealers[],{2,7,8,9},FALSE)</f>
        <v>Bhubaneswar Motors</v>
      </c>
      <c r="AC178" s="3">
        <v>2008</v>
      </c>
      <c r="AD178" s="3">
        <v>4500</v>
      </c>
      <c r="AE178" s="3">
        <v>4.3</v>
      </c>
      <c r="AF178" s="3" t="s">
        <v>503</v>
      </c>
      <c r="AG178" s="3" t="str">
        <f>VLOOKUP($AF178,SalesPerson[],2,FALSE)</f>
        <v>Tarun Saini</v>
      </c>
      <c r="AH178" s="3">
        <f>_xlfn.XLOOKUP(AG178,Salespersons!$B:$B,Salespersons!$G:$G,,0)</f>
        <v>7</v>
      </c>
      <c r="AI178" s="3" t="str">
        <f>_xlfn.XLOOKUP(AG178,Salespersons!$B:$B,Salespersons!$I:$I,,0)</f>
        <v>True</v>
      </c>
      <c r="AJ178" s="3" t="s">
        <v>75</v>
      </c>
      <c r="AK178" s="14">
        <f t="shared" si="12"/>
        <v>3.6666666666666667E-2</v>
      </c>
      <c r="AL178" s="5">
        <v>33000</v>
      </c>
      <c r="AM178" s="5">
        <f t="shared" si="13"/>
        <v>867000</v>
      </c>
      <c r="AN178" s="16">
        <f t="shared" si="17"/>
        <v>8.67</v>
      </c>
      <c r="AO178" s="3" t="s">
        <v>31</v>
      </c>
      <c r="AP178" s="3" t="s">
        <v>100</v>
      </c>
      <c r="AQ178" s="3" t="s">
        <v>53</v>
      </c>
      <c r="AR178" s="3" t="s">
        <v>47</v>
      </c>
      <c r="AS178" s="3" t="s">
        <v>4646</v>
      </c>
      <c r="AT178" s="3" t="s">
        <v>4646</v>
      </c>
      <c r="AU178" s="3" t="s">
        <v>4646</v>
      </c>
      <c r="AV178" s="3" t="s">
        <v>4646</v>
      </c>
      <c r="AW178" s="3" t="s">
        <v>4646</v>
      </c>
    </row>
    <row r="179" spans="1:49" x14ac:dyDescent="0.3">
      <c r="A179" s="3" t="s">
        <v>504</v>
      </c>
      <c r="B179" s="4">
        <v>45505</v>
      </c>
      <c r="C179" s="4" t="str">
        <f t="shared" si="14"/>
        <v>Aug</v>
      </c>
      <c r="D179" s="4" t="str">
        <f t="shared" si="15"/>
        <v>2024</v>
      </c>
      <c r="E179" s="4">
        <v>45521</v>
      </c>
      <c r="F179" s="3" t="s">
        <v>23</v>
      </c>
      <c r="G179" s="3">
        <f t="shared" si="16"/>
        <v>16</v>
      </c>
      <c r="H179" s="3" t="s">
        <v>111</v>
      </c>
      <c r="I179" s="3" t="str">
        <f>VLOOKUP($H179,Customers!$A$1:$I$721,2,FALSE)</f>
        <v>Arjun Mehta</v>
      </c>
      <c r="J179" s="3" t="str">
        <f>VLOOKUP($H179,Customers!$A$1:$I$721,3,FALSE)</f>
        <v>Male</v>
      </c>
      <c r="K179" s="3">
        <f>VLOOKUP($H179,Customers!$A$1:$I$721,4,FALSE)</f>
        <v>41</v>
      </c>
      <c r="L179" s="3" t="str">
        <f>VLOOKUP($H179,Customers!$A$1:$I$721,5,FALSE)</f>
        <v>Lucknow</v>
      </c>
      <c r="M179" s="3" t="str">
        <f>VLOOKUP($H179,Customers!$A$1:$I$721,6,FALSE)</f>
        <v>Uttar Pradesh</v>
      </c>
      <c r="N179" s="3" t="str">
        <f>VLOOKUP($H179,Customers!$A$1:$I$721,7,FALSE)</f>
        <v>Engineer</v>
      </c>
      <c r="O179" s="3">
        <f>VLOOKUP($H179,Customers!$A$1:$I$721,8,FALSE)</f>
        <v>1510000</v>
      </c>
      <c r="P179" s="3" t="str">
        <f>VLOOKUP($H179,Customers!$A$1:$I$721,9,FALSE)</f>
        <v>Individual</v>
      </c>
      <c r="Q179" s="3" t="s">
        <v>67</v>
      </c>
      <c r="R179" s="3" t="str" cm="1">
        <f t="array" ref="R179:Y179">VLOOKUP($Q179,Cars[],{2,3,4,5,6,7,8,9},FALSE)</f>
        <v>Maruti Suzuki</v>
      </c>
      <c r="S179" s="3" t="str">
        <v>Dzire</v>
      </c>
      <c r="T179" s="3" t="str">
        <v>Sedan</v>
      </c>
      <c r="U179" s="3" t="str">
        <v>Petrol</v>
      </c>
      <c r="V179" s="3" t="str">
        <v>Manual</v>
      </c>
      <c r="W179" s="3">
        <v>690000</v>
      </c>
      <c r="X179" s="3">
        <v>2024</v>
      </c>
      <c r="Y179" s="3">
        <v>3</v>
      </c>
      <c r="Z179" s="3" t="s">
        <v>112</v>
      </c>
      <c r="AA179" s="3" t="str">
        <f>VLOOKUP(Z179,Dealers[],5,FALSE)</f>
        <v>North</v>
      </c>
      <c r="AB179" s="3" t="str" cm="1">
        <f t="array" ref="AB179:AE179">VLOOKUP($Z179,Dealers[],{2,7,8,9},FALSE)</f>
        <v>Noida Car World</v>
      </c>
      <c r="AC179" s="3">
        <v>2007</v>
      </c>
      <c r="AD179" s="3">
        <v>10000</v>
      </c>
      <c r="AE179" s="3">
        <v>3.8</v>
      </c>
      <c r="AF179" s="3" t="s">
        <v>505</v>
      </c>
      <c r="AG179" s="3" t="str">
        <f>VLOOKUP($AF179,SalesPerson[],2,FALSE)</f>
        <v>Imran Patel</v>
      </c>
      <c r="AH179" s="3">
        <f>_xlfn.XLOOKUP(AG179,Salespersons!$B:$B,Salespersons!$G:$G,,0)</f>
        <v>5</v>
      </c>
      <c r="AI179" s="3" t="str">
        <f>_xlfn.XLOOKUP(AG179,Salespersons!$B:$B,Salespersons!$I:$I,,0)</f>
        <v>True</v>
      </c>
      <c r="AJ179" s="3" t="s">
        <v>268</v>
      </c>
      <c r="AK179" s="14">
        <f t="shared" si="12"/>
        <v>0</v>
      </c>
      <c r="AL179" s="5">
        <v>0</v>
      </c>
      <c r="AM179" s="5">
        <f t="shared" si="13"/>
        <v>690000</v>
      </c>
      <c r="AN179" s="16">
        <f t="shared" si="17"/>
        <v>6.9</v>
      </c>
      <c r="AO179" s="3" t="s">
        <v>20</v>
      </c>
      <c r="AP179" s="3" t="s">
        <v>21</v>
      </c>
      <c r="AQ179" s="3" t="s">
        <v>53</v>
      </c>
      <c r="AR179" s="3" t="s">
        <v>24</v>
      </c>
      <c r="AS179" s="3" t="str" cm="1">
        <f t="array" ref="AS179:AW179">VLOOKUP($A179,Feedback[],{2,4,5,6,7},FALSE)</f>
        <v>FB0093</v>
      </c>
      <c r="AT179" s="3">
        <v>2</v>
      </c>
      <c r="AU179" s="3">
        <v>4</v>
      </c>
      <c r="AV179" s="3" t="str">
        <v>Dealer Visit</v>
      </c>
      <c r="AW179" s="3" t="str">
        <v>Vehicle Quality</v>
      </c>
    </row>
    <row r="180" spans="1:49" x14ac:dyDescent="0.3">
      <c r="A180" s="3" t="s">
        <v>506</v>
      </c>
      <c r="B180" s="4">
        <v>45506</v>
      </c>
      <c r="C180" s="4" t="str">
        <f t="shared" si="14"/>
        <v>Aug</v>
      </c>
      <c r="D180" s="4" t="str">
        <f t="shared" si="15"/>
        <v>2024</v>
      </c>
      <c r="E180" s="4">
        <v>45532</v>
      </c>
      <c r="F180" s="3" t="s">
        <v>23</v>
      </c>
      <c r="G180" s="3">
        <f t="shared" si="16"/>
        <v>26</v>
      </c>
      <c r="H180" s="3" t="s">
        <v>507</v>
      </c>
      <c r="I180" s="3" t="str">
        <f>VLOOKUP($H180,Customers!$A$1:$I$721,2,FALSE)</f>
        <v>Vinod Gupta</v>
      </c>
      <c r="J180" s="3" t="str">
        <f>VLOOKUP($H180,Customers!$A$1:$I$721,3,FALSE)</f>
        <v>Male</v>
      </c>
      <c r="K180" s="3">
        <f>VLOOKUP($H180,Customers!$A$1:$I$721,4,FALSE)</f>
        <v>57</v>
      </c>
      <c r="L180" s="3" t="str">
        <f>VLOOKUP($H180,Customers!$A$1:$I$721,5,FALSE)</f>
        <v>Ahmedabad</v>
      </c>
      <c r="M180" s="3" t="str">
        <f>VLOOKUP($H180,Customers!$A$1:$I$721,6,FALSE)</f>
        <v>Gujarat</v>
      </c>
      <c r="N180" s="3" t="str">
        <f>VLOOKUP($H180,Customers!$A$1:$I$721,7,FALSE)</f>
        <v>Salaried - Private</v>
      </c>
      <c r="O180" s="3">
        <f>VLOOKUP($H180,Customers!$A$1:$I$721,8,FALSE)</f>
        <v>1210000</v>
      </c>
      <c r="P180" s="3" t="str">
        <f>VLOOKUP($H180,Customers!$A$1:$I$721,9,FALSE)</f>
        <v>Individual</v>
      </c>
      <c r="Q180" s="3" t="s">
        <v>125</v>
      </c>
      <c r="R180" s="3" t="str" cm="1">
        <f t="array" ref="R180:Y180">VLOOKUP($Q180,Cars[],{2,3,4,5,6,7,8,9},FALSE)</f>
        <v>Hyundai</v>
      </c>
      <c r="S180" s="3" t="str">
        <v>Creta</v>
      </c>
      <c r="T180" s="3" t="str">
        <v>SUV</v>
      </c>
      <c r="U180" s="3" t="str">
        <v>Diesel</v>
      </c>
      <c r="V180" s="3" t="str">
        <v>Automatic</v>
      </c>
      <c r="W180" s="3">
        <v>1250000</v>
      </c>
      <c r="X180" s="3">
        <v>2024</v>
      </c>
      <c r="Y180" s="3">
        <v>4</v>
      </c>
      <c r="Z180" s="3" t="s">
        <v>225</v>
      </c>
      <c r="AA180" s="3" t="str">
        <f>VLOOKUP(Z180,Dealers[],5,FALSE)</f>
        <v>West</v>
      </c>
      <c r="AB180" s="3" t="str" cm="1">
        <f t="array" ref="AB180:AE180">VLOOKUP($Z180,Dealers[],{2,7,8,9},FALSE)</f>
        <v>Surat Autoplex</v>
      </c>
      <c r="AC180" s="3">
        <v>2010</v>
      </c>
      <c r="AD180" s="3">
        <v>10000</v>
      </c>
      <c r="AE180" s="3">
        <v>4.4000000000000004</v>
      </c>
      <c r="AF180" s="3" t="s">
        <v>226</v>
      </c>
      <c r="AG180" s="3" t="str">
        <f>VLOOKUP($AF180,SalesPerson[],2,FALSE)</f>
        <v>Jatin Kapoor</v>
      </c>
      <c r="AH180" s="3">
        <f>_xlfn.XLOOKUP(AG180,Salespersons!$B:$B,Salespersons!$G:$G,,0)</f>
        <v>5</v>
      </c>
      <c r="AI180" s="3" t="str">
        <f>_xlfn.XLOOKUP(AG180,Salespersons!$B:$B,Salespersons!$I:$I,,0)</f>
        <v>True</v>
      </c>
      <c r="AJ180" s="3" t="s">
        <v>19</v>
      </c>
      <c r="AK180" s="14">
        <f t="shared" si="12"/>
        <v>0</v>
      </c>
      <c r="AL180" s="5">
        <v>0</v>
      </c>
      <c r="AM180" s="5">
        <f t="shared" si="13"/>
        <v>1250000</v>
      </c>
      <c r="AN180" s="16">
        <f t="shared" si="17"/>
        <v>12.5</v>
      </c>
      <c r="AO180" s="3" t="s">
        <v>95</v>
      </c>
      <c r="AP180" s="3" t="s">
        <v>70</v>
      </c>
      <c r="AQ180" s="3" t="s">
        <v>86</v>
      </c>
      <c r="AR180" s="3" t="s">
        <v>47</v>
      </c>
      <c r="AS180" s="3" t="str" cm="1">
        <f t="array" ref="AS180:AW180">VLOOKUP($A180,Feedback[],{2,4,5,6,7},FALSE)</f>
        <v>FB0094</v>
      </c>
      <c r="AT180" s="3">
        <v>5</v>
      </c>
      <c r="AU180" s="3">
        <v>10</v>
      </c>
      <c r="AV180" s="3" t="str">
        <v>Dealer Visit</v>
      </c>
      <c r="AW180" s="3" t="str">
        <v>None</v>
      </c>
    </row>
    <row r="181" spans="1:49" x14ac:dyDescent="0.3">
      <c r="A181" s="3" t="s">
        <v>508</v>
      </c>
      <c r="B181" s="4">
        <v>45510</v>
      </c>
      <c r="C181" s="4" t="str">
        <f t="shared" si="14"/>
        <v>Aug</v>
      </c>
      <c r="D181" s="4" t="str">
        <f t="shared" si="15"/>
        <v>2024</v>
      </c>
      <c r="E181" s="4">
        <v>45514</v>
      </c>
      <c r="F181" s="3" t="s">
        <v>23</v>
      </c>
      <c r="G181" s="3">
        <f t="shared" si="16"/>
        <v>4</v>
      </c>
      <c r="H181" s="3" t="s">
        <v>509</v>
      </c>
      <c r="I181" s="3" t="str">
        <f>VLOOKUP($H181,Customers!$A$1:$I$721,2,FALSE)</f>
        <v>Swati Rao</v>
      </c>
      <c r="J181" s="3" t="str">
        <f>VLOOKUP($H181,Customers!$A$1:$I$721,3,FALSE)</f>
        <v>Female</v>
      </c>
      <c r="K181" s="3">
        <f>VLOOKUP($H181,Customers!$A$1:$I$721,4,FALSE)</f>
        <v>36</v>
      </c>
      <c r="L181" s="3" t="str">
        <f>VLOOKUP($H181,Customers!$A$1:$I$721,5,FALSE)</f>
        <v>Surat</v>
      </c>
      <c r="M181" s="3" t="str">
        <f>VLOOKUP($H181,Customers!$A$1:$I$721,6,FALSE)</f>
        <v>Gujarat</v>
      </c>
      <c r="N181" s="3" t="str">
        <f>VLOOKUP($H181,Customers!$A$1:$I$721,7,FALSE)</f>
        <v>Teacher</v>
      </c>
      <c r="O181" s="3">
        <f>VLOOKUP($H181,Customers!$A$1:$I$721,8,FALSE)</f>
        <v>590000</v>
      </c>
      <c r="P181" s="3" t="str">
        <f>VLOOKUP($H181,Customers!$A$1:$I$721,9,FALSE)</f>
        <v>Individual</v>
      </c>
      <c r="Q181" s="3" t="s">
        <v>67</v>
      </c>
      <c r="R181" s="3" t="str" cm="1">
        <f t="array" ref="R181:Y181">VLOOKUP($Q181,Cars[],{2,3,4,5,6,7,8,9},FALSE)</f>
        <v>Maruti Suzuki</v>
      </c>
      <c r="S181" s="3" t="str">
        <v>Dzire</v>
      </c>
      <c r="T181" s="3" t="str">
        <v>Sedan</v>
      </c>
      <c r="U181" s="3" t="str">
        <v>Petrol</v>
      </c>
      <c r="V181" s="3" t="str">
        <v>Manual</v>
      </c>
      <c r="W181" s="3">
        <v>690000</v>
      </c>
      <c r="X181" s="3">
        <v>2024</v>
      </c>
      <c r="Y181" s="3">
        <v>3</v>
      </c>
      <c r="Z181" s="3" t="s">
        <v>225</v>
      </c>
      <c r="AA181" s="3" t="str">
        <f>VLOOKUP(Z181,Dealers[],5,FALSE)</f>
        <v>West</v>
      </c>
      <c r="AB181" s="3" t="str" cm="1">
        <f t="array" ref="AB181:AE181">VLOOKUP($Z181,Dealers[],{2,7,8,9},FALSE)</f>
        <v>Surat Autoplex</v>
      </c>
      <c r="AC181" s="3">
        <v>2010</v>
      </c>
      <c r="AD181" s="3">
        <v>10000</v>
      </c>
      <c r="AE181" s="3">
        <v>4.4000000000000004</v>
      </c>
      <c r="AF181" s="3" t="s">
        <v>226</v>
      </c>
      <c r="AG181" s="3" t="str">
        <f>VLOOKUP($AF181,SalesPerson[],2,FALSE)</f>
        <v>Jatin Kapoor</v>
      </c>
      <c r="AH181" s="3">
        <f>_xlfn.XLOOKUP(AG181,Salespersons!$B:$B,Salespersons!$G:$G,,0)</f>
        <v>5</v>
      </c>
      <c r="AI181" s="3" t="str">
        <f>_xlfn.XLOOKUP(AG181,Salespersons!$B:$B,Salespersons!$I:$I,,0)</f>
        <v>True</v>
      </c>
      <c r="AJ181" s="3" t="s">
        <v>78</v>
      </c>
      <c r="AK181" s="14">
        <f t="shared" si="12"/>
        <v>1.7391304347826087E-2</v>
      </c>
      <c r="AL181" s="5">
        <v>12000</v>
      </c>
      <c r="AM181" s="5">
        <f t="shared" si="13"/>
        <v>678000</v>
      </c>
      <c r="AN181" s="16">
        <f t="shared" si="17"/>
        <v>6.78</v>
      </c>
      <c r="AO181" s="3" t="s">
        <v>20</v>
      </c>
      <c r="AP181" s="3" t="s">
        <v>21</v>
      </c>
      <c r="AQ181" s="3" t="s">
        <v>86</v>
      </c>
      <c r="AR181" s="3" t="s">
        <v>24</v>
      </c>
      <c r="AS181" s="3" t="s">
        <v>4646</v>
      </c>
      <c r="AT181" s="3" t="s">
        <v>4646</v>
      </c>
      <c r="AU181" s="3" t="s">
        <v>4646</v>
      </c>
      <c r="AV181" s="3" t="s">
        <v>4646</v>
      </c>
      <c r="AW181" s="3" t="s">
        <v>4646</v>
      </c>
    </row>
    <row r="182" spans="1:49" x14ac:dyDescent="0.3">
      <c r="A182" s="3" t="s">
        <v>510</v>
      </c>
      <c r="B182" s="4">
        <v>45511</v>
      </c>
      <c r="C182" s="4" t="str">
        <f t="shared" si="14"/>
        <v>Aug</v>
      </c>
      <c r="D182" s="4" t="str">
        <f t="shared" si="15"/>
        <v>2024</v>
      </c>
      <c r="E182" s="4">
        <v>45521</v>
      </c>
      <c r="F182" s="3" t="s">
        <v>23</v>
      </c>
      <c r="G182" s="3">
        <f t="shared" si="16"/>
        <v>10</v>
      </c>
      <c r="H182" s="3" t="s">
        <v>364</v>
      </c>
      <c r="I182" s="3" t="str">
        <f>VLOOKUP($H182,Customers!$A$1:$I$721,2,FALSE)</f>
        <v>Ankit Kapoor</v>
      </c>
      <c r="J182" s="3" t="str">
        <f>VLOOKUP($H182,Customers!$A$1:$I$721,3,FALSE)</f>
        <v>Male</v>
      </c>
      <c r="K182" s="3">
        <f>VLOOKUP($H182,Customers!$A$1:$I$721,4,FALSE)</f>
        <v>35</v>
      </c>
      <c r="L182" s="3" t="str">
        <f>VLOOKUP($H182,Customers!$A$1:$I$721,5,FALSE)</f>
        <v>Pune</v>
      </c>
      <c r="M182" s="3" t="str">
        <f>VLOOKUP($H182,Customers!$A$1:$I$721,6,FALSE)</f>
        <v>Maharashtra</v>
      </c>
      <c r="N182" s="3" t="str">
        <f>VLOOKUP($H182,Customers!$A$1:$I$721,7,FALSE)</f>
        <v>Salaried - Government</v>
      </c>
      <c r="O182" s="3">
        <f>VLOOKUP($H182,Customers!$A$1:$I$721,8,FALSE)</f>
        <v>600000</v>
      </c>
      <c r="P182" s="3" t="str">
        <f>VLOOKUP($H182,Customers!$A$1:$I$721,9,FALSE)</f>
        <v>Individual</v>
      </c>
      <c r="Q182" s="3" t="s">
        <v>16</v>
      </c>
      <c r="R182" s="3" t="str" cm="1">
        <f t="array" ref="R182:Y182">VLOOKUP($Q182,Cars[],{2,3,4,5,6,7,8,9},FALSE)</f>
        <v>Mahindra</v>
      </c>
      <c r="S182" s="3" t="str">
        <v>Bolero</v>
      </c>
      <c r="T182" s="3" t="str">
        <v>SUV</v>
      </c>
      <c r="U182" s="3" t="str">
        <v>Diesel</v>
      </c>
      <c r="V182" s="3" t="str">
        <v>Manual</v>
      </c>
      <c r="W182" s="3">
        <v>1000000</v>
      </c>
      <c r="X182" s="3">
        <v>2019</v>
      </c>
      <c r="Y182" s="3">
        <v>3</v>
      </c>
      <c r="Z182" s="3" t="s">
        <v>163</v>
      </c>
      <c r="AA182" s="3" t="str">
        <f>VLOOKUP(Z182,Dealers[],5,FALSE)</f>
        <v>West</v>
      </c>
      <c r="AB182" s="3" t="str" cm="1">
        <f t="array" ref="AB182:AE182">VLOOKUP($Z182,Dealers[],{2,7,8,9},FALSE)</f>
        <v>Mumbai Autoplex</v>
      </c>
      <c r="AC182" s="3">
        <v>2011</v>
      </c>
      <c r="AD182" s="3">
        <v>12000</v>
      </c>
      <c r="AE182" s="3">
        <v>3.5</v>
      </c>
      <c r="AF182" s="3" t="s">
        <v>201</v>
      </c>
      <c r="AG182" s="3" t="str">
        <f>VLOOKUP($AF182,SalesPerson[],2,FALSE)</f>
        <v>Karan Rao</v>
      </c>
      <c r="AH182" s="3">
        <f>_xlfn.XLOOKUP(AG182,Salespersons!$B:$B,Salespersons!$G:$G,,0)</f>
        <v>4</v>
      </c>
      <c r="AI182" s="3" t="str">
        <f>_xlfn.XLOOKUP(AG182,Salespersons!$B:$B,Salespersons!$I:$I,,0)</f>
        <v>True</v>
      </c>
      <c r="AJ182" s="3" t="s">
        <v>78</v>
      </c>
      <c r="AK182" s="14">
        <f t="shared" si="12"/>
        <v>3.5000000000000003E-2</v>
      </c>
      <c r="AL182" s="5">
        <v>35000</v>
      </c>
      <c r="AM182" s="5">
        <f t="shared" si="13"/>
        <v>965000</v>
      </c>
      <c r="AN182" s="16">
        <f t="shared" si="17"/>
        <v>9.65</v>
      </c>
      <c r="AO182" s="3" t="s">
        <v>20</v>
      </c>
      <c r="AP182" s="3" t="s">
        <v>21</v>
      </c>
      <c r="AQ182" s="3" t="s">
        <v>33</v>
      </c>
      <c r="AR182" s="3" t="s">
        <v>47</v>
      </c>
      <c r="AS182" s="3" t="s">
        <v>4646</v>
      </c>
      <c r="AT182" s="3" t="s">
        <v>4646</v>
      </c>
      <c r="AU182" s="3" t="s">
        <v>4646</v>
      </c>
      <c r="AV182" s="3" t="s">
        <v>4646</v>
      </c>
      <c r="AW182" s="3" t="s">
        <v>4646</v>
      </c>
    </row>
    <row r="183" spans="1:49" x14ac:dyDescent="0.3">
      <c r="A183" s="3" t="s">
        <v>511</v>
      </c>
      <c r="B183" s="4">
        <v>45511</v>
      </c>
      <c r="C183" s="4" t="str">
        <f t="shared" si="14"/>
        <v>Aug</v>
      </c>
      <c r="D183" s="4" t="str">
        <f t="shared" si="15"/>
        <v>2024</v>
      </c>
      <c r="E183" s="4">
        <v>45527</v>
      </c>
      <c r="F183" s="3" t="s">
        <v>23</v>
      </c>
      <c r="G183" s="3">
        <f t="shared" si="16"/>
        <v>16</v>
      </c>
      <c r="H183" s="3" t="s">
        <v>152</v>
      </c>
      <c r="I183" s="3" t="str">
        <f>VLOOKUP($H183,Customers!$A$1:$I$721,2,FALSE)</f>
        <v>Mohit Bose</v>
      </c>
      <c r="J183" s="3" t="str">
        <f>VLOOKUP($H183,Customers!$A$1:$I$721,3,FALSE)</f>
        <v>Male</v>
      </c>
      <c r="K183" s="3">
        <f>VLOOKUP($H183,Customers!$A$1:$I$721,4,FALSE)</f>
        <v>47</v>
      </c>
      <c r="L183" s="3" t="str">
        <f>VLOOKUP($H183,Customers!$A$1:$I$721,5,FALSE)</f>
        <v>Gurugram</v>
      </c>
      <c r="M183" s="3" t="str">
        <f>VLOOKUP($H183,Customers!$A$1:$I$721,6,FALSE)</f>
        <v>Haryana</v>
      </c>
      <c r="N183" s="3" t="str">
        <f>VLOOKUP($H183,Customers!$A$1:$I$721,7,FALSE)</f>
        <v>Retired</v>
      </c>
      <c r="O183" s="3">
        <f>VLOOKUP($H183,Customers!$A$1:$I$721,8,FALSE)</f>
        <v>350000</v>
      </c>
      <c r="P183" s="3" t="str">
        <f>VLOOKUP($H183,Customers!$A$1:$I$721,9,FALSE)</f>
        <v>Individual</v>
      </c>
      <c r="Q183" s="3" t="s">
        <v>56</v>
      </c>
      <c r="R183" s="3" t="str" cm="1">
        <f t="array" ref="R183:Y183">VLOOKUP($Q183,Cars[],{2,3,4,5,6,7,8,9},FALSE)</f>
        <v>Maruti Suzuki</v>
      </c>
      <c r="S183" s="3" t="str">
        <v>Baleno</v>
      </c>
      <c r="T183" s="3" t="str">
        <v>Hatchback</v>
      </c>
      <c r="U183" s="3" t="str">
        <v>Petrol</v>
      </c>
      <c r="V183" s="3" t="str">
        <v>Automatic</v>
      </c>
      <c r="W183" s="3">
        <v>760000</v>
      </c>
      <c r="X183" s="3">
        <v>2022</v>
      </c>
      <c r="Y183" s="3">
        <v>2</v>
      </c>
      <c r="Z183" s="3" t="s">
        <v>51</v>
      </c>
      <c r="AA183" s="3" t="str">
        <f>VLOOKUP(Z183,Dealers[],5,FALSE)</f>
        <v>North</v>
      </c>
      <c r="AB183" s="3" t="str" cm="1">
        <f t="array" ref="AB183:AE183">VLOOKUP($Z183,Dealers[],{2,7,8,9},FALSE)</f>
        <v>Panipat Motors</v>
      </c>
      <c r="AC183" s="3">
        <v>2012</v>
      </c>
      <c r="AD183" s="3">
        <v>10000</v>
      </c>
      <c r="AE183" s="3">
        <v>4.2</v>
      </c>
      <c r="AF183" s="3" t="s">
        <v>413</v>
      </c>
      <c r="AG183" s="3" t="str">
        <f>VLOOKUP($AF183,SalesPerson[],2,FALSE)</f>
        <v>Varun Das</v>
      </c>
      <c r="AH183" s="3">
        <f>_xlfn.XLOOKUP(AG183,Salespersons!$B:$B,Salespersons!$G:$G,,0)</f>
        <v>8</v>
      </c>
      <c r="AI183" s="3" t="str">
        <f>_xlfn.XLOOKUP(AG183,Salespersons!$B:$B,Salespersons!$I:$I,,0)</f>
        <v>True</v>
      </c>
      <c r="AJ183" s="3" t="s">
        <v>78</v>
      </c>
      <c r="AK183" s="14">
        <f t="shared" si="12"/>
        <v>2.5000000000000001E-2</v>
      </c>
      <c r="AL183" s="5">
        <v>19000</v>
      </c>
      <c r="AM183" s="5">
        <f t="shared" si="13"/>
        <v>741000</v>
      </c>
      <c r="AN183" s="16">
        <f t="shared" si="17"/>
        <v>7.41</v>
      </c>
      <c r="AO183" s="3" t="s">
        <v>31</v>
      </c>
      <c r="AP183" s="3" t="s">
        <v>180</v>
      </c>
      <c r="AQ183" s="3" t="s">
        <v>46</v>
      </c>
      <c r="AR183" s="3" t="s">
        <v>24</v>
      </c>
      <c r="AS183" s="3" t="s">
        <v>4646</v>
      </c>
      <c r="AT183" s="3" t="s">
        <v>4646</v>
      </c>
      <c r="AU183" s="3" t="s">
        <v>4646</v>
      </c>
      <c r="AV183" s="3" t="s">
        <v>4646</v>
      </c>
      <c r="AW183" s="3" t="s">
        <v>4646</v>
      </c>
    </row>
    <row r="184" spans="1:49" x14ac:dyDescent="0.3">
      <c r="A184" s="3" t="s">
        <v>512</v>
      </c>
      <c r="B184" s="4">
        <v>45511</v>
      </c>
      <c r="C184" s="4" t="str">
        <f t="shared" si="14"/>
        <v>Aug</v>
      </c>
      <c r="D184" s="4" t="str">
        <f t="shared" si="15"/>
        <v>2024</v>
      </c>
      <c r="E184" s="4">
        <v>45526</v>
      </c>
      <c r="F184" s="3" t="s">
        <v>23</v>
      </c>
      <c r="G184" s="3">
        <f t="shared" si="16"/>
        <v>15</v>
      </c>
      <c r="H184" s="3" t="s">
        <v>513</v>
      </c>
      <c r="I184" s="3" t="str">
        <f>VLOOKUP($H184,Customers!$A$1:$I$721,2,FALSE)</f>
        <v>Ramesh Jain</v>
      </c>
      <c r="J184" s="3" t="str">
        <f>VLOOKUP($H184,Customers!$A$1:$I$721,3,FALSE)</f>
        <v>Male</v>
      </c>
      <c r="K184" s="3">
        <f>VLOOKUP($H184,Customers!$A$1:$I$721,4,FALSE)</f>
        <v>21</v>
      </c>
      <c r="L184" s="3" t="str">
        <f>VLOOKUP($H184,Customers!$A$1:$I$721,5,FALSE)</f>
        <v>Jaipur</v>
      </c>
      <c r="M184" s="3" t="str">
        <f>VLOOKUP($H184,Customers!$A$1:$I$721,6,FALSE)</f>
        <v>Rajasthan</v>
      </c>
      <c r="N184" s="3" t="str">
        <f>VLOOKUP($H184,Customers!$A$1:$I$721,7,FALSE)</f>
        <v>Salaried - Private</v>
      </c>
      <c r="O184" s="3">
        <f>VLOOKUP($H184,Customers!$A$1:$I$721,8,FALSE)</f>
        <v>660000</v>
      </c>
      <c r="P184" s="3" t="str">
        <f>VLOOKUP($H184,Customers!$A$1:$I$721,9,FALSE)</f>
        <v>Individual</v>
      </c>
      <c r="Q184" s="3" t="s">
        <v>99</v>
      </c>
      <c r="R184" s="3" t="str" cm="1">
        <f t="array" ref="R184:Y184">VLOOKUP($Q184,Cars[],{2,3,4,5,6,7,8,9},FALSE)</f>
        <v>Volkswagen</v>
      </c>
      <c r="S184" s="3" t="str">
        <v>Virtus</v>
      </c>
      <c r="T184" s="3" t="str">
        <v>Sedan</v>
      </c>
      <c r="U184" s="3" t="str">
        <v>Petrol</v>
      </c>
      <c r="V184" s="3" t="str">
        <v>Automatic</v>
      </c>
      <c r="W184" s="3">
        <v>1350000</v>
      </c>
      <c r="X184" s="3">
        <v>2022</v>
      </c>
      <c r="Y184" s="3">
        <v>3</v>
      </c>
      <c r="Z184" s="3" t="s">
        <v>146</v>
      </c>
      <c r="AA184" s="3" t="str">
        <f>VLOOKUP(Z184,Dealers[],5,FALSE)</f>
        <v>North</v>
      </c>
      <c r="AB184" s="3" t="str" cm="1">
        <f t="array" ref="AB184:AE184">VLOOKUP($Z184,Dealers[],{2,7,8,9},FALSE)</f>
        <v>Jaipur Wheels</v>
      </c>
      <c r="AC184" s="3">
        <v>2015</v>
      </c>
      <c r="AD184" s="3">
        <v>3000</v>
      </c>
      <c r="AE184" s="3">
        <v>3.5</v>
      </c>
      <c r="AF184" s="3" t="s">
        <v>514</v>
      </c>
      <c r="AG184" s="3" t="str">
        <f>VLOOKUP($AF184,SalesPerson[],2,FALSE)</f>
        <v>Nisha Khanna</v>
      </c>
      <c r="AH184" s="3">
        <f>_xlfn.XLOOKUP(AG184,Salespersons!$B:$B,Salespersons!$G:$G,,0)</f>
        <v>6</v>
      </c>
      <c r="AI184" s="3" t="str">
        <f>_xlfn.XLOOKUP(AG184,Salespersons!$B:$B,Salespersons!$I:$I,,0)</f>
        <v>False</v>
      </c>
      <c r="AJ184" s="3" t="s">
        <v>78</v>
      </c>
      <c r="AK184" s="14">
        <f t="shared" si="12"/>
        <v>3.7777777777777778E-2</v>
      </c>
      <c r="AL184" s="5">
        <v>51000</v>
      </c>
      <c r="AM184" s="5">
        <f t="shared" si="13"/>
        <v>1299000</v>
      </c>
      <c r="AN184" s="16">
        <f t="shared" si="17"/>
        <v>12.99</v>
      </c>
      <c r="AO184" s="3" t="s">
        <v>31</v>
      </c>
      <c r="AP184" s="3" t="s">
        <v>96</v>
      </c>
      <c r="AQ184" s="3" t="s">
        <v>53</v>
      </c>
      <c r="AR184" s="3" t="s">
        <v>24</v>
      </c>
      <c r="AS184" s="3" t="str" cm="1">
        <f t="array" ref="AS184:AW184">VLOOKUP($A184,Feedback[],{2,4,5,6,7},FALSE)</f>
        <v>FB0095</v>
      </c>
      <c r="AT184" s="3">
        <v>3</v>
      </c>
      <c r="AU184" s="3">
        <v>7</v>
      </c>
      <c r="AV184" s="3" t="str">
        <v>Dealer Visit</v>
      </c>
      <c r="AW184" s="3" t="str">
        <v>Delivery Delay</v>
      </c>
    </row>
    <row r="185" spans="1:49" x14ac:dyDescent="0.3">
      <c r="A185" s="3" t="s">
        <v>515</v>
      </c>
      <c r="B185" s="4">
        <v>45512</v>
      </c>
      <c r="C185" s="4" t="str">
        <f t="shared" si="14"/>
        <v>Aug</v>
      </c>
      <c r="D185" s="4" t="str">
        <f t="shared" si="15"/>
        <v>2024</v>
      </c>
      <c r="E185" s="4">
        <v>45516</v>
      </c>
      <c r="F185" s="3" t="s">
        <v>23</v>
      </c>
      <c r="G185" s="3">
        <f t="shared" si="16"/>
        <v>4</v>
      </c>
      <c r="H185" s="3" t="s">
        <v>516</v>
      </c>
      <c r="I185" s="3" t="str">
        <f>VLOOKUP($H185,Customers!$A$1:$I$721,2,FALSE)</f>
        <v>Varun Jain</v>
      </c>
      <c r="J185" s="3" t="str">
        <f>VLOOKUP($H185,Customers!$A$1:$I$721,3,FALSE)</f>
        <v>Male</v>
      </c>
      <c r="K185" s="3">
        <f>VLOOKUP($H185,Customers!$A$1:$I$721,4,FALSE)</f>
        <v>40</v>
      </c>
      <c r="L185" s="3" t="str">
        <f>VLOOKUP($H185,Customers!$A$1:$I$721,5,FALSE)</f>
        <v>Ahmedabad</v>
      </c>
      <c r="M185" s="3" t="str">
        <f>VLOOKUP($H185,Customers!$A$1:$I$721,6,FALSE)</f>
        <v>Gujarat</v>
      </c>
      <c r="N185" s="3" t="str">
        <f>VLOOKUP($H185,Customers!$A$1:$I$721,7,FALSE)</f>
        <v>Business Owner</v>
      </c>
      <c r="O185" s="3">
        <f>VLOOKUP($H185,Customers!$A$1:$I$721,8,FALSE)</f>
        <v>3220000</v>
      </c>
      <c r="P185" s="3" t="str">
        <f>VLOOKUP($H185,Customers!$A$1:$I$721,9,FALSE)</f>
        <v>Individual</v>
      </c>
      <c r="Q185" s="3" t="s">
        <v>195</v>
      </c>
      <c r="R185" s="3" t="str" cm="1">
        <f t="array" ref="R185:Y185">VLOOKUP($Q185,Cars[],{2,3,4,5,6,7,8,9},FALSE)</f>
        <v>Renault</v>
      </c>
      <c r="S185" s="3" t="str">
        <v>Kiger</v>
      </c>
      <c r="T185" s="3" t="str">
        <v>SUV</v>
      </c>
      <c r="U185" s="3" t="str">
        <v>Petrol</v>
      </c>
      <c r="V185" s="3" t="str">
        <v>Manual</v>
      </c>
      <c r="W185" s="3">
        <v>700000</v>
      </c>
      <c r="X185" s="3">
        <v>2021</v>
      </c>
      <c r="Y185" s="3">
        <v>4</v>
      </c>
      <c r="Z185" s="3" t="s">
        <v>209</v>
      </c>
      <c r="AA185" s="3" t="str">
        <f>VLOOKUP(Z185,Dealers[],5,FALSE)</f>
        <v>West</v>
      </c>
      <c r="AB185" s="3" t="str" cm="1">
        <f t="array" ref="AB185:AE185">VLOOKUP($Z185,Dealers[],{2,7,8,9},FALSE)</f>
        <v>Ahmedabad Auto Hub</v>
      </c>
      <c r="AC185" s="3">
        <v>2011</v>
      </c>
      <c r="AD185" s="3">
        <v>12000</v>
      </c>
      <c r="AE185" s="3">
        <v>3.8</v>
      </c>
      <c r="AF185" s="3" t="s">
        <v>367</v>
      </c>
      <c r="AG185" s="3" t="str">
        <f>VLOOKUP($AF185,SalesPerson[],2,FALSE)</f>
        <v>Arjun Pillai</v>
      </c>
      <c r="AH185" s="3">
        <f>_xlfn.XLOOKUP(AG185,Salespersons!$B:$B,Salespersons!$G:$G,,0)</f>
        <v>6</v>
      </c>
      <c r="AI185" s="3" t="str">
        <f>_xlfn.XLOOKUP(AG185,Salespersons!$B:$B,Salespersons!$I:$I,,0)</f>
        <v>True</v>
      </c>
      <c r="AJ185" s="3" t="s">
        <v>75</v>
      </c>
      <c r="AK185" s="14">
        <f t="shared" si="12"/>
        <v>0</v>
      </c>
      <c r="AL185" s="5">
        <v>0</v>
      </c>
      <c r="AM185" s="5">
        <f t="shared" si="13"/>
        <v>700000</v>
      </c>
      <c r="AN185" s="16">
        <f t="shared" si="17"/>
        <v>7</v>
      </c>
      <c r="AO185" s="3" t="s">
        <v>20</v>
      </c>
      <c r="AP185" s="3" t="s">
        <v>21</v>
      </c>
      <c r="AQ185" s="3" t="s">
        <v>33</v>
      </c>
      <c r="AR185" s="3" t="s">
        <v>24</v>
      </c>
      <c r="AS185" s="3" t="str" cm="1">
        <f t="array" ref="AS185:AW185">VLOOKUP($A185,Feedback[],{2,4,5,6,7},FALSE)</f>
        <v>FB0096</v>
      </c>
      <c r="AT185" s="3">
        <v>2</v>
      </c>
      <c r="AU185" s="3">
        <v>3</v>
      </c>
      <c r="AV185" s="3" t="str">
        <v>Phone</v>
      </c>
      <c r="AW185" s="3" t="str">
        <v>Pricing</v>
      </c>
    </row>
    <row r="186" spans="1:49" x14ac:dyDescent="0.3">
      <c r="A186" s="3" t="s">
        <v>517</v>
      </c>
      <c r="B186" s="4">
        <v>45513</v>
      </c>
      <c r="C186" s="4" t="str">
        <f t="shared" si="14"/>
        <v>Aug</v>
      </c>
      <c r="D186" s="4" t="str">
        <f t="shared" si="15"/>
        <v>2024</v>
      </c>
      <c r="E186" s="4">
        <v>45520</v>
      </c>
      <c r="F186" s="3" t="s">
        <v>23</v>
      </c>
      <c r="G186" s="3">
        <f t="shared" si="16"/>
        <v>7</v>
      </c>
      <c r="H186" s="3" t="s">
        <v>518</v>
      </c>
      <c r="I186" s="3" t="str">
        <f>VLOOKUP($H186,Customers!$A$1:$I$721,2,FALSE)</f>
        <v>Sachin Khanna</v>
      </c>
      <c r="J186" s="3" t="str">
        <f>VLOOKUP($H186,Customers!$A$1:$I$721,3,FALSE)</f>
        <v>Male</v>
      </c>
      <c r="K186" s="3">
        <f>VLOOKUP($H186,Customers!$A$1:$I$721,4,FALSE)</f>
        <v>27</v>
      </c>
      <c r="L186" s="3" t="str">
        <f>VLOOKUP($H186,Customers!$A$1:$I$721,5,FALSE)</f>
        <v>Jaipur</v>
      </c>
      <c r="M186" s="3" t="str">
        <f>VLOOKUP($H186,Customers!$A$1:$I$721,6,FALSE)</f>
        <v>Rajasthan</v>
      </c>
      <c r="N186" s="3" t="str">
        <f>VLOOKUP($H186,Customers!$A$1:$I$721,7,FALSE)</f>
        <v>Salaried - Private</v>
      </c>
      <c r="O186" s="3">
        <f>VLOOKUP($H186,Customers!$A$1:$I$721,8,FALSE)</f>
        <v>870000</v>
      </c>
      <c r="P186" s="3" t="str">
        <f>VLOOKUP($H186,Customers!$A$1:$I$721,9,FALSE)</f>
        <v>Individual</v>
      </c>
      <c r="Q186" s="3" t="s">
        <v>117</v>
      </c>
      <c r="R186" s="3" t="str" cm="1">
        <f t="array" ref="R186:Y186">VLOOKUP($Q186,Cars[],{2,3,4,5,6,7,8,9},FALSE)</f>
        <v>Kia</v>
      </c>
      <c r="S186" s="3" t="str">
        <v>Carens</v>
      </c>
      <c r="T186" s="3" t="str">
        <v>MPV</v>
      </c>
      <c r="U186" s="3" t="str">
        <v>Diesel</v>
      </c>
      <c r="V186" s="3" t="str">
        <v>Manual</v>
      </c>
      <c r="W186" s="3">
        <v>1200000</v>
      </c>
      <c r="X186" s="3">
        <v>2022</v>
      </c>
      <c r="Y186" s="3">
        <v>3</v>
      </c>
      <c r="Z186" s="3" t="s">
        <v>146</v>
      </c>
      <c r="AA186" s="3" t="str">
        <f>VLOOKUP(Z186,Dealers[],5,FALSE)</f>
        <v>North</v>
      </c>
      <c r="AB186" s="3" t="str" cm="1">
        <f t="array" ref="AB186:AE186">VLOOKUP($Z186,Dealers[],{2,7,8,9},FALSE)</f>
        <v>Jaipur Wheels</v>
      </c>
      <c r="AC186" s="3">
        <v>2015</v>
      </c>
      <c r="AD186" s="3">
        <v>3000</v>
      </c>
      <c r="AE186" s="3">
        <v>3.5</v>
      </c>
      <c r="AF186" s="3" t="s">
        <v>198</v>
      </c>
      <c r="AG186" s="3" t="str">
        <f>VLOOKUP($AF186,SalesPerson[],2,FALSE)</f>
        <v>Rahul Kapoor</v>
      </c>
      <c r="AH186" s="3">
        <f>_xlfn.XLOOKUP(AG186,Salespersons!$B:$B,Salespersons!$G:$G,,0)</f>
        <v>8</v>
      </c>
      <c r="AI186" s="3" t="str">
        <f>_xlfn.XLOOKUP(AG186,Salespersons!$B:$B,Salespersons!$I:$I,,0)</f>
        <v>True</v>
      </c>
      <c r="AJ186" s="3" t="s">
        <v>30</v>
      </c>
      <c r="AK186" s="14">
        <f t="shared" si="12"/>
        <v>2.9166666666666667E-2</v>
      </c>
      <c r="AL186" s="5">
        <v>35000</v>
      </c>
      <c r="AM186" s="5">
        <f t="shared" si="13"/>
        <v>1165000</v>
      </c>
      <c r="AN186" s="16">
        <f t="shared" si="17"/>
        <v>11.65</v>
      </c>
      <c r="AO186" s="3" t="s">
        <v>31</v>
      </c>
      <c r="AP186" s="3" t="s">
        <v>39</v>
      </c>
      <c r="AQ186" s="3" t="s">
        <v>86</v>
      </c>
      <c r="AR186" s="3" t="s">
        <v>24</v>
      </c>
      <c r="AS186" s="3" t="s">
        <v>4646</v>
      </c>
      <c r="AT186" s="3" t="s">
        <v>4646</v>
      </c>
      <c r="AU186" s="3" t="s">
        <v>4646</v>
      </c>
      <c r="AV186" s="3" t="s">
        <v>4646</v>
      </c>
      <c r="AW186" s="3" t="s">
        <v>4646</v>
      </c>
    </row>
    <row r="187" spans="1:49" x14ac:dyDescent="0.3">
      <c r="A187" s="3" t="s">
        <v>519</v>
      </c>
      <c r="B187" s="4">
        <v>45514</v>
      </c>
      <c r="C187" s="4" t="str">
        <f t="shared" si="14"/>
        <v>Aug</v>
      </c>
      <c r="D187" s="4" t="str">
        <f t="shared" si="15"/>
        <v>2024</v>
      </c>
      <c r="E187" s="4">
        <v>45536</v>
      </c>
      <c r="F187" s="3" t="s">
        <v>23</v>
      </c>
      <c r="G187" s="3">
        <f t="shared" si="16"/>
        <v>22</v>
      </c>
      <c r="H187" s="3" t="s">
        <v>265</v>
      </c>
      <c r="I187" s="3" t="str">
        <f>VLOOKUP($H187,Customers!$A$1:$I$721,2,FALSE)</f>
        <v>Ravi Singh</v>
      </c>
      <c r="J187" s="3" t="str">
        <f>VLOOKUP($H187,Customers!$A$1:$I$721,3,FALSE)</f>
        <v>Male</v>
      </c>
      <c r="K187" s="3">
        <f>VLOOKUP($H187,Customers!$A$1:$I$721,4,FALSE)</f>
        <v>31</v>
      </c>
      <c r="L187" s="3" t="str">
        <f>VLOOKUP($H187,Customers!$A$1:$I$721,5,FALSE)</f>
        <v>Bhubaneswar</v>
      </c>
      <c r="M187" s="3" t="str">
        <f>VLOOKUP($H187,Customers!$A$1:$I$721,6,FALSE)</f>
        <v>Odisha</v>
      </c>
      <c r="N187" s="3" t="str">
        <f>VLOOKUP($H187,Customers!$A$1:$I$721,7,FALSE)</f>
        <v>Teacher</v>
      </c>
      <c r="O187" s="3">
        <f>VLOOKUP($H187,Customers!$A$1:$I$721,8,FALSE)</f>
        <v>590000</v>
      </c>
      <c r="P187" s="3" t="str">
        <f>VLOOKUP($H187,Customers!$A$1:$I$721,9,FALSE)</f>
        <v>Individual</v>
      </c>
      <c r="Q187" s="3" t="s">
        <v>103</v>
      </c>
      <c r="R187" s="3" t="str" cm="1">
        <f t="array" ref="R187:Y187">VLOOKUP($Q187,Cars[],{2,3,4,5,6,7,8,9},FALSE)</f>
        <v>Maruti Suzuki</v>
      </c>
      <c r="S187" s="3" t="str">
        <v>Ertiga</v>
      </c>
      <c r="T187" s="3" t="str">
        <v>MPV</v>
      </c>
      <c r="U187" s="3" t="str">
        <v>CNG</v>
      </c>
      <c r="V187" s="3" t="str">
        <v>Manual</v>
      </c>
      <c r="W187" s="3">
        <v>900000</v>
      </c>
      <c r="X187" s="3">
        <v>2022</v>
      </c>
      <c r="Y187" s="3">
        <v>3</v>
      </c>
      <c r="Z187" s="3" t="s">
        <v>63</v>
      </c>
      <c r="AA187" s="3" t="str">
        <f>VLOOKUP(Z187,Dealers[],5,FALSE)</f>
        <v>East</v>
      </c>
      <c r="AB187" s="3" t="str" cm="1">
        <f t="array" ref="AB187:AE187">VLOOKUP($Z187,Dealers[],{2,7,8,9},FALSE)</f>
        <v>Bhubaneswar Motors</v>
      </c>
      <c r="AC187" s="3">
        <v>2008</v>
      </c>
      <c r="AD187" s="3">
        <v>4500</v>
      </c>
      <c r="AE187" s="3">
        <v>4.3</v>
      </c>
      <c r="AF187" s="3" t="s">
        <v>64</v>
      </c>
      <c r="AG187" s="3" t="str">
        <f>VLOOKUP($AF187,SalesPerson[],2,FALSE)</f>
        <v>Akash Jain</v>
      </c>
      <c r="AH187" s="3">
        <f>_xlfn.XLOOKUP(AG187,Salespersons!$B:$B,Salespersons!$G:$G,,0)</f>
        <v>5</v>
      </c>
      <c r="AI187" s="3" t="str">
        <f>_xlfn.XLOOKUP(AG187,Salespersons!$B:$B,Salespersons!$I:$I,,0)</f>
        <v>True</v>
      </c>
      <c r="AJ187" s="3" t="s">
        <v>59</v>
      </c>
      <c r="AK187" s="14">
        <f t="shared" si="12"/>
        <v>2.8888888888888888E-2</v>
      </c>
      <c r="AL187" s="5">
        <v>26000</v>
      </c>
      <c r="AM187" s="5">
        <f t="shared" si="13"/>
        <v>874000</v>
      </c>
      <c r="AN187" s="16">
        <f t="shared" si="17"/>
        <v>8.74</v>
      </c>
      <c r="AO187" s="3" t="s">
        <v>95</v>
      </c>
      <c r="AP187" s="3" t="s">
        <v>180</v>
      </c>
      <c r="AQ187" s="3" t="s">
        <v>53</v>
      </c>
      <c r="AR187" s="3" t="s">
        <v>24</v>
      </c>
      <c r="AS187" s="3" t="str" cm="1">
        <f t="array" ref="AS187:AW187">VLOOKUP($A187,Feedback[],{2,4,5,6,7},FALSE)</f>
        <v>FB0097</v>
      </c>
      <c r="AT187" s="3">
        <v>5</v>
      </c>
      <c r="AU187" s="3">
        <v>10</v>
      </c>
      <c r="AV187" s="3" t="str">
        <v>Email</v>
      </c>
      <c r="AW187" s="3" t="str">
        <v>None</v>
      </c>
    </row>
    <row r="188" spans="1:49" x14ac:dyDescent="0.3">
      <c r="A188" s="3" t="s">
        <v>520</v>
      </c>
      <c r="B188" s="4">
        <v>45514</v>
      </c>
      <c r="C188" s="4" t="str">
        <f t="shared" si="14"/>
        <v>Aug</v>
      </c>
      <c r="D188" s="4" t="str">
        <f t="shared" si="15"/>
        <v>2024</v>
      </c>
      <c r="E188" s="4">
        <v>45537</v>
      </c>
      <c r="F188" s="3" t="s">
        <v>23</v>
      </c>
      <c r="G188" s="3">
        <f t="shared" si="16"/>
        <v>23</v>
      </c>
      <c r="H188" s="3" t="s">
        <v>178</v>
      </c>
      <c r="I188" s="3" t="str">
        <f>VLOOKUP($H188,Customers!$A$1:$I$721,2,FALSE)</f>
        <v>Suresh Agarwal</v>
      </c>
      <c r="J188" s="3" t="str">
        <f>VLOOKUP($H188,Customers!$A$1:$I$721,3,FALSE)</f>
        <v>Male</v>
      </c>
      <c r="K188" s="3">
        <f>VLOOKUP($H188,Customers!$A$1:$I$721,4,FALSE)</f>
        <v>28</v>
      </c>
      <c r="L188" s="3" t="str">
        <f>VLOOKUP($H188,Customers!$A$1:$I$721,5,FALSE)</f>
        <v>Ludhiana</v>
      </c>
      <c r="M188" s="3" t="str">
        <f>VLOOKUP($H188,Customers!$A$1:$I$721,6,FALSE)</f>
        <v>Punjab</v>
      </c>
      <c r="N188" s="3" t="str">
        <f>VLOOKUP($H188,Customers!$A$1:$I$721,7,FALSE)</f>
        <v>Salaried - Private</v>
      </c>
      <c r="O188" s="3">
        <f>VLOOKUP($H188,Customers!$A$1:$I$721,8,FALSE)</f>
        <v>1370000</v>
      </c>
      <c r="P188" s="3" t="str">
        <f>VLOOKUP($H188,Customers!$A$1:$I$721,9,FALSE)</f>
        <v>Individual</v>
      </c>
      <c r="Q188" s="3" t="s">
        <v>195</v>
      </c>
      <c r="R188" s="3" t="str" cm="1">
        <f t="array" ref="R188:Y188">VLOOKUP($Q188,Cars[],{2,3,4,5,6,7,8,9},FALSE)</f>
        <v>Renault</v>
      </c>
      <c r="S188" s="3" t="str">
        <v>Kiger</v>
      </c>
      <c r="T188" s="3" t="str">
        <v>SUV</v>
      </c>
      <c r="U188" s="3" t="str">
        <v>Petrol</v>
      </c>
      <c r="V188" s="3" t="str">
        <v>Manual</v>
      </c>
      <c r="W188" s="3">
        <v>700000</v>
      </c>
      <c r="X188" s="3">
        <v>2021</v>
      </c>
      <c r="Y188" s="3">
        <v>4</v>
      </c>
      <c r="Z188" s="3" t="s">
        <v>28</v>
      </c>
      <c r="AA188" s="3" t="str">
        <f>VLOOKUP(Z188,Dealers[],5,FALSE)</f>
        <v>North</v>
      </c>
      <c r="AB188" s="3" t="str" cm="1">
        <f t="array" ref="AB188:AE188">VLOOKUP($Z188,Dealers[],{2,7,8,9},FALSE)</f>
        <v>Ludhiana Wheels</v>
      </c>
      <c r="AC188" s="3">
        <v>2010</v>
      </c>
      <c r="AD188" s="3">
        <v>12000</v>
      </c>
      <c r="AE188" s="3">
        <v>4</v>
      </c>
      <c r="AF188" s="3" t="s">
        <v>29</v>
      </c>
      <c r="AG188" s="3" t="str">
        <f>VLOOKUP($AF188,SalesPerson[],2,FALSE)</f>
        <v>Harsh Nair</v>
      </c>
      <c r="AH188" s="3">
        <f>_xlfn.XLOOKUP(AG188,Salespersons!$B:$B,Salespersons!$G:$G,,0)</f>
        <v>8</v>
      </c>
      <c r="AI188" s="3" t="str">
        <f>_xlfn.XLOOKUP(AG188,Salespersons!$B:$B,Salespersons!$I:$I,,0)</f>
        <v>True</v>
      </c>
      <c r="AJ188" s="3" t="s">
        <v>19</v>
      </c>
      <c r="AK188" s="14">
        <f t="shared" si="12"/>
        <v>0</v>
      </c>
      <c r="AL188" s="5">
        <v>0</v>
      </c>
      <c r="AM188" s="5">
        <f t="shared" si="13"/>
        <v>700000</v>
      </c>
      <c r="AN188" s="16">
        <f t="shared" si="17"/>
        <v>7</v>
      </c>
      <c r="AO188" s="3" t="s">
        <v>31</v>
      </c>
      <c r="AP188" s="3" t="s">
        <v>70</v>
      </c>
      <c r="AQ188" s="3" t="s">
        <v>33</v>
      </c>
      <c r="AR188" s="3" t="s">
        <v>24</v>
      </c>
      <c r="AS188" s="3" t="s">
        <v>4646</v>
      </c>
      <c r="AT188" s="3" t="s">
        <v>4646</v>
      </c>
      <c r="AU188" s="3" t="s">
        <v>4646</v>
      </c>
      <c r="AV188" s="3" t="s">
        <v>4646</v>
      </c>
      <c r="AW188" s="3" t="s">
        <v>4646</v>
      </c>
    </row>
    <row r="189" spans="1:49" x14ac:dyDescent="0.3">
      <c r="A189" s="3" t="s">
        <v>521</v>
      </c>
      <c r="B189" s="4">
        <v>45515</v>
      </c>
      <c r="C189" s="4" t="str">
        <f t="shared" si="14"/>
        <v>Aug</v>
      </c>
      <c r="D189" s="4" t="str">
        <f t="shared" si="15"/>
        <v>2024</v>
      </c>
      <c r="E189" s="4">
        <v>45521</v>
      </c>
      <c r="F189" s="3" t="s">
        <v>23</v>
      </c>
      <c r="G189" s="3">
        <f t="shared" si="16"/>
        <v>6</v>
      </c>
      <c r="H189" s="3" t="s">
        <v>522</v>
      </c>
      <c r="I189" s="3" t="str">
        <f>VLOOKUP($H189,Customers!$A$1:$I$721,2,FALSE)</f>
        <v>Kunal Jain</v>
      </c>
      <c r="J189" s="3" t="str">
        <f>VLOOKUP($H189,Customers!$A$1:$I$721,3,FALSE)</f>
        <v>Male</v>
      </c>
      <c r="K189" s="3">
        <f>VLOOKUP($H189,Customers!$A$1:$I$721,4,FALSE)</f>
        <v>27</v>
      </c>
      <c r="L189" s="3" t="str">
        <f>VLOOKUP($H189,Customers!$A$1:$I$721,5,FALSE)</f>
        <v>Pune</v>
      </c>
      <c r="M189" s="3" t="str">
        <f>VLOOKUP($H189,Customers!$A$1:$I$721,6,FALSE)</f>
        <v>Maharashtra</v>
      </c>
      <c r="N189" s="3" t="str">
        <f>VLOOKUP($H189,Customers!$A$1:$I$721,7,FALSE)</f>
        <v>Salaried - Private</v>
      </c>
      <c r="O189" s="3">
        <f>VLOOKUP($H189,Customers!$A$1:$I$721,8,FALSE)</f>
        <v>1080000</v>
      </c>
      <c r="P189" s="3" t="str">
        <f>VLOOKUP($H189,Customers!$A$1:$I$721,9,FALSE)</f>
        <v>Individual</v>
      </c>
      <c r="Q189" s="3" t="s">
        <v>67</v>
      </c>
      <c r="R189" s="3" t="str" cm="1">
        <f t="array" ref="R189:Y189">VLOOKUP($Q189,Cars[],{2,3,4,5,6,7,8,9},FALSE)</f>
        <v>Maruti Suzuki</v>
      </c>
      <c r="S189" s="3" t="str">
        <v>Dzire</v>
      </c>
      <c r="T189" s="3" t="str">
        <v>Sedan</v>
      </c>
      <c r="U189" s="3" t="str">
        <v>Petrol</v>
      </c>
      <c r="V189" s="3" t="str">
        <v>Manual</v>
      </c>
      <c r="W189" s="3">
        <v>690000</v>
      </c>
      <c r="X189" s="3">
        <v>2024</v>
      </c>
      <c r="Y189" s="3">
        <v>3</v>
      </c>
      <c r="Z189" s="3" t="s">
        <v>84</v>
      </c>
      <c r="AA189" s="3" t="str">
        <f>VLOOKUP(Z189,Dealers[],5,FALSE)</f>
        <v>West</v>
      </c>
      <c r="AB189" s="3" t="str" cm="1">
        <f t="array" ref="AB189:AE189">VLOOKUP($Z189,Dealers[],{2,7,8,9},FALSE)</f>
        <v>Pune Autoplex</v>
      </c>
      <c r="AC189" s="3">
        <v>2014</v>
      </c>
      <c r="AD189" s="3">
        <v>3000</v>
      </c>
      <c r="AE189" s="3">
        <v>4.5999999999999996</v>
      </c>
      <c r="AF189" s="3" t="s">
        <v>523</v>
      </c>
      <c r="AG189" s="3" t="str">
        <f>VLOOKUP($AF189,SalesPerson[],2,FALSE)</f>
        <v>Imran Verma</v>
      </c>
      <c r="AH189" s="3">
        <f>_xlfn.XLOOKUP(AG189,Salespersons!$B:$B,Salespersons!$G:$G,,0)</f>
        <v>5</v>
      </c>
      <c r="AI189" s="3" t="str">
        <f>_xlfn.XLOOKUP(AG189,Salespersons!$B:$B,Salespersons!$I:$I,,0)</f>
        <v>True</v>
      </c>
      <c r="AJ189" s="3" t="s">
        <v>268</v>
      </c>
      <c r="AK189" s="14">
        <f t="shared" si="12"/>
        <v>3.9130434782608699E-2</v>
      </c>
      <c r="AL189" s="5">
        <v>27000</v>
      </c>
      <c r="AM189" s="5">
        <f t="shared" si="13"/>
        <v>663000</v>
      </c>
      <c r="AN189" s="16">
        <f t="shared" si="17"/>
        <v>6.63</v>
      </c>
      <c r="AO189" s="3" t="s">
        <v>31</v>
      </c>
      <c r="AP189" s="3" t="s">
        <v>96</v>
      </c>
      <c r="AQ189" s="3" t="s">
        <v>122</v>
      </c>
      <c r="AR189" s="3" t="s">
        <v>24</v>
      </c>
      <c r="AS189" s="3" t="str" cm="1">
        <f t="array" ref="AS189:AW189">VLOOKUP($A189,Feedback[],{2,4,5,6,7},FALSE)</f>
        <v>FB0098</v>
      </c>
      <c r="AT189" s="3">
        <v>4</v>
      </c>
      <c r="AU189" s="3">
        <v>9</v>
      </c>
      <c r="AV189" s="3" t="str">
        <v>Dealer Visit</v>
      </c>
      <c r="AW189" s="3" t="str">
        <v>None</v>
      </c>
    </row>
    <row r="190" spans="1:49" x14ac:dyDescent="0.3">
      <c r="A190" s="3" t="s">
        <v>524</v>
      </c>
      <c r="B190" s="4">
        <v>45518</v>
      </c>
      <c r="C190" s="4" t="str">
        <f t="shared" si="14"/>
        <v>Aug</v>
      </c>
      <c r="D190" s="4" t="str">
        <f t="shared" si="15"/>
        <v>2024</v>
      </c>
      <c r="E190" s="4">
        <v>45528</v>
      </c>
      <c r="F190" s="3" t="s">
        <v>23</v>
      </c>
      <c r="G190" s="3">
        <f t="shared" si="16"/>
        <v>10</v>
      </c>
      <c r="H190" s="3" t="s">
        <v>525</v>
      </c>
      <c r="I190" s="3" t="str">
        <f>VLOOKUP($H190,Customers!$A$1:$I$721,2,FALSE)</f>
        <v>Shweta Kapoor</v>
      </c>
      <c r="J190" s="3" t="str">
        <f>VLOOKUP($H190,Customers!$A$1:$I$721,3,FALSE)</f>
        <v>Female</v>
      </c>
      <c r="K190" s="3">
        <f>VLOOKUP($H190,Customers!$A$1:$I$721,4,FALSE)</f>
        <v>27</v>
      </c>
      <c r="L190" s="3" t="str">
        <f>VLOOKUP($H190,Customers!$A$1:$I$721,5,FALSE)</f>
        <v>Pune</v>
      </c>
      <c r="M190" s="3" t="str">
        <f>VLOOKUP($H190,Customers!$A$1:$I$721,6,FALSE)</f>
        <v>Maharashtra</v>
      </c>
      <c r="N190" s="3" t="str">
        <f>VLOOKUP($H190,Customers!$A$1:$I$721,7,FALSE)</f>
        <v>Salaried - Government</v>
      </c>
      <c r="O190" s="3">
        <f>VLOOKUP($H190,Customers!$A$1:$I$721,8,FALSE)</f>
        <v>1390000</v>
      </c>
      <c r="P190" s="3" t="str">
        <f>VLOOKUP($H190,Customers!$A$1:$I$721,9,FALSE)</f>
        <v>Individual</v>
      </c>
      <c r="Q190" s="3" t="s">
        <v>283</v>
      </c>
      <c r="R190" s="3" t="str" cm="1">
        <f t="array" ref="R190:Y190">VLOOKUP($Q190,Cars[],{2,3,4,5,6,7,8,9},FALSE)</f>
        <v>Mahindra</v>
      </c>
      <c r="S190" s="3" t="str">
        <v>Thar</v>
      </c>
      <c r="T190" s="3" t="str">
        <v>SUV</v>
      </c>
      <c r="U190" s="3" t="str">
        <v>Diesel</v>
      </c>
      <c r="V190" s="3" t="str">
        <v>Manual</v>
      </c>
      <c r="W190" s="3">
        <v>1250000</v>
      </c>
      <c r="X190" s="3">
        <v>2020</v>
      </c>
      <c r="Y190" s="3">
        <v>2</v>
      </c>
      <c r="Z190" s="3" t="s">
        <v>84</v>
      </c>
      <c r="AA190" s="3" t="str">
        <f>VLOOKUP(Z190,Dealers[],5,FALSE)</f>
        <v>West</v>
      </c>
      <c r="AB190" s="3" t="str" cm="1">
        <f t="array" ref="AB190:AE190">VLOOKUP($Z190,Dealers[],{2,7,8,9},FALSE)</f>
        <v>Pune Autoplex</v>
      </c>
      <c r="AC190" s="3">
        <v>2014</v>
      </c>
      <c r="AD190" s="3">
        <v>3000</v>
      </c>
      <c r="AE190" s="3">
        <v>4.5999999999999996</v>
      </c>
      <c r="AF190" s="3" t="s">
        <v>130</v>
      </c>
      <c r="AG190" s="3" t="str">
        <f>VLOOKUP($AF190,SalesPerson[],2,FALSE)</f>
        <v>Nitin Pillai</v>
      </c>
      <c r="AH190" s="3">
        <f>_xlfn.XLOOKUP(AG190,Salespersons!$B:$B,Salespersons!$G:$G,,0)</f>
        <v>6</v>
      </c>
      <c r="AI190" s="3" t="str">
        <f>_xlfn.XLOOKUP(AG190,Salespersons!$B:$B,Salespersons!$I:$I,,0)</f>
        <v>True</v>
      </c>
      <c r="AJ190" s="3" t="s">
        <v>78</v>
      </c>
      <c r="AK190" s="14">
        <f t="shared" si="12"/>
        <v>3.3599999999999998E-2</v>
      </c>
      <c r="AL190" s="5">
        <v>42000</v>
      </c>
      <c r="AM190" s="5">
        <f t="shared" si="13"/>
        <v>1208000</v>
      </c>
      <c r="AN190" s="16">
        <f t="shared" si="17"/>
        <v>12.08</v>
      </c>
      <c r="AO190" s="3" t="s">
        <v>20</v>
      </c>
      <c r="AP190" s="3" t="s">
        <v>21</v>
      </c>
      <c r="AQ190" s="3" t="s">
        <v>86</v>
      </c>
      <c r="AR190" s="3" t="s">
        <v>47</v>
      </c>
      <c r="AS190" s="3" t="s">
        <v>4646</v>
      </c>
      <c r="AT190" s="3" t="s">
        <v>4646</v>
      </c>
      <c r="AU190" s="3" t="s">
        <v>4646</v>
      </c>
      <c r="AV190" s="3" t="s">
        <v>4646</v>
      </c>
      <c r="AW190" s="3" t="s">
        <v>4646</v>
      </c>
    </row>
    <row r="191" spans="1:49" x14ac:dyDescent="0.3">
      <c r="A191" s="3" t="s">
        <v>526</v>
      </c>
      <c r="B191" s="4">
        <v>45520</v>
      </c>
      <c r="C191" s="4" t="str">
        <f t="shared" si="14"/>
        <v>Aug</v>
      </c>
      <c r="D191" s="4" t="str">
        <f t="shared" si="15"/>
        <v>2024</v>
      </c>
      <c r="E191" s="4">
        <v>45553</v>
      </c>
      <c r="F191" s="3" t="s">
        <v>23</v>
      </c>
      <c r="G191" s="3">
        <f t="shared" si="16"/>
        <v>33</v>
      </c>
      <c r="H191" s="3" t="s">
        <v>527</v>
      </c>
      <c r="I191" s="3" t="str">
        <f>VLOOKUP($H191,Customers!$A$1:$I$721,2,FALSE)</f>
        <v>Pradeep Yadav</v>
      </c>
      <c r="J191" s="3" t="str">
        <f>VLOOKUP($H191,Customers!$A$1:$I$721,3,FALSE)</f>
        <v>Male</v>
      </c>
      <c r="K191" s="3">
        <f>VLOOKUP($H191,Customers!$A$1:$I$721,4,FALSE)</f>
        <v>32</v>
      </c>
      <c r="L191" s="3" t="str">
        <f>VLOOKUP($H191,Customers!$A$1:$I$721,5,FALSE)</f>
        <v>Patna</v>
      </c>
      <c r="M191" s="3" t="str">
        <f>VLOOKUP($H191,Customers!$A$1:$I$721,6,FALSE)</f>
        <v>Bihar</v>
      </c>
      <c r="N191" s="3" t="str">
        <f>VLOOKUP($H191,Customers!$A$1:$I$721,7,FALSE)</f>
        <v>Retired</v>
      </c>
      <c r="O191" s="3">
        <f>VLOOKUP($H191,Customers!$A$1:$I$721,8,FALSE)</f>
        <v>360000</v>
      </c>
      <c r="P191" s="3" t="str">
        <f>VLOOKUP($H191,Customers!$A$1:$I$721,9,FALSE)</f>
        <v>Individual</v>
      </c>
      <c r="Q191" s="3" t="s">
        <v>153</v>
      </c>
      <c r="R191" s="3" t="str" cm="1">
        <f t="array" ref="R191:Y191">VLOOKUP($Q191,Cars[],{2,3,4,5,6,7,8,9},FALSE)</f>
        <v>Honda</v>
      </c>
      <c r="S191" s="3" t="str">
        <v>Amaze</v>
      </c>
      <c r="T191" s="3" t="str">
        <v>Sedan</v>
      </c>
      <c r="U191" s="3" t="str">
        <v>Petrol</v>
      </c>
      <c r="V191" s="3" t="str">
        <v>Manual</v>
      </c>
      <c r="W191" s="3">
        <v>800000</v>
      </c>
      <c r="X191" s="3">
        <v>2024</v>
      </c>
      <c r="Y191" s="3">
        <v>3</v>
      </c>
      <c r="Z191" s="3" t="s">
        <v>126</v>
      </c>
      <c r="AA191" s="3" t="str">
        <f>VLOOKUP(Z191,Dealers[],5,FALSE)</f>
        <v>South</v>
      </c>
      <c r="AB191" s="3" t="str" cm="1">
        <f t="array" ref="AB191:AE191">VLOOKUP($Z191,Dealers[],{2,7,8,9},FALSE)</f>
        <v>Bengaluru Auto Hub</v>
      </c>
      <c r="AC191" s="3">
        <v>2013</v>
      </c>
      <c r="AD191" s="3">
        <v>12000</v>
      </c>
      <c r="AE191" s="3">
        <v>4.4000000000000004</v>
      </c>
      <c r="AF191" s="3" t="s">
        <v>206</v>
      </c>
      <c r="AG191" s="3" t="str">
        <f>VLOOKUP($AF191,SalesPerson[],2,FALSE)</f>
        <v>Divya Kapoor</v>
      </c>
      <c r="AH191" s="3">
        <f>_xlfn.XLOOKUP(AG191,Salespersons!$B:$B,Salespersons!$G:$G,,0)</f>
        <v>6</v>
      </c>
      <c r="AI191" s="3" t="str">
        <f>_xlfn.XLOOKUP(AG191,Salespersons!$B:$B,Salespersons!$I:$I,,0)</f>
        <v>True</v>
      </c>
      <c r="AJ191" s="3" t="s">
        <v>59</v>
      </c>
      <c r="AK191" s="14">
        <f t="shared" si="12"/>
        <v>1.8749999999999999E-2</v>
      </c>
      <c r="AL191" s="5">
        <v>15000</v>
      </c>
      <c r="AM191" s="5">
        <f t="shared" si="13"/>
        <v>785000</v>
      </c>
      <c r="AN191" s="16">
        <f t="shared" si="17"/>
        <v>7.85</v>
      </c>
      <c r="AO191" s="3" t="s">
        <v>20</v>
      </c>
      <c r="AP191" s="3" t="s">
        <v>21</v>
      </c>
      <c r="AQ191" s="3" t="s">
        <v>46</v>
      </c>
      <c r="AR191" s="3" t="s">
        <v>24</v>
      </c>
      <c r="AS191" s="3" t="str" cm="1">
        <f t="array" ref="AS191:AW191">VLOOKUP($A191,Feedback[],{2,4,5,6,7},FALSE)</f>
        <v>FB0099</v>
      </c>
      <c r="AT191" s="3">
        <v>5</v>
      </c>
      <c r="AU191" s="3">
        <v>10</v>
      </c>
      <c r="AV191" s="3" t="str">
        <v>Dealer Visit</v>
      </c>
      <c r="AW191" s="3" t="str">
        <v>None</v>
      </c>
    </row>
    <row r="192" spans="1:49" x14ac:dyDescent="0.3">
      <c r="A192" s="3" t="s">
        <v>528</v>
      </c>
      <c r="B192" s="4">
        <v>45520</v>
      </c>
      <c r="C192" s="4" t="str">
        <f t="shared" si="14"/>
        <v>Aug</v>
      </c>
      <c r="D192" s="4" t="str">
        <f t="shared" si="15"/>
        <v>2024</v>
      </c>
      <c r="E192" s="4">
        <v>45536</v>
      </c>
      <c r="F192" s="3" t="s">
        <v>23</v>
      </c>
      <c r="G192" s="3">
        <f t="shared" si="16"/>
        <v>16</v>
      </c>
      <c r="H192" s="3" t="s">
        <v>529</v>
      </c>
      <c r="I192" s="3" t="str">
        <f>VLOOKUP($H192,Customers!$A$1:$I$721,2,FALSE)</f>
        <v>Anjali Gupta</v>
      </c>
      <c r="J192" s="3" t="str">
        <f>VLOOKUP($H192,Customers!$A$1:$I$721,3,FALSE)</f>
        <v>Female</v>
      </c>
      <c r="K192" s="3">
        <f>VLOOKUP($H192,Customers!$A$1:$I$721,4,FALSE)</f>
        <v>39</v>
      </c>
      <c r="L192" s="3" t="str">
        <f>VLOOKUP($H192,Customers!$A$1:$I$721,5,FALSE)</f>
        <v>Bhopal</v>
      </c>
      <c r="M192" s="3" t="str">
        <f>VLOOKUP($H192,Customers!$A$1:$I$721,6,FALSE)</f>
        <v>Madhya Pradesh</v>
      </c>
      <c r="N192" s="3" t="str">
        <f>VLOOKUP($H192,Customers!$A$1:$I$721,7,FALSE)</f>
        <v>Salaried - Private</v>
      </c>
      <c r="O192" s="3">
        <f>VLOOKUP($H192,Customers!$A$1:$I$721,8,FALSE)</f>
        <v>1310000</v>
      </c>
      <c r="P192" s="3" t="str">
        <f>VLOOKUP($H192,Customers!$A$1:$I$721,9,FALSE)</f>
        <v>Individual</v>
      </c>
      <c r="Q192" s="3" t="s">
        <v>27</v>
      </c>
      <c r="R192" s="3" t="str" cm="1">
        <f t="array" ref="R192:Y192">VLOOKUP($Q192,Cars[],{2,3,4,5,6,7,8,9},FALSE)</f>
        <v>Maruti Suzuki</v>
      </c>
      <c r="S192" s="3" t="str">
        <v>Brezza</v>
      </c>
      <c r="T192" s="3" t="str">
        <v>SUV</v>
      </c>
      <c r="U192" s="3" t="str">
        <v>Petrol</v>
      </c>
      <c r="V192" s="3" t="str">
        <v>Automatic</v>
      </c>
      <c r="W192" s="3">
        <v>900000</v>
      </c>
      <c r="X192" s="3">
        <v>2022</v>
      </c>
      <c r="Y192" s="3">
        <v>3</v>
      </c>
      <c r="Z192" s="3" t="s">
        <v>73</v>
      </c>
      <c r="AA192" s="3" t="str">
        <f>VLOOKUP(Z192,Dealers[],5,FALSE)</f>
        <v>Central</v>
      </c>
      <c r="AB192" s="3" t="str" cm="1">
        <f t="array" ref="AB192:AE192">VLOOKUP($Z192,Dealers[],{2,7,8,9},FALSE)</f>
        <v>Indore Wheels</v>
      </c>
      <c r="AC192" s="3">
        <v>2019</v>
      </c>
      <c r="AD192" s="3">
        <v>3000</v>
      </c>
      <c r="AE192" s="3">
        <v>4.7</v>
      </c>
      <c r="AF192" s="3" t="s">
        <v>74</v>
      </c>
      <c r="AG192" s="3" t="str">
        <f>VLOOKUP($AF192,SalesPerson[],2,FALSE)</f>
        <v>Kunal Shah</v>
      </c>
      <c r="AH192" s="3">
        <f>_xlfn.XLOOKUP(AG192,Salespersons!$B:$B,Salespersons!$G:$G,,0)</f>
        <v>8</v>
      </c>
      <c r="AI192" s="3" t="str">
        <f>_xlfn.XLOOKUP(AG192,Salespersons!$B:$B,Salespersons!$I:$I,,0)</f>
        <v>True</v>
      </c>
      <c r="AJ192" s="3" t="s">
        <v>59</v>
      </c>
      <c r="AK192" s="14">
        <f t="shared" si="12"/>
        <v>8.8888888888888889E-3</v>
      </c>
      <c r="AL192" s="5">
        <v>8000</v>
      </c>
      <c r="AM192" s="5">
        <f t="shared" si="13"/>
        <v>892000</v>
      </c>
      <c r="AN192" s="16">
        <f t="shared" si="17"/>
        <v>8.92</v>
      </c>
      <c r="AO192" s="3" t="s">
        <v>20</v>
      </c>
      <c r="AP192" s="3" t="s">
        <v>21</v>
      </c>
      <c r="AQ192" s="3" t="s">
        <v>122</v>
      </c>
      <c r="AR192" s="3" t="s">
        <v>24</v>
      </c>
      <c r="AS192" s="3" t="s">
        <v>4646</v>
      </c>
      <c r="AT192" s="3" t="s">
        <v>4646</v>
      </c>
      <c r="AU192" s="3" t="s">
        <v>4646</v>
      </c>
      <c r="AV192" s="3" t="s">
        <v>4646</v>
      </c>
      <c r="AW192" s="3" t="s">
        <v>4646</v>
      </c>
    </row>
    <row r="193" spans="1:49" x14ac:dyDescent="0.3">
      <c r="A193" s="3" t="s">
        <v>530</v>
      </c>
      <c r="B193" s="4">
        <v>45521</v>
      </c>
      <c r="C193" s="4" t="str">
        <f t="shared" si="14"/>
        <v>Aug</v>
      </c>
      <c r="D193" s="4" t="str">
        <f t="shared" si="15"/>
        <v>2024</v>
      </c>
      <c r="E193" s="4">
        <v>45556</v>
      </c>
      <c r="F193" s="3" t="s">
        <v>23</v>
      </c>
      <c r="G193" s="3">
        <f t="shared" si="16"/>
        <v>35</v>
      </c>
      <c r="H193" s="3" t="s">
        <v>200</v>
      </c>
      <c r="I193" s="3" t="str">
        <f>VLOOKUP($H193,Customers!$A$1:$I$721,2,FALSE)</f>
        <v>Ayesha Kapoor</v>
      </c>
      <c r="J193" s="3" t="str">
        <f>VLOOKUP($H193,Customers!$A$1:$I$721,3,FALSE)</f>
        <v>Female</v>
      </c>
      <c r="K193" s="3">
        <f>VLOOKUP($H193,Customers!$A$1:$I$721,4,FALSE)</f>
        <v>25</v>
      </c>
      <c r="L193" s="3" t="str">
        <f>VLOOKUP($H193,Customers!$A$1:$I$721,5,FALSE)</f>
        <v>Pune</v>
      </c>
      <c r="M193" s="3" t="str">
        <f>VLOOKUP($H193,Customers!$A$1:$I$721,6,FALSE)</f>
        <v>Maharashtra</v>
      </c>
      <c r="N193" s="3" t="str">
        <f>VLOOKUP($H193,Customers!$A$1:$I$721,7,FALSE)</f>
        <v>Business Owner</v>
      </c>
      <c r="O193" s="3">
        <f>VLOOKUP($H193,Customers!$A$1:$I$721,8,FALSE)</f>
        <v>3340000</v>
      </c>
      <c r="P193" s="3" t="str">
        <f>VLOOKUP($H193,Customers!$A$1:$I$721,9,FALSE)</f>
        <v>Corporate</v>
      </c>
      <c r="Q193" s="3" t="s">
        <v>27</v>
      </c>
      <c r="R193" s="3" t="str" cm="1">
        <f t="array" ref="R193:Y193">VLOOKUP($Q193,Cars[],{2,3,4,5,6,7,8,9},FALSE)</f>
        <v>Maruti Suzuki</v>
      </c>
      <c r="S193" s="3" t="str">
        <v>Brezza</v>
      </c>
      <c r="T193" s="3" t="str">
        <v>SUV</v>
      </c>
      <c r="U193" s="3" t="str">
        <v>Petrol</v>
      </c>
      <c r="V193" s="3" t="str">
        <v>Automatic</v>
      </c>
      <c r="W193" s="3">
        <v>900000</v>
      </c>
      <c r="X193" s="3">
        <v>2022</v>
      </c>
      <c r="Y193" s="3">
        <v>3</v>
      </c>
      <c r="Z193" s="3" t="s">
        <v>84</v>
      </c>
      <c r="AA193" s="3" t="str">
        <f>VLOOKUP(Z193,Dealers[],5,FALSE)</f>
        <v>West</v>
      </c>
      <c r="AB193" s="3" t="str" cm="1">
        <f t="array" ref="AB193:AE193">VLOOKUP($Z193,Dealers[],{2,7,8,9},FALSE)</f>
        <v>Pune Autoplex</v>
      </c>
      <c r="AC193" s="3">
        <v>2014</v>
      </c>
      <c r="AD193" s="3">
        <v>3000</v>
      </c>
      <c r="AE193" s="3">
        <v>4.5999999999999996</v>
      </c>
      <c r="AF193" s="3" t="s">
        <v>295</v>
      </c>
      <c r="AG193" s="3" t="str">
        <f>VLOOKUP($AF193,SalesPerson[],2,FALSE)</f>
        <v>Shweta Mishra</v>
      </c>
      <c r="AH193" s="3">
        <f>_xlfn.XLOOKUP(AG193,Salespersons!$B:$B,Salespersons!$G:$G,,0)</f>
        <v>5</v>
      </c>
      <c r="AI193" s="3" t="str">
        <f>_xlfn.XLOOKUP(AG193,Salespersons!$B:$B,Salespersons!$I:$I,,0)</f>
        <v>True</v>
      </c>
      <c r="AJ193" s="3" t="s">
        <v>45</v>
      </c>
      <c r="AK193" s="14">
        <f t="shared" si="12"/>
        <v>0</v>
      </c>
      <c r="AL193" s="5">
        <v>0</v>
      </c>
      <c r="AM193" s="5">
        <f t="shared" si="13"/>
        <v>900000</v>
      </c>
      <c r="AN193" s="16">
        <f t="shared" si="17"/>
        <v>9</v>
      </c>
      <c r="AO193" s="3" t="s">
        <v>202</v>
      </c>
      <c r="AP193" s="3" t="s">
        <v>70</v>
      </c>
      <c r="AQ193" s="3" t="s">
        <v>86</v>
      </c>
      <c r="AR193" s="3" t="s">
        <v>24</v>
      </c>
      <c r="AS193" s="3" t="str" cm="1">
        <f t="array" ref="AS193:AW193">VLOOKUP($A193,Feedback[],{2,4,5,6,7},FALSE)</f>
        <v>FB0100</v>
      </c>
      <c r="AT193" s="3">
        <v>5</v>
      </c>
      <c r="AU193" s="3">
        <v>9</v>
      </c>
      <c r="AV193" s="3" t="str">
        <v>Phone</v>
      </c>
      <c r="AW193" s="3" t="str">
        <v>None</v>
      </c>
    </row>
    <row r="194" spans="1:49" x14ac:dyDescent="0.3">
      <c r="A194" s="3" t="s">
        <v>531</v>
      </c>
      <c r="B194" s="4">
        <v>45522</v>
      </c>
      <c r="C194" s="4" t="str">
        <f t="shared" si="14"/>
        <v>Aug</v>
      </c>
      <c r="D194" s="4" t="str">
        <f t="shared" si="15"/>
        <v>2024</v>
      </c>
      <c r="E194" s="4">
        <v>45557</v>
      </c>
      <c r="F194" s="3" t="s">
        <v>23</v>
      </c>
      <c r="G194" s="3">
        <f t="shared" si="16"/>
        <v>35</v>
      </c>
      <c r="H194" s="3" t="s">
        <v>222</v>
      </c>
      <c r="I194" s="3" t="str">
        <f>VLOOKUP($H194,Customers!$A$1:$I$721,2,FALSE)</f>
        <v>Komal Rao</v>
      </c>
      <c r="J194" s="3" t="str">
        <f>VLOOKUP($H194,Customers!$A$1:$I$721,3,FALSE)</f>
        <v>Female</v>
      </c>
      <c r="K194" s="3">
        <f>VLOOKUP($H194,Customers!$A$1:$I$721,4,FALSE)</f>
        <v>52</v>
      </c>
      <c r="L194" s="3" t="str">
        <f>VLOOKUP($H194,Customers!$A$1:$I$721,5,FALSE)</f>
        <v>Ludhiana</v>
      </c>
      <c r="M194" s="3" t="str">
        <f>VLOOKUP($H194,Customers!$A$1:$I$721,6,FALSE)</f>
        <v>Punjab</v>
      </c>
      <c r="N194" s="3" t="str">
        <f>VLOOKUP($H194,Customers!$A$1:$I$721,7,FALSE)</f>
        <v>Salaried - Private</v>
      </c>
      <c r="O194" s="3">
        <f>VLOOKUP($H194,Customers!$A$1:$I$721,8,FALSE)</f>
        <v>1320000</v>
      </c>
      <c r="P194" s="3" t="str">
        <f>VLOOKUP($H194,Customers!$A$1:$I$721,9,FALSE)</f>
        <v>Individual</v>
      </c>
      <c r="Q194" s="3" t="s">
        <v>274</v>
      </c>
      <c r="R194" s="3" t="str" cm="1">
        <f t="array" ref="R194:Y194">VLOOKUP($Q194,Cars[],{2,3,4,5,6,7,8,9},FALSE)</f>
        <v>Tata</v>
      </c>
      <c r="S194" s="3" t="str">
        <v>Harrier</v>
      </c>
      <c r="T194" s="3" t="str">
        <v>SUV</v>
      </c>
      <c r="U194" s="3" t="str">
        <v>Diesel</v>
      </c>
      <c r="V194" s="3" t="str">
        <v>Automatic</v>
      </c>
      <c r="W194" s="3">
        <v>1550000</v>
      </c>
      <c r="X194" s="3">
        <v>2023</v>
      </c>
      <c r="Y194" s="3">
        <v>2</v>
      </c>
      <c r="Z194" s="3" t="s">
        <v>28</v>
      </c>
      <c r="AA194" s="3" t="str">
        <f>VLOOKUP(Z194,Dealers[],5,FALSE)</f>
        <v>North</v>
      </c>
      <c r="AB194" s="3" t="str" cm="1">
        <f t="array" ref="AB194:AE194">VLOOKUP($Z194,Dealers[],{2,7,8,9},FALSE)</f>
        <v>Ludhiana Wheels</v>
      </c>
      <c r="AC194" s="3">
        <v>2010</v>
      </c>
      <c r="AD194" s="3">
        <v>12000</v>
      </c>
      <c r="AE194" s="3">
        <v>4</v>
      </c>
      <c r="AF194" s="3" t="s">
        <v>29</v>
      </c>
      <c r="AG194" s="3" t="str">
        <f>VLOOKUP($AF194,SalesPerson[],2,FALSE)</f>
        <v>Harsh Nair</v>
      </c>
      <c r="AH194" s="3">
        <f>_xlfn.XLOOKUP(AG194,Salespersons!$B:$B,Salespersons!$G:$G,,0)</f>
        <v>8</v>
      </c>
      <c r="AI194" s="3" t="str">
        <f>_xlfn.XLOOKUP(AG194,Salespersons!$B:$B,Salespersons!$I:$I,,0)</f>
        <v>True</v>
      </c>
      <c r="AJ194" s="3" t="s">
        <v>78</v>
      </c>
      <c r="AK194" s="14">
        <f t="shared" ref="AK194:AK257" si="18">AL194/W194</f>
        <v>0</v>
      </c>
      <c r="AL194" s="5">
        <v>0</v>
      </c>
      <c r="AM194" s="5">
        <f t="shared" ref="AM194:AM257" si="19">W194-AL194</f>
        <v>1550000</v>
      </c>
      <c r="AN194" s="16">
        <f t="shared" si="17"/>
        <v>15.5</v>
      </c>
      <c r="AO194" s="3" t="s">
        <v>95</v>
      </c>
      <c r="AP194" s="3" t="s">
        <v>100</v>
      </c>
      <c r="AQ194" s="3" t="s">
        <v>53</v>
      </c>
      <c r="AR194" s="3" t="s">
        <v>47</v>
      </c>
      <c r="AS194" s="3" t="str" cm="1">
        <f t="array" ref="AS194:AW194">VLOOKUP($A194,Feedback[],{2,4,5,6,7},FALSE)</f>
        <v>FB0101</v>
      </c>
      <c r="AT194" s="3">
        <v>1</v>
      </c>
      <c r="AU194" s="3">
        <v>1</v>
      </c>
      <c r="AV194" s="3" t="str">
        <v>Dealer Visit</v>
      </c>
      <c r="AW194" s="3" t="str">
        <v>None</v>
      </c>
    </row>
    <row r="195" spans="1:49" x14ac:dyDescent="0.3">
      <c r="A195" s="3" t="s">
        <v>532</v>
      </c>
      <c r="B195" s="4">
        <v>45523</v>
      </c>
      <c r="C195" s="4" t="str">
        <f t="shared" ref="C195:C258" si="20">TEXT(B195,"mmm")</f>
        <v>Aug</v>
      </c>
      <c r="D195" s="4" t="str">
        <f t="shared" ref="D195:D258" si="21">TEXT(B195,"yyyy")</f>
        <v>2024</v>
      </c>
      <c r="E195" s="4">
        <v>45527</v>
      </c>
      <c r="F195" s="3" t="s">
        <v>23</v>
      </c>
      <c r="G195" s="3">
        <f t="shared" ref="G195:G258" si="22">IF(E195=0,"",E195-B195)</f>
        <v>4</v>
      </c>
      <c r="H195" s="3" t="s">
        <v>533</v>
      </c>
      <c r="I195" s="3" t="str">
        <f>VLOOKUP($H195,Customers!$A$1:$I$721,2,FALSE)</f>
        <v>Imran Sharma</v>
      </c>
      <c r="J195" s="3" t="str">
        <f>VLOOKUP($H195,Customers!$A$1:$I$721,3,FALSE)</f>
        <v>Male</v>
      </c>
      <c r="K195" s="3">
        <f>VLOOKUP($H195,Customers!$A$1:$I$721,4,FALSE)</f>
        <v>35</v>
      </c>
      <c r="L195" s="3" t="str">
        <f>VLOOKUP($H195,Customers!$A$1:$I$721,5,FALSE)</f>
        <v>Jaipur</v>
      </c>
      <c r="M195" s="3" t="str">
        <f>VLOOKUP($H195,Customers!$A$1:$I$721,6,FALSE)</f>
        <v>Rajasthan</v>
      </c>
      <c r="N195" s="3" t="str">
        <f>VLOOKUP($H195,Customers!$A$1:$I$721,7,FALSE)</f>
        <v>Farmer</v>
      </c>
      <c r="O195" s="3">
        <f>VLOOKUP($H195,Customers!$A$1:$I$721,8,FALSE)</f>
        <v>480000</v>
      </c>
      <c r="P195" s="3" t="str">
        <f>VLOOKUP($H195,Customers!$A$1:$I$721,9,FALSE)</f>
        <v>Individual</v>
      </c>
      <c r="Q195" s="3" t="s">
        <v>27</v>
      </c>
      <c r="R195" s="3" t="str" cm="1">
        <f t="array" ref="R195:Y195">VLOOKUP($Q195,Cars[],{2,3,4,5,6,7,8,9},FALSE)</f>
        <v>Maruti Suzuki</v>
      </c>
      <c r="S195" s="3" t="str">
        <v>Brezza</v>
      </c>
      <c r="T195" s="3" t="str">
        <v>SUV</v>
      </c>
      <c r="U195" s="3" t="str">
        <v>Petrol</v>
      </c>
      <c r="V195" s="3" t="str">
        <v>Automatic</v>
      </c>
      <c r="W195" s="3">
        <v>900000</v>
      </c>
      <c r="X195" s="3">
        <v>2022</v>
      </c>
      <c r="Y195" s="3">
        <v>3</v>
      </c>
      <c r="Z195" s="3" t="s">
        <v>146</v>
      </c>
      <c r="AA195" s="3" t="str">
        <f>VLOOKUP(Z195,Dealers[],5,FALSE)</f>
        <v>North</v>
      </c>
      <c r="AB195" s="3" t="str" cm="1">
        <f t="array" ref="AB195:AE195">VLOOKUP($Z195,Dealers[],{2,7,8,9},FALSE)</f>
        <v>Jaipur Wheels</v>
      </c>
      <c r="AC195" s="3">
        <v>2015</v>
      </c>
      <c r="AD195" s="3">
        <v>3000</v>
      </c>
      <c r="AE195" s="3">
        <v>3.5</v>
      </c>
      <c r="AF195" s="3" t="s">
        <v>198</v>
      </c>
      <c r="AG195" s="3" t="str">
        <f>VLOOKUP($AF195,SalesPerson[],2,FALSE)</f>
        <v>Rahul Kapoor</v>
      </c>
      <c r="AH195" s="3">
        <f>_xlfn.XLOOKUP(AG195,Salespersons!$B:$B,Salespersons!$G:$G,,0)</f>
        <v>8</v>
      </c>
      <c r="AI195" s="3" t="str">
        <f>_xlfn.XLOOKUP(AG195,Salespersons!$B:$B,Salespersons!$I:$I,,0)</f>
        <v>True</v>
      </c>
      <c r="AJ195" s="3" t="s">
        <v>19</v>
      </c>
      <c r="AK195" s="14">
        <f t="shared" si="18"/>
        <v>0</v>
      </c>
      <c r="AL195" s="5">
        <v>0</v>
      </c>
      <c r="AM195" s="5">
        <f t="shared" si="19"/>
        <v>900000</v>
      </c>
      <c r="AN195" s="16">
        <f t="shared" ref="AN195:AN258" si="23">AM195/100000</f>
        <v>9</v>
      </c>
      <c r="AO195" s="3" t="s">
        <v>31</v>
      </c>
      <c r="AP195" s="3" t="s">
        <v>227</v>
      </c>
      <c r="AQ195" s="3" t="s">
        <v>22</v>
      </c>
      <c r="AR195" s="3" t="s">
        <v>24</v>
      </c>
      <c r="AS195" s="3" t="str" cm="1">
        <f t="array" ref="AS195:AW195">VLOOKUP($A195,Feedback[],{2,4,5,6,7},FALSE)</f>
        <v>FB0102</v>
      </c>
      <c r="AT195" s="3">
        <v>5</v>
      </c>
      <c r="AU195" s="3">
        <v>10</v>
      </c>
      <c r="AV195" s="3" t="str">
        <v>Online Survey</v>
      </c>
      <c r="AW195" s="3" t="str">
        <v>None</v>
      </c>
    </row>
    <row r="196" spans="1:49" x14ac:dyDescent="0.3">
      <c r="A196" s="3" t="s">
        <v>534</v>
      </c>
      <c r="B196" s="4">
        <v>45524</v>
      </c>
      <c r="C196" s="4" t="str">
        <f t="shared" si="20"/>
        <v>Aug</v>
      </c>
      <c r="D196" s="4" t="str">
        <f t="shared" si="21"/>
        <v>2024</v>
      </c>
      <c r="E196" s="4">
        <v>45536</v>
      </c>
      <c r="F196" s="3" t="s">
        <v>23</v>
      </c>
      <c r="G196" s="3">
        <f t="shared" si="22"/>
        <v>12</v>
      </c>
      <c r="H196" s="3" t="s">
        <v>535</v>
      </c>
      <c r="I196" s="3" t="str">
        <f>VLOOKUP($H196,Customers!$A$1:$I$721,2,FALSE)</f>
        <v>Harsh Yadav</v>
      </c>
      <c r="J196" s="3" t="str">
        <f>VLOOKUP($H196,Customers!$A$1:$I$721,3,FALSE)</f>
        <v>Male</v>
      </c>
      <c r="K196" s="3">
        <f>VLOOKUP($H196,Customers!$A$1:$I$721,4,FALSE)</f>
        <v>34</v>
      </c>
      <c r="L196" s="3" t="str">
        <f>VLOOKUP($H196,Customers!$A$1:$I$721,5,FALSE)</f>
        <v>Lucknow</v>
      </c>
      <c r="M196" s="3" t="str">
        <f>VLOOKUP($H196,Customers!$A$1:$I$721,6,FALSE)</f>
        <v>Uttar Pradesh</v>
      </c>
      <c r="N196" s="3" t="str">
        <f>VLOOKUP($H196,Customers!$A$1:$I$721,7,FALSE)</f>
        <v>Farmer</v>
      </c>
      <c r="O196" s="3">
        <f>VLOOKUP($H196,Customers!$A$1:$I$721,8,FALSE)</f>
        <v>570000</v>
      </c>
      <c r="P196" s="3" t="str">
        <f>VLOOKUP($H196,Customers!$A$1:$I$721,9,FALSE)</f>
        <v>Individual</v>
      </c>
      <c r="Q196" s="3" t="s">
        <v>125</v>
      </c>
      <c r="R196" s="3" t="str" cm="1">
        <f t="array" ref="R196:Y196">VLOOKUP($Q196,Cars[],{2,3,4,5,6,7,8,9},FALSE)</f>
        <v>Hyundai</v>
      </c>
      <c r="S196" s="3" t="str">
        <v>Creta</v>
      </c>
      <c r="T196" s="3" t="str">
        <v>SUV</v>
      </c>
      <c r="U196" s="3" t="str">
        <v>Diesel</v>
      </c>
      <c r="V196" s="3" t="str">
        <v>Automatic</v>
      </c>
      <c r="W196" s="3">
        <v>1250000</v>
      </c>
      <c r="X196" s="3">
        <v>2024</v>
      </c>
      <c r="Y196" s="3">
        <v>4</v>
      </c>
      <c r="Z196" s="3" t="s">
        <v>112</v>
      </c>
      <c r="AA196" s="3" t="str">
        <f>VLOOKUP(Z196,Dealers[],5,FALSE)</f>
        <v>North</v>
      </c>
      <c r="AB196" s="3" t="str" cm="1">
        <f t="array" ref="AB196:AE196">VLOOKUP($Z196,Dealers[],{2,7,8,9},FALSE)</f>
        <v>Noida Car World</v>
      </c>
      <c r="AC196" s="3">
        <v>2007</v>
      </c>
      <c r="AD196" s="3">
        <v>10000</v>
      </c>
      <c r="AE196" s="3">
        <v>3.8</v>
      </c>
      <c r="AF196" s="3" t="s">
        <v>216</v>
      </c>
      <c r="AG196" s="3" t="str">
        <f>VLOOKUP($AF196,SalesPerson[],2,FALSE)</f>
        <v>Imran Joshi</v>
      </c>
      <c r="AH196" s="3">
        <f>_xlfn.XLOOKUP(AG196,Salespersons!$B:$B,Salespersons!$G:$G,,0)</f>
        <v>4</v>
      </c>
      <c r="AI196" s="3" t="str">
        <f>_xlfn.XLOOKUP(AG196,Salespersons!$B:$B,Salespersons!$I:$I,,0)</f>
        <v>True</v>
      </c>
      <c r="AJ196" s="3" t="s">
        <v>75</v>
      </c>
      <c r="AK196" s="14">
        <f t="shared" si="18"/>
        <v>0</v>
      </c>
      <c r="AL196" s="5">
        <v>0</v>
      </c>
      <c r="AM196" s="5">
        <f t="shared" si="19"/>
        <v>1250000</v>
      </c>
      <c r="AN196" s="16">
        <f t="shared" si="23"/>
        <v>12.5</v>
      </c>
      <c r="AO196" s="3" t="s">
        <v>31</v>
      </c>
      <c r="AP196" s="3" t="s">
        <v>39</v>
      </c>
      <c r="AQ196" s="3" t="s">
        <v>53</v>
      </c>
      <c r="AR196" s="3" t="s">
        <v>24</v>
      </c>
      <c r="AS196" s="3" t="str" cm="1">
        <f t="array" ref="AS196:AW196">VLOOKUP($A196,Feedback[],{2,4,5,6,7},FALSE)</f>
        <v>FB0103</v>
      </c>
      <c r="AT196" s="3">
        <v>4</v>
      </c>
      <c r="AU196" s="3">
        <v>8</v>
      </c>
      <c r="AV196" s="3" t="str">
        <v>Phone</v>
      </c>
      <c r="AW196" s="3" t="str">
        <v>None</v>
      </c>
    </row>
    <row r="197" spans="1:49" x14ac:dyDescent="0.3">
      <c r="A197" s="3" t="s">
        <v>536</v>
      </c>
      <c r="B197" s="4">
        <v>45525</v>
      </c>
      <c r="C197" s="4" t="str">
        <f t="shared" si="20"/>
        <v>Aug</v>
      </c>
      <c r="D197" s="4" t="str">
        <f t="shared" si="21"/>
        <v>2024</v>
      </c>
      <c r="E197" s="4">
        <v>45553</v>
      </c>
      <c r="F197" s="3" t="s">
        <v>23</v>
      </c>
      <c r="G197" s="3">
        <f t="shared" si="22"/>
        <v>28</v>
      </c>
      <c r="H197" s="3" t="s">
        <v>537</v>
      </c>
      <c r="I197" s="3" t="str">
        <f>VLOOKUP($H197,Customers!$A$1:$I$721,2,FALSE)</f>
        <v>Tarun Bansal</v>
      </c>
      <c r="J197" s="3" t="str">
        <f>VLOOKUP($H197,Customers!$A$1:$I$721,3,FALSE)</f>
        <v>Male</v>
      </c>
      <c r="K197" s="3">
        <f>VLOOKUP($H197,Customers!$A$1:$I$721,4,FALSE)</f>
        <v>32</v>
      </c>
      <c r="L197" s="3" t="str">
        <f>VLOOKUP($H197,Customers!$A$1:$I$721,5,FALSE)</f>
        <v>Ahmedabad</v>
      </c>
      <c r="M197" s="3" t="str">
        <f>VLOOKUP($H197,Customers!$A$1:$I$721,6,FALSE)</f>
        <v>Gujarat</v>
      </c>
      <c r="N197" s="3" t="str">
        <f>VLOOKUP($H197,Customers!$A$1:$I$721,7,FALSE)</f>
        <v>Retired</v>
      </c>
      <c r="O197" s="3">
        <f>VLOOKUP($H197,Customers!$A$1:$I$721,8,FALSE)</f>
        <v>880000</v>
      </c>
      <c r="P197" s="3" t="str">
        <f>VLOOKUP($H197,Customers!$A$1:$I$721,9,FALSE)</f>
        <v>Individual</v>
      </c>
      <c r="Q197" s="3" t="s">
        <v>42</v>
      </c>
      <c r="R197" s="3" t="str" cm="1">
        <f t="array" ref="R197:Y197">VLOOKUP($Q197,Cars[],{2,3,4,5,6,7,8,9},FALSE)</f>
        <v>Maruti Suzuki</v>
      </c>
      <c r="S197" s="3" t="str">
        <v>Swift</v>
      </c>
      <c r="T197" s="3" t="str">
        <v>Hatchback</v>
      </c>
      <c r="U197" s="3" t="str">
        <v>Petrol</v>
      </c>
      <c r="V197" s="3" t="str">
        <v>Manual</v>
      </c>
      <c r="W197" s="3">
        <v>650000</v>
      </c>
      <c r="X197" s="3">
        <v>2024</v>
      </c>
      <c r="Y197" s="3">
        <v>3</v>
      </c>
      <c r="Z197" s="3" t="s">
        <v>209</v>
      </c>
      <c r="AA197" s="3" t="str">
        <f>VLOOKUP(Z197,Dealers[],5,FALSE)</f>
        <v>West</v>
      </c>
      <c r="AB197" s="3" t="str" cm="1">
        <f t="array" ref="AB197:AE197">VLOOKUP($Z197,Dealers[],{2,7,8,9},FALSE)</f>
        <v>Ahmedabad Auto Hub</v>
      </c>
      <c r="AC197" s="3">
        <v>2011</v>
      </c>
      <c r="AD197" s="3">
        <v>12000</v>
      </c>
      <c r="AE197" s="3">
        <v>3.8</v>
      </c>
      <c r="AF197" s="3" t="s">
        <v>329</v>
      </c>
      <c r="AG197" s="3" t="str">
        <f>VLOOKUP($AF197,SalesPerson[],2,FALSE)</f>
        <v>Nitin Das</v>
      </c>
      <c r="AH197" s="3">
        <f>_xlfn.XLOOKUP(AG197,Salespersons!$B:$B,Salespersons!$G:$G,,0)</f>
        <v>5</v>
      </c>
      <c r="AI197" s="3" t="str">
        <f>_xlfn.XLOOKUP(AG197,Salespersons!$B:$B,Salespersons!$I:$I,,0)</f>
        <v>True</v>
      </c>
      <c r="AJ197" s="3" t="s">
        <v>78</v>
      </c>
      <c r="AK197" s="14">
        <f t="shared" si="18"/>
        <v>3.5384615384615382E-2</v>
      </c>
      <c r="AL197" s="5">
        <v>23000</v>
      </c>
      <c r="AM197" s="5">
        <f t="shared" si="19"/>
        <v>627000</v>
      </c>
      <c r="AN197" s="16">
        <f t="shared" si="23"/>
        <v>6.27</v>
      </c>
      <c r="AO197" s="3" t="s">
        <v>95</v>
      </c>
      <c r="AP197" s="3" t="s">
        <v>70</v>
      </c>
      <c r="AQ197" s="3" t="s">
        <v>46</v>
      </c>
      <c r="AR197" s="3" t="s">
        <v>24</v>
      </c>
      <c r="AS197" s="3" t="str" cm="1">
        <f t="array" ref="AS197:AW197">VLOOKUP($A197,Feedback[],{2,4,5,6,7},FALSE)</f>
        <v>FB0104</v>
      </c>
      <c r="AT197" s="3">
        <v>4</v>
      </c>
      <c r="AU197" s="3">
        <v>9</v>
      </c>
      <c r="AV197" s="3" t="str">
        <v>Dealer Visit</v>
      </c>
      <c r="AW197" s="3" t="str">
        <v>None</v>
      </c>
    </row>
    <row r="198" spans="1:49" x14ac:dyDescent="0.3">
      <c r="A198" s="3" t="s">
        <v>538</v>
      </c>
      <c r="B198" s="4">
        <v>45526</v>
      </c>
      <c r="C198" s="4" t="str">
        <f t="shared" si="20"/>
        <v>Aug</v>
      </c>
      <c r="D198" s="4" t="str">
        <f t="shared" si="21"/>
        <v>2024</v>
      </c>
      <c r="E198" s="4">
        <v>45544</v>
      </c>
      <c r="F198" s="3" t="s">
        <v>23</v>
      </c>
      <c r="G198" s="3">
        <f t="shared" si="22"/>
        <v>18</v>
      </c>
      <c r="H198" s="3" t="s">
        <v>513</v>
      </c>
      <c r="I198" s="3" t="str">
        <f>VLOOKUP($H198,Customers!$A$1:$I$721,2,FALSE)</f>
        <v>Ramesh Jain</v>
      </c>
      <c r="J198" s="3" t="str">
        <f>VLOOKUP($H198,Customers!$A$1:$I$721,3,FALSE)</f>
        <v>Male</v>
      </c>
      <c r="K198" s="3">
        <f>VLOOKUP($H198,Customers!$A$1:$I$721,4,FALSE)</f>
        <v>21</v>
      </c>
      <c r="L198" s="3" t="str">
        <f>VLOOKUP($H198,Customers!$A$1:$I$721,5,FALSE)</f>
        <v>Jaipur</v>
      </c>
      <c r="M198" s="3" t="str">
        <f>VLOOKUP($H198,Customers!$A$1:$I$721,6,FALSE)</f>
        <v>Rajasthan</v>
      </c>
      <c r="N198" s="3" t="str">
        <f>VLOOKUP($H198,Customers!$A$1:$I$721,7,FALSE)</f>
        <v>Salaried - Private</v>
      </c>
      <c r="O198" s="3">
        <f>VLOOKUP($H198,Customers!$A$1:$I$721,8,FALSE)</f>
        <v>660000</v>
      </c>
      <c r="P198" s="3" t="str">
        <f>VLOOKUP($H198,Customers!$A$1:$I$721,9,FALSE)</f>
        <v>Individual</v>
      </c>
      <c r="Q198" s="3" t="s">
        <v>92</v>
      </c>
      <c r="R198" s="3" t="str" cm="1">
        <f t="array" ref="R198:Y198">VLOOKUP($Q198,Cars[],{2,3,4,5,6,7,8,9},FALSE)</f>
        <v>Hyundai</v>
      </c>
      <c r="S198" s="3" t="str">
        <v>Verna</v>
      </c>
      <c r="T198" s="3" t="str">
        <v>Sedan</v>
      </c>
      <c r="U198" s="3" t="str">
        <v>Petrol</v>
      </c>
      <c r="V198" s="3" t="str">
        <v>Automatic</v>
      </c>
      <c r="W198" s="3">
        <v>1100000</v>
      </c>
      <c r="X198" s="3">
        <v>2023</v>
      </c>
      <c r="Y198" s="3">
        <v>2</v>
      </c>
      <c r="Z198" s="3" t="s">
        <v>146</v>
      </c>
      <c r="AA198" s="3" t="str">
        <f>VLOOKUP(Z198,Dealers[],5,FALSE)</f>
        <v>North</v>
      </c>
      <c r="AB198" s="3" t="str" cm="1">
        <f t="array" ref="AB198:AE198">VLOOKUP($Z198,Dealers[],{2,7,8,9},FALSE)</f>
        <v>Jaipur Wheels</v>
      </c>
      <c r="AC198" s="3">
        <v>2015</v>
      </c>
      <c r="AD198" s="3">
        <v>3000</v>
      </c>
      <c r="AE198" s="3">
        <v>3.5</v>
      </c>
      <c r="AF198" s="3" t="s">
        <v>147</v>
      </c>
      <c r="AG198" s="3" t="str">
        <f>VLOOKUP($AF198,SalesPerson[],2,FALSE)</f>
        <v>Mohit Yadav</v>
      </c>
      <c r="AH198" s="3">
        <f>_xlfn.XLOOKUP(AG198,Salespersons!$B:$B,Salespersons!$G:$G,,0)</f>
        <v>8</v>
      </c>
      <c r="AI198" s="3" t="str">
        <f>_xlfn.XLOOKUP(AG198,Salespersons!$B:$B,Salespersons!$I:$I,,0)</f>
        <v>True</v>
      </c>
      <c r="AJ198" s="3" t="s">
        <v>78</v>
      </c>
      <c r="AK198" s="14">
        <f t="shared" si="18"/>
        <v>0</v>
      </c>
      <c r="AL198" s="5">
        <v>0</v>
      </c>
      <c r="AM198" s="5">
        <f t="shared" si="19"/>
        <v>1100000</v>
      </c>
      <c r="AN198" s="16">
        <f t="shared" si="23"/>
        <v>11</v>
      </c>
      <c r="AO198" s="3" t="s">
        <v>31</v>
      </c>
      <c r="AP198" s="3" t="s">
        <v>32</v>
      </c>
      <c r="AQ198" s="3" t="s">
        <v>122</v>
      </c>
      <c r="AR198" s="3" t="s">
        <v>24</v>
      </c>
      <c r="AS198" s="3" t="s">
        <v>4646</v>
      </c>
      <c r="AT198" s="3" t="s">
        <v>4646</v>
      </c>
      <c r="AU198" s="3" t="s">
        <v>4646</v>
      </c>
      <c r="AV198" s="3" t="s">
        <v>4646</v>
      </c>
      <c r="AW198" s="3" t="s">
        <v>4646</v>
      </c>
    </row>
    <row r="199" spans="1:49" x14ac:dyDescent="0.3">
      <c r="A199" s="3" t="s">
        <v>539</v>
      </c>
      <c r="B199" s="4">
        <v>45529</v>
      </c>
      <c r="C199" s="4" t="str">
        <f t="shared" si="20"/>
        <v>Aug</v>
      </c>
      <c r="D199" s="4" t="str">
        <f t="shared" si="21"/>
        <v>2024</v>
      </c>
      <c r="E199" s="4">
        <v>45545</v>
      </c>
      <c r="F199" s="3" t="s">
        <v>23</v>
      </c>
      <c r="G199" s="3">
        <f t="shared" si="22"/>
        <v>16</v>
      </c>
      <c r="H199" s="3" t="s">
        <v>522</v>
      </c>
      <c r="I199" s="3" t="str">
        <f>VLOOKUP($H199,Customers!$A$1:$I$721,2,FALSE)</f>
        <v>Kunal Jain</v>
      </c>
      <c r="J199" s="3" t="str">
        <f>VLOOKUP($H199,Customers!$A$1:$I$721,3,FALSE)</f>
        <v>Male</v>
      </c>
      <c r="K199" s="3">
        <f>VLOOKUP($H199,Customers!$A$1:$I$721,4,FALSE)</f>
        <v>27</v>
      </c>
      <c r="L199" s="3" t="str">
        <f>VLOOKUP($H199,Customers!$A$1:$I$721,5,FALSE)</f>
        <v>Pune</v>
      </c>
      <c r="M199" s="3" t="str">
        <f>VLOOKUP($H199,Customers!$A$1:$I$721,6,FALSE)</f>
        <v>Maharashtra</v>
      </c>
      <c r="N199" s="3" t="str">
        <f>VLOOKUP($H199,Customers!$A$1:$I$721,7,FALSE)</f>
        <v>Salaried - Private</v>
      </c>
      <c r="O199" s="3">
        <f>VLOOKUP($H199,Customers!$A$1:$I$721,8,FALSE)</f>
        <v>1080000</v>
      </c>
      <c r="P199" s="3" t="str">
        <f>VLOOKUP($H199,Customers!$A$1:$I$721,9,FALSE)</f>
        <v>Individual</v>
      </c>
      <c r="Q199" s="3" t="s">
        <v>213</v>
      </c>
      <c r="R199" s="3" t="str" cm="1">
        <f t="array" ref="R199:Y199">VLOOKUP($Q199,Cars[],{2,3,4,5,6,7,8,9},FALSE)</f>
        <v>Kia</v>
      </c>
      <c r="S199" s="3" t="str">
        <v>Sonet</v>
      </c>
      <c r="T199" s="3" t="str">
        <v>SUV</v>
      </c>
      <c r="U199" s="3" t="str">
        <v>Diesel</v>
      </c>
      <c r="V199" s="3" t="str">
        <v>Manual</v>
      </c>
      <c r="W199" s="3">
        <v>950000</v>
      </c>
      <c r="X199" s="3">
        <v>2024</v>
      </c>
      <c r="Y199" s="3">
        <v>4</v>
      </c>
      <c r="Z199" s="3" t="s">
        <v>84</v>
      </c>
      <c r="AA199" s="3" t="str">
        <f>VLOOKUP(Z199,Dealers[],5,FALSE)</f>
        <v>West</v>
      </c>
      <c r="AB199" s="3" t="str" cm="1">
        <f t="array" ref="AB199:AE199">VLOOKUP($Z199,Dealers[],{2,7,8,9},FALSE)</f>
        <v>Pune Autoplex</v>
      </c>
      <c r="AC199" s="3">
        <v>2014</v>
      </c>
      <c r="AD199" s="3">
        <v>3000</v>
      </c>
      <c r="AE199" s="3">
        <v>4.5999999999999996</v>
      </c>
      <c r="AF199" s="3" t="s">
        <v>295</v>
      </c>
      <c r="AG199" s="3" t="str">
        <f>VLOOKUP($AF199,SalesPerson[],2,FALSE)</f>
        <v>Shweta Mishra</v>
      </c>
      <c r="AH199" s="3">
        <f>_xlfn.XLOOKUP(AG199,Salespersons!$B:$B,Salespersons!$G:$G,,0)</f>
        <v>5</v>
      </c>
      <c r="AI199" s="3" t="str">
        <f>_xlfn.XLOOKUP(AG199,Salespersons!$B:$B,Salespersons!$I:$I,,0)</f>
        <v>True</v>
      </c>
      <c r="AJ199" s="3" t="s">
        <v>75</v>
      </c>
      <c r="AK199" s="14">
        <f t="shared" si="18"/>
        <v>1.6842105263157894E-2</v>
      </c>
      <c r="AL199" s="5">
        <v>16000</v>
      </c>
      <c r="AM199" s="5">
        <f t="shared" si="19"/>
        <v>934000</v>
      </c>
      <c r="AN199" s="16">
        <f t="shared" si="23"/>
        <v>9.34</v>
      </c>
      <c r="AO199" s="3" t="s">
        <v>31</v>
      </c>
      <c r="AP199" s="3" t="s">
        <v>100</v>
      </c>
      <c r="AQ199" s="3" t="s">
        <v>46</v>
      </c>
      <c r="AR199" s="3" t="s">
        <v>24</v>
      </c>
      <c r="AS199" s="3" t="str" cm="1">
        <f t="array" ref="AS199:AW199">VLOOKUP($A199,Feedback[],{2,4,5,6,7},FALSE)</f>
        <v>FB0105</v>
      </c>
      <c r="AT199" s="3">
        <v>4</v>
      </c>
      <c r="AU199" s="3">
        <v>9</v>
      </c>
      <c r="AV199" s="3" t="str">
        <v>Email</v>
      </c>
      <c r="AW199" s="3" t="str">
        <v>None</v>
      </c>
    </row>
    <row r="200" spans="1:49" x14ac:dyDescent="0.3">
      <c r="A200" s="3" t="s">
        <v>540</v>
      </c>
      <c r="B200" s="4">
        <v>45533</v>
      </c>
      <c r="C200" s="4" t="str">
        <f t="shared" si="20"/>
        <v>Aug</v>
      </c>
      <c r="D200" s="4" t="str">
        <f t="shared" si="21"/>
        <v>2024</v>
      </c>
      <c r="E200" s="4">
        <v>45540</v>
      </c>
      <c r="F200" s="3" t="s">
        <v>23</v>
      </c>
      <c r="G200" s="3">
        <f t="shared" si="22"/>
        <v>7</v>
      </c>
      <c r="H200" s="3" t="s">
        <v>302</v>
      </c>
      <c r="I200" s="3" t="str">
        <f>VLOOKUP($H200,Customers!$A$1:$I$721,2,FALSE)</f>
        <v>Mahesh Yadav</v>
      </c>
      <c r="J200" s="3" t="str">
        <f>VLOOKUP($H200,Customers!$A$1:$I$721,3,FALSE)</f>
        <v>Male</v>
      </c>
      <c r="K200" s="3">
        <f>VLOOKUP($H200,Customers!$A$1:$I$721,4,FALSE)</f>
        <v>55</v>
      </c>
      <c r="L200" s="3" t="str">
        <f>VLOOKUP($H200,Customers!$A$1:$I$721,5,FALSE)</f>
        <v>Kochi</v>
      </c>
      <c r="M200" s="3" t="str">
        <f>VLOOKUP($H200,Customers!$A$1:$I$721,6,FALSE)</f>
        <v>Kerala</v>
      </c>
      <c r="N200" s="3" t="str">
        <f>VLOOKUP($H200,Customers!$A$1:$I$721,7,FALSE)</f>
        <v>Engineer</v>
      </c>
      <c r="O200" s="3">
        <f>VLOOKUP($H200,Customers!$A$1:$I$721,8,FALSE)</f>
        <v>1470000</v>
      </c>
      <c r="P200" s="3" t="str">
        <f>VLOOKUP($H200,Customers!$A$1:$I$721,9,FALSE)</f>
        <v>Individual</v>
      </c>
      <c r="Q200" s="3" t="s">
        <v>103</v>
      </c>
      <c r="R200" s="3" t="str" cm="1">
        <f t="array" ref="R200:Y200">VLOOKUP($Q200,Cars[],{2,3,4,5,6,7,8,9},FALSE)</f>
        <v>Maruti Suzuki</v>
      </c>
      <c r="S200" s="3" t="str">
        <v>Ertiga</v>
      </c>
      <c r="T200" s="3" t="str">
        <v>MPV</v>
      </c>
      <c r="U200" s="3" t="str">
        <v>CNG</v>
      </c>
      <c r="V200" s="3" t="str">
        <v>Manual</v>
      </c>
      <c r="W200" s="3">
        <v>900000</v>
      </c>
      <c r="X200" s="3">
        <v>2022</v>
      </c>
      <c r="Y200" s="3">
        <v>3</v>
      </c>
      <c r="Z200" s="3" t="s">
        <v>304</v>
      </c>
      <c r="AA200" s="3" t="str">
        <f>VLOOKUP(Z200,Dealers[],5,FALSE)</f>
        <v>South</v>
      </c>
      <c r="AB200" s="3" t="str" cm="1">
        <f t="array" ref="AB200:AE200">VLOOKUP($Z200,Dealers[],{2,7,8,9},FALSE)</f>
        <v>Kochi Auto Hub</v>
      </c>
      <c r="AC200" s="3">
        <v>2013</v>
      </c>
      <c r="AD200" s="3">
        <v>12000</v>
      </c>
      <c r="AE200" s="3">
        <v>4.2</v>
      </c>
      <c r="AF200" s="3" t="s">
        <v>541</v>
      </c>
      <c r="AG200" s="3" t="str">
        <f>VLOOKUP($AF200,SalesPerson[],2,FALSE)</f>
        <v>Mohit Mehta</v>
      </c>
      <c r="AH200" s="3">
        <f>_xlfn.XLOOKUP(AG200,Salespersons!$B:$B,Salespersons!$G:$G,,0)</f>
        <v>6</v>
      </c>
      <c r="AI200" s="3" t="str">
        <f>_xlfn.XLOOKUP(AG200,Salespersons!$B:$B,Salespersons!$I:$I,,0)</f>
        <v>True</v>
      </c>
      <c r="AJ200" s="3" t="s">
        <v>78</v>
      </c>
      <c r="AK200" s="14">
        <f t="shared" si="18"/>
        <v>3.4444444444444444E-2</v>
      </c>
      <c r="AL200" s="5">
        <v>31000</v>
      </c>
      <c r="AM200" s="5">
        <f t="shared" si="19"/>
        <v>869000</v>
      </c>
      <c r="AN200" s="16">
        <f t="shared" si="23"/>
        <v>8.69</v>
      </c>
      <c r="AO200" s="3" t="s">
        <v>20</v>
      </c>
      <c r="AP200" s="3" t="s">
        <v>21</v>
      </c>
      <c r="AQ200" s="3" t="s">
        <v>46</v>
      </c>
      <c r="AR200" s="3" t="s">
        <v>24</v>
      </c>
      <c r="AS200" s="3" t="str" cm="1">
        <f t="array" ref="AS200:AW200">VLOOKUP($A200,Feedback[],{2,4,5,6,7},FALSE)</f>
        <v>FB0106</v>
      </c>
      <c r="AT200" s="3">
        <v>5</v>
      </c>
      <c r="AU200" s="3">
        <v>10</v>
      </c>
      <c r="AV200" s="3" t="str">
        <v>Email</v>
      </c>
      <c r="AW200" s="3" t="str">
        <v>None</v>
      </c>
    </row>
    <row r="201" spans="1:49" x14ac:dyDescent="0.3">
      <c r="A201" s="3" t="s">
        <v>542</v>
      </c>
      <c r="B201" s="4">
        <v>45533</v>
      </c>
      <c r="C201" s="4" t="str">
        <f t="shared" si="20"/>
        <v>Aug</v>
      </c>
      <c r="D201" s="4" t="str">
        <f t="shared" si="21"/>
        <v>2024</v>
      </c>
      <c r="E201" s="4">
        <v>45536</v>
      </c>
      <c r="F201" s="3" t="s">
        <v>23</v>
      </c>
      <c r="G201" s="3">
        <f t="shared" si="22"/>
        <v>3</v>
      </c>
      <c r="H201" s="3" t="s">
        <v>543</v>
      </c>
      <c r="I201" s="3" t="str">
        <f>VLOOKUP($H201,Customers!$A$1:$I$721,2,FALSE)</f>
        <v>Vinod Shah</v>
      </c>
      <c r="J201" s="3" t="str">
        <f>VLOOKUP($H201,Customers!$A$1:$I$721,3,FALSE)</f>
        <v>Male</v>
      </c>
      <c r="K201" s="3">
        <f>VLOOKUP($H201,Customers!$A$1:$I$721,4,FALSE)</f>
        <v>52</v>
      </c>
      <c r="L201" s="3" t="str">
        <f>VLOOKUP($H201,Customers!$A$1:$I$721,5,FALSE)</f>
        <v>Lucknow</v>
      </c>
      <c r="M201" s="3" t="str">
        <f>VLOOKUP($H201,Customers!$A$1:$I$721,6,FALSE)</f>
        <v>Uttar Pradesh</v>
      </c>
      <c r="N201" s="3" t="str">
        <f>VLOOKUP($H201,Customers!$A$1:$I$721,7,FALSE)</f>
        <v>Salaried - Government</v>
      </c>
      <c r="O201" s="3">
        <f>VLOOKUP($H201,Customers!$A$1:$I$721,8,FALSE)</f>
        <v>1290000</v>
      </c>
      <c r="P201" s="3" t="str">
        <f>VLOOKUP($H201,Customers!$A$1:$I$721,9,FALSE)</f>
        <v>Individual</v>
      </c>
      <c r="Q201" s="3" t="s">
        <v>544</v>
      </c>
      <c r="R201" s="3" t="str" cm="1">
        <f t="array" ref="R201:Y201">VLOOKUP($Q201,Cars[],{2,3,4,5,6,7,8,9},FALSE)</f>
        <v>MG</v>
      </c>
      <c r="S201" s="3" t="str">
        <v>Windsor EV</v>
      </c>
      <c r="T201" s="3" t="str">
        <v>MPV</v>
      </c>
      <c r="U201" s="3" t="str">
        <v>Electric</v>
      </c>
      <c r="V201" s="3" t="str">
        <v>Automatic</v>
      </c>
      <c r="W201" s="3">
        <v>1400000</v>
      </c>
      <c r="X201" s="3">
        <v>2024</v>
      </c>
      <c r="Y201" s="3">
        <v>3</v>
      </c>
      <c r="Z201" s="3" t="s">
        <v>112</v>
      </c>
      <c r="AA201" s="3" t="str">
        <f>VLOOKUP(Z201,Dealers[],5,FALSE)</f>
        <v>North</v>
      </c>
      <c r="AB201" s="3" t="str" cm="1">
        <f t="array" ref="AB201:AE201">VLOOKUP($Z201,Dealers[],{2,7,8,9},FALSE)</f>
        <v>Noida Car World</v>
      </c>
      <c r="AC201" s="3">
        <v>2007</v>
      </c>
      <c r="AD201" s="3">
        <v>10000</v>
      </c>
      <c r="AE201" s="3">
        <v>3.8</v>
      </c>
      <c r="AF201" s="3" t="s">
        <v>216</v>
      </c>
      <c r="AG201" s="3" t="str">
        <f>VLOOKUP($AF201,SalesPerson[],2,FALSE)</f>
        <v>Imran Joshi</v>
      </c>
      <c r="AH201" s="3">
        <f>_xlfn.XLOOKUP(AG201,Salespersons!$B:$B,Salespersons!$G:$G,,0)</f>
        <v>4</v>
      </c>
      <c r="AI201" s="3" t="str">
        <f>_xlfn.XLOOKUP(AG201,Salespersons!$B:$B,Salespersons!$I:$I,,0)</f>
        <v>True</v>
      </c>
      <c r="AJ201" s="3" t="s">
        <v>30</v>
      </c>
      <c r="AK201" s="14">
        <f t="shared" si="18"/>
        <v>0</v>
      </c>
      <c r="AL201" s="5">
        <v>0</v>
      </c>
      <c r="AM201" s="5">
        <f t="shared" si="19"/>
        <v>1400000</v>
      </c>
      <c r="AN201" s="16">
        <f t="shared" si="23"/>
        <v>14</v>
      </c>
      <c r="AO201" s="3" t="s">
        <v>31</v>
      </c>
      <c r="AP201" s="3" t="s">
        <v>32</v>
      </c>
      <c r="AQ201" s="3" t="s">
        <v>53</v>
      </c>
      <c r="AR201" s="3" t="s">
        <v>24</v>
      </c>
      <c r="AS201" s="3" t="str" cm="1">
        <f t="array" ref="AS201:AW201">VLOOKUP($A201,Feedback[],{2,4,5,6,7},FALSE)</f>
        <v>FB0107</v>
      </c>
      <c r="AT201" s="3">
        <v>4</v>
      </c>
      <c r="AU201" s="3">
        <v>7</v>
      </c>
      <c r="AV201" s="3" t="str">
        <v>Dealer Visit</v>
      </c>
      <c r="AW201" s="3" t="str">
        <v>None</v>
      </c>
    </row>
    <row r="202" spans="1:49" x14ac:dyDescent="0.3">
      <c r="A202" s="3" t="s">
        <v>545</v>
      </c>
      <c r="B202" s="4">
        <v>45535</v>
      </c>
      <c r="C202" s="4" t="str">
        <f t="shared" si="20"/>
        <v>Aug</v>
      </c>
      <c r="D202" s="4" t="str">
        <f t="shared" si="21"/>
        <v>2024</v>
      </c>
      <c r="E202" s="4">
        <v>45570</v>
      </c>
      <c r="F202" s="3" t="s">
        <v>23</v>
      </c>
      <c r="G202" s="3">
        <f t="shared" si="22"/>
        <v>35</v>
      </c>
      <c r="H202" s="3" t="s">
        <v>546</v>
      </c>
      <c r="I202" s="3" t="str">
        <f>VLOOKUP($H202,Customers!$A$1:$I$721,2,FALSE)</f>
        <v>Komal Gupta</v>
      </c>
      <c r="J202" s="3" t="str">
        <f>VLOOKUP($H202,Customers!$A$1:$I$721,3,FALSE)</f>
        <v>Female</v>
      </c>
      <c r="K202" s="3">
        <f>VLOOKUP($H202,Customers!$A$1:$I$721,4,FALSE)</f>
        <v>28</v>
      </c>
      <c r="L202" s="3" t="str">
        <f>VLOOKUP($H202,Customers!$A$1:$I$721,5,FALSE)</f>
        <v>Bengaluru</v>
      </c>
      <c r="M202" s="3" t="str">
        <f>VLOOKUP($H202,Customers!$A$1:$I$721,6,FALSE)</f>
        <v>Karnataka</v>
      </c>
      <c r="N202" s="3" t="str">
        <f>VLOOKUP($H202,Customers!$A$1:$I$721,7,FALSE)</f>
        <v>Retired</v>
      </c>
      <c r="O202" s="3">
        <f>VLOOKUP($H202,Customers!$A$1:$I$721,8,FALSE)</f>
        <v>710000</v>
      </c>
      <c r="P202" s="3" t="str">
        <f>VLOOKUP($H202,Customers!$A$1:$I$721,9,FALSE)</f>
        <v>Individual</v>
      </c>
      <c r="Q202" s="3" t="s">
        <v>92</v>
      </c>
      <c r="R202" s="3" t="str" cm="1">
        <f t="array" ref="R202:Y202">VLOOKUP($Q202,Cars[],{2,3,4,5,6,7,8,9},FALSE)</f>
        <v>Hyundai</v>
      </c>
      <c r="S202" s="3" t="str">
        <v>Verna</v>
      </c>
      <c r="T202" s="3" t="str">
        <v>Sedan</v>
      </c>
      <c r="U202" s="3" t="str">
        <v>Petrol</v>
      </c>
      <c r="V202" s="3" t="str">
        <v>Automatic</v>
      </c>
      <c r="W202" s="3">
        <v>1100000</v>
      </c>
      <c r="X202" s="3">
        <v>2023</v>
      </c>
      <c r="Y202" s="3">
        <v>2</v>
      </c>
      <c r="Z202" s="3" t="s">
        <v>126</v>
      </c>
      <c r="AA202" s="3" t="str">
        <f>VLOOKUP(Z202,Dealers[],5,FALSE)</f>
        <v>South</v>
      </c>
      <c r="AB202" s="3" t="str" cm="1">
        <f t="array" ref="AB202:AE202">VLOOKUP($Z202,Dealers[],{2,7,8,9},FALSE)</f>
        <v>Bengaluru Auto Hub</v>
      </c>
      <c r="AC202" s="3">
        <v>2013</v>
      </c>
      <c r="AD202" s="3">
        <v>12000</v>
      </c>
      <c r="AE202" s="3">
        <v>4.4000000000000004</v>
      </c>
      <c r="AF202" s="3" t="s">
        <v>127</v>
      </c>
      <c r="AG202" s="3" t="str">
        <f>VLOOKUP($AF202,SalesPerson[],2,FALSE)</f>
        <v>Yash Sharma</v>
      </c>
      <c r="AH202" s="3">
        <f>_xlfn.XLOOKUP(AG202,Salespersons!$B:$B,Salespersons!$G:$G,,0)</f>
        <v>5</v>
      </c>
      <c r="AI202" s="3" t="str">
        <f>_xlfn.XLOOKUP(AG202,Salespersons!$B:$B,Salespersons!$I:$I,,0)</f>
        <v>True</v>
      </c>
      <c r="AJ202" s="3" t="s">
        <v>78</v>
      </c>
      <c r="AK202" s="14">
        <f t="shared" si="18"/>
        <v>0.04</v>
      </c>
      <c r="AL202" s="5">
        <v>44000</v>
      </c>
      <c r="AM202" s="5">
        <f t="shared" si="19"/>
        <v>1056000</v>
      </c>
      <c r="AN202" s="16">
        <f t="shared" si="23"/>
        <v>10.56</v>
      </c>
      <c r="AO202" s="3" t="s">
        <v>31</v>
      </c>
      <c r="AP202" s="3" t="s">
        <v>96</v>
      </c>
      <c r="AQ202" s="3" t="s">
        <v>22</v>
      </c>
      <c r="AR202" s="3" t="s">
        <v>47</v>
      </c>
      <c r="AS202" s="3" t="s">
        <v>4646</v>
      </c>
      <c r="AT202" s="3" t="s">
        <v>4646</v>
      </c>
      <c r="AU202" s="3" t="s">
        <v>4646</v>
      </c>
      <c r="AV202" s="3" t="s">
        <v>4646</v>
      </c>
      <c r="AW202" s="3" t="s">
        <v>4646</v>
      </c>
    </row>
    <row r="203" spans="1:49" x14ac:dyDescent="0.3">
      <c r="A203" s="3" t="s">
        <v>547</v>
      </c>
      <c r="B203" s="4">
        <v>45536</v>
      </c>
      <c r="C203" s="4" t="str">
        <f t="shared" si="20"/>
        <v>Sep</v>
      </c>
      <c r="D203" s="4" t="str">
        <f t="shared" si="21"/>
        <v>2024</v>
      </c>
      <c r="E203" s="4">
        <v>45570</v>
      </c>
      <c r="F203" s="3" t="s">
        <v>23</v>
      </c>
      <c r="G203" s="3">
        <f t="shared" si="22"/>
        <v>34</v>
      </c>
      <c r="H203" s="3" t="s">
        <v>255</v>
      </c>
      <c r="I203" s="3" t="str">
        <f>VLOOKUP($H203,Customers!$A$1:$I$721,2,FALSE)</f>
        <v>Nisha Bansal</v>
      </c>
      <c r="J203" s="3" t="str">
        <f>VLOOKUP($H203,Customers!$A$1:$I$721,3,FALSE)</f>
        <v>Female</v>
      </c>
      <c r="K203" s="3">
        <f>VLOOKUP($H203,Customers!$A$1:$I$721,4,FALSE)</f>
        <v>32</v>
      </c>
      <c r="L203" s="3" t="str">
        <f>VLOOKUP($H203,Customers!$A$1:$I$721,5,FALSE)</f>
        <v>Kolkata</v>
      </c>
      <c r="M203" s="3" t="str">
        <f>VLOOKUP($H203,Customers!$A$1:$I$721,6,FALSE)</f>
        <v>West Bengal</v>
      </c>
      <c r="N203" s="3" t="str">
        <f>VLOOKUP($H203,Customers!$A$1:$I$721,7,FALSE)</f>
        <v>Salaried - Private</v>
      </c>
      <c r="O203" s="3">
        <f>VLOOKUP($H203,Customers!$A$1:$I$721,8,FALSE)</f>
        <v>890000</v>
      </c>
      <c r="P203" s="3" t="str">
        <f>VLOOKUP($H203,Customers!$A$1:$I$721,9,FALSE)</f>
        <v>Individual</v>
      </c>
      <c r="Q203" s="3" t="s">
        <v>205</v>
      </c>
      <c r="R203" s="3" t="str" cm="1">
        <f t="array" ref="R203:Y203">VLOOKUP($Q203,Cars[],{2,3,4,5,6,7,8,9},FALSE)</f>
        <v>Maruti Suzuki</v>
      </c>
      <c r="S203" s="3" t="str">
        <v>Grand Vitara</v>
      </c>
      <c r="T203" s="3" t="str">
        <v>SUV</v>
      </c>
      <c r="U203" s="3" t="str">
        <v>Hybrid</v>
      </c>
      <c r="V203" s="3" t="str">
        <v>Automatic</v>
      </c>
      <c r="W203" s="3">
        <v>1150000</v>
      </c>
      <c r="X203" s="3">
        <v>2022</v>
      </c>
      <c r="Y203" s="3">
        <v>3</v>
      </c>
      <c r="Z203" s="3" t="s">
        <v>402</v>
      </c>
      <c r="AA203" s="3" t="str">
        <f>VLOOKUP(Z203,Dealers[],5,FALSE)</f>
        <v>East</v>
      </c>
      <c r="AB203" s="3" t="str" cm="1">
        <f t="array" ref="AB203:AE203">VLOOKUP($Z203,Dealers[],{2,7,8,9},FALSE)</f>
        <v>Kolkata Car World</v>
      </c>
      <c r="AC203" s="3">
        <v>2012</v>
      </c>
      <c r="AD203" s="3">
        <v>4500</v>
      </c>
      <c r="AE203" s="3">
        <v>4.0999999999999996</v>
      </c>
      <c r="AF203" s="3" t="s">
        <v>479</v>
      </c>
      <c r="AG203" s="3" t="str">
        <f>VLOOKUP($AF203,SalesPerson[],2,FALSE)</f>
        <v>Tarun Shah</v>
      </c>
      <c r="AH203" s="3">
        <f>_xlfn.XLOOKUP(AG203,Salespersons!$B:$B,Salespersons!$G:$G,,0)</f>
        <v>4</v>
      </c>
      <c r="AI203" s="3" t="str">
        <f>_xlfn.XLOOKUP(AG203,Salespersons!$B:$B,Salespersons!$I:$I,,0)</f>
        <v>True</v>
      </c>
      <c r="AJ203" s="3" t="s">
        <v>78</v>
      </c>
      <c r="AK203" s="14">
        <f t="shared" si="18"/>
        <v>3.4782608695652174E-2</v>
      </c>
      <c r="AL203" s="5">
        <v>40000</v>
      </c>
      <c r="AM203" s="5">
        <f t="shared" si="19"/>
        <v>1110000</v>
      </c>
      <c r="AN203" s="16">
        <f t="shared" si="23"/>
        <v>11.1</v>
      </c>
      <c r="AO203" s="3" t="s">
        <v>20</v>
      </c>
      <c r="AP203" s="3" t="s">
        <v>21</v>
      </c>
      <c r="AQ203" s="3" t="s">
        <v>53</v>
      </c>
      <c r="AR203" s="3" t="s">
        <v>47</v>
      </c>
      <c r="AS203" s="3" t="s">
        <v>4646</v>
      </c>
      <c r="AT203" s="3" t="s">
        <v>4646</v>
      </c>
      <c r="AU203" s="3" t="s">
        <v>4646</v>
      </c>
      <c r="AV203" s="3" t="s">
        <v>4646</v>
      </c>
      <c r="AW203" s="3" t="s">
        <v>4646</v>
      </c>
    </row>
    <row r="204" spans="1:49" x14ac:dyDescent="0.3">
      <c r="A204" s="3" t="s">
        <v>548</v>
      </c>
      <c r="B204" s="4">
        <v>45537</v>
      </c>
      <c r="C204" s="4" t="str">
        <f t="shared" si="20"/>
        <v>Sep</v>
      </c>
      <c r="D204" s="4" t="str">
        <f t="shared" si="21"/>
        <v>2024</v>
      </c>
      <c r="E204" s="3"/>
      <c r="F204" s="3" t="s">
        <v>114</v>
      </c>
      <c r="G204" s="3" t="str">
        <f t="shared" si="22"/>
        <v/>
      </c>
      <c r="H204" s="3" t="s">
        <v>549</v>
      </c>
      <c r="I204" s="3" t="str">
        <f>VLOOKUP($H204,Customers!$A$1:$I$721,2,FALSE)</f>
        <v>Lokesh Bose</v>
      </c>
      <c r="J204" s="3" t="str">
        <f>VLOOKUP($H204,Customers!$A$1:$I$721,3,FALSE)</f>
        <v>Male</v>
      </c>
      <c r="K204" s="3">
        <f>VLOOKUP($H204,Customers!$A$1:$I$721,4,FALSE)</f>
        <v>21</v>
      </c>
      <c r="L204" s="3" t="str">
        <f>VLOOKUP($H204,Customers!$A$1:$I$721,5,FALSE)</f>
        <v>Ahmedabad</v>
      </c>
      <c r="M204" s="3" t="str">
        <f>VLOOKUP($H204,Customers!$A$1:$I$721,6,FALSE)</f>
        <v>Gujarat</v>
      </c>
      <c r="N204" s="3" t="str">
        <f>VLOOKUP($H204,Customers!$A$1:$I$721,7,FALSE)</f>
        <v>Self-Employed Professional</v>
      </c>
      <c r="O204" s="3">
        <f>VLOOKUP($H204,Customers!$A$1:$I$721,8,FALSE)</f>
        <v>2150000</v>
      </c>
      <c r="P204" s="3" t="str">
        <f>VLOOKUP($H204,Customers!$A$1:$I$721,9,FALSE)</f>
        <v>Individual</v>
      </c>
      <c r="Q204" s="3" t="s">
        <v>103</v>
      </c>
      <c r="R204" s="3" t="str" cm="1">
        <f t="array" ref="R204:Y204">VLOOKUP($Q204,Cars[],{2,3,4,5,6,7,8,9},FALSE)</f>
        <v>Maruti Suzuki</v>
      </c>
      <c r="S204" s="3" t="str">
        <v>Ertiga</v>
      </c>
      <c r="T204" s="3" t="str">
        <v>MPV</v>
      </c>
      <c r="U204" s="3" t="str">
        <v>CNG</v>
      </c>
      <c r="V204" s="3" t="str">
        <v>Manual</v>
      </c>
      <c r="W204" s="3">
        <v>900000</v>
      </c>
      <c r="X204" s="3">
        <v>2022</v>
      </c>
      <c r="Y204" s="3">
        <v>3</v>
      </c>
      <c r="Z204" s="3" t="s">
        <v>225</v>
      </c>
      <c r="AA204" s="3" t="str">
        <f>VLOOKUP(Z204,Dealers[],5,FALSE)</f>
        <v>West</v>
      </c>
      <c r="AB204" s="3" t="str" cm="1">
        <f t="array" ref="AB204:AE204">VLOOKUP($Z204,Dealers[],{2,7,8,9},FALSE)</f>
        <v>Surat Autoplex</v>
      </c>
      <c r="AC204" s="3">
        <v>2010</v>
      </c>
      <c r="AD204" s="3">
        <v>10000</v>
      </c>
      <c r="AE204" s="3">
        <v>4.4000000000000004</v>
      </c>
      <c r="AF204" s="3" t="s">
        <v>240</v>
      </c>
      <c r="AG204" s="3" t="str">
        <f>VLOOKUP($AF204,SalesPerson[],2,FALSE)</f>
        <v>Vivek Mehta</v>
      </c>
      <c r="AH204" s="3">
        <f>_xlfn.XLOOKUP(AG204,Salespersons!$B:$B,Salespersons!$G:$G,,0)</f>
        <v>4</v>
      </c>
      <c r="AI204" s="3" t="str">
        <f>_xlfn.XLOOKUP(AG204,Salespersons!$B:$B,Salespersons!$I:$I,,0)</f>
        <v>True</v>
      </c>
      <c r="AJ204" s="3" t="s">
        <v>45</v>
      </c>
      <c r="AK204" s="14">
        <f t="shared" si="18"/>
        <v>8.8888888888888889E-3</v>
      </c>
      <c r="AL204" s="5">
        <v>8000</v>
      </c>
      <c r="AM204" s="5">
        <f t="shared" si="19"/>
        <v>892000</v>
      </c>
      <c r="AN204" s="16">
        <f t="shared" si="23"/>
        <v>8.92</v>
      </c>
      <c r="AO204" s="3" t="s">
        <v>31</v>
      </c>
      <c r="AP204" s="3" t="s">
        <v>70</v>
      </c>
      <c r="AQ204" s="3" t="s">
        <v>33</v>
      </c>
      <c r="AR204" s="3" t="s">
        <v>24</v>
      </c>
      <c r="AS204" s="3" t="s">
        <v>4646</v>
      </c>
      <c r="AT204" s="3" t="s">
        <v>4646</v>
      </c>
      <c r="AU204" s="3" t="s">
        <v>4646</v>
      </c>
      <c r="AV204" s="3" t="s">
        <v>4646</v>
      </c>
      <c r="AW204" s="3" t="s">
        <v>4646</v>
      </c>
    </row>
    <row r="205" spans="1:49" x14ac:dyDescent="0.3">
      <c r="A205" s="3" t="s">
        <v>550</v>
      </c>
      <c r="B205" s="4">
        <v>45538</v>
      </c>
      <c r="C205" s="4" t="str">
        <f t="shared" si="20"/>
        <v>Sep</v>
      </c>
      <c r="D205" s="4" t="str">
        <f t="shared" si="21"/>
        <v>2024</v>
      </c>
      <c r="E205" s="4">
        <v>45565</v>
      </c>
      <c r="F205" s="3" t="s">
        <v>23</v>
      </c>
      <c r="G205" s="3">
        <f t="shared" si="22"/>
        <v>27</v>
      </c>
      <c r="H205" s="3" t="s">
        <v>543</v>
      </c>
      <c r="I205" s="3" t="str">
        <f>VLOOKUP($H205,Customers!$A$1:$I$721,2,FALSE)</f>
        <v>Vinod Shah</v>
      </c>
      <c r="J205" s="3" t="str">
        <f>VLOOKUP($H205,Customers!$A$1:$I$721,3,FALSE)</f>
        <v>Male</v>
      </c>
      <c r="K205" s="3">
        <f>VLOOKUP($H205,Customers!$A$1:$I$721,4,FALSE)</f>
        <v>52</v>
      </c>
      <c r="L205" s="3" t="str">
        <f>VLOOKUP($H205,Customers!$A$1:$I$721,5,FALSE)</f>
        <v>Lucknow</v>
      </c>
      <c r="M205" s="3" t="str">
        <f>VLOOKUP($H205,Customers!$A$1:$I$721,6,FALSE)</f>
        <v>Uttar Pradesh</v>
      </c>
      <c r="N205" s="3" t="str">
        <f>VLOOKUP($H205,Customers!$A$1:$I$721,7,FALSE)</f>
        <v>Salaried - Government</v>
      </c>
      <c r="O205" s="3">
        <f>VLOOKUP($H205,Customers!$A$1:$I$721,8,FALSE)</f>
        <v>1290000</v>
      </c>
      <c r="P205" s="3" t="str">
        <f>VLOOKUP($H205,Customers!$A$1:$I$721,9,FALSE)</f>
        <v>Individual</v>
      </c>
      <c r="Q205" s="3" t="s">
        <v>108</v>
      </c>
      <c r="R205" s="3" t="str" cm="1">
        <f t="array" ref="R205:Y205">VLOOKUP($Q205,Cars[],{2,3,4,5,6,7,8,9},FALSE)</f>
        <v>Hyundai</v>
      </c>
      <c r="S205" s="3" t="str">
        <v>i10 Nios</v>
      </c>
      <c r="T205" s="3" t="str">
        <v>Hatchback</v>
      </c>
      <c r="U205" s="3" t="str">
        <v>Petrol</v>
      </c>
      <c r="V205" s="3" t="str">
        <v>Manual</v>
      </c>
      <c r="W205" s="3">
        <v>600000</v>
      </c>
      <c r="X205" s="3">
        <v>2023</v>
      </c>
      <c r="Y205" s="3">
        <v>3</v>
      </c>
      <c r="Z205" s="3" t="s">
        <v>112</v>
      </c>
      <c r="AA205" s="3" t="str">
        <f>VLOOKUP(Z205,Dealers[],5,FALSE)</f>
        <v>North</v>
      </c>
      <c r="AB205" s="3" t="str" cm="1">
        <f t="array" ref="AB205:AE205">VLOOKUP($Z205,Dealers[],{2,7,8,9},FALSE)</f>
        <v>Noida Car World</v>
      </c>
      <c r="AC205" s="3">
        <v>2007</v>
      </c>
      <c r="AD205" s="3">
        <v>10000</v>
      </c>
      <c r="AE205" s="3">
        <v>3.8</v>
      </c>
      <c r="AF205" s="3" t="s">
        <v>216</v>
      </c>
      <c r="AG205" s="3" t="str">
        <f>VLOOKUP($AF205,SalesPerson[],2,FALSE)</f>
        <v>Imran Joshi</v>
      </c>
      <c r="AH205" s="3">
        <f>_xlfn.XLOOKUP(AG205,Salespersons!$B:$B,Salespersons!$G:$G,,0)</f>
        <v>4</v>
      </c>
      <c r="AI205" s="3" t="str">
        <f>_xlfn.XLOOKUP(AG205,Salespersons!$B:$B,Salespersons!$I:$I,,0)</f>
        <v>True</v>
      </c>
      <c r="AJ205" s="3" t="s">
        <v>59</v>
      </c>
      <c r="AK205" s="14">
        <f t="shared" si="18"/>
        <v>0</v>
      </c>
      <c r="AL205" s="5">
        <v>0</v>
      </c>
      <c r="AM205" s="5">
        <f t="shared" si="19"/>
        <v>600000</v>
      </c>
      <c r="AN205" s="16">
        <f t="shared" si="23"/>
        <v>6</v>
      </c>
      <c r="AO205" s="3" t="s">
        <v>20</v>
      </c>
      <c r="AP205" s="3" t="s">
        <v>21</v>
      </c>
      <c r="AQ205" s="3" t="s">
        <v>46</v>
      </c>
      <c r="AR205" s="3" t="s">
        <v>24</v>
      </c>
      <c r="AS205" s="3" t="s">
        <v>4646</v>
      </c>
      <c r="AT205" s="3" t="s">
        <v>4646</v>
      </c>
      <c r="AU205" s="3" t="s">
        <v>4646</v>
      </c>
      <c r="AV205" s="3" t="s">
        <v>4646</v>
      </c>
      <c r="AW205" s="3" t="s">
        <v>4646</v>
      </c>
    </row>
    <row r="206" spans="1:49" x14ac:dyDescent="0.3">
      <c r="A206" s="3" t="s">
        <v>551</v>
      </c>
      <c r="B206" s="4">
        <v>45539</v>
      </c>
      <c r="C206" s="4" t="str">
        <f t="shared" si="20"/>
        <v>Sep</v>
      </c>
      <c r="D206" s="4" t="str">
        <f t="shared" si="21"/>
        <v>2024</v>
      </c>
      <c r="E206" s="4">
        <v>45568</v>
      </c>
      <c r="F206" s="3" t="s">
        <v>23</v>
      </c>
      <c r="G206" s="3">
        <f t="shared" si="22"/>
        <v>29</v>
      </c>
      <c r="H206" s="3" t="s">
        <v>552</v>
      </c>
      <c r="I206" s="3" t="str">
        <f>VLOOKUP($H206,Customers!$A$1:$I$721,2,FALSE)</f>
        <v>Anjali Gupta</v>
      </c>
      <c r="J206" s="3" t="str">
        <f>VLOOKUP($H206,Customers!$A$1:$I$721,3,FALSE)</f>
        <v>Female</v>
      </c>
      <c r="K206" s="3">
        <f>VLOOKUP($H206,Customers!$A$1:$I$721,4,FALSE)</f>
        <v>40</v>
      </c>
      <c r="L206" s="3" t="str">
        <f>VLOOKUP($H206,Customers!$A$1:$I$721,5,FALSE)</f>
        <v>Mumbai</v>
      </c>
      <c r="M206" s="3" t="str">
        <f>VLOOKUP($H206,Customers!$A$1:$I$721,6,FALSE)</f>
        <v>Maharashtra</v>
      </c>
      <c r="N206" s="3" t="str">
        <f>VLOOKUP($H206,Customers!$A$1:$I$721,7,FALSE)</f>
        <v>Business Owner</v>
      </c>
      <c r="O206" s="3">
        <f>VLOOKUP($H206,Customers!$A$1:$I$721,8,FALSE)</f>
        <v>1620000</v>
      </c>
      <c r="P206" s="3" t="str">
        <f>VLOOKUP($H206,Customers!$A$1:$I$721,9,FALSE)</f>
        <v>Individual</v>
      </c>
      <c r="Q206" s="3" t="s">
        <v>36</v>
      </c>
      <c r="R206" s="3" t="str" cm="1">
        <f t="array" ref="R206:Y206">VLOOKUP($Q206,Cars[],{2,3,4,5,6,7,8,9},FALSE)</f>
        <v>Tata</v>
      </c>
      <c r="S206" s="3" t="str">
        <v>Punch</v>
      </c>
      <c r="T206" s="3" t="str">
        <v>SUV</v>
      </c>
      <c r="U206" s="3" t="str">
        <v>Petrol</v>
      </c>
      <c r="V206" s="3" t="str">
        <v>Manual</v>
      </c>
      <c r="W206" s="3">
        <v>650000</v>
      </c>
      <c r="X206" s="3">
        <v>2021</v>
      </c>
      <c r="Y206" s="3">
        <v>3</v>
      </c>
      <c r="Z206" s="3" t="s">
        <v>186</v>
      </c>
      <c r="AA206" s="3" t="str">
        <f>VLOOKUP(Z206,Dealers[],5,FALSE)</f>
        <v>South</v>
      </c>
      <c r="AB206" s="3" t="str" cm="1">
        <f t="array" ref="AB206:AE206">VLOOKUP($Z206,Dealers[],{2,7,8,9},FALSE)</f>
        <v>Coimbatore Car World</v>
      </c>
      <c r="AC206" s="3">
        <v>2015</v>
      </c>
      <c r="AD206" s="3">
        <v>4500</v>
      </c>
      <c r="AE206" s="3">
        <v>4.3</v>
      </c>
      <c r="AF206" s="3" t="s">
        <v>187</v>
      </c>
      <c r="AG206" s="3" t="str">
        <f>VLOOKUP($AF206,SalesPerson[],2,FALSE)</f>
        <v>Arjun Verma</v>
      </c>
      <c r="AH206" s="3">
        <f>_xlfn.XLOOKUP(AG206,Salespersons!$B:$B,Salespersons!$G:$G,,0)</f>
        <v>4</v>
      </c>
      <c r="AI206" s="3" t="str">
        <f>_xlfn.XLOOKUP(AG206,Salespersons!$B:$B,Salespersons!$I:$I,,0)</f>
        <v>True</v>
      </c>
      <c r="AJ206" s="3" t="s">
        <v>268</v>
      </c>
      <c r="AK206" s="14">
        <f t="shared" si="18"/>
        <v>9.2307692307692316E-3</v>
      </c>
      <c r="AL206" s="5">
        <v>6000</v>
      </c>
      <c r="AM206" s="5">
        <f t="shared" si="19"/>
        <v>644000</v>
      </c>
      <c r="AN206" s="16">
        <f t="shared" si="23"/>
        <v>6.44</v>
      </c>
      <c r="AO206" s="3" t="s">
        <v>31</v>
      </c>
      <c r="AP206" s="3" t="s">
        <v>39</v>
      </c>
      <c r="AQ206" s="3" t="s">
        <v>46</v>
      </c>
      <c r="AR206" s="3" t="s">
        <v>24</v>
      </c>
      <c r="AS206" s="3" t="str" cm="1">
        <f t="array" ref="AS206:AW206">VLOOKUP($A206,Feedback[],{2,4,5,6,7},FALSE)</f>
        <v>FB0108</v>
      </c>
      <c r="AT206" s="3">
        <v>4</v>
      </c>
      <c r="AU206" s="3">
        <v>9</v>
      </c>
      <c r="AV206" s="3" t="str">
        <v>Online Survey</v>
      </c>
      <c r="AW206" s="3" t="str">
        <v>None</v>
      </c>
    </row>
    <row r="207" spans="1:49" x14ac:dyDescent="0.3">
      <c r="A207" s="3" t="s">
        <v>553</v>
      </c>
      <c r="B207" s="4">
        <v>45540</v>
      </c>
      <c r="C207" s="4" t="str">
        <f t="shared" si="20"/>
        <v>Sep</v>
      </c>
      <c r="D207" s="4" t="str">
        <f t="shared" si="21"/>
        <v>2024</v>
      </c>
      <c r="E207" s="4">
        <v>45561</v>
      </c>
      <c r="F207" s="3" t="s">
        <v>23</v>
      </c>
      <c r="G207" s="3">
        <f t="shared" si="22"/>
        <v>21</v>
      </c>
      <c r="H207" s="3" t="s">
        <v>554</v>
      </c>
      <c r="I207" s="3" t="str">
        <f>VLOOKUP($H207,Customers!$A$1:$I$721,2,FALSE)</f>
        <v>Kamal Rao</v>
      </c>
      <c r="J207" s="3" t="str">
        <f>VLOOKUP($H207,Customers!$A$1:$I$721,3,FALSE)</f>
        <v>Male</v>
      </c>
      <c r="K207" s="3">
        <f>VLOOKUP($H207,Customers!$A$1:$I$721,4,FALSE)</f>
        <v>47</v>
      </c>
      <c r="L207" s="3" t="str">
        <f>VLOOKUP($H207,Customers!$A$1:$I$721,5,FALSE)</f>
        <v>Nagpur</v>
      </c>
      <c r="M207" s="3" t="str">
        <f>VLOOKUP($H207,Customers!$A$1:$I$721,6,FALSE)</f>
        <v>Maharashtra</v>
      </c>
      <c r="N207" s="3" t="str">
        <f>VLOOKUP($H207,Customers!$A$1:$I$721,7,FALSE)</f>
        <v>Business Owner</v>
      </c>
      <c r="O207" s="3">
        <f>VLOOKUP($H207,Customers!$A$1:$I$721,8,FALSE)</f>
        <v>3090000</v>
      </c>
      <c r="P207" s="3" t="str">
        <f>VLOOKUP($H207,Customers!$A$1:$I$721,9,FALSE)</f>
        <v>Corporate</v>
      </c>
      <c r="Q207" s="3" t="s">
        <v>42</v>
      </c>
      <c r="R207" s="3" t="str" cm="1">
        <f t="array" ref="R207:Y207">VLOOKUP($Q207,Cars[],{2,3,4,5,6,7,8,9},FALSE)</f>
        <v>Maruti Suzuki</v>
      </c>
      <c r="S207" s="3" t="str">
        <v>Swift</v>
      </c>
      <c r="T207" s="3" t="str">
        <v>Hatchback</v>
      </c>
      <c r="U207" s="3" t="str">
        <v>Petrol</v>
      </c>
      <c r="V207" s="3" t="str">
        <v>Manual</v>
      </c>
      <c r="W207" s="3">
        <v>650000</v>
      </c>
      <c r="X207" s="3">
        <v>2024</v>
      </c>
      <c r="Y207" s="3">
        <v>3</v>
      </c>
      <c r="Z207" s="3" t="s">
        <v>84</v>
      </c>
      <c r="AA207" s="3" t="str">
        <f>VLOOKUP(Z207,Dealers[],5,FALSE)</f>
        <v>West</v>
      </c>
      <c r="AB207" s="3" t="str" cm="1">
        <f t="array" ref="AB207:AE207">VLOOKUP($Z207,Dealers[],{2,7,8,9},FALSE)</f>
        <v>Pune Autoplex</v>
      </c>
      <c r="AC207" s="3">
        <v>2014</v>
      </c>
      <c r="AD207" s="3">
        <v>3000</v>
      </c>
      <c r="AE207" s="3">
        <v>4.5999999999999996</v>
      </c>
      <c r="AF207" s="3" t="s">
        <v>523</v>
      </c>
      <c r="AG207" s="3" t="str">
        <f>VLOOKUP($AF207,SalesPerson[],2,FALSE)</f>
        <v>Imran Verma</v>
      </c>
      <c r="AH207" s="3">
        <f>_xlfn.XLOOKUP(AG207,Salespersons!$B:$B,Salespersons!$G:$G,,0)</f>
        <v>5</v>
      </c>
      <c r="AI207" s="3" t="str">
        <f>_xlfn.XLOOKUP(AG207,Salespersons!$B:$B,Salespersons!$I:$I,,0)</f>
        <v>True</v>
      </c>
      <c r="AJ207" s="3" t="s">
        <v>78</v>
      </c>
      <c r="AK207" s="14">
        <f t="shared" si="18"/>
        <v>1.8461538461538463E-2</v>
      </c>
      <c r="AL207" s="5">
        <v>12000</v>
      </c>
      <c r="AM207" s="5">
        <f t="shared" si="19"/>
        <v>638000</v>
      </c>
      <c r="AN207" s="16">
        <f t="shared" si="23"/>
        <v>6.38</v>
      </c>
      <c r="AO207" s="3" t="s">
        <v>202</v>
      </c>
      <c r="AP207" s="3" t="s">
        <v>96</v>
      </c>
      <c r="AQ207" s="3" t="s">
        <v>122</v>
      </c>
      <c r="AR207" s="3" t="s">
        <v>24</v>
      </c>
      <c r="AS207" s="3" t="str" cm="1">
        <f t="array" ref="AS207:AW207">VLOOKUP($A207,Feedback[],{2,4,5,6,7},FALSE)</f>
        <v>FB0109</v>
      </c>
      <c r="AT207" s="3">
        <v>4</v>
      </c>
      <c r="AU207" s="3">
        <v>9</v>
      </c>
      <c r="AV207" s="3" t="str">
        <v>Dealer Visit</v>
      </c>
      <c r="AW207" s="3" t="str">
        <v>None</v>
      </c>
    </row>
    <row r="208" spans="1:49" x14ac:dyDescent="0.3">
      <c r="A208" s="3" t="s">
        <v>555</v>
      </c>
      <c r="B208" s="4">
        <v>45540</v>
      </c>
      <c r="C208" s="4" t="str">
        <f t="shared" si="20"/>
        <v>Sep</v>
      </c>
      <c r="D208" s="4" t="str">
        <f t="shared" si="21"/>
        <v>2024</v>
      </c>
      <c r="E208" s="4">
        <v>45561</v>
      </c>
      <c r="F208" s="3" t="s">
        <v>23</v>
      </c>
      <c r="G208" s="3">
        <f t="shared" si="22"/>
        <v>21</v>
      </c>
      <c r="H208" s="3" t="s">
        <v>556</v>
      </c>
      <c r="I208" s="3" t="str">
        <f>VLOOKUP($H208,Customers!$A$1:$I$721,2,FALSE)</f>
        <v>Akash Kapoor</v>
      </c>
      <c r="J208" s="3" t="str">
        <f>VLOOKUP($H208,Customers!$A$1:$I$721,3,FALSE)</f>
        <v>Male</v>
      </c>
      <c r="K208" s="3">
        <f>VLOOKUP($H208,Customers!$A$1:$I$721,4,FALSE)</f>
        <v>49</v>
      </c>
      <c r="L208" s="3" t="str">
        <f>VLOOKUP($H208,Customers!$A$1:$I$721,5,FALSE)</f>
        <v>Gurugram</v>
      </c>
      <c r="M208" s="3" t="str">
        <f>VLOOKUP($H208,Customers!$A$1:$I$721,6,FALSE)</f>
        <v>Haryana</v>
      </c>
      <c r="N208" s="3" t="str">
        <f>VLOOKUP($H208,Customers!$A$1:$I$721,7,FALSE)</f>
        <v>Salaried - Government</v>
      </c>
      <c r="O208" s="3">
        <f>VLOOKUP($H208,Customers!$A$1:$I$721,8,FALSE)</f>
        <v>990000</v>
      </c>
      <c r="P208" s="3" t="str">
        <f>VLOOKUP($H208,Customers!$A$1:$I$721,9,FALSE)</f>
        <v>Individual</v>
      </c>
      <c r="Q208" s="3" t="s">
        <v>56</v>
      </c>
      <c r="R208" s="3" t="str" cm="1">
        <f t="array" ref="R208:Y208">VLOOKUP($Q208,Cars[],{2,3,4,5,6,7,8,9},FALSE)</f>
        <v>Maruti Suzuki</v>
      </c>
      <c r="S208" s="3" t="str">
        <v>Baleno</v>
      </c>
      <c r="T208" s="3" t="str">
        <v>Hatchback</v>
      </c>
      <c r="U208" s="3" t="str">
        <v>Petrol</v>
      </c>
      <c r="V208" s="3" t="str">
        <v>Automatic</v>
      </c>
      <c r="W208" s="3">
        <v>760000</v>
      </c>
      <c r="X208" s="3">
        <v>2022</v>
      </c>
      <c r="Y208" s="3">
        <v>2</v>
      </c>
      <c r="Z208" s="3" t="s">
        <v>51</v>
      </c>
      <c r="AA208" s="3" t="str">
        <f>VLOOKUP(Z208,Dealers[],5,FALSE)</f>
        <v>North</v>
      </c>
      <c r="AB208" s="3" t="str" cm="1">
        <f t="array" ref="AB208:AE208">VLOOKUP($Z208,Dealers[],{2,7,8,9},FALSE)</f>
        <v>Panipat Motors</v>
      </c>
      <c r="AC208" s="3">
        <v>2012</v>
      </c>
      <c r="AD208" s="3">
        <v>10000</v>
      </c>
      <c r="AE208" s="3">
        <v>4.2</v>
      </c>
      <c r="AF208" s="3" t="s">
        <v>52</v>
      </c>
      <c r="AG208" s="3" t="str">
        <f>VLOOKUP($AF208,SalesPerson[],2,FALSE)</f>
        <v>Yash Bose</v>
      </c>
      <c r="AH208" s="3">
        <f>_xlfn.XLOOKUP(AG208,Salespersons!$B:$B,Salespersons!$G:$G,,0)</f>
        <v>7</v>
      </c>
      <c r="AI208" s="3" t="str">
        <f>_xlfn.XLOOKUP(AG208,Salespersons!$B:$B,Salespersons!$I:$I,,0)</f>
        <v>True</v>
      </c>
      <c r="AJ208" s="3" t="s">
        <v>78</v>
      </c>
      <c r="AK208" s="14">
        <f t="shared" si="18"/>
        <v>2.763157894736842E-2</v>
      </c>
      <c r="AL208" s="5">
        <v>21000</v>
      </c>
      <c r="AM208" s="5">
        <f t="shared" si="19"/>
        <v>739000</v>
      </c>
      <c r="AN208" s="16">
        <f t="shared" si="23"/>
        <v>7.39</v>
      </c>
      <c r="AO208" s="3" t="s">
        <v>31</v>
      </c>
      <c r="AP208" s="3" t="s">
        <v>100</v>
      </c>
      <c r="AQ208" s="3" t="s">
        <v>122</v>
      </c>
      <c r="AR208" s="3" t="s">
        <v>47</v>
      </c>
      <c r="AS208" s="3" t="str" cm="1">
        <f t="array" ref="AS208:AW208">VLOOKUP($A208,Feedback[],{2,4,5,6,7},FALSE)</f>
        <v>FB0110</v>
      </c>
      <c r="AT208" s="3">
        <v>3</v>
      </c>
      <c r="AU208" s="3">
        <v>5</v>
      </c>
      <c r="AV208" s="3" t="str">
        <v>Phone</v>
      </c>
      <c r="AW208" s="3" t="str">
        <v>After-Sales Support</v>
      </c>
    </row>
    <row r="209" spans="1:49" x14ac:dyDescent="0.3">
      <c r="A209" s="3" t="s">
        <v>557</v>
      </c>
      <c r="B209" s="4">
        <v>45541</v>
      </c>
      <c r="C209" s="4" t="str">
        <f t="shared" si="20"/>
        <v>Sep</v>
      </c>
      <c r="D209" s="4" t="str">
        <f t="shared" si="21"/>
        <v>2024</v>
      </c>
      <c r="E209" s="4">
        <v>45566</v>
      </c>
      <c r="F209" s="3" t="s">
        <v>23</v>
      </c>
      <c r="G209" s="3">
        <f t="shared" si="22"/>
        <v>25</v>
      </c>
      <c r="H209" s="3" t="s">
        <v>558</v>
      </c>
      <c r="I209" s="3" t="str">
        <f>VLOOKUP($H209,Customers!$A$1:$I$721,2,FALSE)</f>
        <v>Vivek Saini</v>
      </c>
      <c r="J209" s="3" t="str">
        <f>VLOOKUP($H209,Customers!$A$1:$I$721,3,FALSE)</f>
        <v>Male</v>
      </c>
      <c r="K209" s="3">
        <f>VLOOKUP($H209,Customers!$A$1:$I$721,4,FALSE)</f>
        <v>21</v>
      </c>
      <c r="L209" s="3" t="str">
        <f>VLOOKUP($H209,Customers!$A$1:$I$721,5,FALSE)</f>
        <v>Noida</v>
      </c>
      <c r="M209" s="3" t="str">
        <f>VLOOKUP($H209,Customers!$A$1:$I$721,6,FALSE)</f>
        <v>Uttar Pradesh</v>
      </c>
      <c r="N209" s="3" t="str">
        <f>VLOOKUP($H209,Customers!$A$1:$I$721,7,FALSE)</f>
        <v>Business Owner</v>
      </c>
      <c r="O209" s="3">
        <f>VLOOKUP($H209,Customers!$A$1:$I$721,8,FALSE)</f>
        <v>3380000</v>
      </c>
      <c r="P209" s="3" t="str">
        <f>VLOOKUP($H209,Customers!$A$1:$I$721,9,FALSE)</f>
        <v>Individual</v>
      </c>
      <c r="Q209" s="3" t="s">
        <v>62</v>
      </c>
      <c r="R209" s="3" t="str" cm="1">
        <f t="array" ref="R209:Y209">VLOOKUP($Q209,Cars[],{2,3,4,5,6,7,8,9},FALSE)</f>
        <v>Honda</v>
      </c>
      <c r="S209" s="3" t="str">
        <v>City</v>
      </c>
      <c r="T209" s="3" t="str">
        <v>Sedan</v>
      </c>
      <c r="U209" s="3" t="str">
        <v>Petrol</v>
      </c>
      <c r="V209" s="3" t="str">
        <v>Automatic</v>
      </c>
      <c r="W209" s="3">
        <v>1250000</v>
      </c>
      <c r="X209" s="3">
        <v>2023</v>
      </c>
      <c r="Y209" s="3">
        <v>4</v>
      </c>
      <c r="Z209" s="3" t="s">
        <v>112</v>
      </c>
      <c r="AA209" s="3" t="str">
        <f>VLOOKUP(Z209,Dealers[],5,FALSE)</f>
        <v>North</v>
      </c>
      <c r="AB209" s="3" t="str" cm="1">
        <f t="array" ref="AB209:AE209">VLOOKUP($Z209,Dealers[],{2,7,8,9},FALSE)</f>
        <v>Noida Car World</v>
      </c>
      <c r="AC209" s="3">
        <v>2007</v>
      </c>
      <c r="AD209" s="3">
        <v>10000</v>
      </c>
      <c r="AE209" s="3">
        <v>3.8</v>
      </c>
      <c r="AF209" s="3" t="s">
        <v>216</v>
      </c>
      <c r="AG209" s="3" t="str">
        <f>VLOOKUP($AF209,SalesPerson[],2,FALSE)</f>
        <v>Imran Joshi</v>
      </c>
      <c r="AH209" s="3">
        <f>_xlfn.XLOOKUP(AG209,Salespersons!$B:$B,Salespersons!$G:$G,,0)</f>
        <v>4</v>
      </c>
      <c r="AI209" s="3" t="str">
        <f>_xlfn.XLOOKUP(AG209,Salespersons!$B:$B,Salespersons!$I:$I,,0)</f>
        <v>True</v>
      </c>
      <c r="AJ209" s="3" t="s">
        <v>19</v>
      </c>
      <c r="AK209" s="14">
        <f t="shared" si="18"/>
        <v>0</v>
      </c>
      <c r="AL209" s="5">
        <v>0</v>
      </c>
      <c r="AM209" s="5">
        <f t="shared" si="19"/>
        <v>1250000</v>
      </c>
      <c r="AN209" s="16">
        <f t="shared" si="23"/>
        <v>12.5</v>
      </c>
      <c r="AO209" s="3" t="s">
        <v>31</v>
      </c>
      <c r="AP209" s="3" t="s">
        <v>32</v>
      </c>
      <c r="AQ209" s="3" t="s">
        <v>86</v>
      </c>
      <c r="AR209" s="3" t="s">
        <v>24</v>
      </c>
      <c r="AS209" s="3" t="str" cm="1">
        <f t="array" ref="AS209:AW209">VLOOKUP($A209,Feedback[],{2,4,5,6,7},FALSE)</f>
        <v>FB0111</v>
      </c>
      <c r="AT209" s="3">
        <v>4</v>
      </c>
      <c r="AU209" s="3">
        <v>8</v>
      </c>
      <c r="AV209" s="3" t="str">
        <v>Email</v>
      </c>
      <c r="AW209" s="3" t="str">
        <v>None</v>
      </c>
    </row>
    <row r="210" spans="1:49" x14ac:dyDescent="0.3">
      <c r="A210" s="3" t="s">
        <v>559</v>
      </c>
      <c r="B210" s="4">
        <v>45544</v>
      </c>
      <c r="C210" s="4" t="str">
        <f t="shared" si="20"/>
        <v>Sep</v>
      </c>
      <c r="D210" s="4" t="str">
        <f t="shared" si="21"/>
        <v>2024</v>
      </c>
      <c r="E210" s="4">
        <v>45552</v>
      </c>
      <c r="F210" s="3" t="s">
        <v>23</v>
      </c>
      <c r="G210" s="3">
        <f t="shared" si="22"/>
        <v>8</v>
      </c>
      <c r="H210" s="3" t="s">
        <v>270</v>
      </c>
      <c r="I210" s="3" t="str">
        <f>VLOOKUP($H210,Customers!$A$1:$I$721,2,FALSE)</f>
        <v>Harsh Shah</v>
      </c>
      <c r="J210" s="3" t="str">
        <f>VLOOKUP($H210,Customers!$A$1:$I$721,3,FALSE)</f>
        <v>Male</v>
      </c>
      <c r="K210" s="3">
        <f>VLOOKUP($H210,Customers!$A$1:$I$721,4,FALSE)</f>
        <v>27</v>
      </c>
      <c r="L210" s="3" t="str">
        <f>VLOOKUP($H210,Customers!$A$1:$I$721,5,FALSE)</f>
        <v>Noida</v>
      </c>
      <c r="M210" s="3" t="str">
        <f>VLOOKUP($H210,Customers!$A$1:$I$721,6,FALSE)</f>
        <v>Uttar Pradesh</v>
      </c>
      <c r="N210" s="3" t="str">
        <f>VLOOKUP($H210,Customers!$A$1:$I$721,7,FALSE)</f>
        <v>Salaried - Government</v>
      </c>
      <c r="O210" s="3">
        <f>VLOOKUP($H210,Customers!$A$1:$I$721,8,FALSE)</f>
        <v>700000</v>
      </c>
      <c r="P210" s="3" t="str">
        <f>VLOOKUP($H210,Customers!$A$1:$I$721,9,FALSE)</f>
        <v>Individual</v>
      </c>
      <c r="Q210" s="3" t="s">
        <v>303</v>
      </c>
      <c r="R210" s="3" t="str" cm="1">
        <f t="array" ref="R210:Y210">VLOOKUP($Q210,Cars[],{2,3,4,5,6,7,8,9},FALSE)</f>
        <v>MG</v>
      </c>
      <c r="S210" s="3" t="str">
        <v>Hector</v>
      </c>
      <c r="T210" s="3" t="str">
        <v>SUV</v>
      </c>
      <c r="U210" s="3" t="str">
        <v>Petrol</v>
      </c>
      <c r="V210" s="3" t="str">
        <v>Automatic</v>
      </c>
      <c r="W210" s="3">
        <v>1600000</v>
      </c>
      <c r="X210" s="3">
        <v>2019</v>
      </c>
      <c r="Y210" s="3">
        <v>4</v>
      </c>
      <c r="Z210" s="3" t="s">
        <v>159</v>
      </c>
      <c r="AA210" s="3" t="str">
        <f>VLOOKUP(Z210,Dealers[],5,FALSE)</f>
        <v>North</v>
      </c>
      <c r="AB210" s="3" t="str" cm="1">
        <f t="array" ref="AB210:AE210">VLOOKUP($Z210,Dealers[],{2,7,8,9},FALSE)</f>
        <v>Lucknow Motors</v>
      </c>
      <c r="AC210" s="3">
        <v>2013</v>
      </c>
      <c r="AD210" s="3">
        <v>3000</v>
      </c>
      <c r="AE210" s="3">
        <v>4.4000000000000004</v>
      </c>
      <c r="AF210" s="3" t="s">
        <v>359</v>
      </c>
      <c r="AG210" s="3" t="str">
        <f>VLOOKUP($AF210,SalesPerson[],2,FALSE)</f>
        <v>Kunal Mishra</v>
      </c>
      <c r="AH210" s="3">
        <f>_xlfn.XLOOKUP(AG210,Salespersons!$B:$B,Salespersons!$G:$G,,0)</f>
        <v>5</v>
      </c>
      <c r="AI210" s="3" t="str">
        <f>_xlfn.XLOOKUP(AG210,Salespersons!$B:$B,Salespersons!$I:$I,,0)</f>
        <v>True</v>
      </c>
      <c r="AJ210" s="3" t="s">
        <v>75</v>
      </c>
      <c r="AK210" s="14">
        <f t="shared" si="18"/>
        <v>0</v>
      </c>
      <c r="AL210" s="5">
        <v>0</v>
      </c>
      <c r="AM210" s="5">
        <f t="shared" si="19"/>
        <v>1600000</v>
      </c>
      <c r="AN210" s="16">
        <f t="shared" si="23"/>
        <v>16</v>
      </c>
      <c r="AO210" s="3" t="s">
        <v>20</v>
      </c>
      <c r="AP210" s="3" t="s">
        <v>21</v>
      </c>
      <c r="AQ210" s="3" t="s">
        <v>122</v>
      </c>
      <c r="AR210" s="3" t="s">
        <v>24</v>
      </c>
      <c r="AS210" s="3" t="str" cm="1">
        <f t="array" ref="AS210:AW210">VLOOKUP($A210,Feedback[],{2,4,5,6,7},FALSE)</f>
        <v>FB0112</v>
      </c>
      <c r="AT210" s="3">
        <v>4</v>
      </c>
      <c r="AU210" s="3">
        <v>8</v>
      </c>
      <c r="AV210" s="3" t="str">
        <v>Phone</v>
      </c>
      <c r="AW210" s="3" t="str">
        <v>None</v>
      </c>
    </row>
    <row r="211" spans="1:49" x14ac:dyDescent="0.3">
      <c r="A211" s="3" t="s">
        <v>560</v>
      </c>
      <c r="B211" s="4">
        <v>45544</v>
      </c>
      <c r="C211" s="4" t="str">
        <f t="shared" si="20"/>
        <v>Sep</v>
      </c>
      <c r="D211" s="4" t="str">
        <f t="shared" si="21"/>
        <v>2024</v>
      </c>
      <c r="E211" s="4">
        <v>45566</v>
      </c>
      <c r="F211" s="3" t="s">
        <v>23</v>
      </c>
      <c r="G211" s="3">
        <f t="shared" si="22"/>
        <v>22</v>
      </c>
      <c r="H211" s="3" t="s">
        <v>561</v>
      </c>
      <c r="I211" s="3" t="str">
        <f>VLOOKUP($H211,Customers!$A$1:$I$721,2,FALSE)</f>
        <v>Priya Kapoor</v>
      </c>
      <c r="J211" s="3" t="str">
        <f>VLOOKUP($H211,Customers!$A$1:$I$721,3,FALSE)</f>
        <v>Female</v>
      </c>
      <c r="K211" s="3">
        <f>VLOOKUP($H211,Customers!$A$1:$I$721,4,FALSE)</f>
        <v>21</v>
      </c>
      <c r="L211" s="3" t="str">
        <f>VLOOKUP($H211,Customers!$A$1:$I$721,5,FALSE)</f>
        <v>Noida</v>
      </c>
      <c r="M211" s="3" t="str">
        <f>VLOOKUP($H211,Customers!$A$1:$I$721,6,FALSE)</f>
        <v>Uttar Pradesh</v>
      </c>
      <c r="N211" s="3" t="str">
        <f>VLOOKUP($H211,Customers!$A$1:$I$721,7,FALSE)</f>
        <v>Business Owner</v>
      </c>
      <c r="O211" s="3">
        <f>VLOOKUP($H211,Customers!$A$1:$I$721,8,FALSE)</f>
        <v>1970000</v>
      </c>
      <c r="P211" s="3" t="str">
        <f>VLOOKUP($H211,Customers!$A$1:$I$721,9,FALSE)</f>
        <v>Individual</v>
      </c>
      <c r="Q211" s="3" t="s">
        <v>27</v>
      </c>
      <c r="R211" s="3" t="str" cm="1">
        <f t="array" ref="R211:Y211">VLOOKUP($Q211,Cars[],{2,3,4,5,6,7,8,9},FALSE)</f>
        <v>Maruti Suzuki</v>
      </c>
      <c r="S211" s="3" t="str">
        <v>Brezza</v>
      </c>
      <c r="T211" s="3" t="str">
        <v>SUV</v>
      </c>
      <c r="U211" s="3" t="str">
        <v>Petrol</v>
      </c>
      <c r="V211" s="3" t="str">
        <v>Automatic</v>
      </c>
      <c r="W211" s="3">
        <v>900000</v>
      </c>
      <c r="X211" s="3">
        <v>2022</v>
      </c>
      <c r="Y211" s="3">
        <v>3</v>
      </c>
      <c r="Z211" s="3" t="s">
        <v>112</v>
      </c>
      <c r="AA211" s="3" t="str">
        <f>VLOOKUP(Z211,Dealers[],5,FALSE)</f>
        <v>North</v>
      </c>
      <c r="AB211" s="3" t="str" cm="1">
        <f t="array" ref="AB211:AE211">VLOOKUP($Z211,Dealers[],{2,7,8,9},FALSE)</f>
        <v>Noida Car World</v>
      </c>
      <c r="AC211" s="3">
        <v>2007</v>
      </c>
      <c r="AD211" s="3">
        <v>10000</v>
      </c>
      <c r="AE211" s="3">
        <v>3.8</v>
      </c>
      <c r="AF211" s="3" t="s">
        <v>505</v>
      </c>
      <c r="AG211" s="3" t="str">
        <f>VLOOKUP($AF211,SalesPerson[],2,FALSE)</f>
        <v>Imran Patel</v>
      </c>
      <c r="AH211" s="3">
        <f>_xlfn.XLOOKUP(AG211,Salespersons!$B:$B,Salespersons!$G:$G,,0)</f>
        <v>5</v>
      </c>
      <c r="AI211" s="3" t="str">
        <f>_xlfn.XLOOKUP(AG211,Salespersons!$B:$B,Salespersons!$I:$I,,0)</f>
        <v>True</v>
      </c>
      <c r="AJ211" s="3" t="s">
        <v>78</v>
      </c>
      <c r="AK211" s="14">
        <f t="shared" si="18"/>
        <v>0.02</v>
      </c>
      <c r="AL211" s="5">
        <v>18000</v>
      </c>
      <c r="AM211" s="5">
        <f t="shared" si="19"/>
        <v>882000</v>
      </c>
      <c r="AN211" s="16">
        <f t="shared" si="23"/>
        <v>8.82</v>
      </c>
      <c r="AO211" s="3" t="s">
        <v>31</v>
      </c>
      <c r="AP211" s="3" t="s">
        <v>39</v>
      </c>
      <c r="AQ211" s="3" t="s">
        <v>53</v>
      </c>
      <c r="AR211" s="3" t="s">
        <v>24</v>
      </c>
      <c r="AS211" s="3" t="str" cm="1">
        <f t="array" ref="AS211:AW211">VLOOKUP($A211,Feedback[],{2,4,5,6,7},FALSE)</f>
        <v>FB0113</v>
      </c>
      <c r="AT211" s="3">
        <v>4</v>
      </c>
      <c r="AU211" s="3">
        <v>7</v>
      </c>
      <c r="AV211" s="3" t="str">
        <v>Phone</v>
      </c>
      <c r="AW211" s="3" t="str">
        <v>None</v>
      </c>
    </row>
    <row r="212" spans="1:49" x14ac:dyDescent="0.3">
      <c r="A212" s="3" t="s">
        <v>562</v>
      </c>
      <c r="B212" s="4">
        <v>45544</v>
      </c>
      <c r="C212" s="4" t="str">
        <f t="shared" si="20"/>
        <v>Sep</v>
      </c>
      <c r="D212" s="4" t="str">
        <f t="shared" si="21"/>
        <v>2024</v>
      </c>
      <c r="E212" s="4">
        <v>45552</v>
      </c>
      <c r="F212" s="3" t="s">
        <v>23</v>
      </c>
      <c r="G212" s="3">
        <f t="shared" si="22"/>
        <v>8</v>
      </c>
      <c r="H212" s="3" t="s">
        <v>563</v>
      </c>
      <c r="I212" s="3" t="str">
        <f>VLOOKUP($H212,Customers!$A$1:$I$721,2,FALSE)</f>
        <v>Imran Rao</v>
      </c>
      <c r="J212" s="3" t="str">
        <f>VLOOKUP($H212,Customers!$A$1:$I$721,3,FALSE)</f>
        <v>Male</v>
      </c>
      <c r="K212" s="3">
        <f>VLOOKUP($H212,Customers!$A$1:$I$721,4,FALSE)</f>
        <v>43</v>
      </c>
      <c r="L212" s="3" t="str">
        <f>VLOOKUP($H212,Customers!$A$1:$I$721,5,FALSE)</f>
        <v>Nagpur</v>
      </c>
      <c r="M212" s="3" t="str">
        <f>VLOOKUP($H212,Customers!$A$1:$I$721,6,FALSE)</f>
        <v>Maharashtra</v>
      </c>
      <c r="N212" s="3" t="str">
        <f>VLOOKUP($H212,Customers!$A$1:$I$721,7,FALSE)</f>
        <v>Doctor</v>
      </c>
      <c r="O212" s="3">
        <f>VLOOKUP($H212,Customers!$A$1:$I$721,8,FALSE)</f>
        <v>3870000</v>
      </c>
      <c r="P212" s="3" t="str">
        <f>VLOOKUP($H212,Customers!$A$1:$I$721,9,FALSE)</f>
        <v>Individual</v>
      </c>
      <c r="Q212" s="3" t="s">
        <v>62</v>
      </c>
      <c r="R212" s="3" t="str" cm="1">
        <f t="array" ref="R212:Y212">VLOOKUP($Q212,Cars[],{2,3,4,5,6,7,8,9},FALSE)</f>
        <v>Honda</v>
      </c>
      <c r="S212" s="3" t="str">
        <v>City</v>
      </c>
      <c r="T212" s="3" t="str">
        <v>Sedan</v>
      </c>
      <c r="U212" s="3" t="str">
        <v>Petrol</v>
      </c>
      <c r="V212" s="3" t="str">
        <v>Automatic</v>
      </c>
      <c r="W212" s="3">
        <v>1250000</v>
      </c>
      <c r="X212" s="3">
        <v>2023</v>
      </c>
      <c r="Y212" s="3">
        <v>4</v>
      </c>
      <c r="Z212" s="3" t="s">
        <v>163</v>
      </c>
      <c r="AA212" s="3" t="str">
        <f>VLOOKUP(Z212,Dealers[],5,FALSE)</f>
        <v>West</v>
      </c>
      <c r="AB212" s="3" t="str" cm="1">
        <f t="array" ref="AB212:AE212">VLOOKUP($Z212,Dealers[],{2,7,8,9},FALSE)</f>
        <v>Mumbai Autoplex</v>
      </c>
      <c r="AC212" s="3">
        <v>2011</v>
      </c>
      <c r="AD212" s="3">
        <v>12000</v>
      </c>
      <c r="AE212" s="3">
        <v>3.5</v>
      </c>
      <c r="AF212" s="3" t="s">
        <v>164</v>
      </c>
      <c r="AG212" s="3" t="str">
        <f>VLOOKUP($AF212,SalesPerson[],2,FALSE)</f>
        <v>Ankit Rao</v>
      </c>
      <c r="AH212" s="3">
        <f>_xlfn.XLOOKUP(AG212,Salespersons!$B:$B,Salespersons!$G:$G,,0)</f>
        <v>7</v>
      </c>
      <c r="AI212" s="3" t="str">
        <f>_xlfn.XLOOKUP(AG212,Salespersons!$B:$B,Salespersons!$I:$I,,0)</f>
        <v>True</v>
      </c>
      <c r="AJ212" s="3" t="s">
        <v>75</v>
      </c>
      <c r="AK212" s="14">
        <f t="shared" si="18"/>
        <v>0</v>
      </c>
      <c r="AL212" s="5">
        <v>0</v>
      </c>
      <c r="AM212" s="5">
        <f t="shared" si="19"/>
        <v>1250000</v>
      </c>
      <c r="AN212" s="16">
        <f t="shared" si="23"/>
        <v>12.5</v>
      </c>
      <c r="AO212" s="3" t="s">
        <v>20</v>
      </c>
      <c r="AP212" s="3" t="s">
        <v>21</v>
      </c>
      <c r="AQ212" s="3" t="s">
        <v>33</v>
      </c>
      <c r="AR212" s="3" t="s">
        <v>24</v>
      </c>
      <c r="AS212" s="3" t="str" cm="1">
        <f t="array" ref="AS212:AW212">VLOOKUP($A212,Feedback[],{2,4,5,6,7},FALSE)</f>
        <v>FB0114</v>
      </c>
      <c r="AT212" s="3">
        <v>5</v>
      </c>
      <c r="AU212" s="3">
        <v>10</v>
      </c>
      <c r="AV212" s="3" t="str">
        <v>Phone</v>
      </c>
      <c r="AW212" s="3" t="str">
        <v>None</v>
      </c>
    </row>
    <row r="213" spans="1:49" x14ac:dyDescent="0.3">
      <c r="A213" s="3" t="s">
        <v>564</v>
      </c>
      <c r="B213" s="4">
        <v>45545</v>
      </c>
      <c r="C213" s="4" t="str">
        <f t="shared" si="20"/>
        <v>Sep</v>
      </c>
      <c r="D213" s="4" t="str">
        <f t="shared" si="21"/>
        <v>2024</v>
      </c>
      <c r="E213" s="4">
        <v>45570</v>
      </c>
      <c r="F213" s="3" t="s">
        <v>23</v>
      </c>
      <c r="G213" s="3">
        <f t="shared" si="22"/>
        <v>25</v>
      </c>
      <c r="H213" s="3" t="s">
        <v>565</v>
      </c>
      <c r="I213" s="3" t="str">
        <f>VLOOKUP($H213,Customers!$A$1:$I$721,2,FALSE)</f>
        <v>Divya Chauhan</v>
      </c>
      <c r="J213" s="3" t="str">
        <f>VLOOKUP($H213,Customers!$A$1:$I$721,3,FALSE)</f>
        <v>Female</v>
      </c>
      <c r="K213" s="3">
        <f>VLOOKUP($H213,Customers!$A$1:$I$721,4,FALSE)</f>
        <v>29</v>
      </c>
      <c r="L213" s="3" t="str">
        <f>VLOOKUP($H213,Customers!$A$1:$I$721,5,FALSE)</f>
        <v>Panipat</v>
      </c>
      <c r="M213" s="3" t="str">
        <f>VLOOKUP($H213,Customers!$A$1:$I$721,6,FALSE)</f>
        <v>Haryana</v>
      </c>
      <c r="N213" s="3" t="str">
        <f>VLOOKUP($H213,Customers!$A$1:$I$721,7,FALSE)</f>
        <v>Business Owner</v>
      </c>
      <c r="O213" s="3">
        <f>VLOOKUP($H213,Customers!$A$1:$I$721,8,FALSE)</f>
        <v>3300000</v>
      </c>
      <c r="P213" s="3" t="str">
        <f>VLOOKUP($H213,Customers!$A$1:$I$721,9,FALSE)</f>
        <v>Corporate</v>
      </c>
      <c r="Q213" s="3" t="s">
        <v>67</v>
      </c>
      <c r="R213" s="3" t="str" cm="1">
        <f t="array" ref="R213:Y213">VLOOKUP($Q213,Cars[],{2,3,4,5,6,7,8,9},FALSE)</f>
        <v>Maruti Suzuki</v>
      </c>
      <c r="S213" s="3" t="str">
        <v>Dzire</v>
      </c>
      <c r="T213" s="3" t="str">
        <v>Sedan</v>
      </c>
      <c r="U213" s="3" t="str">
        <v>Petrol</v>
      </c>
      <c r="V213" s="3" t="str">
        <v>Manual</v>
      </c>
      <c r="W213" s="3">
        <v>690000</v>
      </c>
      <c r="X213" s="3">
        <v>2024</v>
      </c>
      <c r="Y213" s="3">
        <v>3</v>
      </c>
      <c r="Z213" s="3" t="s">
        <v>51</v>
      </c>
      <c r="AA213" s="3" t="str">
        <f>VLOOKUP(Z213,Dealers[],5,FALSE)</f>
        <v>North</v>
      </c>
      <c r="AB213" s="3" t="str" cm="1">
        <f t="array" ref="AB213:AE213">VLOOKUP($Z213,Dealers[],{2,7,8,9},FALSE)</f>
        <v>Panipat Motors</v>
      </c>
      <c r="AC213" s="3">
        <v>2012</v>
      </c>
      <c r="AD213" s="3">
        <v>10000</v>
      </c>
      <c r="AE213" s="3">
        <v>4.2</v>
      </c>
      <c r="AF213" s="3" t="s">
        <v>413</v>
      </c>
      <c r="AG213" s="3" t="str">
        <f>VLOOKUP($AF213,SalesPerson[],2,FALSE)</f>
        <v>Varun Das</v>
      </c>
      <c r="AH213" s="3">
        <f>_xlfn.XLOOKUP(AG213,Salespersons!$B:$B,Salespersons!$G:$G,,0)</f>
        <v>8</v>
      </c>
      <c r="AI213" s="3" t="str">
        <f>_xlfn.XLOOKUP(AG213,Salespersons!$B:$B,Salespersons!$I:$I,,0)</f>
        <v>True</v>
      </c>
      <c r="AJ213" s="3" t="s">
        <v>30</v>
      </c>
      <c r="AK213" s="14">
        <f t="shared" si="18"/>
        <v>0</v>
      </c>
      <c r="AL213" s="5">
        <v>0</v>
      </c>
      <c r="AM213" s="5">
        <f t="shared" si="19"/>
        <v>690000</v>
      </c>
      <c r="AN213" s="16">
        <f t="shared" si="23"/>
        <v>6.9</v>
      </c>
      <c r="AO213" s="3" t="s">
        <v>202</v>
      </c>
      <c r="AP213" s="3" t="s">
        <v>180</v>
      </c>
      <c r="AQ213" s="3" t="s">
        <v>53</v>
      </c>
      <c r="AR213" s="3" t="s">
        <v>24</v>
      </c>
      <c r="AS213" s="3" t="s">
        <v>4646</v>
      </c>
      <c r="AT213" s="3" t="s">
        <v>4646</v>
      </c>
      <c r="AU213" s="3" t="s">
        <v>4646</v>
      </c>
      <c r="AV213" s="3" t="s">
        <v>4646</v>
      </c>
      <c r="AW213" s="3" t="s">
        <v>4646</v>
      </c>
    </row>
    <row r="214" spans="1:49" x14ac:dyDescent="0.3">
      <c r="A214" s="3" t="s">
        <v>566</v>
      </c>
      <c r="B214" s="4">
        <v>45545</v>
      </c>
      <c r="C214" s="4" t="str">
        <f t="shared" si="20"/>
        <v>Sep</v>
      </c>
      <c r="D214" s="4" t="str">
        <f t="shared" si="21"/>
        <v>2024</v>
      </c>
      <c r="E214" s="4">
        <v>45567</v>
      </c>
      <c r="F214" s="3" t="s">
        <v>23</v>
      </c>
      <c r="G214" s="3">
        <f t="shared" si="22"/>
        <v>22</v>
      </c>
      <c r="H214" s="3" t="s">
        <v>567</v>
      </c>
      <c r="I214" s="3" t="str">
        <f>VLOOKUP($H214,Customers!$A$1:$I$721,2,FALSE)</f>
        <v>Aman Mehta</v>
      </c>
      <c r="J214" s="3" t="str">
        <f>VLOOKUP($H214,Customers!$A$1:$I$721,3,FALSE)</f>
        <v>Male</v>
      </c>
      <c r="K214" s="3">
        <f>VLOOKUP($H214,Customers!$A$1:$I$721,4,FALSE)</f>
        <v>21</v>
      </c>
      <c r="L214" s="3" t="str">
        <f>VLOOKUP($H214,Customers!$A$1:$I$721,5,FALSE)</f>
        <v>Pune</v>
      </c>
      <c r="M214" s="3" t="str">
        <f>VLOOKUP($H214,Customers!$A$1:$I$721,6,FALSE)</f>
        <v>Maharashtra</v>
      </c>
      <c r="N214" s="3" t="str">
        <f>VLOOKUP($H214,Customers!$A$1:$I$721,7,FALSE)</f>
        <v>Salaried - Government</v>
      </c>
      <c r="O214" s="3">
        <f>VLOOKUP($H214,Customers!$A$1:$I$721,8,FALSE)</f>
        <v>620000</v>
      </c>
      <c r="P214" s="3" t="str">
        <f>VLOOKUP($H214,Customers!$A$1:$I$721,9,FALSE)</f>
        <v>Individual</v>
      </c>
      <c r="Q214" s="3" t="s">
        <v>544</v>
      </c>
      <c r="R214" s="3" t="str" cm="1">
        <f t="array" ref="R214:Y214">VLOOKUP($Q214,Cars[],{2,3,4,5,6,7,8,9},FALSE)</f>
        <v>MG</v>
      </c>
      <c r="S214" s="3" t="str">
        <v>Windsor EV</v>
      </c>
      <c r="T214" s="3" t="str">
        <v>MPV</v>
      </c>
      <c r="U214" s="3" t="str">
        <v>Electric</v>
      </c>
      <c r="V214" s="3" t="str">
        <v>Automatic</v>
      </c>
      <c r="W214" s="3">
        <v>1400000</v>
      </c>
      <c r="X214" s="3">
        <v>2024</v>
      </c>
      <c r="Y214" s="3">
        <v>3</v>
      </c>
      <c r="Z214" s="3" t="s">
        <v>43</v>
      </c>
      <c r="AA214" s="3" t="str">
        <f>VLOOKUP(Z214,Dealers[],5,FALSE)</f>
        <v>West</v>
      </c>
      <c r="AB214" s="3" t="str" cm="1">
        <f t="array" ref="AB214:AE214">VLOOKUP($Z214,Dealers[],{2,7,8,9},FALSE)</f>
        <v>Nagpur Motors</v>
      </c>
      <c r="AC214" s="3">
        <v>2019</v>
      </c>
      <c r="AD214" s="3">
        <v>12000</v>
      </c>
      <c r="AE214" s="3">
        <v>4.5999999999999996</v>
      </c>
      <c r="AF214" s="3" t="s">
        <v>44</v>
      </c>
      <c r="AG214" s="3" t="str">
        <f>VLOOKUP($AF214,SalesPerson[],2,FALSE)</f>
        <v>Arjun Reddy</v>
      </c>
      <c r="AH214" s="3">
        <f>_xlfn.XLOOKUP(AG214,Salespersons!$B:$B,Salespersons!$G:$G,,0)</f>
        <v>5</v>
      </c>
      <c r="AI214" s="3" t="str">
        <f>_xlfn.XLOOKUP(AG214,Salespersons!$B:$B,Salespersons!$I:$I,,0)</f>
        <v>True</v>
      </c>
      <c r="AJ214" s="3" t="s">
        <v>45</v>
      </c>
      <c r="AK214" s="14">
        <f t="shared" si="18"/>
        <v>4.4285714285714282E-2</v>
      </c>
      <c r="AL214" s="5">
        <v>62000</v>
      </c>
      <c r="AM214" s="5">
        <f t="shared" si="19"/>
        <v>1338000</v>
      </c>
      <c r="AN214" s="16">
        <f t="shared" si="23"/>
        <v>13.38</v>
      </c>
      <c r="AO214" s="3" t="s">
        <v>20</v>
      </c>
      <c r="AP214" s="3" t="s">
        <v>21</v>
      </c>
      <c r="AQ214" s="3" t="s">
        <v>119</v>
      </c>
      <c r="AR214" s="3" t="s">
        <v>24</v>
      </c>
      <c r="AS214" s="3" t="s">
        <v>4646</v>
      </c>
      <c r="AT214" s="3" t="s">
        <v>4646</v>
      </c>
      <c r="AU214" s="3" t="s">
        <v>4646</v>
      </c>
      <c r="AV214" s="3" t="s">
        <v>4646</v>
      </c>
      <c r="AW214" s="3" t="s">
        <v>4646</v>
      </c>
    </row>
    <row r="215" spans="1:49" x14ac:dyDescent="0.3">
      <c r="A215" s="3" t="s">
        <v>568</v>
      </c>
      <c r="B215" s="4">
        <v>45546</v>
      </c>
      <c r="C215" s="4" t="str">
        <f t="shared" si="20"/>
        <v>Sep</v>
      </c>
      <c r="D215" s="4" t="str">
        <f t="shared" si="21"/>
        <v>2024</v>
      </c>
      <c r="E215" s="4">
        <v>45549</v>
      </c>
      <c r="F215" s="3" t="s">
        <v>23</v>
      </c>
      <c r="G215" s="3">
        <f t="shared" si="22"/>
        <v>3</v>
      </c>
      <c r="H215" s="3" t="s">
        <v>345</v>
      </c>
      <c r="I215" s="3" t="str">
        <f>VLOOKUP($H215,Customers!$A$1:$I$721,2,FALSE)</f>
        <v>Pradeep Iyer</v>
      </c>
      <c r="J215" s="3" t="str">
        <f>VLOOKUP($H215,Customers!$A$1:$I$721,3,FALSE)</f>
        <v>Male</v>
      </c>
      <c r="K215" s="3">
        <f>VLOOKUP($H215,Customers!$A$1:$I$721,4,FALSE)</f>
        <v>33</v>
      </c>
      <c r="L215" s="3" t="str">
        <f>VLOOKUP($H215,Customers!$A$1:$I$721,5,FALSE)</f>
        <v>Bhubaneswar</v>
      </c>
      <c r="M215" s="3" t="str">
        <f>VLOOKUP($H215,Customers!$A$1:$I$721,6,FALSE)</f>
        <v>Odisha</v>
      </c>
      <c r="N215" s="3" t="str">
        <f>VLOOKUP($H215,Customers!$A$1:$I$721,7,FALSE)</f>
        <v>Engineer</v>
      </c>
      <c r="O215" s="3">
        <f>VLOOKUP($H215,Customers!$A$1:$I$721,8,FALSE)</f>
        <v>1570000</v>
      </c>
      <c r="P215" s="3" t="str">
        <f>VLOOKUP($H215,Customers!$A$1:$I$721,9,FALSE)</f>
        <v>Individual</v>
      </c>
      <c r="Q215" s="3" t="s">
        <v>56</v>
      </c>
      <c r="R215" s="3" t="str" cm="1">
        <f t="array" ref="R215:Y215">VLOOKUP($Q215,Cars[],{2,3,4,5,6,7,8,9},FALSE)</f>
        <v>Maruti Suzuki</v>
      </c>
      <c r="S215" s="3" t="str">
        <v>Baleno</v>
      </c>
      <c r="T215" s="3" t="str">
        <v>Hatchback</v>
      </c>
      <c r="U215" s="3" t="str">
        <v>Petrol</v>
      </c>
      <c r="V215" s="3" t="str">
        <v>Automatic</v>
      </c>
      <c r="W215" s="3">
        <v>760000</v>
      </c>
      <c r="X215" s="3">
        <v>2022</v>
      </c>
      <c r="Y215" s="3">
        <v>2</v>
      </c>
      <c r="Z215" s="3" t="s">
        <v>63</v>
      </c>
      <c r="AA215" s="3" t="str">
        <f>VLOOKUP(Z215,Dealers[],5,FALSE)</f>
        <v>East</v>
      </c>
      <c r="AB215" s="3" t="str" cm="1">
        <f t="array" ref="AB215:AE215">VLOOKUP($Z215,Dealers[],{2,7,8,9},FALSE)</f>
        <v>Bhubaneswar Motors</v>
      </c>
      <c r="AC215" s="3">
        <v>2008</v>
      </c>
      <c r="AD215" s="3">
        <v>4500</v>
      </c>
      <c r="AE215" s="3">
        <v>4.3</v>
      </c>
      <c r="AF215" s="3" t="s">
        <v>64</v>
      </c>
      <c r="AG215" s="3" t="str">
        <f>VLOOKUP($AF215,SalesPerson[],2,FALSE)</f>
        <v>Akash Jain</v>
      </c>
      <c r="AH215" s="3">
        <f>_xlfn.XLOOKUP(AG215,Salespersons!$B:$B,Salespersons!$G:$G,,0)</f>
        <v>5</v>
      </c>
      <c r="AI215" s="3" t="str">
        <f>_xlfn.XLOOKUP(AG215,Salespersons!$B:$B,Salespersons!$I:$I,,0)</f>
        <v>True</v>
      </c>
      <c r="AJ215" s="3" t="s">
        <v>30</v>
      </c>
      <c r="AK215" s="14">
        <f t="shared" si="18"/>
        <v>4.8684210526315788E-2</v>
      </c>
      <c r="AL215" s="5">
        <v>37000</v>
      </c>
      <c r="AM215" s="5">
        <f t="shared" si="19"/>
        <v>723000</v>
      </c>
      <c r="AN215" s="16">
        <f t="shared" si="23"/>
        <v>7.23</v>
      </c>
      <c r="AO215" s="3" t="s">
        <v>20</v>
      </c>
      <c r="AP215" s="3" t="s">
        <v>21</v>
      </c>
      <c r="AQ215" s="3" t="s">
        <v>86</v>
      </c>
      <c r="AR215" s="3" t="s">
        <v>24</v>
      </c>
      <c r="AS215" s="3" t="s">
        <v>4646</v>
      </c>
      <c r="AT215" s="3" t="s">
        <v>4646</v>
      </c>
      <c r="AU215" s="3" t="s">
        <v>4646</v>
      </c>
      <c r="AV215" s="3" t="s">
        <v>4646</v>
      </c>
      <c r="AW215" s="3" t="s">
        <v>4646</v>
      </c>
    </row>
    <row r="216" spans="1:49" x14ac:dyDescent="0.3">
      <c r="A216" s="3" t="s">
        <v>569</v>
      </c>
      <c r="B216" s="4">
        <v>45547</v>
      </c>
      <c r="C216" s="4" t="str">
        <f t="shared" si="20"/>
        <v>Sep</v>
      </c>
      <c r="D216" s="4" t="str">
        <f t="shared" si="21"/>
        <v>2024</v>
      </c>
      <c r="E216" s="4">
        <v>45571</v>
      </c>
      <c r="F216" s="3" t="s">
        <v>23</v>
      </c>
      <c r="G216" s="3">
        <f t="shared" si="22"/>
        <v>24</v>
      </c>
      <c r="H216" s="3" t="s">
        <v>570</v>
      </c>
      <c r="I216" s="3" t="str">
        <f>VLOOKUP($H216,Customers!$A$1:$I$721,2,FALSE)</f>
        <v>Lokesh Kapoor</v>
      </c>
      <c r="J216" s="3" t="str">
        <f>VLOOKUP($H216,Customers!$A$1:$I$721,3,FALSE)</f>
        <v>Male</v>
      </c>
      <c r="K216" s="3">
        <f>VLOOKUP($H216,Customers!$A$1:$I$721,4,FALSE)</f>
        <v>53</v>
      </c>
      <c r="L216" s="3" t="str">
        <f>VLOOKUP($H216,Customers!$A$1:$I$721,5,FALSE)</f>
        <v>Indore</v>
      </c>
      <c r="M216" s="3" t="str">
        <f>VLOOKUP($H216,Customers!$A$1:$I$721,6,FALSE)</f>
        <v>Madhya Pradesh</v>
      </c>
      <c r="N216" s="3" t="str">
        <f>VLOOKUP($H216,Customers!$A$1:$I$721,7,FALSE)</f>
        <v>Engineer</v>
      </c>
      <c r="O216" s="3">
        <f>VLOOKUP($H216,Customers!$A$1:$I$721,8,FALSE)</f>
        <v>1680000</v>
      </c>
      <c r="P216" s="3" t="str">
        <f>VLOOKUP($H216,Customers!$A$1:$I$721,9,FALSE)</f>
        <v>Individual</v>
      </c>
      <c r="Q216" s="3" t="s">
        <v>153</v>
      </c>
      <c r="R216" s="3" t="str" cm="1">
        <f t="array" ref="R216:Y216">VLOOKUP($Q216,Cars[],{2,3,4,5,6,7,8,9},FALSE)</f>
        <v>Honda</v>
      </c>
      <c r="S216" s="3" t="str">
        <v>Amaze</v>
      </c>
      <c r="T216" s="3" t="str">
        <v>Sedan</v>
      </c>
      <c r="U216" s="3" t="str">
        <v>Petrol</v>
      </c>
      <c r="V216" s="3" t="str">
        <v>Manual</v>
      </c>
      <c r="W216" s="3">
        <v>800000</v>
      </c>
      <c r="X216" s="3">
        <v>2024</v>
      </c>
      <c r="Y216" s="3">
        <v>3</v>
      </c>
      <c r="Z216" s="3" t="s">
        <v>73</v>
      </c>
      <c r="AA216" s="3" t="str">
        <f>VLOOKUP(Z216,Dealers[],5,FALSE)</f>
        <v>Central</v>
      </c>
      <c r="AB216" s="3" t="str" cm="1">
        <f t="array" ref="AB216:AE216">VLOOKUP($Z216,Dealers[],{2,7,8,9},FALSE)</f>
        <v>Indore Wheels</v>
      </c>
      <c r="AC216" s="3">
        <v>2019</v>
      </c>
      <c r="AD216" s="3">
        <v>3000</v>
      </c>
      <c r="AE216" s="3">
        <v>4.7</v>
      </c>
      <c r="AF216" s="3" t="s">
        <v>74</v>
      </c>
      <c r="AG216" s="3" t="str">
        <f>VLOOKUP($AF216,SalesPerson[],2,FALSE)</f>
        <v>Kunal Shah</v>
      </c>
      <c r="AH216" s="3">
        <f>_xlfn.XLOOKUP(AG216,Salespersons!$B:$B,Salespersons!$G:$G,,0)</f>
        <v>8</v>
      </c>
      <c r="AI216" s="3" t="str">
        <f>_xlfn.XLOOKUP(AG216,Salespersons!$B:$B,Salespersons!$I:$I,,0)</f>
        <v>True</v>
      </c>
      <c r="AJ216" s="3" t="s">
        <v>19</v>
      </c>
      <c r="AK216" s="14">
        <f t="shared" si="18"/>
        <v>8.7500000000000008E-3</v>
      </c>
      <c r="AL216" s="5">
        <v>7000</v>
      </c>
      <c r="AM216" s="5">
        <f t="shared" si="19"/>
        <v>793000</v>
      </c>
      <c r="AN216" s="16">
        <f t="shared" si="23"/>
        <v>7.93</v>
      </c>
      <c r="AO216" s="3" t="s">
        <v>31</v>
      </c>
      <c r="AP216" s="3" t="s">
        <v>180</v>
      </c>
      <c r="AQ216" s="3" t="s">
        <v>122</v>
      </c>
      <c r="AR216" s="3" t="s">
        <v>24</v>
      </c>
      <c r="AS216" s="3" t="str" cm="1">
        <f t="array" ref="AS216:AW216">VLOOKUP($A216,Feedback[],{2,4,5,6,7},FALSE)</f>
        <v>FB0115</v>
      </c>
      <c r="AT216" s="3">
        <v>3</v>
      </c>
      <c r="AU216" s="3">
        <v>4</v>
      </c>
      <c r="AV216" s="3" t="str">
        <v>Phone</v>
      </c>
      <c r="AW216" s="3" t="str">
        <v>Vehicle Quality</v>
      </c>
    </row>
    <row r="217" spans="1:49" x14ac:dyDescent="0.3">
      <c r="A217" s="3" t="s">
        <v>571</v>
      </c>
      <c r="B217" s="4">
        <v>45547</v>
      </c>
      <c r="C217" s="4" t="str">
        <f t="shared" si="20"/>
        <v>Sep</v>
      </c>
      <c r="D217" s="4" t="str">
        <f t="shared" si="21"/>
        <v>2024</v>
      </c>
      <c r="E217" s="4">
        <v>45559</v>
      </c>
      <c r="F217" s="3" t="s">
        <v>23</v>
      </c>
      <c r="G217" s="3">
        <f t="shared" si="22"/>
        <v>12</v>
      </c>
      <c r="H217" s="3" t="s">
        <v>527</v>
      </c>
      <c r="I217" s="3" t="str">
        <f>VLOOKUP($H217,Customers!$A$1:$I$721,2,FALSE)</f>
        <v>Pradeep Yadav</v>
      </c>
      <c r="J217" s="3" t="str">
        <f>VLOOKUP($H217,Customers!$A$1:$I$721,3,FALSE)</f>
        <v>Male</v>
      </c>
      <c r="K217" s="3">
        <f>VLOOKUP($H217,Customers!$A$1:$I$721,4,FALSE)</f>
        <v>32</v>
      </c>
      <c r="L217" s="3" t="str">
        <f>VLOOKUP($H217,Customers!$A$1:$I$721,5,FALSE)</f>
        <v>Patna</v>
      </c>
      <c r="M217" s="3" t="str">
        <f>VLOOKUP($H217,Customers!$A$1:$I$721,6,FALSE)</f>
        <v>Bihar</v>
      </c>
      <c r="N217" s="3" t="str">
        <f>VLOOKUP($H217,Customers!$A$1:$I$721,7,FALSE)</f>
        <v>Retired</v>
      </c>
      <c r="O217" s="3">
        <f>VLOOKUP($H217,Customers!$A$1:$I$721,8,FALSE)</f>
        <v>360000</v>
      </c>
      <c r="P217" s="3" t="str">
        <f>VLOOKUP($H217,Customers!$A$1:$I$721,9,FALSE)</f>
        <v>Individual</v>
      </c>
      <c r="Q217" s="3" t="s">
        <v>81</v>
      </c>
      <c r="R217" s="3" t="str" cm="1">
        <f t="array" ref="R217:Y217">VLOOKUP($Q217,Cars[],{2,3,4,5,6,7,8,9},FALSE)</f>
        <v>Tata</v>
      </c>
      <c r="S217" s="3" t="str">
        <v>Tiago</v>
      </c>
      <c r="T217" s="3" t="str">
        <v>Hatchback</v>
      </c>
      <c r="U217" s="3" t="str">
        <v>Petrol</v>
      </c>
      <c r="V217" s="3" t="str">
        <v>Manual</v>
      </c>
      <c r="W217" s="3">
        <v>570000</v>
      </c>
      <c r="X217" s="3">
        <v>2022</v>
      </c>
      <c r="Y217" s="3">
        <v>3</v>
      </c>
      <c r="Z217" s="3" t="s">
        <v>249</v>
      </c>
      <c r="AA217" s="3" t="str">
        <f>VLOOKUP(Z217,Dealers[],5,FALSE)</f>
        <v>East</v>
      </c>
      <c r="AB217" s="3" t="str" cm="1">
        <f t="array" ref="AB217:AE217">VLOOKUP($Z217,Dealers[],{2,7,8,9},FALSE)</f>
        <v>Patna Autoplex</v>
      </c>
      <c r="AC217" s="3">
        <v>2007</v>
      </c>
      <c r="AD217" s="3">
        <v>8000</v>
      </c>
      <c r="AE217" s="3">
        <v>3.9</v>
      </c>
      <c r="AF217" s="3" t="s">
        <v>396</v>
      </c>
      <c r="AG217" s="3" t="str">
        <f>VLOOKUP($AF217,SalesPerson[],2,FALSE)</f>
        <v>Akash Pillai</v>
      </c>
      <c r="AH217" s="3">
        <f>_xlfn.XLOOKUP(AG217,Salespersons!$B:$B,Salespersons!$G:$G,,0)</f>
        <v>7</v>
      </c>
      <c r="AI217" s="3" t="str">
        <f>_xlfn.XLOOKUP(AG217,Salespersons!$B:$B,Salespersons!$I:$I,,0)</f>
        <v>True</v>
      </c>
      <c r="AJ217" s="3" t="s">
        <v>75</v>
      </c>
      <c r="AK217" s="14">
        <f t="shared" si="18"/>
        <v>2.456140350877193E-2</v>
      </c>
      <c r="AL217" s="5">
        <v>14000</v>
      </c>
      <c r="AM217" s="5">
        <f t="shared" si="19"/>
        <v>556000</v>
      </c>
      <c r="AN217" s="16">
        <f t="shared" si="23"/>
        <v>5.56</v>
      </c>
      <c r="AO217" s="3" t="s">
        <v>95</v>
      </c>
      <c r="AP217" s="3" t="s">
        <v>70</v>
      </c>
      <c r="AQ217" s="3" t="s">
        <v>46</v>
      </c>
      <c r="AR217" s="3" t="s">
        <v>24</v>
      </c>
      <c r="AS217" s="3" t="str" cm="1">
        <f t="array" ref="AS217:AW217">VLOOKUP($A217,Feedback[],{2,4,5,6,7},FALSE)</f>
        <v>FB0116</v>
      </c>
      <c r="AT217" s="3">
        <v>4</v>
      </c>
      <c r="AU217" s="3">
        <v>9</v>
      </c>
      <c r="AV217" s="3" t="str">
        <v>Online Survey</v>
      </c>
      <c r="AW217" s="3" t="str">
        <v>None</v>
      </c>
    </row>
    <row r="218" spans="1:49" x14ac:dyDescent="0.3">
      <c r="A218" s="3" t="s">
        <v>572</v>
      </c>
      <c r="B218" s="4">
        <v>45548</v>
      </c>
      <c r="C218" s="4" t="str">
        <f t="shared" si="20"/>
        <v>Sep</v>
      </c>
      <c r="D218" s="4" t="str">
        <f t="shared" si="21"/>
        <v>2024</v>
      </c>
      <c r="E218" s="4">
        <v>45557</v>
      </c>
      <c r="F218" s="3" t="s">
        <v>23</v>
      </c>
      <c r="G218" s="3">
        <f t="shared" si="22"/>
        <v>9</v>
      </c>
      <c r="H218" s="3" t="s">
        <v>573</v>
      </c>
      <c r="I218" s="3" t="str">
        <f>VLOOKUP($H218,Customers!$A$1:$I$721,2,FALSE)</f>
        <v>Sachin Das</v>
      </c>
      <c r="J218" s="3" t="str">
        <f>VLOOKUP($H218,Customers!$A$1:$I$721,3,FALSE)</f>
        <v>Male</v>
      </c>
      <c r="K218" s="3">
        <f>VLOOKUP($H218,Customers!$A$1:$I$721,4,FALSE)</f>
        <v>44</v>
      </c>
      <c r="L218" s="3" t="str">
        <f>VLOOKUP($H218,Customers!$A$1:$I$721,5,FALSE)</f>
        <v>Delhi</v>
      </c>
      <c r="M218" s="3" t="str">
        <f>VLOOKUP($H218,Customers!$A$1:$I$721,6,FALSE)</f>
        <v>Delhi</v>
      </c>
      <c r="N218" s="3" t="str">
        <f>VLOOKUP($H218,Customers!$A$1:$I$721,7,FALSE)</f>
        <v>Self-Employed Professional</v>
      </c>
      <c r="O218" s="3">
        <f>VLOOKUP($H218,Customers!$A$1:$I$721,8,FALSE)</f>
        <v>1500000</v>
      </c>
      <c r="P218" s="3" t="str">
        <f>VLOOKUP($H218,Customers!$A$1:$I$721,9,FALSE)</f>
        <v>Individual</v>
      </c>
      <c r="Q218" s="3" t="s">
        <v>62</v>
      </c>
      <c r="R218" s="3" t="str" cm="1">
        <f t="array" ref="R218:Y218">VLOOKUP($Q218,Cars[],{2,3,4,5,6,7,8,9},FALSE)</f>
        <v>Honda</v>
      </c>
      <c r="S218" s="3" t="str">
        <v>City</v>
      </c>
      <c r="T218" s="3" t="str">
        <v>Sedan</v>
      </c>
      <c r="U218" s="3" t="str">
        <v>Petrol</v>
      </c>
      <c r="V218" s="3" t="str">
        <v>Automatic</v>
      </c>
      <c r="W218" s="3">
        <v>1250000</v>
      </c>
      <c r="X218" s="3">
        <v>2023</v>
      </c>
      <c r="Y218" s="3">
        <v>4</v>
      </c>
      <c r="Z218" s="3" t="s">
        <v>37</v>
      </c>
      <c r="AA218" s="3" t="str">
        <f>VLOOKUP(Z218,Dealers[],5,FALSE)</f>
        <v>North</v>
      </c>
      <c r="AB218" s="3" t="str" cm="1">
        <f t="array" ref="AB218:AE218">VLOOKUP($Z218,Dealers[],{2,7,8,9},FALSE)</f>
        <v>Delhi Autoplex</v>
      </c>
      <c r="AC218" s="3">
        <v>2013</v>
      </c>
      <c r="AD218" s="3">
        <v>4500</v>
      </c>
      <c r="AE218" s="3">
        <v>3.7</v>
      </c>
      <c r="AF218" s="3" t="s">
        <v>574</v>
      </c>
      <c r="AG218" s="3" t="str">
        <f>VLOOKUP($AF218,SalesPerson[],2,FALSE)</f>
        <v>Vivek Iyer</v>
      </c>
      <c r="AH218" s="3">
        <f>_xlfn.XLOOKUP(AG218,Salespersons!$B:$B,Salespersons!$G:$G,,0)</f>
        <v>4</v>
      </c>
      <c r="AI218" s="3" t="str">
        <f>_xlfn.XLOOKUP(AG218,Salespersons!$B:$B,Salespersons!$I:$I,,0)</f>
        <v>True</v>
      </c>
      <c r="AJ218" s="3" t="s">
        <v>78</v>
      </c>
      <c r="AK218" s="14">
        <f t="shared" si="18"/>
        <v>0</v>
      </c>
      <c r="AL218" s="5">
        <v>0</v>
      </c>
      <c r="AM218" s="5">
        <f t="shared" si="19"/>
        <v>1250000</v>
      </c>
      <c r="AN218" s="16">
        <f t="shared" si="23"/>
        <v>12.5</v>
      </c>
      <c r="AO218" s="3" t="s">
        <v>20</v>
      </c>
      <c r="AP218" s="3" t="s">
        <v>21</v>
      </c>
      <c r="AQ218" s="3" t="s">
        <v>122</v>
      </c>
      <c r="AR218" s="3" t="s">
        <v>24</v>
      </c>
      <c r="AS218" s="3" t="str" cm="1">
        <f t="array" ref="AS218:AW218">VLOOKUP($A218,Feedback[],{2,4,5,6,7},FALSE)</f>
        <v>FB0117</v>
      </c>
      <c r="AT218" s="3">
        <v>4</v>
      </c>
      <c r="AU218" s="3">
        <v>8</v>
      </c>
      <c r="AV218" s="3" t="str">
        <v>Email</v>
      </c>
      <c r="AW218" s="3" t="str">
        <v>None</v>
      </c>
    </row>
    <row r="219" spans="1:49" x14ac:dyDescent="0.3">
      <c r="A219" s="3" t="s">
        <v>575</v>
      </c>
      <c r="B219" s="4">
        <v>45549</v>
      </c>
      <c r="C219" s="4" t="str">
        <f t="shared" si="20"/>
        <v>Sep</v>
      </c>
      <c r="D219" s="4" t="str">
        <f t="shared" si="21"/>
        <v>2024</v>
      </c>
      <c r="E219" s="4">
        <v>45568</v>
      </c>
      <c r="F219" s="3" t="s">
        <v>23</v>
      </c>
      <c r="G219" s="3">
        <f t="shared" si="22"/>
        <v>19</v>
      </c>
      <c r="H219" s="3" t="s">
        <v>576</v>
      </c>
      <c r="I219" s="3" t="str">
        <f>VLOOKUP($H219,Customers!$A$1:$I$721,2,FALSE)</f>
        <v>Tarun Kapoor</v>
      </c>
      <c r="J219" s="3" t="str">
        <f>VLOOKUP($H219,Customers!$A$1:$I$721,3,FALSE)</f>
        <v>Male</v>
      </c>
      <c r="K219" s="3">
        <f>VLOOKUP($H219,Customers!$A$1:$I$721,4,FALSE)</f>
        <v>50</v>
      </c>
      <c r="L219" s="3" t="str">
        <f>VLOOKUP($H219,Customers!$A$1:$I$721,5,FALSE)</f>
        <v>Ahmedabad</v>
      </c>
      <c r="M219" s="3" t="str">
        <f>VLOOKUP($H219,Customers!$A$1:$I$721,6,FALSE)</f>
        <v>Gujarat</v>
      </c>
      <c r="N219" s="3" t="str">
        <f>VLOOKUP($H219,Customers!$A$1:$I$721,7,FALSE)</f>
        <v>Self-Employed Professional</v>
      </c>
      <c r="O219" s="3">
        <f>VLOOKUP($H219,Customers!$A$1:$I$721,8,FALSE)</f>
        <v>1870000</v>
      </c>
      <c r="P219" s="3" t="str">
        <f>VLOOKUP($H219,Customers!$A$1:$I$721,9,FALSE)</f>
        <v>Individual</v>
      </c>
      <c r="Q219" s="3" t="s">
        <v>153</v>
      </c>
      <c r="R219" s="3" t="str" cm="1">
        <f t="array" ref="R219:Y219">VLOOKUP($Q219,Cars[],{2,3,4,5,6,7,8,9},FALSE)</f>
        <v>Honda</v>
      </c>
      <c r="S219" s="3" t="str">
        <v>Amaze</v>
      </c>
      <c r="T219" s="3" t="str">
        <v>Sedan</v>
      </c>
      <c r="U219" s="3" t="str">
        <v>Petrol</v>
      </c>
      <c r="V219" s="3" t="str">
        <v>Manual</v>
      </c>
      <c r="W219" s="3">
        <v>800000</v>
      </c>
      <c r="X219" s="3">
        <v>2024</v>
      </c>
      <c r="Y219" s="3">
        <v>3</v>
      </c>
      <c r="Z219" s="3" t="s">
        <v>209</v>
      </c>
      <c r="AA219" s="3" t="str">
        <f>VLOOKUP(Z219,Dealers[],5,FALSE)</f>
        <v>West</v>
      </c>
      <c r="AB219" s="3" t="str" cm="1">
        <f t="array" ref="AB219:AE219">VLOOKUP($Z219,Dealers[],{2,7,8,9},FALSE)</f>
        <v>Ahmedabad Auto Hub</v>
      </c>
      <c r="AC219" s="3">
        <v>2011</v>
      </c>
      <c r="AD219" s="3">
        <v>12000</v>
      </c>
      <c r="AE219" s="3">
        <v>3.8</v>
      </c>
      <c r="AF219" s="3" t="s">
        <v>329</v>
      </c>
      <c r="AG219" s="3" t="str">
        <f>VLOOKUP($AF219,SalesPerson[],2,FALSE)</f>
        <v>Nitin Das</v>
      </c>
      <c r="AH219" s="3">
        <f>_xlfn.XLOOKUP(AG219,Salespersons!$B:$B,Salespersons!$G:$G,,0)</f>
        <v>5</v>
      </c>
      <c r="AI219" s="3" t="str">
        <f>_xlfn.XLOOKUP(AG219,Salespersons!$B:$B,Salespersons!$I:$I,,0)</f>
        <v>True</v>
      </c>
      <c r="AJ219" s="3" t="s">
        <v>45</v>
      </c>
      <c r="AK219" s="14">
        <f t="shared" si="18"/>
        <v>8.7500000000000008E-3</v>
      </c>
      <c r="AL219" s="5">
        <v>7000</v>
      </c>
      <c r="AM219" s="5">
        <f t="shared" si="19"/>
        <v>793000</v>
      </c>
      <c r="AN219" s="16">
        <f t="shared" si="23"/>
        <v>7.93</v>
      </c>
      <c r="AO219" s="3" t="s">
        <v>20</v>
      </c>
      <c r="AP219" s="3" t="s">
        <v>21</v>
      </c>
      <c r="AQ219" s="3" t="s">
        <v>33</v>
      </c>
      <c r="AR219" s="3" t="s">
        <v>24</v>
      </c>
      <c r="AS219" s="3" t="s">
        <v>4646</v>
      </c>
      <c r="AT219" s="3" t="s">
        <v>4646</v>
      </c>
      <c r="AU219" s="3" t="s">
        <v>4646</v>
      </c>
      <c r="AV219" s="3" t="s">
        <v>4646</v>
      </c>
      <c r="AW219" s="3" t="s">
        <v>4646</v>
      </c>
    </row>
    <row r="220" spans="1:49" x14ac:dyDescent="0.3">
      <c r="A220" s="3" t="s">
        <v>577</v>
      </c>
      <c r="B220" s="4">
        <v>45551</v>
      </c>
      <c r="C220" s="4" t="str">
        <f t="shared" si="20"/>
        <v>Sep</v>
      </c>
      <c r="D220" s="4" t="str">
        <f t="shared" si="21"/>
        <v>2024</v>
      </c>
      <c r="E220" s="4">
        <v>45566</v>
      </c>
      <c r="F220" s="3" t="s">
        <v>23</v>
      </c>
      <c r="G220" s="3">
        <f t="shared" si="22"/>
        <v>15</v>
      </c>
      <c r="H220" s="3" t="s">
        <v>578</v>
      </c>
      <c r="I220" s="3" t="str">
        <f>VLOOKUP($H220,Customers!$A$1:$I$721,2,FALSE)</f>
        <v>Rakesh Shah</v>
      </c>
      <c r="J220" s="3" t="str">
        <f>VLOOKUP($H220,Customers!$A$1:$I$721,3,FALSE)</f>
        <v>Male</v>
      </c>
      <c r="K220" s="3">
        <f>VLOOKUP($H220,Customers!$A$1:$I$721,4,FALSE)</f>
        <v>50</v>
      </c>
      <c r="L220" s="3" t="str">
        <f>VLOOKUP($H220,Customers!$A$1:$I$721,5,FALSE)</f>
        <v>Ludhiana</v>
      </c>
      <c r="M220" s="3" t="str">
        <f>VLOOKUP($H220,Customers!$A$1:$I$721,6,FALSE)</f>
        <v>Punjab</v>
      </c>
      <c r="N220" s="3" t="str">
        <f>VLOOKUP($H220,Customers!$A$1:$I$721,7,FALSE)</f>
        <v>Salaried - Government</v>
      </c>
      <c r="O220" s="3">
        <f>VLOOKUP($H220,Customers!$A$1:$I$721,8,FALSE)</f>
        <v>540000</v>
      </c>
      <c r="P220" s="3" t="str">
        <f>VLOOKUP($H220,Customers!$A$1:$I$721,9,FALSE)</f>
        <v>Individual</v>
      </c>
      <c r="Q220" s="3" t="s">
        <v>36</v>
      </c>
      <c r="R220" s="3" t="str" cm="1">
        <f t="array" ref="R220:Y220">VLOOKUP($Q220,Cars[],{2,3,4,5,6,7,8,9},FALSE)</f>
        <v>Tata</v>
      </c>
      <c r="S220" s="3" t="str">
        <v>Punch</v>
      </c>
      <c r="T220" s="3" t="str">
        <v>SUV</v>
      </c>
      <c r="U220" s="3" t="str">
        <v>Petrol</v>
      </c>
      <c r="V220" s="3" t="str">
        <v>Manual</v>
      </c>
      <c r="W220" s="3">
        <v>650000</v>
      </c>
      <c r="X220" s="3">
        <v>2021</v>
      </c>
      <c r="Y220" s="3">
        <v>3</v>
      </c>
      <c r="Z220" s="3" t="s">
        <v>28</v>
      </c>
      <c r="AA220" s="3" t="str">
        <f>VLOOKUP(Z220,Dealers[],5,FALSE)</f>
        <v>North</v>
      </c>
      <c r="AB220" s="3" t="str" cm="1">
        <f t="array" ref="AB220:AE220">VLOOKUP($Z220,Dealers[],{2,7,8,9},FALSE)</f>
        <v>Ludhiana Wheels</v>
      </c>
      <c r="AC220" s="3">
        <v>2010</v>
      </c>
      <c r="AD220" s="3">
        <v>12000</v>
      </c>
      <c r="AE220" s="3">
        <v>4</v>
      </c>
      <c r="AF220" s="3" t="s">
        <v>29</v>
      </c>
      <c r="AG220" s="3" t="str">
        <f>VLOOKUP($AF220,SalesPerson[],2,FALSE)</f>
        <v>Harsh Nair</v>
      </c>
      <c r="AH220" s="3">
        <f>_xlfn.XLOOKUP(AG220,Salespersons!$B:$B,Salespersons!$G:$G,,0)</f>
        <v>8</v>
      </c>
      <c r="AI220" s="3" t="str">
        <f>_xlfn.XLOOKUP(AG220,Salespersons!$B:$B,Salespersons!$I:$I,,0)</f>
        <v>True</v>
      </c>
      <c r="AJ220" s="3" t="s">
        <v>30</v>
      </c>
      <c r="AK220" s="14">
        <f t="shared" si="18"/>
        <v>0</v>
      </c>
      <c r="AL220" s="5">
        <v>0</v>
      </c>
      <c r="AM220" s="5">
        <f t="shared" si="19"/>
        <v>650000</v>
      </c>
      <c r="AN220" s="16">
        <f t="shared" si="23"/>
        <v>6.5</v>
      </c>
      <c r="AO220" s="3" t="s">
        <v>20</v>
      </c>
      <c r="AP220" s="3" t="s">
        <v>21</v>
      </c>
      <c r="AQ220" s="3" t="s">
        <v>46</v>
      </c>
      <c r="AR220" s="3" t="s">
        <v>24</v>
      </c>
      <c r="AS220" s="3" t="str" cm="1">
        <f t="array" ref="AS220:AW220">VLOOKUP($A220,Feedback[],{2,4,5,6,7},FALSE)</f>
        <v>FB0118</v>
      </c>
      <c r="AT220" s="3">
        <v>5</v>
      </c>
      <c r="AU220" s="3">
        <v>10</v>
      </c>
      <c r="AV220" s="3" t="str">
        <v>Phone</v>
      </c>
      <c r="AW220" s="3" t="str">
        <v>None</v>
      </c>
    </row>
    <row r="221" spans="1:49" x14ac:dyDescent="0.3">
      <c r="A221" s="3" t="s">
        <v>579</v>
      </c>
      <c r="B221" s="4">
        <v>45554</v>
      </c>
      <c r="C221" s="4" t="str">
        <f t="shared" si="20"/>
        <v>Sep</v>
      </c>
      <c r="D221" s="4" t="str">
        <f t="shared" si="21"/>
        <v>2024</v>
      </c>
      <c r="E221" s="4">
        <v>45584</v>
      </c>
      <c r="F221" s="3" t="s">
        <v>23</v>
      </c>
      <c r="G221" s="3">
        <f t="shared" si="22"/>
        <v>30</v>
      </c>
      <c r="H221" s="3" t="s">
        <v>49</v>
      </c>
      <c r="I221" s="3" t="str">
        <f>VLOOKUP($H221,Customers!$A$1:$I$721,2,FALSE)</f>
        <v>Ravi Verma</v>
      </c>
      <c r="J221" s="3" t="str">
        <f>VLOOKUP($H221,Customers!$A$1:$I$721,3,FALSE)</f>
        <v>Male</v>
      </c>
      <c r="K221" s="3">
        <f>VLOOKUP($H221,Customers!$A$1:$I$721,4,FALSE)</f>
        <v>21</v>
      </c>
      <c r="L221" s="3" t="str">
        <f>VLOOKUP($H221,Customers!$A$1:$I$721,5,FALSE)</f>
        <v>Panipat</v>
      </c>
      <c r="M221" s="3" t="str">
        <f>VLOOKUP($H221,Customers!$A$1:$I$721,6,FALSE)</f>
        <v>Haryana</v>
      </c>
      <c r="N221" s="3" t="str">
        <f>VLOOKUP($H221,Customers!$A$1:$I$721,7,FALSE)</f>
        <v>Salaried - Government</v>
      </c>
      <c r="O221" s="3">
        <f>VLOOKUP($H221,Customers!$A$1:$I$721,8,FALSE)</f>
        <v>490000</v>
      </c>
      <c r="P221" s="3" t="str">
        <f>VLOOKUP($H221,Customers!$A$1:$I$721,9,FALSE)</f>
        <v>Individual</v>
      </c>
      <c r="Q221" s="3" t="s">
        <v>42</v>
      </c>
      <c r="R221" s="3" t="str" cm="1">
        <f t="array" ref="R221:Y221">VLOOKUP($Q221,Cars[],{2,3,4,5,6,7,8,9},FALSE)</f>
        <v>Maruti Suzuki</v>
      </c>
      <c r="S221" s="3" t="str">
        <v>Swift</v>
      </c>
      <c r="T221" s="3" t="str">
        <v>Hatchback</v>
      </c>
      <c r="U221" s="3" t="str">
        <v>Petrol</v>
      </c>
      <c r="V221" s="3" t="str">
        <v>Manual</v>
      </c>
      <c r="W221" s="3">
        <v>650000</v>
      </c>
      <c r="X221" s="3">
        <v>2024</v>
      </c>
      <c r="Y221" s="3">
        <v>3</v>
      </c>
      <c r="Z221" s="3" t="s">
        <v>51</v>
      </c>
      <c r="AA221" s="3" t="str">
        <f>VLOOKUP(Z221,Dealers[],5,FALSE)</f>
        <v>North</v>
      </c>
      <c r="AB221" s="3" t="str" cm="1">
        <f t="array" ref="AB221:AE221">VLOOKUP($Z221,Dealers[],{2,7,8,9},FALSE)</f>
        <v>Panipat Motors</v>
      </c>
      <c r="AC221" s="3">
        <v>2012</v>
      </c>
      <c r="AD221" s="3">
        <v>10000</v>
      </c>
      <c r="AE221" s="3">
        <v>4.2</v>
      </c>
      <c r="AF221" s="3" t="s">
        <v>52</v>
      </c>
      <c r="AG221" s="3" t="str">
        <f>VLOOKUP($AF221,SalesPerson[],2,FALSE)</f>
        <v>Yash Bose</v>
      </c>
      <c r="AH221" s="3">
        <f>_xlfn.XLOOKUP(AG221,Salespersons!$B:$B,Salespersons!$G:$G,,0)</f>
        <v>7</v>
      </c>
      <c r="AI221" s="3" t="str">
        <f>_xlfn.XLOOKUP(AG221,Salespersons!$B:$B,Salespersons!$I:$I,,0)</f>
        <v>True</v>
      </c>
      <c r="AJ221" s="3" t="s">
        <v>78</v>
      </c>
      <c r="AK221" s="14">
        <f t="shared" si="18"/>
        <v>9.2307692307692316E-3</v>
      </c>
      <c r="AL221" s="5">
        <v>6000</v>
      </c>
      <c r="AM221" s="5">
        <f t="shared" si="19"/>
        <v>644000</v>
      </c>
      <c r="AN221" s="16">
        <f t="shared" si="23"/>
        <v>6.44</v>
      </c>
      <c r="AO221" s="3" t="s">
        <v>31</v>
      </c>
      <c r="AP221" s="3" t="s">
        <v>100</v>
      </c>
      <c r="AQ221" s="3" t="s">
        <v>46</v>
      </c>
      <c r="AR221" s="3" t="s">
        <v>24</v>
      </c>
      <c r="AS221" s="3" t="s">
        <v>4646</v>
      </c>
      <c r="AT221" s="3" t="s">
        <v>4646</v>
      </c>
      <c r="AU221" s="3" t="s">
        <v>4646</v>
      </c>
      <c r="AV221" s="3" t="s">
        <v>4646</v>
      </c>
      <c r="AW221" s="3" t="s">
        <v>4646</v>
      </c>
    </row>
    <row r="222" spans="1:49" x14ac:dyDescent="0.3">
      <c r="A222" s="3" t="s">
        <v>580</v>
      </c>
      <c r="B222" s="4">
        <v>45558</v>
      </c>
      <c r="C222" s="4" t="str">
        <f t="shared" si="20"/>
        <v>Sep</v>
      </c>
      <c r="D222" s="4" t="str">
        <f t="shared" si="21"/>
        <v>2024</v>
      </c>
      <c r="E222" s="4">
        <v>45583</v>
      </c>
      <c r="F222" s="3" t="s">
        <v>23</v>
      </c>
      <c r="G222" s="3">
        <f t="shared" si="22"/>
        <v>25</v>
      </c>
      <c r="H222" s="3" t="s">
        <v>189</v>
      </c>
      <c r="I222" s="3" t="str">
        <f>VLOOKUP($H222,Customers!$A$1:$I$721,2,FALSE)</f>
        <v>Gaurav Singh</v>
      </c>
      <c r="J222" s="3" t="str">
        <f>VLOOKUP($H222,Customers!$A$1:$I$721,3,FALSE)</f>
        <v>Male</v>
      </c>
      <c r="K222" s="3">
        <f>VLOOKUP($H222,Customers!$A$1:$I$721,4,FALSE)</f>
        <v>35</v>
      </c>
      <c r="L222" s="3" t="str">
        <f>VLOOKUP($H222,Customers!$A$1:$I$721,5,FALSE)</f>
        <v>Pune</v>
      </c>
      <c r="M222" s="3" t="str">
        <f>VLOOKUP($H222,Customers!$A$1:$I$721,6,FALSE)</f>
        <v>Maharashtra</v>
      </c>
      <c r="N222" s="3" t="str">
        <f>VLOOKUP($H222,Customers!$A$1:$I$721,7,FALSE)</f>
        <v>Salaried - Government</v>
      </c>
      <c r="O222" s="3">
        <f>VLOOKUP($H222,Customers!$A$1:$I$721,8,FALSE)</f>
        <v>1230000</v>
      </c>
      <c r="P222" s="3" t="str">
        <f>VLOOKUP($H222,Customers!$A$1:$I$721,9,FALSE)</f>
        <v>Individual</v>
      </c>
      <c r="Q222" s="3" t="s">
        <v>36</v>
      </c>
      <c r="R222" s="3" t="str" cm="1">
        <f t="array" ref="R222:Y222">VLOOKUP($Q222,Cars[],{2,3,4,5,6,7,8,9},FALSE)</f>
        <v>Tata</v>
      </c>
      <c r="S222" s="3" t="str">
        <v>Punch</v>
      </c>
      <c r="T222" s="3" t="str">
        <v>SUV</v>
      </c>
      <c r="U222" s="3" t="str">
        <v>Petrol</v>
      </c>
      <c r="V222" s="3" t="str">
        <v>Manual</v>
      </c>
      <c r="W222" s="3">
        <v>650000</v>
      </c>
      <c r="X222" s="3">
        <v>2021</v>
      </c>
      <c r="Y222" s="3">
        <v>3</v>
      </c>
      <c r="Z222" s="3" t="s">
        <v>84</v>
      </c>
      <c r="AA222" s="3" t="str">
        <f>VLOOKUP(Z222,Dealers[],5,FALSE)</f>
        <v>West</v>
      </c>
      <c r="AB222" s="3" t="str" cm="1">
        <f t="array" ref="AB222:AE222">VLOOKUP($Z222,Dealers[],{2,7,8,9},FALSE)</f>
        <v>Pune Autoplex</v>
      </c>
      <c r="AC222" s="3">
        <v>2014</v>
      </c>
      <c r="AD222" s="3">
        <v>3000</v>
      </c>
      <c r="AE222" s="3">
        <v>4.5999999999999996</v>
      </c>
      <c r="AF222" s="3" t="s">
        <v>523</v>
      </c>
      <c r="AG222" s="3" t="str">
        <f>VLOOKUP($AF222,SalesPerson[],2,FALSE)</f>
        <v>Imran Verma</v>
      </c>
      <c r="AH222" s="3">
        <f>_xlfn.XLOOKUP(AG222,Salespersons!$B:$B,Salespersons!$G:$G,,0)</f>
        <v>5</v>
      </c>
      <c r="AI222" s="3" t="str">
        <f>_xlfn.XLOOKUP(AG222,Salespersons!$B:$B,Salespersons!$I:$I,,0)</f>
        <v>True</v>
      </c>
      <c r="AJ222" s="3" t="s">
        <v>268</v>
      </c>
      <c r="AK222" s="14">
        <f t="shared" si="18"/>
        <v>3.6923076923076927E-2</v>
      </c>
      <c r="AL222" s="5">
        <v>24000</v>
      </c>
      <c r="AM222" s="5">
        <f t="shared" si="19"/>
        <v>626000</v>
      </c>
      <c r="AN222" s="16">
        <f t="shared" si="23"/>
        <v>6.26</v>
      </c>
      <c r="AO222" s="3" t="s">
        <v>20</v>
      </c>
      <c r="AP222" s="3" t="s">
        <v>21</v>
      </c>
      <c r="AQ222" s="3" t="s">
        <v>53</v>
      </c>
      <c r="AR222" s="3" t="s">
        <v>24</v>
      </c>
      <c r="AS222" s="3" t="str" cm="1">
        <f t="array" ref="AS222:AW222">VLOOKUP($A222,Feedback[],{2,4,5,6,7},FALSE)</f>
        <v>FB0119</v>
      </c>
      <c r="AT222" s="3">
        <v>4</v>
      </c>
      <c r="AU222" s="3">
        <v>8</v>
      </c>
      <c r="AV222" s="3" t="str">
        <v>Email</v>
      </c>
      <c r="AW222" s="3" t="str">
        <v>None</v>
      </c>
    </row>
    <row r="223" spans="1:49" x14ac:dyDescent="0.3">
      <c r="A223" s="3" t="s">
        <v>581</v>
      </c>
      <c r="B223" s="4">
        <v>45559</v>
      </c>
      <c r="C223" s="4" t="str">
        <f t="shared" si="20"/>
        <v>Sep</v>
      </c>
      <c r="D223" s="4" t="str">
        <f t="shared" si="21"/>
        <v>2024</v>
      </c>
      <c r="E223" s="4">
        <v>45586</v>
      </c>
      <c r="F223" s="3" t="s">
        <v>23</v>
      </c>
      <c r="G223" s="3">
        <f t="shared" si="22"/>
        <v>27</v>
      </c>
      <c r="H223" s="3" t="s">
        <v>582</v>
      </c>
      <c r="I223" s="3" t="str">
        <f>VLOOKUP($H223,Customers!$A$1:$I$721,2,FALSE)</f>
        <v>Kamal Joshi</v>
      </c>
      <c r="J223" s="3" t="str">
        <f>VLOOKUP($H223,Customers!$A$1:$I$721,3,FALSE)</f>
        <v>Male</v>
      </c>
      <c r="K223" s="3">
        <f>VLOOKUP($H223,Customers!$A$1:$I$721,4,FALSE)</f>
        <v>38</v>
      </c>
      <c r="L223" s="3" t="str">
        <f>VLOOKUP($H223,Customers!$A$1:$I$721,5,FALSE)</f>
        <v>Kolkata</v>
      </c>
      <c r="M223" s="3" t="str">
        <f>VLOOKUP($H223,Customers!$A$1:$I$721,6,FALSE)</f>
        <v>West Bengal</v>
      </c>
      <c r="N223" s="3" t="str">
        <f>VLOOKUP($H223,Customers!$A$1:$I$721,7,FALSE)</f>
        <v>Salaried - Private</v>
      </c>
      <c r="O223" s="3">
        <f>VLOOKUP($H223,Customers!$A$1:$I$721,8,FALSE)</f>
        <v>550000</v>
      </c>
      <c r="P223" s="3" t="str">
        <f>VLOOKUP($H223,Customers!$A$1:$I$721,9,FALSE)</f>
        <v>Individual</v>
      </c>
      <c r="Q223" s="3" t="s">
        <v>103</v>
      </c>
      <c r="R223" s="3" t="str" cm="1">
        <f t="array" ref="R223:Y223">VLOOKUP($Q223,Cars[],{2,3,4,5,6,7,8,9},FALSE)</f>
        <v>Maruti Suzuki</v>
      </c>
      <c r="S223" s="3" t="str">
        <v>Ertiga</v>
      </c>
      <c r="T223" s="3" t="str">
        <v>MPV</v>
      </c>
      <c r="U223" s="3" t="str">
        <v>CNG</v>
      </c>
      <c r="V223" s="3" t="str">
        <v>Manual</v>
      </c>
      <c r="W223" s="3">
        <v>900000</v>
      </c>
      <c r="X223" s="3">
        <v>2022</v>
      </c>
      <c r="Y223" s="3">
        <v>3</v>
      </c>
      <c r="Z223" s="3" t="s">
        <v>209</v>
      </c>
      <c r="AA223" s="3" t="str">
        <f>VLOOKUP(Z223,Dealers[],5,FALSE)</f>
        <v>West</v>
      </c>
      <c r="AB223" s="3" t="str" cm="1">
        <f t="array" ref="AB223:AE223">VLOOKUP($Z223,Dealers[],{2,7,8,9},FALSE)</f>
        <v>Ahmedabad Auto Hub</v>
      </c>
      <c r="AC223" s="3">
        <v>2011</v>
      </c>
      <c r="AD223" s="3">
        <v>12000</v>
      </c>
      <c r="AE223" s="3">
        <v>3.8</v>
      </c>
      <c r="AF223" s="3" t="s">
        <v>210</v>
      </c>
      <c r="AG223" s="3" t="str">
        <f>VLOOKUP($AF223,SalesPerson[],2,FALSE)</f>
        <v>Varun Malhotra</v>
      </c>
      <c r="AH223" s="3">
        <f>_xlfn.XLOOKUP(AG223,Salespersons!$B:$B,Salespersons!$G:$G,,0)</f>
        <v>8</v>
      </c>
      <c r="AI223" s="3" t="str">
        <f>_xlfn.XLOOKUP(AG223,Salespersons!$B:$B,Salespersons!$I:$I,,0)</f>
        <v>True</v>
      </c>
      <c r="AJ223" s="3" t="s">
        <v>30</v>
      </c>
      <c r="AK223" s="14">
        <f t="shared" si="18"/>
        <v>4.8888888888888891E-2</v>
      </c>
      <c r="AL223" s="5">
        <v>44000</v>
      </c>
      <c r="AM223" s="5">
        <f t="shared" si="19"/>
        <v>856000</v>
      </c>
      <c r="AN223" s="16">
        <f t="shared" si="23"/>
        <v>8.56</v>
      </c>
      <c r="AO223" s="3" t="s">
        <v>20</v>
      </c>
      <c r="AP223" s="3" t="s">
        <v>21</v>
      </c>
      <c r="AQ223" s="3" t="s">
        <v>22</v>
      </c>
      <c r="AR223" s="3" t="s">
        <v>24</v>
      </c>
      <c r="AS223" s="3" t="str" cm="1">
        <f t="array" ref="AS223:AW223">VLOOKUP($A223,Feedback[],{2,4,5,6,7},FALSE)</f>
        <v>FB0120</v>
      </c>
      <c r="AT223" s="3">
        <v>4</v>
      </c>
      <c r="AU223" s="3">
        <v>9</v>
      </c>
      <c r="AV223" s="3" t="str">
        <v>Phone</v>
      </c>
      <c r="AW223" s="3" t="str">
        <v>None</v>
      </c>
    </row>
    <row r="224" spans="1:49" x14ac:dyDescent="0.3">
      <c r="A224" s="3" t="s">
        <v>583</v>
      </c>
      <c r="B224" s="4">
        <v>45560</v>
      </c>
      <c r="C224" s="4" t="str">
        <f t="shared" si="20"/>
        <v>Sep</v>
      </c>
      <c r="D224" s="4" t="str">
        <f t="shared" si="21"/>
        <v>2024</v>
      </c>
      <c r="E224" s="4">
        <v>45582</v>
      </c>
      <c r="F224" s="3" t="s">
        <v>23</v>
      </c>
      <c r="G224" s="3">
        <f t="shared" si="22"/>
        <v>22</v>
      </c>
      <c r="H224" s="3" t="s">
        <v>584</v>
      </c>
      <c r="I224" s="3" t="str">
        <f>VLOOKUP($H224,Customers!$A$1:$I$721,2,FALSE)</f>
        <v>Sneha Verma</v>
      </c>
      <c r="J224" s="3" t="str">
        <f>VLOOKUP($H224,Customers!$A$1:$I$721,3,FALSE)</f>
        <v>Female</v>
      </c>
      <c r="K224" s="3">
        <f>VLOOKUP($H224,Customers!$A$1:$I$721,4,FALSE)</f>
        <v>55</v>
      </c>
      <c r="L224" s="3" t="str">
        <f>VLOOKUP($H224,Customers!$A$1:$I$721,5,FALSE)</f>
        <v>Surat</v>
      </c>
      <c r="M224" s="3" t="str">
        <f>VLOOKUP($H224,Customers!$A$1:$I$721,6,FALSE)</f>
        <v>Gujarat</v>
      </c>
      <c r="N224" s="3" t="str">
        <f>VLOOKUP($H224,Customers!$A$1:$I$721,7,FALSE)</f>
        <v>Engineer</v>
      </c>
      <c r="O224" s="3">
        <f>VLOOKUP($H224,Customers!$A$1:$I$721,8,FALSE)</f>
        <v>1010000</v>
      </c>
      <c r="P224" s="3" t="str">
        <f>VLOOKUP($H224,Customers!$A$1:$I$721,9,FALSE)</f>
        <v>Individual</v>
      </c>
      <c r="Q224" s="3" t="s">
        <v>108</v>
      </c>
      <c r="R224" s="3" t="str" cm="1">
        <f t="array" ref="R224:Y224">VLOOKUP($Q224,Cars[],{2,3,4,5,6,7,8,9},FALSE)</f>
        <v>Hyundai</v>
      </c>
      <c r="S224" s="3" t="str">
        <v>i10 Nios</v>
      </c>
      <c r="T224" s="3" t="str">
        <v>Hatchback</v>
      </c>
      <c r="U224" s="3" t="str">
        <v>Petrol</v>
      </c>
      <c r="V224" s="3" t="str">
        <v>Manual</v>
      </c>
      <c r="W224" s="3">
        <v>600000</v>
      </c>
      <c r="X224" s="3">
        <v>2023</v>
      </c>
      <c r="Y224" s="3">
        <v>3</v>
      </c>
      <c r="Z224" s="3" t="s">
        <v>225</v>
      </c>
      <c r="AA224" s="3" t="str">
        <f>VLOOKUP(Z224,Dealers[],5,FALSE)</f>
        <v>West</v>
      </c>
      <c r="AB224" s="3" t="str" cm="1">
        <f t="array" ref="AB224:AE224">VLOOKUP($Z224,Dealers[],{2,7,8,9},FALSE)</f>
        <v>Surat Autoplex</v>
      </c>
      <c r="AC224" s="3">
        <v>2010</v>
      </c>
      <c r="AD224" s="3">
        <v>10000</v>
      </c>
      <c r="AE224" s="3">
        <v>4.4000000000000004</v>
      </c>
      <c r="AF224" s="3" t="s">
        <v>585</v>
      </c>
      <c r="AG224" s="3" t="str">
        <f>VLOOKUP($AF224,SalesPerson[],2,FALSE)</f>
        <v>Jatin Chauhan</v>
      </c>
      <c r="AH224" s="3">
        <f>_xlfn.XLOOKUP(AG224,Salespersons!$B:$B,Salespersons!$G:$G,,0)</f>
        <v>6</v>
      </c>
      <c r="AI224" s="3" t="str">
        <f>_xlfn.XLOOKUP(AG224,Salespersons!$B:$B,Salespersons!$I:$I,,0)</f>
        <v>True</v>
      </c>
      <c r="AJ224" s="3" t="s">
        <v>19</v>
      </c>
      <c r="AK224" s="14">
        <f t="shared" si="18"/>
        <v>3.833333333333333E-2</v>
      </c>
      <c r="AL224" s="5">
        <v>23000</v>
      </c>
      <c r="AM224" s="5">
        <f t="shared" si="19"/>
        <v>577000</v>
      </c>
      <c r="AN224" s="16">
        <f t="shared" si="23"/>
        <v>5.77</v>
      </c>
      <c r="AO224" s="3" t="s">
        <v>20</v>
      </c>
      <c r="AP224" s="3" t="s">
        <v>21</v>
      </c>
      <c r="AQ224" s="3" t="s">
        <v>122</v>
      </c>
      <c r="AR224" s="3" t="s">
        <v>24</v>
      </c>
      <c r="AS224" s="3" t="s">
        <v>4646</v>
      </c>
      <c r="AT224" s="3" t="s">
        <v>4646</v>
      </c>
      <c r="AU224" s="3" t="s">
        <v>4646</v>
      </c>
      <c r="AV224" s="3" t="s">
        <v>4646</v>
      </c>
      <c r="AW224" s="3" t="s">
        <v>4646</v>
      </c>
    </row>
    <row r="225" spans="1:49" x14ac:dyDescent="0.3">
      <c r="A225" s="3" t="s">
        <v>586</v>
      </c>
      <c r="B225" s="4">
        <v>45562</v>
      </c>
      <c r="C225" s="4" t="str">
        <f t="shared" si="20"/>
        <v>Sep</v>
      </c>
      <c r="D225" s="4" t="str">
        <f t="shared" si="21"/>
        <v>2024</v>
      </c>
      <c r="E225" s="3"/>
      <c r="F225" s="3" t="s">
        <v>114</v>
      </c>
      <c r="G225" s="3" t="str">
        <f t="shared" si="22"/>
        <v/>
      </c>
      <c r="H225" s="3" t="s">
        <v>309</v>
      </c>
      <c r="I225" s="3" t="str">
        <f>VLOOKUP($H225,Customers!$A$1:$I$721,2,FALSE)</f>
        <v>Vinod Bansal</v>
      </c>
      <c r="J225" s="3" t="str">
        <f>VLOOKUP($H225,Customers!$A$1:$I$721,3,FALSE)</f>
        <v>Male</v>
      </c>
      <c r="K225" s="3">
        <f>VLOOKUP($H225,Customers!$A$1:$I$721,4,FALSE)</f>
        <v>48</v>
      </c>
      <c r="L225" s="3" t="str">
        <f>VLOOKUP($H225,Customers!$A$1:$I$721,5,FALSE)</f>
        <v>Chandigarh</v>
      </c>
      <c r="M225" s="3" t="str">
        <f>VLOOKUP($H225,Customers!$A$1:$I$721,6,FALSE)</f>
        <v>Chandigarh</v>
      </c>
      <c r="N225" s="3" t="str">
        <f>VLOOKUP($H225,Customers!$A$1:$I$721,7,FALSE)</f>
        <v>Engineer</v>
      </c>
      <c r="O225" s="3">
        <f>VLOOKUP($H225,Customers!$A$1:$I$721,8,FALSE)</f>
        <v>1620000</v>
      </c>
      <c r="P225" s="3" t="str">
        <f>VLOOKUP($H225,Customers!$A$1:$I$721,9,FALSE)</f>
        <v>Individual</v>
      </c>
      <c r="Q225" s="3" t="s">
        <v>145</v>
      </c>
      <c r="R225" s="3" t="str" cm="1">
        <f t="array" ref="R225:Y225">VLOOKUP($Q225,Cars[],{2,3,4,5,6,7,8,9},FALSE)</f>
        <v>Hyundai</v>
      </c>
      <c r="S225" s="3" t="str">
        <v>i20</v>
      </c>
      <c r="T225" s="3" t="str">
        <v>Hatchback</v>
      </c>
      <c r="U225" s="3" t="str">
        <v>Petrol</v>
      </c>
      <c r="V225" s="3" t="str">
        <v>Automatic</v>
      </c>
      <c r="W225" s="3">
        <v>780000</v>
      </c>
      <c r="X225" s="3">
        <v>2023</v>
      </c>
      <c r="Y225" s="3">
        <v>2</v>
      </c>
      <c r="Z225" s="3" t="s">
        <v>17</v>
      </c>
      <c r="AA225" s="3" t="str">
        <f>VLOOKUP(Z225,Dealers[],5,FALSE)</f>
        <v>North</v>
      </c>
      <c r="AB225" s="3" t="str" cm="1">
        <f t="array" ref="AB225:AE225">VLOOKUP($Z225,Dealers[],{2,7,8,9},FALSE)</f>
        <v>Chandigarh Car World</v>
      </c>
      <c r="AC225" s="3">
        <v>2018</v>
      </c>
      <c r="AD225" s="3">
        <v>4500</v>
      </c>
      <c r="AE225" s="3">
        <v>4</v>
      </c>
      <c r="AF225" s="3" t="s">
        <v>277</v>
      </c>
      <c r="AG225" s="3" t="str">
        <f>VLOOKUP($AF225,SalesPerson[],2,FALSE)</f>
        <v>Yash Shah</v>
      </c>
      <c r="AH225" s="3">
        <f>_xlfn.XLOOKUP(AG225,Salespersons!$B:$B,Salespersons!$G:$G,,0)</f>
        <v>7</v>
      </c>
      <c r="AI225" s="3" t="str">
        <f>_xlfn.XLOOKUP(AG225,Salespersons!$B:$B,Salespersons!$I:$I,,0)</f>
        <v>True</v>
      </c>
      <c r="AJ225" s="3" t="s">
        <v>75</v>
      </c>
      <c r="AK225" s="14">
        <f t="shared" si="18"/>
        <v>0</v>
      </c>
      <c r="AL225" s="5">
        <v>0</v>
      </c>
      <c r="AM225" s="5">
        <f t="shared" si="19"/>
        <v>780000</v>
      </c>
      <c r="AN225" s="16">
        <f t="shared" si="23"/>
        <v>7.8</v>
      </c>
      <c r="AO225" s="3" t="s">
        <v>20</v>
      </c>
      <c r="AP225" s="3" t="s">
        <v>21</v>
      </c>
      <c r="AQ225" s="3" t="s">
        <v>119</v>
      </c>
      <c r="AR225" s="3" t="s">
        <v>24</v>
      </c>
      <c r="AS225" s="3" t="s">
        <v>4646</v>
      </c>
      <c r="AT225" s="3" t="s">
        <v>4646</v>
      </c>
      <c r="AU225" s="3" t="s">
        <v>4646</v>
      </c>
      <c r="AV225" s="3" t="s">
        <v>4646</v>
      </c>
      <c r="AW225" s="3" t="s">
        <v>4646</v>
      </c>
    </row>
    <row r="226" spans="1:49" x14ac:dyDescent="0.3">
      <c r="A226" s="3" t="s">
        <v>587</v>
      </c>
      <c r="B226" s="4">
        <v>45565</v>
      </c>
      <c r="C226" s="4" t="str">
        <f t="shared" si="20"/>
        <v>Sep</v>
      </c>
      <c r="D226" s="4" t="str">
        <f t="shared" si="21"/>
        <v>2024</v>
      </c>
      <c r="E226" s="4">
        <v>45582</v>
      </c>
      <c r="F226" s="3" t="s">
        <v>23</v>
      </c>
      <c r="G226" s="3">
        <f t="shared" si="22"/>
        <v>17</v>
      </c>
      <c r="H226" s="3" t="s">
        <v>588</v>
      </c>
      <c r="I226" s="3" t="str">
        <f>VLOOKUP($H226,Customers!$A$1:$I$721,2,FALSE)</f>
        <v>Ramesh Yadav</v>
      </c>
      <c r="J226" s="3" t="str">
        <f>VLOOKUP($H226,Customers!$A$1:$I$721,3,FALSE)</f>
        <v>Male</v>
      </c>
      <c r="K226" s="3">
        <f>VLOOKUP($H226,Customers!$A$1:$I$721,4,FALSE)</f>
        <v>50</v>
      </c>
      <c r="L226" s="3" t="str">
        <f>VLOOKUP($H226,Customers!$A$1:$I$721,5,FALSE)</f>
        <v>Chennai</v>
      </c>
      <c r="M226" s="3" t="str">
        <f>VLOOKUP($H226,Customers!$A$1:$I$721,6,FALSE)</f>
        <v>Tamil Nadu</v>
      </c>
      <c r="N226" s="3" t="str">
        <f>VLOOKUP($H226,Customers!$A$1:$I$721,7,FALSE)</f>
        <v>Farmer</v>
      </c>
      <c r="O226" s="3">
        <f>VLOOKUP($H226,Customers!$A$1:$I$721,8,FALSE)</f>
        <v>790000</v>
      </c>
      <c r="P226" s="3" t="str">
        <f>VLOOKUP($H226,Customers!$A$1:$I$721,9,FALSE)</f>
        <v>Individual</v>
      </c>
      <c r="Q226" s="3" t="s">
        <v>42</v>
      </c>
      <c r="R226" s="3" t="str" cm="1">
        <f t="array" ref="R226:Y226">VLOOKUP($Q226,Cars[],{2,3,4,5,6,7,8,9},FALSE)</f>
        <v>Maruti Suzuki</v>
      </c>
      <c r="S226" s="3" t="str">
        <v>Swift</v>
      </c>
      <c r="T226" s="3" t="str">
        <v>Hatchback</v>
      </c>
      <c r="U226" s="3" t="str">
        <v>Petrol</v>
      </c>
      <c r="V226" s="3" t="str">
        <v>Manual</v>
      </c>
      <c r="W226" s="3">
        <v>650000</v>
      </c>
      <c r="X226" s="3">
        <v>2024</v>
      </c>
      <c r="Y226" s="3">
        <v>3</v>
      </c>
      <c r="Z226" s="3" t="s">
        <v>173</v>
      </c>
      <c r="AA226" s="3" t="str">
        <f>VLOOKUP(Z226,Dealers[],5,FALSE)</f>
        <v>South</v>
      </c>
      <c r="AB226" s="3" t="str" cm="1">
        <f t="array" ref="AB226:AE226">VLOOKUP($Z226,Dealers[],{2,7,8,9},FALSE)</f>
        <v>Chennai Wheels</v>
      </c>
      <c r="AC226" s="3">
        <v>2007</v>
      </c>
      <c r="AD226" s="3">
        <v>4500</v>
      </c>
      <c r="AE226" s="3">
        <v>4.7</v>
      </c>
      <c r="AF226" s="3" t="s">
        <v>174</v>
      </c>
      <c r="AG226" s="3" t="str">
        <f>VLOOKUP($AF226,SalesPerson[],2,FALSE)</f>
        <v>Kunal Pillai</v>
      </c>
      <c r="AH226" s="3">
        <f>_xlfn.XLOOKUP(AG226,Salespersons!$B:$B,Salespersons!$G:$G,,0)</f>
        <v>5</v>
      </c>
      <c r="AI226" s="3" t="str">
        <f>_xlfn.XLOOKUP(AG226,Salespersons!$B:$B,Salespersons!$I:$I,,0)</f>
        <v>True</v>
      </c>
      <c r="AJ226" s="3" t="s">
        <v>253</v>
      </c>
      <c r="AK226" s="14">
        <f t="shared" si="18"/>
        <v>0</v>
      </c>
      <c r="AL226" s="5">
        <v>0</v>
      </c>
      <c r="AM226" s="5">
        <f t="shared" si="19"/>
        <v>650000</v>
      </c>
      <c r="AN226" s="16">
        <f t="shared" si="23"/>
        <v>6.5</v>
      </c>
      <c r="AO226" s="3" t="s">
        <v>95</v>
      </c>
      <c r="AP226" s="3" t="s">
        <v>227</v>
      </c>
      <c r="AQ226" s="3" t="s">
        <v>86</v>
      </c>
      <c r="AR226" s="3" t="s">
        <v>24</v>
      </c>
      <c r="AS226" s="3" t="s">
        <v>4646</v>
      </c>
      <c r="AT226" s="3" t="s">
        <v>4646</v>
      </c>
      <c r="AU226" s="3" t="s">
        <v>4646</v>
      </c>
      <c r="AV226" s="3" t="s">
        <v>4646</v>
      </c>
      <c r="AW226" s="3" t="s">
        <v>4646</v>
      </c>
    </row>
    <row r="227" spans="1:49" x14ac:dyDescent="0.3">
      <c r="A227" s="3" t="s">
        <v>589</v>
      </c>
      <c r="B227" s="4">
        <v>45567</v>
      </c>
      <c r="C227" s="4" t="str">
        <f t="shared" si="20"/>
        <v>Oct</v>
      </c>
      <c r="D227" s="4" t="str">
        <f t="shared" si="21"/>
        <v>2024</v>
      </c>
      <c r="E227" s="4">
        <v>45577</v>
      </c>
      <c r="F227" s="3" t="s">
        <v>23</v>
      </c>
      <c r="G227" s="3">
        <f t="shared" si="22"/>
        <v>10</v>
      </c>
      <c r="H227" s="3" t="s">
        <v>590</v>
      </c>
      <c r="I227" s="3" t="str">
        <f>VLOOKUP($H227,Customers!$A$1:$I$721,2,FALSE)</f>
        <v>Faisal Khanna</v>
      </c>
      <c r="J227" s="3" t="str">
        <f>VLOOKUP($H227,Customers!$A$1:$I$721,3,FALSE)</f>
        <v>Male</v>
      </c>
      <c r="K227" s="3">
        <f>VLOOKUP($H227,Customers!$A$1:$I$721,4,FALSE)</f>
        <v>25</v>
      </c>
      <c r="L227" s="3" t="str">
        <f>VLOOKUP($H227,Customers!$A$1:$I$721,5,FALSE)</f>
        <v>Hyderabad</v>
      </c>
      <c r="M227" s="3" t="str">
        <f>VLOOKUP($H227,Customers!$A$1:$I$721,6,FALSE)</f>
        <v>Telangana</v>
      </c>
      <c r="N227" s="3" t="str">
        <f>VLOOKUP($H227,Customers!$A$1:$I$721,7,FALSE)</f>
        <v>Business Owner</v>
      </c>
      <c r="O227" s="3">
        <f>VLOOKUP($H227,Customers!$A$1:$I$721,8,FALSE)</f>
        <v>1880000</v>
      </c>
      <c r="P227" s="3" t="str">
        <f>VLOOKUP($H227,Customers!$A$1:$I$721,9,FALSE)</f>
        <v>Individual</v>
      </c>
      <c r="Q227" s="3" t="s">
        <v>56</v>
      </c>
      <c r="R227" s="3" t="str" cm="1">
        <f t="array" ref="R227:Y227">VLOOKUP($Q227,Cars[],{2,3,4,5,6,7,8,9},FALSE)</f>
        <v>Maruti Suzuki</v>
      </c>
      <c r="S227" s="3" t="str">
        <v>Baleno</v>
      </c>
      <c r="T227" s="3" t="str">
        <v>Hatchback</v>
      </c>
      <c r="U227" s="3" t="str">
        <v>Petrol</v>
      </c>
      <c r="V227" s="3" t="str">
        <v>Automatic</v>
      </c>
      <c r="W227" s="3">
        <v>760000</v>
      </c>
      <c r="X227" s="3">
        <v>2022</v>
      </c>
      <c r="Y227" s="3">
        <v>2</v>
      </c>
      <c r="Z227" s="3" t="s">
        <v>93</v>
      </c>
      <c r="AA227" s="3" t="str">
        <f>VLOOKUP(Z227,Dealers[],5,FALSE)</f>
        <v>Central</v>
      </c>
      <c r="AB227" s="3" t="str" cm="1">
        <f t="array" ref="AB227:AE227">VLOOKUP($Z227,Dealers[],{2,7,8,9},FALSE)</f>
        <v>Bhopal Autoplex</v>
      </c>
      <c r="AC227" s="3">
        <v>2013</v>
      </c>
      <c r="AD227" s="3">
        <v>12000</v>
      </c>
      <c r="AE227" s="3">
        <v>3.9</v>
      </c>
      <c r="AF227" s="3" t="s">
        <v>192</v>
      </c>
      <c r="AG227" s="3" t="str">
        <f>VLOOKUP($AF227,SalesPerson[],2,FALSE)</f>
        <v>Priya Saini</v>
      </c>
      <c r="AH227" s="3">
        <f>_xlfn.XLOOKUP(AG227,Salespersons!$B:$B,Salespersons!$G:$G,,0)</f>
        <v>4</v>
      </c>
      <c r="AI227" s="3" t="str">
        <f>_xlfn.XLOOKUP(AG227,Salespersons!$B:$B,Salespersons!$I:$I,,0)</f>
        <v>True</v>
      </c>
      <c r="AJ227" s="3" t="s">
        <v>78</v>
      </c>
      <c r="AK227" s="14">
        <f t="shared" si="18"/>
        <v>0.05</v>
      </c>
      <c r="AL227" s="5">
        <v>38000</v>
      </c>
      <c r="AM227" s="5">
        <f t="shared" si="19"/>
        <v>722000</v>
      </c>
      <c r="AN227" s="16">
        <f t="shared" si="23"/>
        <v>7.22</v>
      </c>
      <c r="AO227" s="3" t="s">
        <v>31</v>
      </c>
      <c r="AP227" s="3" t="s">
        <v>32</v>
      </c>
      <c r="AQ227" s="3" t="s">
        <v>33</v>
      </c>
      <c r="AR227" s="3" t="s">
        <v>47</v>
      </c>
      <c r="AS227" s="3" t="s">
        <v>4646</v>
      </c>
      <c r="AT227" s="3" t="s">
        <v>4646</v>
      </c>
      <c r="AU227" s="3" t="s">
        <v>4646</v>
      </c>
      <c r="AV227" s="3" t="s">
        <v>4646</v>
      </c>
      <c r="AW227" s="3" t="s">
        <v>4646</v>
      </c>
    </row>
    <row r="228" spans="1:49" x14ac:dyDescent="0.3">
      <c r="A228" s="3" t="s">
        <v>591</v>
      </c>
      <c r="B228" s="4">
        <v>45567</v>
      </c>
      <c r="C228" s="4" t="str">
        <f t="shared" si="20"/>
        <v>Oct</v>
      </c>
      <c r="D228" s="4" t="str">
        <f t="shared" si="21"/>
        <v>2024</v>
      </c>
      <c r="E228" s="4">
        <v>45582</v>
      </c>
      <c r="F228" s="3" t="s">
        <v>23</v>
      </c>
      <c r="G228" s="3">
        <f t="shared" si="22"/>
        <v>15</v>
      </c>
      <c r="H228" s="3" t="s">
        <v>456</v>
      </c>
      <c r="I228" s="3" t="str">
        <f>VLOOKUP($H228,Customers!$A$1:$I$721,2,FALSE)</f>
        <v>Varun Agarwal</v>
      </c>
      <c r="J228" s="3" t="str">
        <f>VLOOKUP($H228,Customers!$A$1:$I$721,3,FALSE)</f>
        <v>Male</v>
      </c>
      <c r="K228" s="3">
        <f>VLOOKUP($H228,Customers!$A$1:$I$721,4,FALSE)</f>
        <v>38</v>
      </c>
      <c r="L228" s="3" t="str">
        <f>VLOOKUP($H228,Customers!$A$1:$I$721,5,FALSE)</f>
        <v>Patna</v>
      </c>
      <c r="M228" s="3" t="str">
        <f>VLOOKUP($H228,Customers!$A$1:$I$721,6,FALSE)</f>
        <v>Bihar</v>
      </c>
      <c r="N228" s="3" t="str">
        <f>VLOOKUP($H228,Customers!$A$1:$I$721,7,FALSE)</f>
        <v>Salaried - Private</v>
      </c>
      <c r="O228" s="3">
        <f>VLOOKUP($H228,Customers!$A$1:$I$721,8,FALSE)</f>
        <v>820000</v>
      </c>
      <c r="P228" s="3" t="str">
        <f>VLOOKUP($H228,Customers!$A$1:$I$721,9,FALSE)</f>
        <v>Individual</v>
      </c>
      <c r="Q228" s="3" t="s">
        <v>16</v>
      </c>
      <c r="R228" s="3" t="str" cm="1">
        <f t="array" ref="R228:Y228">VLOOKUP($Q228,Cars[],{2,3,4,5,6,7,8,9},FALSE)</f>
        <v>Mahindra</v>
      </c>
      <c r="S228" s="3" t="str">
        <v>Bolero</v>
      </c>
      <c r="T228" s="3" t="str">
        <v>SUV</v>
      </c>
      <c r="U228" s="3" t="str">
        <v>Diesel</v>
      </c>
      <c r="V228" s="3" t="str">
        <v>Manual</v>
      </c>
      <c r="W228" s="3">
        <v>1000000</v>
      </c>
      <c r="X228" s="3">
        <v>2019</v>
      </c>
      <c r="Y228" s="3">
        <v>3</v>
      </c>
      <c r="Z228" s="3" t="s">
        <v>249</v>
      </c>
      <c r="AA228" s="3" t="str">
        <f>VLOOKUP(Z228,Dealers[],5,FALSE)</f>
        <v>East</v>
      </c>
      <c r="AB228" s="3" t="str" cm="1">
        <f t="array" ref="AB228:AE228">VLOOKUP($Z228,Dealers[],{2,7,8,9},FALSE)</f>
        <v>Patna Autoplex</v>
      </c>
      <c r="AC228" s="3">
        <v>2007</v>
      </c>
      <c r="AD228" s="3">
        <v>8000</v>
      </c>
      <c r="AE228" s="3">
        <v>3.9</v>
      </c>
      <c r="AF228" s="3" t="s">
        <v>396</v>
      </c>
      <c r="AG228" s="3" t="str">
        <f>VLOOKUP($AF228,SalesPerson[],2,FALSE)</f>
        <v>Akash Pillai</v>
      </c>
      <c r="AH228" s="3">
        <f>_xlfn.XLOOKUP(AG228,Salespersons!$B:$B,Salespersons!$G:$G,,0)</f>
        <v>7</v>
      </c>
      <c r="AI228" s="3" t="str">
        <f>_xlfn.XLOOKUP(AG228,Salespersons!$B:$B,Salespersons!$I:$I,,0)</f>
        <v>True</v>
      </c>
      <c r="AJ228" s="3" t="s">
        <v>78</v>
      </c>
      <c r="AK228" s="14">
        <f t="shared" si="18"/>
        <v>8.0000000000000002E-3</v>
      </c>
      <c r="AL228" s="5">
        <v>8000</v>
      </c>
      <c r="AM228" s="5">
        <f t="shared" si="19"/>
        <v>992000</v>
      </c>
      <c r="AN228" s="16">
        <f t="shared" si="23"/>
        <v>9.92</v>
      </c>
      <c r="AO228" s="3" t="s">
        <v>95</v>
      </c>
      <c r="AP228" s="3" t="s">
        <v>100</v>
      </c>
      <c r="AQ228" s="3" t="s">
        <v>53</v>
      </c>
      <c r="AR228" s="3" t="s">
        <v>24</v>
      </c>
      <c r="AS228" s="3" t="str" cm="1">
        <f t="array" ref="AS228:AW228">VLOOKUP($A228,Feedback[],{2,4,5,6,7},FALSE)</f>
        <v>FB0121</v>
      </c>
      <c r="AT228" s="3">
        <v>4</v>
      </c>
      <c r="AU228" s="3">
        <v>9</v>
      </c>
      <c r="AV228" s="3" t="str">
        <v>Email</v>
      </c>
      <c r="AW228" s="3" t="str">
        <v>None</v>
      </c>
    </row>
    <row r="229" spans="1:49" x14ac:dyDescent="0.3">
      <c r="A229" s="3" t="s">
        <v>592</v>
      </c>
      <c r="B229" s="4">
        <v>45568</v>
      </c>
      <c r="C229" s="4" t="str">
        <f t="shared" si="20"/>
        <v>Oct</v>
      </c>
      <c r="D229" s="4" t="str">
        <f t="shared" si="21"/>
        <v>2024</v>
      </c>
      <c r="E229" s="4">
        <v>45572</v>
      </c>
      <c r="F229" s="3" t="s">
        <v>23</v>
      </c>
      <c r="G229" s="3">
        <f t="shared" si="22"/>
        <v>4</v>
      </c>
      <c r="H229" s="3" t="s">
        <v>552</v>
      </c>
      <c r="I229" s="3" t="str">
        <f>VLOOKUP($H229,Customers!$A$1:$I$721,2,FALSE)</f>
        <v>Anjali Gupta</v>
      </c>
      <c r="J229" s="3" t="str">
        <f>VLOOKUP($H229,Customers!$A$1:$I$721,3,FALSE)</f>
        <v>Female</v>
      </c>
      <c r="K229" s="3">
        <f>VLOOKUP($H229,Customers!$A$1:$I$721,4,FALSE)</f>
        <v>40</v>
      </c>
      <c r="L229" s="3" t="str">
        <f>VLOOKUP($H229,Customers!$A$1:$I$721,5,FALSE)</f>
        <v>Mumbai</v>
      </c>
      <c r="M229" s="3" t="str">
        <f>VLOOKUP($H229,Customers!$A$1:$I$721,6,FALSE)</f>
        <v>Maharashtra</v>
      </c>
      <c r="N229" s="3" t="str">
        <f>VLOOKUP($H229,Customers!$A$1:$I$721,7,FALSE)</f>
        <v>Business Owner</v>
      </c>
      <c r="O229" s="3">
        <f>VLOOKUP($H229,Customers!$A$1:$I$721,8,FALSE)</f>
        <v>1620000</v>
      </c>
      <c r="P229" s="3" t="str">
        <f>VLOOKUP($H229,Customers!$A$1:$I$721,9,FALSE)</f>
        <v>Individual</v>
      </c>
      <c r="Q229" s="3" t="s">
        <v>103</v>
      </c>
      <c r="R229" s="3" t="str" cm="1">
        <f t="array" ref="R229:Y229">VLOOKUP($Q229,Cars[],{2,3,4,5,6,7,8,9},FALSE)</f>
        <v>Maruti Suzuki</v>
      </c>
      <c r="S229" s="3" t="str">
        <v>Ertiga</v>
      </c>
      <c r="T229" s="3" t="str">
        <v>MPV</v>
      </c>
      <c r="U229" s="3" t="str">
        <v>CNG</v>
      </c>
      <c r="V229" s="3" t="str">
        <v>Manual</v>
      </c>
      <c r="W229" s="3">
        <v>900000</v>
      </c>
      <c r="X229" s="3">
        <v>2022</v>
      </c>
      <c r="Y229" s="3">
        <v>3</v>
      </c>
      <c r="Z229" s="3" t="s">
        <v>163</v>
      </c>
      <c r="AA229" s="3" t="str">
        <f>VLOOKUP(Z229,Dealers[],5,FALSE)</f>
        <v>West</v>
      </c>
      <c r="AB229" s="3" t="str" cm="1">
        <f t="array" ref="AB229:AE229">VLOOKUP($Z229,Dealers[],{2,7,8,9},FALSE)</f>
        <v>Mumbai Autoplex</v>
      </c>
      <c r="AC229" s="3">
        <v>2011</v>
      </c>
      <c r="AD229" s="3">
        <v>12000</v>
      </c>
      <c r="AE229" s="3">
        <v>3.5</v>
      </c>
      <c r="AF229" s="3" t="s">
        <v>593</v>
      </c>
      <c r="AG229" s="3" t="str">
        <f>VLOOKUP($AF229,SalesPerson[],2,FALSE)</f>
        <v>Tanvi Chauhan</v>
      </c>
      <c r="AH229" s="3">
        <f>_xlfn.XLOOKUP(AG229,Salespersons!$B:$B,Salespersons!$G:$G,,0)</f>
        <v>4</v>
      </c>
      <c r="AI229" s="3" t="str">
        <f>_xlfn.XLOOKUP(AG229,Salespersons!$B:$B,Salespersons!$I:$I,,0)</f>
        <v>True</v>
      </c>
      <c r="AJ229" s="3" t="s">
        <v>59</v>
      </c>
      <c r="AK229" s="14">
        <f t="shared" si="18"/>
        <v>4.5555555555555557E-2</v>
      </c>
      <c r="AL229" s="5">
        <v>41000</v>
      </c>
      <c r="AM229" s="5">
        <f t="shared" si="19"/>
        <v>859000</v>
      </c>
      <c r="AN229" s="16">
        <f t="shared" si="23"/>
        <v>8.59</v>
      </c>
      <c r="AO229" s="3" t="s">
        <v>20</v>
      </c>
      <c r="AP229" s="3" t="s">
        <v>21</v>
      </c>
      <c r="AQ229" s="3" t="s">
        <v>33</v>
      </c>
      <c r="AR229" s="3" t="s">
        <v>47</v>
      </c>
      <c r="AS229" s="3" t="str" cm="1">
        <f t="array" ref="AS229:AW229">VLOOKUP($A229,Feedback[],{2,4,5,6,7},FALSE)</f>
        <v>FB0122</v>
      </c>
      <c r="AT229" s="3">
        <v>2</v>
      </c>
      <c r="AU229" s="3">
        <v>4</v>
      </c>
      <c r="AV229" s="3" t="str">
        <v>Email</v>
      </c>
      <c r="AW229" s="3" t="str">
        <v>Delivery Delay</v>
      </c>
    </row>
    <row r="230" spans="1:49" x14ac:dyDescent="0.3">
      <c r="A230" s="3" t="s">
        <v>594</v>
      </c>
      <c r="B230" s="4">
        <v>45568</v>
      </c>
      <c r="C230" s="4" t="str">
        <f t="shared" si="20"/>
        <v>Oct</v>
      </c>
      <c r="D230" s="4" t="str">
        <f t="shared" si="21"/>
        <v>2024</v>
      </c>
      <c r="E230" s="4">
        <v>45592</v>
      </c>
      <c r="F230" s="3" t="s">
        <v>23</v>
      </c>
      <c r="G230" s="3">
        <f t="shared" si="22"/>
        <v>24</v>
      </c>
      <c r="H230" s="3" t="s">
        <v>595</v>
      </c>
      <c r="I230" s="3" t="str">
        <f>VLOOKUP($H230,Customers!$A$1:$I$721,2,FALSE)</f>
        <v>Varun Joshi</v>
      </c>
      <c r="J230" s="3" t="str">
        <f>VLOOKUP($H230,Customers!$A$1:$I$721,3,FALSE)</f>
        <v>Male</v>
      </c>
      <c r="K230" s="3">
        <f>VLOOKUP($H230,Customers!$A$1:$I$721,4,FALSE)</f>
        <v>47</v>
      </c>
      <c r="L230" s="3" t="str">
        <f>VLOOKUP($H230,Customers!$A$1:$I$721,5,FALSE)</f>
        <v>Delhi</v>
      </c>
      <c r="M230" s="3" t="str">
        <f>VLOOKUP($H230,Customers!$A$1:$I$721,6,FALSE)</f>
        <v>Delhi</v>
      </c>
      <c r="N230" s="3" t="str">
        <f>VLOOKUP($H230,Customers!$A$1:$I$721,7,FALSE)</f>
        <v>Self-Employed Professional</v>
      </c>
      <c r="O230" s="3">
        <f>VLOOKUP($H230,Customers!$A$1:$I$721,8,FALSE)</f>
        <v>2470000</v>
      </c>
      <c r="P230" s="3" t="str">
        <f>VLOOKUP($H230,Customers!$A$1:$I$721,9,FALSE)</f>
        <v>Individual</v>
      </c>
      <c r="Q230" s="3" t="s">
        <v>42</v>
      </c>
      <c r="R230" s="3" t="str" cm="1">
        <f t="array" ref="R230:Y230">VLOOKUP($Q230,Cars[],{2,3,4,5,6,7,8,9},FALSE)</f>
        <v>Maruti Suzuki</v>
      </c>
      <c r="S230" s="3" t="str">
        <v>Swift</v>
      </c>
      <c r="T230" s="3" t="str">
        <v>Hatchback</v>
      </c>
      <c r="U230" s="3" t="str">
        <v>Petrol</v>
      </c>
      <c r="V230" s="3" t="str">
        <v>Manual</v>
      </c>
      <c r="W230" s="3">
        <v>650000</v>
      </c>
      <c r="X230" s="3">
        <v>2024</v>
      </c>
      <c r="Y230" s="3">
        <v>3</v>
      </c>
      <c r="Z230" s="3" t="s">
        <v>37</v>
      </c>
      <c r="AA230" s="3" t="str">
        <f>VLOOKUP(Z230,Dealers[],5,FALSE)</f>
        <v>North</v>
      </c>
      <c r="AB230" s="3" t="str" cm="1">
        <f t="array" ref="AB230:AE230">VLOOKUP($Z230,Dealers[],{2,7,8,9},FALSE)</f>
        <v>Delhi Autoplex</v>
      </c>
      <c r="AC230" s="3">
        <v>2013</v>
      </c>
      <c r="AD230" s="3">
        <v>4500</v>
      </c>
      <c r="AE230" s="3">
        <v>3.7</v>
      </c>
      <c r="AF230" s="3" t="s">
        <v>109</v>
      </c>
      <c r="AG230" s="3" t="str">
        <f>VLOOKUP($AF230,SalesPerson[],2,FALSE)</f>
        <v>Karan Verma</v>
      </c>
      <c r="AH230" s="3">
        <f>_xlfn.XLOOKUP(AG230,Salespersons!$B:$B,Salespersons!$G:$G,,0)</f>
        <v>5</v>
      </c>
      <c r="AI230" s="3" t="str">
        <f>_xlfn.XLOOKUP(AG230,Salespersons!$B:$B,Salespersons!$I:$I,,0)</f>
        <v>True</v>
      </c>
      <c r="AJ230" s="3" t="s">
        <v>78</v>
      </c>
      <c r="AK230" s="14">
        <f t="shared" si="18"/>
        <v>4.4615384615384612E-2</v>
      </c>
      <c r="AL230" s="5">
        <v>29000</v>
      </c>
      <c r="AM230" s="5">
        <f t="shared" si="19"/>
        <v>621000</v>
      </c>
      <c r="AN230" s="16">
        <f t="shared" si="23"/>
        <v>6.21</v>
      </c>
      <c r="AO230" s="3" t="s">
        <v>20</v>
      </c>
      <c r="AP230" s="3" t="s">
        <v>21</v>
      </c>
      <c r="AQ230" s="3" t="s">
        <v>33</v>
      </c>
      <c r="AR230" s="3" t="s">
        <v>24</v>
      </c>
      <c r="AS230" s="3" t="str" cm="1">
        <f t="array" ref="AS230:AW230">VLOOKUP($A230,Feedback[],{2,4,5,6,7},FALSE)</f>
        <v>FB0123</v>
      </c>
      <c r="AT230" s="3">
        <v>5</v>
      </c>
      <c r="AU230" s="3">
        <v>10</v>
      </c>
      <c r="AV230" s="3" t="str">
        <v>Online Survey</v>
      </c>
      <c r="AW230" s="3" t="str">
        <v>None</v>
      </c>
    </row>
    <row r="231" spans="1:49" x14ac:dyDescent="0.3">
      <c r="A231" s="3" t="s">
        <v>596</v>
      </c>
      <c r="B231" s="4">
        <v>45568</v>
      </c>
      <c r="C231" s="4" t="str">
        <f t="shared" si="20"/>
        <v>Oct</v>
      </c>
      <c r="D231" s="4" t="str">
        <f t="shared" si="21"/>
        <v>2024</v>
      </c>
      <c r="E231" s="4">
        <v>45579</v>
      </c>
      <c r="F231" s="3" t="s">
        <v>23</v>
      </c>
      <c r="G231" s="3">
        <f t="shared" si="22"/>
        <v>11</v>
      </c>
      <c r="H231" s="3" t="s">
        <v>597</v>
      </c>
      <c r="I231" s="3" t="str">
        <f>VLOOKUP($H231,Customers!$A$1:$I$721,2,FALSE)</f>
        <v>Sneha Malhotra</v>
      </c>
      <c r="J231" s="3" t="str">
        <f>VLOOKUP($H231,Customers!$A$1:$I$721,3,FALSE)</f>
        <v>Female</v>
      </c>
      <c r="K231" s="3">
        <f>VLOOKUP($H231,Customers!$A$1:$I$721,4,FALSE)</f>
        <v>41</v>
      </c>
      <c r="L231" s="3" t="str">
        <f>VLOOKUP($H231,Customers!$A$1:$I$721,5,FALSE)</f>
        <v>Mysuru</v>
      </c>
      <c r="M231" s="3" t="str">
        <f>VLOOKUP($H231,Customers!$A$1:$I$721,6,FALSE)</f>
        <v>Karnataka</v>
      </c>
      <c r="N231" s="3" t="str">
        <f>VLOOKUP($H231,Customers!$A$1:$I$721,7,FALSE)</f>
        <v>Business Owner</v>
      </c>
      <c r="O231" s="3">
        <f>VLOOKUP($H231,Customers!$A$1:$I$721,8,FALSE)</f>
        <v>1460000</v>
      </c>
      <c r="P231" s="3" t="str">
        <f>VLOOKUP($H231,Customers!$A$1:$I$721,9,FALSE)</f>
        <v>Individual</v>
      </c>
      <c r="Q231" s="3" t="s">
        <v>81</v>
      </c>
      <c r="R231" s="3" t="str" cm="1">
        <f t="array" ref="R231:Y231">VLOOKUP($Q231,Cars[],{2,3,4,5,6,7,8,9},FALSE)</f>
        <v>Tata</v>
      </c>
      <c r="S231" s="3" t="str">
        <v>Tiago</v>
      </c>
      <c r="T231" s="3" t="str">
        <v>Hatchback</v>
      </c>
      <c r="U231" s="3" t="str">
        <v>Petrol</v>
      </c>
      <c r="V231" s="3" t="str">
        <v>Manual</v>
      </c>
      <c r="W231" s="3">
        <v>570000</v>
      </c>
      <c r="X231" s="3">
        <v>2022</v>
      </c>
      <c r="Y231" s="3">
        <v>3</v>
      </c>
      <c r="Z231" s="3" t="s">
        <v>126</v>
      </c>
      <c r="AA231" s="3" t="str">
        <f>VLOOKUP(Z231,Dealers[],5,FALSE)</f>
        <v>South</v>
      </c>
      <c r="AB231" s="3" t="str" cm="1">
        <f t="array" ref="AB231:AE231">VLOOKUP($Z231,Dealers[],{2,7,8,9},FALSE)</f>
        <v>Bengaluru Auto Hub</v>
      </c>
      <c r="AC231" s="3">
        <v>2013</v>
      </c>
      <c r="AD231" s="3">
        <v>12000</v>
      </c>
      <c r="AE231" s="3">
        <v>4.4000000000000004</v>
      </c>
      <c r="AF231" s="3" t="s">
        <v>206</v>
      </c>
      <c r="AG231" s="3" t="str">
        <f>VLOOKUP($AF231,SalesPerson[],2,FALSE)</f>
        <v>Divya Kapoor</v>
      </c>
      <c r="AH231" s="3">
        <f>_xlfn.XLOOKUP(AG231,Salespersons!$B:$B,Salespersons!$G:$G,,0)</f>
        <v>6</v>
      </c>
      <c r="AI231" s="3" t="str">
        <f>_xlfn.XLOOKUP(AG231,Salespersons!$B:$B,Salespersons!$I:$I,,0)</f>
        <v>True</v>
      </c>
      <c r="AJ231" s="3" t="s">
        <v>45</v>
      </c>
      <c r="AK231" s="14">
        <f t="shared" si="18"/>
        <v>4.5614035087719301E-2</v>
      </c>
      <c r="AL231" s="5">
        <v>26000</v>
      </c>
      <c r="AM231" s="5">
        <f t="shared" si="19"/>
        <v>544000</v>
      </c>
      <c r="AN231" s="16">
        <f t="shared" si="23"/>
        <v>5.44</v>
      </c>
      <c r="AO231" s="3" t="s">
        <v>31</v>
      </c>
      <c r="AP231" s="3" t="s">
        <v>39</v>
      </c>
      <c r="AQ231" s="3" t="s">
        <v>53</v>
      </c>
      <c r="AR231" s="3" t="s">
        <v>24</v>
      </c>
      <c r="AS231" s="3" t="str" cm="1">
        <f t="array" ref="AS231:AW231">VLOOKUP($A231,Feedback[],{2,4,5,6,7},FALSE)</f>
        <v>FB0124</v>
      </c>
      <c r="AT231" s="3">
        <v>4</v>
      </c>
      <c r="AU231" s="3">
        <v>9</v>
      </c>
      <c r="AV231" s="3" t="str">
        <v>Online Survey</v>
      </c>
      <c r="AW231" s="3" t="str">
        <v>None</v>
      </c>
    </row>
    <row r="232" spans="1:49" x14ac:dyDescent="0.3">
      <c r="A232" s="3" t="s">
        <v>598</v>
      </c>
      <c r="B232" s="4">
        <v>45568</v>
      </c>
      <c r="C232" s="4" t="str">
        <f t="shared" si="20"/>
        <v>Oct</v>
      </c>
      <c r="D232" s="4" t="str">
        <f t="shared" si="21"/>
        <v>2024</v>
      </c>
      <c r="E232" s="4">
        <v>45574</v>
      </c>
      <c r="F232" s="3" t="s">
        <v>23</v>
      </c>
      <c r="G232" s="3">
        <f t="shared" si="22"/>
        <v>6</v>
      </c>
      <c r="H232" s="3" t="s">
        <v>599</v>
      </c>
      <c r="I232" s="3" t="str">
        <f>VLOOKUP($H232,Customers!$A$1:$I$721,2,FALSE)</f>
        <v>Sneha Malhotra</v>
      </c>
      <c r="J232" s="3" t="str">
        <f>VLOOKUP($H232,Customers!$A$1:$I$721,3,FALSE)</f>
        <v>Female</v>
      </c>
      <c r="K232" s="3">
        <f>VLOOKUP($H232,Customers!$A$1:$I$721,4,FALSE)</f>
        <v>40</v>
      </c>
      <c r="L232" s="3" t="str">
        <f>VLOOKUP($H232,Customers!$A$1:$I$721,5,FALSE)</f>
        <v>Pune</v>
      </c>
      <c r="M232" s="3" t="str">
        <f>VLOOKUP($H232,Customers!$A$1:$I$721,6,FALSE)</f>
        <v>Maharashtra</v>
      </c>
      <c r="N232" s="3" t="str">
        <f>VLOOKUP($H232,Customers!$A$1:$I$721,7,FALSE)</f>
        <v>Salaried - Private</v>
      </c>
      <c r="O232" s="3">
        <f>VLOOKUP($H232,Customers!$A$1:$I$721,8,FALSE)</f>
        <v>1320000</v>
      </c>
      <c r="P232" s="3" t="str">
        <f>VLOOKUP($H232,Customers!$A$1:$I$721,9,FALSE)</f>
        <v>Individual</v>
      </c>
      <c r="Q232" s="3" t="s">
        <v>145</v>
      </c>
      <c r="R232" s="3" t="str" cm="1">
        <f t="array" ref="R232:Y232">VLOOKUP($Q232,Cars[],{2,3,4,5,6,7,8,9},FALSE)</f>
        <v>Hyundai</v>
      </c>
      <c r="S232" s="3" t="str">
        <v>i20</v>
      </c>
      <c r="T232" s="3" t="str">
        <v>Hatchback</v>
      </c>
      <c r="U232" s="3" t="str">
        <v>Petrol</v>
      </c>
      <c r="V232" s="3" t="str">
        <v>Automatic</v>
      </c>
      <c r="W232" s="3">
        <v>780000</v>
      </c>
      <c r="X232" s="3">
        <v>2023</v>
      </c>
      <c r="Y232" s="3">
        <v>2</v>
      </c>
      <c r="Z232" s="3" t="s">
        <v>163</v>
      </c>
      <c r="AA232" s="3" t="str">
        <f>VLOOKUP(Z232,Dealers[],5,FALSE)</f>
        <v>West</v>
      </c>
      <c r="AB232" s="3" t="str" cm="1">
        <f t="array" ref="AB232:AE232">VLOOKUP($Z232,Dealers[],{2,7,8,9},FALSE)</f>
        <v>Mumbai Autoplex</v>
      </c>
      <c r="AC232" s="3">
        <v>2011</v>
      </c>
      <c r="AD232" s="3">
        <v>12000</v>
      </c>
      <c r="AE232" s="3">
        <v>3.5</v>
      </c>
      <c r="AF232" s="3" t="s">
        <v>201</v>
      </c>
      <c r="AG232" s="3" t="str">
        <f>VLOOKUP($AF232,SalesPerson[],2,FALSE)</f>
        <v>Karan Rao</v>
      </c>
      <c r="AH232" s="3">
        <f>_xlfn.XLOOKUP(AG232,Salespersons!$B:$B,Salespersons!$G:$G,,0)</f>
        <v>4</v>
      </c>
      <c r="AI232" s="3" t="str">
        <f>_xlfn.XLOOKUP(AG232,Salespersons!$B:$B,Salespersons!$I:$I,,0)</f>
        <v>True</v>
      </c>
      <c r="AJ232" s="3" t="s">
        <v>30</v>
      </c>
      <c r="AK232" s="14">
        <f t="shared" si="18"/>
        <v>4.4871794871794872E-2</v>
      </c>
      <c r="AL232" s="5">
        <v>35000</v>
      </c>
      <c r="AM232" s="5">
        <f t="shared" si="19"/>
        <v>745000</v>
      </c>
      <c r="AN232" s="16">
        <f t="shared" si="23"/>
        <v>7.45</v>
      </c>
      <c r="AO232" s="3" t="s">
        <v>31</v>
      </c>
      <c r="AP232" s="3" t="s">
        <v>32</v>
      </c>
      <c r="AQ232" s="3" t="s">
        <v>46</v>
      </c>
      <c r="AR232" s="3" t="s">
        <v>47</v>
      </c>
      <c r="AS232" s="3" t="s">
        <v>4646</v>
      </c>
      <c r="AT232" s="3" t="s">
        <v>4646</v>
      </c>
      <c r="AU232" s="3" t="s">
        <v>4646</v>
      </c>
      <c r="AV232" s="3" t="s">
        <v>4646</v>
      </c>
      <c r="AW232" s="3" t="s">
        <v>4646</v>
      </c>
    </row>
    <row r="233" spans="1:49" x14ac:dyDescent="0.3">
      <c r="A233" s="3" t="s">
        <v>600</v>
      </c>
      <c r="B233" s="4">
        <v>45569</v>
      </c>
      <c r="C233" s="4" t="str">
        <f t="shared" si="20"/>
        <v>Oct</v>
      </c>
      <c r="D233" s="4" t="str">
        <f t="shared" si="21"/>
        <v>2024</v>
      </c>
      <c r="E233" s="3"/>
      <c r="F233" s="3" t="s">
        <v>114</v>
      </c>
      <c r="G233" s="3" t="str">
        <f t="shared" si="22"/>
        <v/>
      </c>
      <c r="H233" s="3" t="s">
        <v>601</v>
      </c>
      <c r="I233" s="3" t="str">
        <f>VLOOKUP($H233,Customers!$A$1:$I$721,2,FALSE)</f>
        <v>Komal Patel</v>
      </c>
      <c r="J233" s="3" t="str">
        <f>VLOOKUP($H233,Customers!$A$1:$I$721,3,FALSE)</f>
        <v>Female</v>
      </c>
      <c r="K233" s="3">
        <f>VLOOKUP($H233,Customers!$A$1:$I$721,4,FALSE)</f>
        <v>38</v>
      </c>
      <c r="L233" s="3" t="str">
        <f>VLOOKUP($H233,Customers!$A$1:$I$721,5,FALSE)</f>
        <v>Lucknow</v>
      </c>
      <c r="M233" s="3" t="str">
        <f>VLOOKUP($H233,Customers!$A$1:$I$721,6,FALSE)</f>
        <v>Uttar Pradesh</v>
      </c>
      <c r="N233" s="3" t="str">
        <f>VLOOKUP($H233,Customers!$A$1:$I$721,7,FALSE)</f>
        <v>Engineer</v>
      </c>
      <c r="O233" s="3">
        <f>VLOOKUP($H233,Customers!$A$1:$I$721,8,FALSE)</f>
        <v>2220000</v>
      </c>
      <c r="P233" s="3" t="str">
        <f>VLOOKUP($H233,Customers!$A$1:$I$721,9,FALSE)</f>
        <v>Individual</v>
      </c>
      <c r="Q233" s="3" t="s">
        <v>62</v>
      </c>
      <c r="R233" s="3" t="str" cm="1">
        <f t="array" ref="R233:Y233">VLOOKUP($Q233,Cars[],{2,3,4,5,6,7,8,9},FALSE)</f>
        <v>Honda</v>
      </c>
      <c r="S233" s="3" t="str">
        <v>City</v>
      </c>
      <c r="T233" s="3" t="str">
        <v>Sedan</v>
      </c>
      <c r="U233" s="3" t="str">
        <v>Petrol</v>
      </c>
      <c r="V233" s="3" t="str">
        <v>Automatic</v>
      </c>
      <c r="W233" s="3">
        <v>1250000</v>
      </c>
      <c r="X233" s="3">
        <v>2023</v>
      </c>
      <c r="Y233" s="3">
        <v>4</v>
      </c>
      <c r="Z233" s="3" t="s">
        <v>112</v>
      </c>
      <c r="AA233" s="3" t="str">
        <f>VLOOKUP(Z233,Dealers[],5,FALSE)</f>
        <v>North</v>
      </c>
      <c r="AB233" s="3" t="str" cm="1">
        <f t="array" ref="AB233:AE233">VLOOKUP($Z233,Dealers[],{2,7,8,9},FALSE)</f>
        <v>Noida Car World</v>
      </c>
      <c r="AC233" s="3">
        <v>2007</v>
      </c>
      <c r="AD233" s="3">
        <v>10000</v>
      </c>
      <c r="AE233" s="3">
        <v>3.8</v>
      </c>
      <c r="AF233" s="3" t="s">
        <v>505</v>
      </c>
      <c r="AG233" s="3" t="str">
        <f>VLOOKUP($AF233,SalesPerson[],2,FALSE)</f>
        <v>Imran Patel</v>
      </c>
      <c r="AH233" s="3">
        <f>_xlfn.XLOOKUP(AG233,Salespersons!$B:$B,Salespersons!$G:$G,,0)</f>
        <v>5</v>
      </c>
      <c r="AI233" s="3" t="str">
        <f>_xlfn.XLOOKUP(AG233,Salespersons!$B:$B,Salespersons!$I:$I,,0)</f>
        <v>True</v>
      </c>
      <c r="AJ233" s="3" t="s">
        <v>78</v>
      </c>
      <c r="AK233" s="14">
        <f t="shared" si="18"/>
        <v>3.5200000000000002E-2</v>
      </c>
      <c r="AL233" s="5">
        <v>44000</v>
      </c>
      <c r="AM233" s="5">
        <f t="shared" si="19"/>
        <v>1206000</v>
      </c>
      <c r="AN233" s="16">
        <f t="shared" si="23"/>
        <v>12.06</v>
      </c>
      <c r="AO233" s="3" t="s">
        <v>20</v>
      </c>
      <c r="AP233" s="3" t="s">
        <v>21</v>
      </c>
      <c r="AQ233" s="3" t="s">
        <v>119</v>
      </c>
      <c r="AR233" s="3" t="s">
        <v>24</v>
      </c>
      <c r="AS233" s="3" t="s">
        <v>4646</v>
      </c>
      <c r="AT233" s="3" t="s">
        <v>4646</v>
      </c>
      <c r="AU233" s="3" t="s">
        <v>4646</v>
      </c>
      <c r="AV233" s="3" t="s">
        <v>4646</v>
      </c>
      <c r="AW233" s="3" t="s">
        <v>4646</v>
      </c>
    </row>
    <row r="234" spans="1:49" x14ac:dyDescent="0.3">
      <c r="A234" s="3" t="s">
        <v>602</v>
      </c>
      <c r="B234" s="4">
        <v>45569</v>
      </c>
      <c r="C234" s="4" t="str">
        <f t="shared" si="20"/>
        <v>Oct</v>
      </c>
      <c r="D234" s="4" t="str">
        <f t="shared" si="21"/>
        <v>2024</v>
      </c>
      <c r="E234" s="4">
        <v>45579</v>
      </c>
      <c r="F234" s="3" t="s">
        <v>23</v>
      </c>
      <c r="G234" s="3">
        <f t="shared" si="22"/>
        <v>10</v>
      </c>
      <c r="H234" s="3" t="s">
        <v>603</v>
      </c>
      <c r="I234" s="3" t="str">
        <f>VLOOKUP($H234,Customers!$A$1:$I$721,2,FALSE)</f>
        <v>Pradeep Sharma</v>
      </c>
      <c r="J234" s="3" t="str">
        <f>VLOOKUP($H234,Customers!$A$1:$I$721,3,FALSE)</f>
        <v>Male</v>
      </c>
      <c r="K234" s="3">
        <f>VLOOKUP($H234,Customers!$A$1:$I$721,4,FALSE)</f>
        <v>40</v>
      </c>
      <c r="L234" s="3" t="str">
        <f>VLOOKUP($H234,Customers!$A$1:$I$721,5,FALSE)</f>
        <v>Delhi</v>
      </c>
      <c r="M234" s="3" t="str">
        <f>VLOOKUP($H234,Customers!$A$1:$I$721,6,FALSE)</f>
        <v>Delhi</v>
      </c>
      <c r="N234" s="3" t="str">
        <f>VLOOKUP($H234,Customers!$A$1:$I$721,7,FALSE)</f>
        <v>Self-Employed Professional</v>
      </c>
      <c r="O234" s="3">
        <f>VLOOKUP($H234,Customers!$A$1:$I$721,8,FALSE)</f>
        <v>2490000</v>
      </c>
      <c r="P234" s="3" t="str">
        <f>VLOOKUP($H234,Customers!$A$1:$I$721,9,FALSE)</f>
        <v>Individual</v>
      </c>
      <c r="Q234" s="3" t="s">
        <v>332</v>
      </c>
      <c r="R234" s="3" t="str" cm="1">
        <f t="array" ref="R234:Y234">VLOOKUP($Q234,Cars[],{2,3,4,5,6,7,8,9},FALSE)</f>
        <v>Kia</v>
      </c>
      <c r="S234" s="3" t="str">
        <v>Seltos</v>
      </c>
      <c r="T234" s="3" t="str">
        <v>SUV</v>
      </c>
      <c r="U234" s="3" t="str">
        <v>Petrol</v>
      </c>
      <c r="V234" s="3" t="str">
        <v>Automatic</v>
      </c>
      <c r="W234" s="3">
        <v>1350000</v>
      </c>
      <c r="X234" s="3">
        <v>2023</v>
      </c>
      <c r="Y234" s="3">
        <v>3</v>
      </c>
      <c r="Z234" s="3" t="s">
        <v>186</v>
      </c>
      <c r="AA234" s="3" t="str">
        <f>VLOOKUP(Z234,Dealers[],5,FALSE)</f>
        <v>South</v>
      </c>
      <c r="AB234" s="3" t="str" cm="1">
        <f t="array" ref="AB234:AE234">VLOOKUP($Z234,Dealers[],{2,7,8,9},FALSE)</f>
        <v>Coimbatore Car World</v>
      </c>
      <c r="AC234" s="3">
        <v>2015</v>
      </c>
      <c r="AD234" s="3">
        <v>4500</v>
      </c>
      <c r="AE234" s="3">
        <v>4.3</v>
      </c>
      <c r="AF234" s="3" t="s">
        <v>604</v>
      </c>
      <c r="AG234" s="3" t="str">
        <f>VLOOKUP($AF234,SalesPerson[],2,FALSE)</f>
        <v>Yash Rao</v>
      </c>
      <c r="AH234" s="3">
        <f>_xlfn.XLOOKUP(AG234,Salespersons!$B:$B,Salespersons!$G:$G,,0)</f>
        <v>7</v>
      </c>
      <c r="AI234" s="3" t="str">
        <f>_xlfn.XLOOKUP(AG234,Salespersons!$B:$B,Salespersons!$I:$I,,0)</f>
        <v>True</v>
      </c>
      <c r="AJ234" s="3" t="s">
        <v>30</v>
      </c>
      <c r="AK234" s="14">
        <f t="shared" si="18"/>
        <v>1.8518518518518517E-2</v>
      </c>
      <c r="AL234" s="5">
        <v>25000</v>
      </c>
      <c r="AM234" s="5">
        <f t="shared" si="19"/>
        <v>1325000</v>
      </c>
      <c r="AN234" s="16">
        <f t="shared" si="23"/>
        <v>13.25</v>
      </c>
      <c r="AO234" s="3" t="s">
        <v>20</v>
      </c>
      <c r="AP234" s="3" t="s">
        <v>21</v>
      </c>
      <c r="AQ234" s="3" t="s">
        <v>46</v>
      </c>
      <c r="AR234" s="3" t="s">
        <v>24</v>
      </c>
      <c r="AS234" s="3" t="s">
        <v>4646</v>
      </c>
      <c r="AT234" s="3" t="s">
        <v>4646</v>
      </c>
      <c r="AU234" s="3" t="s">
        <v>4646</v>
      </c>
      <c r="AV234" s="3" t="s">
        <v>4646</v>
      </c>
      <c r="AW234" s="3" t="s">
        <v>4646</v>
      </c>
    </row>
    <row r="235" spans="1:49" x14ac:dyDescent="0.3">
      <c r="A235" s="3" t="s">
        <v>605</v>
      </c>
      <c r="B235" s="4">
        <v>45571</v>
      </c>
      <c r="C235" s="4" t="str">
        <f t="shared" si="20"/>
        <v>Oct</v>
      </c>
      <c r="D235" s="4" t="str">
        <f t="shared" si="21"/>
        <v>2024</v>
      </c>
      <c r="E235" s="4">
        <v>45595</v>
      </c>
      <c r="F235" s="3" t="s">
        <v>23</v>
      </c>
      <c r="G235" s="3">
        <f t="shared" si="22"/>
        <v>24</v>
      </c>
      <c r="H235" s="3" t="s">
        <v>606</v>
      </c>
      <c r="I235" s="3" t="str">
        <f>VLOOKUP($H235,Customers!$A$1:$I$721,2,FALSE)</f>
        <v>Vinod Khanna</v>
      </c>
      <c r="J235" s="3" t="str">
        <f>VLOOKUP($H235,Customers!$A$1:$I$721,3,FALSE)</f>
        <v>Male</v>
      </c>
      <c r="K235" s="3">
        <f>VLOOKUP($H235,Customers!$A$1:$I$721,4,FALSE)</f>
        <v>37</v>
      </c>
      <c r="L235" s="3" t="str">
        <f>VLOOKUP($H235,Customers!$A$1:$I$721,5,FALSE)</f>
        <v>Coimbatore</v>
      </c>
      <c r="M235" s="3" t="str">
        <f>VLOOKUP($H235,Customers!$A$1:$I$721,6,FALSE)</f>
        <v>Tamil Nadu</v>
      </c>
      <c r="N235" s="3" t="str">
        <f>VLOOKUP($H235,Customers!$A$1:$I$721,7,FALSE)</f>
        <v>Doctor</v>
      </c>
      <c r="O235" s="3">
        <f>VLOOKUP($H235,Customers!$A$1:$I$721,8,FALSE)</f>
        <v>3720000</v>
      </c>
      <c r="P235" s="3" t="str">
        <f>VLOOKUP($H235,Customers!$A$1:$I$721,9,FALSE)</f>
        <v>Individual</v>
      </c>
      <c r="Q235" s="3" t="s">
        <v>256</v>
      </c>
      <c r="R235" s="3" t="str" cm="1">
        <f t="array" ref="R235:Y235">VLOOKUP($Q235,Cars[],{2,3,4,5,6,7,8,9},FALSE)</f>
        <v>Maruti Suzuki</v>
      </c>
      <c r="S235" s="3" t="str">
        <v>Alto K10</v>
      </c>
      <c r="T235" s="3" t="str">
        <v>Hatchback</v>
      </c>
      <c r="U235" s="3" t="str">
        <v>Petrol</v>
      </c>
      <c r="V235" s="3" t="str">
        <v>Manual</v>
      </c>
      <c r="W235" s="3">
        <v>425000</v>
      </c>
      <c r="X235" s="3">
        <v>2022</v>
      </c>
      <c r="Y235" s="3">
        <v>3</v>
      </c>
      <c r="Z235" s="3" t="s">
        <v>173</v>
      </c>
      <c r="AA235" s="3" t="str">
        <f>VLOOKUP(Z235,Dealers[],5,FALSE)</f>
        <v>South</v>
      </c>
      <c r="AB235" s="3" t="str" cm="1">
        <f t="array" ref="AB235:AE235">VLOOKUP($Z235,Dealers[],{2,7,8,9},FALSE)</f>
        <v>Chennai Wheels</v>
      </c>
      <c r="AC235" s="3">
        <v>2007</v>
      </c>
      <c r="AD235" s="3">
        <v>4500</v>
      </c>
      <c r="AE235" s="3">
        <v>4.7</v>
      </c>
      <c r="AF235" s="3" t="s">
        <v>233</v>
      </c>
      <c r="AG235" s="3" t="str">
        <f>VLOOKUP($AF235,SalesPerson[],2,FALSE)</f>
        <v>Anjali Joshi</v>
      </c>
      <c r="AH235" s="3">
        <f>_xlfn.XLOOKUP(AG235,Salespersons!$B:$B,Salespersons!$G:$G,,0)</f>
        <v>8</v>
      </c>
      <c r="AI235" s="3" t="str">
        <f>_xlfn.XLOOKUP(AG235,Salespersons!$B:$B,Salespersons!$I:$I,,0)</f>
        <v>True</v>
      </c>
      <c r="AJ235" s="3" t="s">
        <v>19</v>
      </c>
      <c r="AK235" s="14">
        <f t="shared" si="18"/>
        <v>0.04</v>
      </c>
      <c r="AL235" s="5">
        <v>17000</v>
      </c>
      <c r="AM235" s="5">
        <f t="shared" si="19"/>
        <v>408000</v>
      </c>
      <c r="AN235" s="16">
        <f t="shared" si="23"/>
        <v>4.08</v>
      </c>
      <c r="AO235" s="3" t="s">
        <v>20</v>
      </c>
      <c r="AP235" s="3" t="s">
        <v>21</v>
      </c>
      <c r="AQ235" s="3" t="s">
        <v>33</v>
      </c>
      <c r="AR235" s="3" t="s">
        <v>47</v>
      </c>
      <c r="AS235" s="3" t="str" cm="1">
        <f t="array" ref="AS235:AW235">VLOOKUP($A235,Feedback[],{2,4,5,6,7},FALSE)</f>
        <v>FB0125</v>
      </c>
      <c r="AT235" s="3">
        <v>4</v>
      </c>
      <c r="AU235" s="3">
        <v>7</v>
      </c>
      <c r="AV235" s="3" t="str">
        <v>Email</v>
      </c>
      <c r="AW235" s="3" t="str">
        <v>None</v>
      </c>
    </row>
    <row r="236" spans="1:49" x14ac:dyDescent="0.3">
      <c r="A236" s="3" t="s">
        <v>607</v>
      </c>
      <c r="B236" s="4">
        <v>45571</v>
      </c>
      <c r="C236" s="4" t="str">
        <f t="shared" si="20"/>
        <v>Oct</v>
      </c>
      <c r="D236" s="4" t="str">
        <f t="shared" si="21"/>
        <v>2024</v>
      </c>
      <c r="E236" s="4">
        <v>45579</v>
      </c>
      <c r="F236" s="3" t="s">
        <v>23</v>
      </c>
      <c r="G236" s="3">
        <f t="shared" si="22"/>
        <v>8</v>
      </c>
      <c r="H236" s="3" t="s">
        <v>215</v>
      </c>
      <c r="I236" s="3" t="str">
        <f>VLOOKUP($H236,Customers!$A$1:$I$721,2,FALSE)</f>
        <v>Nisha Yadav</v>
      </c>
      <c r="J236" s="3" t="str">
        <f>VLOOKUP($H236,Customers!$A$1:$I$721,3,FALSE)</f>
        <v>Female</v>
      </c>
      <c r="K236" s="3">
        <f>VLOOKUP($H236,Customers!$A$1:$I$721,4,FALSE)</f>
        <v>38</v>
      </c>
      <c r="L236" s="3" t="str">
        <f>VLOOKUP($H236,Customers!$A$1:$I$721,5,FALSE)</f>
        <v>Lucknow</v>
      </c>
      <c r="M236" s="3" t="str">
        <f>VLOOKUP($H236,Customers!$A$1:$I$721,6,FALSE)</f>
        <v>Uttar Pradesh</v>
      </c>
      <c r="N236" s="3" t="str">
        <f>VLOOKUP($H236,Customers!$A$1:$I$721,7,FALSE)</f>
        <v>Retired</v>
      </c>
      <c r="O236" s="3">
        <f>VLOOKUP($H236,Customers!$A$1:$I$721,8,FALSE)</f>
        <v>840000</v>
      </c>
      <c r="P236" s="3" t="str">
        <f>VLOOKUP($H236,Customers!$A$1:$I$721,9,FALSE)</f>
        <v>Individual</v>
      </c>
      <c r="Q236" s="3" t="s">
        <v>92</v>
      </c>
      <c r="R236" s="3" t="str" cm="1">
        <f t="array" ref="R236:Y236">VLOOKUP($Q236,Cars[],{2,3,4,5,6,7,8,9},FALSE)</f>
        <v>Hyundai</v>
      </c>
      <c r="S236" s="3" t="str">
        <v>Verna</v>
      </c>
      <c r="T236" s="3" t="str">
        <v>Sedan</v>
      </c>
      <c r="U236" s="3" t="str">
        <v>Petrol</v>
      </c>
      <c r="V236" s="3" t="str">
        <v>Automatic</v>
      </c>
      <c r="W236" s="3">
        <v>1100000</v>
      </c>
      <c r="X236" s="3">
        <v>2023</v>
      </c>
      <c r="Y236" s="3">
        <v>2</v>
      </c>
      <c r="Z236" s="3" t="s">
        <v>159</v>
      </c>
      <c r="AA236" s="3" t="str">
        <f>VLOOKUP(Z236,Dealers[],5,FALSE)</f>
        <v>North</v>
      </c>
      <c r="AB236" s="3" t="str" cm="1">
        <f t="array" ref="AB236:AE236">VLOOKUP($Z236,Dealers[],{2,7,8,9},FALSE)</f>
        <v>Lucknow Motors</v>
      </c>
      <c r="AC236" s="3">
        <v>2013</v>
      </c>
      <c r="AD236" s="3">
        <v>3000</v>
      </c>
      <c r="AE236" s="3">
        <v>4.4000000000000004</v>
      </c>
      <c r="AF236" s="3" t="s">
        <v>359</v>
      </c>
      <c r="AG236" s="3" t="str">
        <f>VLOOKUP($AF236,SalesPerson[],2,FALSE)</f>
        <v>Kunal Mishra</v>
      </c>
      <c r="AH236" s="3">
        <f>_xlfn.XLOOKUP(AG236,Salespersons!$B:$B,Salespersons!$G:$G,,0)</f>
        <v>5</v>
      </c>
      <c r="AI236" s="3" t="str">
        <f>_xlfn.XLOOKUP(AG236,Salespersons!$B:$B,Salespersons!$I:$I,,0)</f>
        <v>True</v>
      </c>
      <c r="AJ236" s="3" t="s">
        <v>19</v>
      </c>
      <c r="AK236" s="14">
        <f t="shared" si="18"/>
        <v>0</v>
      </c>
      <c r="AL236" s="5">
        <v>0</v>
      </c>
      <c r="AM236" s="5">
        <f t="shared" si="19"/>
        <v>1100000</v>
      </c>
      <c r="AN236" s="16">
        <f t="shared" si="23"/>
        <v>11</v>
      </c>
      <c r="AO236" s="3" t="s">
        <v>20</v>
      </c>
      <c r="AP236" s="3" t="s">
        <v>21</v>
      </c>
      <c r="AQ236" s="3" t="s">
        <v>53</v>
      </c>
      <c r="AR236" s="3" t="s">
        <v>47</v>
      </c>
      <c r="AS236" s="3" t="s">
        <v>4646</v>
      </c>
      <c r="AT236" s="3" t="s">
        <v>4646</v>
      </c>
      <c r="AU236" s="3" t="s">
        <v>4646</v>
      </c>
      <c r="AV236" s="3" t="s">
        <v>4646</v>
      </c>
      <c r="AW236" s="3" t="s">
        <v>4646</v>
      </c>
    </row>
    <row r="237" spans="1:49" x14ac:dyDescent="0.3">
      <c r="A237" s="3" t="s">
        <v>608</v>
      </c>
      <c r="B237" s="4">
        <v>45572</v>
      </c>
      <c r="C237" s="4" t="str">
        <f t="shared" si="20"/>
        <v>Oct</v>
      </c>
      <c r="D237" s="4" t="str">
        <f t="shared" si="21"/>
        <v>2024</v>
      </c>
      <c r="E237" s="4">
        <v>45589</v>
      </c>
      <c r="F237" s="3" t="s">
        <v>23</v>
      </c>
      <c r="G237" s="3">
        <f t="shared" si="22"/>
        <v>17</v>
      </c>
      <c r="H237" s="3" t="s">
        <v>609</v>
      </c>
      <c r="I237" s="3" t="str">
        <f>VLOOKUP($H237,Customers!$A$1:$I$721,2,FALSE)</f>
        <v>Mohit Singh</v>
      </c>
      <c r="J237" s="3" t="str">
        <f>VLOOKUP($H237,Customers!$A$1:$I$721,3,FALSE)</f>
        <v>Male</v>
      </c>
      <c r="K237" s="3">
        <f>VLOOKUP($H237,Customers!$A$1:$I$721,4,FALSE)</f>
        <v>45</v>
      </c>
      <c r="L237" s="3" t="str">
        <f>VLOOKUP($H237,Customers!$A$1:$I$721,5,FALSE)</f>
        <v>Jaipur</v>
      </c>
      <c r="M237" s="3" t="str">
        <f>VLOOKUP($H237,Customers!$A$1:$I$721,6,FALSE)</f>
        <v>Rajasthan</v>
      </c>
      <c r="N237" s="3" t="str">
        <f>VLOOKUP($H237,Customers!$A$1:$I$721,7,FALSE)</f>
        <v>Engineer</v>
      </c>
      <c r="O237" s="3">
        <f>VLOOKUP($H237,Customers!$A$1:$I$721,8,FALSE)</f>
        <v>1190000</v>
      </c>
      <c r="P237" s="3" t="str">
        <f>VLOOKUP($H237,Customers!$A$1:$I$721,9,FALSE)</f>
        <v>Individual</v>
      </c>
      <c r="Q237" s="3" t="s">
        <v>395</v>
      </c>
      <c r="R237" s="3" t="str" cm="1">
        <f t="array" ref="R237:Y237">VLOOKUP($Q237,Cars[],{2,3,4,5,6,7,8,9},FALSE)</f>
        <v>Mahindra</v>
      </c>
      <c r="S237" s="3" t="str">
        <v>XUV700</v>
      </c>
      <c r="T237" s="3" t="str">
        <v>SUV</v>
      </c>
      <c r="U237" s="3" t="str">
        <v>Diesel</v>
      </c>
      <c r="V237" s="3" t="str">
        <v>Automatic</v>
      </c>
      <c r="W237" s="3">
        <v>1700000</v>
      </c>
      <c r="X237" s="3">
        <v>2021</v>
      </c>
      <c r="Y237" s="3">
        <v>2</v>
      </c>
      <c r="Z237" s="3" t="s">
        <v>146</v>
      </c>
      <c r="AA237" s="3" t="str">
        <f>VLOOKUP(Z237,Dealers[],5,FALSE)</f>
        <v>North</v>
      </c>
      <c r="AB237" s="3" t="str" cm="1">
        <f t="array" ref="AB237:AE237">VLOOKUP($Z237,Dealers[],{2,7,8,9},FALSE)</f>
        <v>Jaipur Wheels</v>
      </c>
      <c r="AC237" s="3">
        <v>2015</v>
      </c>
      <c r="AD237" s="3">
        <v>3000</v>
      </c>
      <c r="AE237" s="3">
        <v>3.5</v>
      </c>
      <c r="AF237" s="3" t="s">
        <v>147</v>
      </c>
      <c r="AG237" s="3" t="str">
        <f>VLOOKUP($AF237,SalesPerson[],2,FALSE)</f>
        <v>Mohit Yadav</v>
      </c>
      <c r="AH237" s="3">
        <f>_xlfn.XLOOKUP(AG237,Salespersons!$B:$B,Salespersons!$G:$G,,0)</f>
        <v>8</v>
      </c>
      <c r="AI237" s="3" t="str">
        <f>_xlfn.XLOOKUP(AG237,Salespersons!$B:$B,Salespersons!$I:$I,,0)</f>
        <v>True</v>
      </c>
      <c r="AJ237" s="3" t="s">
        <v>78</v>
      </c>
      <c r="AK237" s="14">
        <f t="shared" si="18"/>
        <v>3.4705882352941177E-2</v>
      </c>
      <c r="AL237" s="5">
        <v>59000</v>
      </c>
      <c r="AM237" s="5">
        <f t="shared" si="19"/>
        <v>1641000</v>
      </c>
      <c r="AN237" s="16">
        <f t="shared" si="23"/>
        <v>16.41</v>
      </c>
      <c r="AO237" s="3" t="s">
        <v>95</v>
      </c>
      <c r="AP237" s="3" t="s">
        <v>39</v>
      </c>
      <c r="AQ237" s="3" t="s">
        <v>122</v>
      </c>
      <c r="AR237" s="3" t="s">
        <v>47</v>
      </c>
      <c r="AS237" s="3" t="s">
        <v>4646</v>
      </c>
      <c r="AT237" s="3" t="s">
        <v>4646</v>
      </c>
      <c r="AU237" s="3" t="s">
        <v>4646</v>
      </c>
      <c r="AV237" s="3" t="s">
        <v>4646</v>
      </c>
      <c r="AW237" s="3" t="s">
        <v>4646</v>
      </c>
    </row>
    <row r="238" spans="1:49" x14ac:dyDescent="0.3">
      <c r="A238" s="3" t="s">
        <v>610</v>
      </c>
      <c r="B238" s="4">
        <v>45573</v>
      </c>
      <c r="C238" s="4" t="str">
        <f t="shared" si="20"/>
        <v>Oct</v>
      </c>
      <c r="D238" s="4" t="str">
        <f t="shared" si="21"/>
        <v>2024</v>
      </c>
      <c r="E238" s="4">
        <v>45584</v>
      </c>
      <c r="F238" s="3" t="s">
        <v>23</v>
      </c>
      <c r="G238" s="3">
        <f t="shared" si="22"/>
        <v>11</v>
      </c>
      <c r="H238" s="3" t="s">
        <v>611</v>
      </c>
      <c r="I238" s="3" t="str">
        <f>VLOOKUP($H238,Customers!$A$1:$I$721,2,FALSE)</f>
        <v>Meera Sharma</v>
      </c>
      <c r="J238" s="3" t="str">
        <f>VLOOKUP($H238,Customers!$A$1:$I$721,3,FALSE)</f>
        <v>Female</v>
      </c>
      <c r="K238" s="3">
        <f>VLOOKUP($H238,Customers!$A$1:$I$721,4,FALSE)</f>
        <v>32</v>
      </c>
      <c r="L238" s="3" t="str">
        <f>VLOOKUP($H238,Customers!$A$1:$I$721,5,FALSE)</f>
        <v>Bhubaneswar</v>
      </c>
      <c r="M238" s="3" t="str">
        <f>VLOOKUP($H238,Customers!$A$1:$I$721,6,FALSE)</f>
        <v>Odisha</v>
      </c>
      <c r="N238" s="3" t="str">
        <f>VLOOKUP($H238,Customers!$A$1:$I$721,7,FALSE)</f>
        <v>Business Owner</v>
      </c>
      <c r="O238" s="3">
        <f>VLOOKUP($H238,Customers!$A$1:$I$721,8,FALSE)</f>
        <v>1910000</v>
      </c>
      <c r="P238" s="3" t="str">
        <f>VLOOKUP($H238,Customers!$A$1:$I$721,9,FALSE)</f>
        <v>Individual</v>
      </c>
      <c r="Q238" s="3" t="s">
        <v>81</v>
      </c>
      <c r="R238" s="3" t="str" cm="1">
        <f t="array" ref="R238:Y238">VLOOKUP($Q238,Cars[],{2,3,4,5,6,7,8,9},FALSE)</f>
        <v>Tata</v>
      </c>
      <c r="S238" s="3" t="str">
        <v>Tiago</v>
      </c>
      <c r="T238" s="3" t="str">
        <v>Hatchback</v>
      </c>
      <c r="U238" s="3" t="str">
        <v>Petrol</v>
      </c>
      <c r="V238" s="3" t="str">
        <v>Manual</v>
      </c>
      <c r="W238" s="3">
        <v>570000</v>
      </c>
      <c r="X238" s="3">
        <v>2022</v>
      </c>
      <c r="Y238" s="3">
        <v>3</v>
      </c>
      <c r="Z238" s="3" t="s">
        <v>249</v>
      </c>
      <c r="AA238" s="3" t="str">
        <f>VLOOKUP(Z238,Dealers[],5,FALSE)</f>
        <v>East</v>
      </c>
      <c r="AB238" s="3" t="str" cm="1">
        <f t="array" ref="AB238:AE238">VLOOKUP($Z238,Dealers[],{2,7,8,9},FALSE)</f>
        <v>Patna Autoplex</v>
      </c>
      <c r="AC238" s="3">
        <v>2007</v>
      </c>
      <c r="AD238" s="3">
        <v>8000</v>
      </c>
      <c r="AE238" s="3">
        <v>3.9</v>
      </c>
      <c r="AF238" s="3" t="s">
        <v>250</v>
      </c>
      <c r="AG238" s="3" t="str">
        <f>VLOOKUP($AF238,SalesPerson[],2,FALSE)</f>
        <v>Lokesh Iyer</v>
      </c>
      <c r="AH238" s="3">
        <f>_xlfn.XLOOKUP(AG238,Salespersons!$B:$B,Salespersons!$G:$G,,0)</f>
        <v>4</v>
      </c>
      <c r="AI238" s="3" t="str">
        <f>_xlfn.XLOOKUP(AG238,Salespersons!$B:$B,Salespersons!$I:$I,,0)</f>
        <v>True</v>
      </c>
      <c r="AJ238" s="3" t="s">
        <v>75</v>
      </c>
      <c r="AK238" s="14">
        <f t="shared" si="18"/>
        <v>2.6315789473684209E-2</v>
      </c>
      <c r="AL238" s="5">
        <v>15000</v>
      </c>
      <c r="AM238" s="5">
        <f t="shared" si="19"/>
        <v>555000</v>
      </c>
      <c r="AN238" s="16">
        <f t="shared" si="23"/>
        <v>5.55</v>
      </c>
      <c r="AO238" s="3" t="s">
        <v>95</v>
      </c>
      <c r="AP238" s="3" t="s">
        <v>96</v>
      </c>
      <c r="AQ238" s="3" t="s">
        <v>53</v>
      </c>
      <c r="AR238" s="3" t="s">
        <v>24</v>
      </c>
      <c r="AS238" s="3" t="str" cm="1">
        <f t="array" ref="AS238:AW238">VLOOKUP($A238,Feedback[],{2,4,5,6,7},FALSE)</f>
        <v>FB0126</v>
      </c>
      <c r="AT238" s="3">
        <v>4</v>
      </c>
      <c r="AU238" s="3">
        <v>9</v>
      </c>
      <c r="AV238" s="3" t="str">
        <v>Online Survey</v>
      </c>
      <c r="AW238" s="3" t="str">
        <v>None</v>
      </c>
    </row>
    <row r="239" spans="1:49" x14ac:dyDescent="0.3">
      <c r="A239" s="3" t="s">
        <v>612</v>
      </c>
      <c r="B239" s="4">
        <v>45575</v>
      </c>
      <c r="C239" s="4" t="str">
        <f t="shared" si="20"/>
        <v>Oct</v>
      </c>
      <c r="D239" s="4" t="str">
        <f t="shared" si="21"/>
        <v>2024</v>
      </c>
      <c r="E239" s="4">
        <v>45583</v>
      </c>
      <c r="F239" s="3" t="s">
        <v>23</v>
      </c>
      <c r="G239" s="3">
        <f t="shared" si="22"/>
        <v>8</v>
      </c>
      <c r="H239" s="3" t="s">
        <v>613</v>
      </c>
      <c r="I239" s="3" t="str">
        <f>VLOOKUP($H239,Customers!$A$1:$I$721,2,FALSE)</f>
        <v>Jatin Agarwal</v>
      </c>
      <c r="J239" s="3" t="str">
        <f>VLOOKUP($H239,Customers!$A$1:$I$721,3,FALSE)</f>
        <v>Male</v>
      </c>
      <c r="K239" s="3">
        <f>VLOOKUP($H239,Customers!$A$1:$I$721,4,FALSE)</f>
        <v>56</v>
      </c>
      <c r="L239" s="3" t="str">
        <f>VLOOKUP($H239,Customers!$A$1:$I$721,5,FALSE)</f>
        <v>Nagpur</v>
      </c>
      <c r="M239" s="3" t="str">
        <f>VLOOKUP($H239,Customers!$A$1:$I$721,6,FALSE)</f>
        <v>Maharashtra</v>
      </c>
      <c r="N239" s="3" t="str">
        <f>VLOOKUP($H239,Customers!$A$1:$I$721,7,FALSE)</f>
        <v>Business Owner</v>
      </c>
      <c r="O239" s="3">
        <f>VLOOKUP($H239,Customers!$A$1:$I$721,8,FALSE)</f>
        <v>2270000</v>
      </c>
      <c r="P239" s="3" t="str">
        <f>VLOOKUP($H239,Customers!$A$1:$I$721,9,FALSE)</f>
        <v>Individual</v>
      </c>
      <c r="Q239" s="3" t="s">
        <v>56</v>
      </c>
      <c r="R239" s="3" t="str" cm="1">
        <f t="array" ref="R239:Y239">VLOOKUP($Q239,Cars[],{2,3,4,5,6,7,8,9},FALSE)</f>
        <v>Maruti Suzuki</v>
      </c>
      <c r="S239" s="3" t="str">
        <v>Baleno</v>
      </c>
      <c r="T239" s="3" t="str">
        <v>Hatchback</v>
      </c>
      <c r="U239" s="3" t="str">
        <v>Petrol</v>
      </c>
      <c r="V239" s="3" t="str">
        <v>Automatic</v>
      </c>
      <c r="W239" s="3">
        <v>760000</v>
      </c>
      <c r="X239" s="3">
        <v>2022</v>
      </c>
      <c r="Y239" s="3">
        <v>2</v>
      </c>
      <c r="Z239" s="3" t="s">
        <v>43</v>
      </c>
      <c r="AA239" s="3" t="str">
        <f>VLOOKUP(Z239,Dealers[],5,FALSE)</f>
        <v>West</v>
      </c>
      <c r="AB239" s="3" t="str" cm="1">
        <f t="array" ref="AB239:AE239">VLOOKUP($Z239,Dealers[],{2,7,8,9},FALSE)</f>
        <v>Nagpur Motors</v>
      </c>
      <c r="AC239" s="3">
        <v>2019</v>
      </c>
      <c r="AD239" s="3">
        <v>12000</v>
      </c>
      <c r="AE239" s="3">
        <v>4.5999999999999996</v>
      </c>
      <c r="AF239" s="3" t="s">
        <v>372</v>
      </c>
      <c r="AG239" s="3" t="str">
        <f>VLOOKUP($AF239,SalesPerson[],2,FALSE)</f>
        <v>Gaurav Shah</v>
      </c>
      <c r="AH239" s="3">
        <f>_xlfn.XLOOKUP(AG239,Salespersons!$B:$B,Salespersons!$G:$G,,0)</f>
        <v>4</v>
      </c>
      <c r="AI239" s="3" t="str">
        <f>_xlfn.XLOOKUP(AG239,Salespersons!$B:$B,Salespersons!$I:$I,,0)</f>
        <v>True</v>
      </c>
      <c r="AJ239" s="3" t="s">
        <v>30</v>
      </c>
      <c r="AK239" s="14">
        <f t="shared" si="18"/>
        <v>7.8947368421052634E-3</v>
      </c>
      <c r="AL239" s="5">
        <v>6000</v>
      </c>
      <c r="AM239" s="5">
        <f t="shared" si="19"/>
        <v>754000</v>
      </c>
      <c r="AN239" s="16">
        <f t="shared" si="23"/>
        <v>7.54</v>
      </c>
      <c r="AO239" s="3" t="s">
        <v>95</v>
      </c>
      <c r="AP239" s="3" t="s">
        <v>32</v>
      </c>
      <c r="AQ239" s="3" t="s">
        <v>22</v>
      </c>
      <c r="AR239" s="3" t="s">
        <v>24</v>
      </c>
      <c r="AS239" s="3" t="str" cm="1">
        <f t="array" ref="AS239:AW239">VLOOKUP($A239,Feedback[],{2,4,5,6,7},FALSE)</f>
        <v>FB0127</v>
      </c>
      <c r="AT239" s="3">
        <v>2</v>
      </c>
      <c r="AU239" s="3">
        <v>5</v>
      </c>
      <c r="AV239" s="3" t="str">
        <v>Dealer Visit</v>
      </c>
      <c r="AW239" s="3" t="str">
        <v>After-Sales Support</v>
      </c>
    </row>
    <row r="240" spans="1:49" x14ac:dyDescent="0.3">
      <c r="A240" s="3" t="s">
        <v>614</v>
      </c>
      <c r="B240" s="4">
        <v>45575</v>
      </c>
      <c r="C240" s="4" t="str">
        <f t="shared" si="20"/>
        <v>Oct</v>
      </c>
      <c r="D240" s="4" t="str">
        <f t="shared" si="21"/>
        <v>2024</v>
      </c>
      <c r="E240" s="4">
        <v>45596</v>
      </c>
      <c r="F240" s="3" t="s">
        <v>23</v>
      </c>
      <c r="G240" s="3">
        <f t="shared" si="22"/>
        <v>21</v>
      </c>
      <c r="H240" s="3" t="s">
        <v>144</v>
      </c>
      <c r="I240" s="3" t="str">
        <f>VLOOKUP($H240,Customers!$A$1:$I$721,2,FALSE)</f>
        <v>Sachin Bose</v>
      </c>
      <c r="J240" s="3" t="str">
        <f>VLOOKUP($H240,Customers!$A$1:$I$721,3,FALSE)</f>
        <v>Male</v>
      </c>
      <c r="K240" s="3">
        <f>VLOOKUP($H240,Customers!$A$1:$I$721,4,FALSE)</f>
        <v>31</v>
      </c>
      <c r="L240" s="3" t="str">
        <f>VLOOKUP($H240,Customers!$A$1:$I$721,5,FALSE)</f>
        <v>Jaipur</v>
      </c>
      <c r="M240" s="3" t="str">
        <f>VLOOKUP($H240,Customers!$A$1:$I$721,6,FALSE)</f>
        <v>Rajasthan</v>
      </c>
      <c r="N240" s="3" t="str">
        <f>VLOOKUP($H240,Customers!$A$1:$I$721,7,FALSE)</f>
        <v>Teacher</v>
      </c>
      <c r="O240" s="3">
        <f>VLOOKUP($H240,Customers!$A$1:$I$721,8,FALSE)</f>
        <v>500000</v>
      </c>
      <c r="P240" s="3" t="str">
        <f>VLOOKUP($H240,Customers!$A$1:$I$721,9,FALSE)</f>
        <v>Individual</v>
      </c>
      <c r="Q240" s="3" t="s">
        <v>81</v>
      </c>
      <c r="R240" s="3" t="str" cm="1">
        <f t="array" ref="R240:Y240">VLOOKUP($Q240,Cars[],{2,3,4,5,6,7,8,9},FALSE)</f>
        <v>Tata</v>
      </c>
      <c r="S240" s="3" t="str">
        <v>Tiago</v>
      </c>
      <c r="T240" s="3" t="str">
        <v>Hatchback</v>
      </c>
      <c r="U240" s="3" t="str">
        <v>Petrol</v>
      </c>
      <c r="V240" s="3" t="str">
        <v>Manual</v>
      </c>
      <c r="W240" s="3">
        <v>570000</v>
      </c>
      <c r="X240" s="3">
        <v>2022</v>
      </c>
      <c r="Y240" s="3">
        <v>3</v>
      </c>
      <c r="Z240" s="3" t="s">
        <v>37</v>
      </c>
      <c r="AA240" s="3" t="str">
        <f>VLOOKUP(Z240,Dealers[],5,FALSE)</f>
        <v>North</v>
      </c>
      <c r="AB240" s="3" t="str" cm="1">
        <f t="array" ref="AB240:AE240">VLOOKUP($Z240,Dealers[],{2,7,8,9},FALSE)</f>
        <v>Delhi Autoplex</v>
      </c>
      <c r="AC240" s="3">
        <v>2013</v>
      </c>
      <c r="AD240" s="3">
        <v>4500</v>
      </c>
      <c r="AE240" s="3">
        <v>3.7</v>
      </c>
      <c r="AF240" s="3" t="s">
        <v>38</v>
      </c>
      <c r="AG240" s="3" t="str">
        <f>VLOOKUP($AF240,SalesPerson[],2,FALSE)</f>
        <v>Nisha Iyer</v>
      </c>
      <c r="AH240" s="3">
        <f>_xlfn.XLOOKUP(AG240,Salespersons!$B:$B,Salespersons!$G:$G,,0)</f>
        <v>4</v>
      </c>
      <c r="AI240" s="3" t="str">
        <f>_xlfn.XLOOKUP(AG240,Salespersons!$B:$B,Salespersons!$I:$I,,0)</f>
        <v>True</v>
      </c>
      <c r="AJ240" s="3" t="s">
        <v>78</v>
      </c>
      <c r="AK240" s="14">
        <f t="shared" si="18"/>
        <v>4.0350877192982457E-2</v>
      </c>
      <c r="AL240" s="5">
        <v>23000</v>
      </c>
      <c r="AM240" s="5">
        <f t="shared" si="19"/>
        <v>547000</v>
      </c>
      <c r="AN240" s="16">
        <f t="shared" si="23"/>
        <v>5.47</v>
      </c>
      <c r="AO240" s="3" t="s">
        <v>31</v>
      </c>
      <c r="AP240" s="3" t="s">
        <v>70</v>
      </c>
      <c r="AQ240" s="3" t="s">
        <v>46</v>
      </c>
      <c r="AR240" s="3" t="s">
        <v>24</v>
      </c>
      <c r="AS240" s="3" t="s">
        <v>4646</v>
      </c>
      <c r="AT240" s="3" t="s">
        <v>4646</v>
      </c>
      <c r="AU240" s="3" t="s">
        <v>4646</v>
      </c>
      <c r="AV240" s="3" t="s">
        <v>4646</v>
      </c>
      <c r="AW240" s="3" t="s">
        <v>4646</v>
      </c>
    </row>
    <row r="241" spans="1:49" x14ac:dyDescent="0.3">
      <c r="A241" s="3" t="s">
        <v>615</v>
      </c>
      <c r="B241" s="4">
        <v>45576</v>
      </c>
      <c r="C241" s="4" t="str">
        <f t="shared" si="20"/>
        <v>Oct</v>
      </c>
      <c r="D241" s="4" t="str">
        <f t="shared" si="21"/>
        <v>2024</v>
      </c>
      <c r="E241" s="4">
        <v>45592</v>
      </c>
      <c r="F241" s="3" t="s">
        <v>23</v>
      </c>
      <c r="G241" s="3">
        <f t="shared" si="22"/>
        <v>16</v>
      </c>
      <c r="H241" s="3" t="s">
        <v>616</v>
      </c>
      <c r="I241" s="3" t="str">
        <f>VLOOKUP($H241,Customers!$A$1:$I$721,2,FALSE)</f>
        <v>Faisal Chauhan</v>
      </c>
      <c r="J241" s="3" t="str">
        <f>VLOOKUP($H241,Customers!$A$1:$I$721,3,FALSE)</f>
        <v>Male</v>
      </c>
      <c r="K241" s="3">
        <f>VLOOKUP($H241,Customers!$A$1:$I$721,4,FALSE)</f>
        <v>21</v>
      </c>
      <c r="L241" s="3" t="str">
        <f>VLOOKUP($H241,Customers!$A$1:$I$721,5,FALSE)</f>
        <v>Jaipur</v>
      </c>
      <c r="M241" s="3" t="str">
        <f>VLOOKUP($H241,Customers!$A$1:$I$721,6,FALSE)</f>
        <v>Rajasthan</v>
      </c>
      <c r="N241" s="3" t="str">
        <f>VLOOKUP($H241,Customers!$A$1:$I$721,7,FALSE)</f>
        <v>Salaried - Private</v>
      </c>
      <c r="O241" s="3">
        <f>VLOOKUP($H241,Customers!$A$1:$I$721,8,FALSE)</f>
        <v>680000</v>
      </c>
      <c r="P241" s="3" t="str">
        <f>VLOOKUP($H241,Customers!$A$1:$I$721,9,FALSE)</f>
        <v>Individual</v>
      </c>
      <c r="Q241" s="3" t="s">
        <v>213</v>
      </c>
      <c r="R241" s="3" t="str" cm="1">
        <f t="array" ref="R241:Y241">VLOOKUP($Q241,Cars[],{2,3,4,5,6,7,8,9},FALSE)</f>
        <v>Kia</v>
      </c>
      <c r="S241" s="3" t="str">
        <v>Sonet</v>
      </c>
      <c r="T241" s="3" t="str">
        <v>SUV</v>
      </c>
      <c r="U241" s="3" t="str">
        <v>Diesel</v>
      </c>
      <c r="V241" s="3" t="str">
        <v>Manual</v>
      </c>
      <c r="W241" s="3">
        <v>950000</v>
      </c>
      <c r="X241" s="3">
        <v>2024</v>
      </c>
      <c r="Y241" s="3">
        <v>4</v>
      </c>
      <c r="Z241" s="3" t="s">
        <v>28</v>
      </c>
      <c r="AA241" s="3" t="str">
        <f>VLOOKUP(Z241,Dealers[],5,FALSE)</f>
        <v>North</v>
      </c>
      <c r="AB241" s="3" t="str" cm="1">
        <f t="array" ref="AB241:AE241">VLOOKUP($Z241,Dealers[],{2,7,8,9},FALSE)</f>
        <v>Ludhiana Wheels</v>
      </c>
      <c r="AC241" s="3">
        <v>2010</v>
      </c>
      <c r="AD241" s="3">
        <v>12000</v>
      </c>
      <c r="AE241" s="3">
        <v>4</v>
      </c>
      <c r="AF241" s="3" t="s">
        <v>89</v>
      </c>
      <c r="AG241" s="3" t="str">
        <f>VLOOKUP($AF241,SalesPerson[],2,FALSE)</f>
        <v>Akash Verma</v>
      </c>
      <c r="AH241" s="3">
        <f>_xlfn.XLOOKUP(AG241,Salespersons!$B:$B,Salespersons!$G:$G,,0)</f>
        <v>8</v>
      </c>
      <c r="AI241" s="3" t="str">
        <f>_xlfn.XLOOKUP(AG241,Salespersons!$B:$B,Salespersons!$I:$I,,0)</f>
        <v>True</v>
      </c>
      <c r="AJ241" s="3" t="s">
        <v>30</v>
      </c>
      <c r="AK241" s="14">
        <f t="shared" si="18"/>
        <v>1.8947368421052633E-2</v>
      </c>
      <c r="AL241" s="5">
        <v>18000</v>
      </c>
      <c r="AM241" s="5">
        <f t="shared" si="19"/>
        <v>932000</v>
      </c>
      <c r="AN241" s="16">
        <f t="shared" si="23"/>
        <v>9.32</v>
      </c>
      <c r="AO241" s="3" t="s">
        <v>31</v>
      </c>
      <c r="AP241" s="3" t="s">
        <v>32</v>
      </c>
      <c r="AQ241" s="3" t="s">
        <v>33</v>
      </c>
      <c r="AR241" s="3" t="s">
        <v>24</v>
      </c>
      <c r="AS241" s="3" t="str" cm="1">
        <f t="array" ref="AS241:AW241">VLOOKUP($A241,Feedback[],{2,4,5,6,7},FALSE)</f>
        <v>FB0128</v>
      </c>
      <c r="AT241" s="3">
        <v>2</v>
      </c>
      <c r="AU241" s="3">
        <v>3</v>
      </c>
      <c r="AV241" s="3" t="str">
        <v>Phone</v>
      </c>
      <c r="AW241" s="3" t="str">
        <v>Delivery Delay</v>
      </c>
    </row>
    <row r="242" spans="1:49" x14ac:dyDescent="0.3">
      <c r="A242" s="3" t="s">
        <v>617</v>
      </c>
      <c r="B242" s="4">
        <v>45576</v>
      </c>
      <c r="C242" s="4" t="str">
        <f t="shared" si="20"/>
        <v>Oct</v>
      </c>
      <c r="D242" s="4" t="str">
        <f t="shared" si="21"/>
        <v>2024</v>
      </c>
      <c r="E242" s="4">
        <v>45599</v>
      </c>
      <c r="F242" s="3" t="s">
        <v>23</v>
      </c>
      <c r="G242" s="3">
        <f t="shared" si="22"/>
        <v>23</v>
      </c>
      <c r="H242" s="3" t="s">
        <v>618</v>
      </c>
      <c r="I242" s="3" t="str">
        <f>VLOOKUP($H242,Customers!$A$1:$I$721,2,FALSE)</f>
        <v>Ashok Agarwal</v>
      </c>
      <c r="J242" s="3" t="str">
        <f>VLOOKUP($H242,Customers!$A$1:$I$721,3,FALSE)</f>
        <v>Male</v>
      </c>
      <c r="K242" s="3">
        <f>VLOOKUP($H242,Customers!$A$1:$I$721,4,FALSE)</f>
        <v>43</v>
      </c>
      <c r="L242" s="3" t="str">
        <f>VLOOKUP($H242,Customers!$A$1:$I$721,5,FALSE)</f>
        <v>Chandigarh</v>
      </c>
      <c r="M242" s="3" t="str">
        <f>VLOOKUP($H242,Customers!$A$1:$I$721,6,FALSE)</f>
        <v>Chandigarh</v>
      </c>
      <c r="N242" s="3" t="str">
        <f>VLOOKUP($H242,Customers!$A$1:$I$721,7,FALSE)</f>
        <v>Salaried - Government</v>
      </c>
      <c r="O242" s="3">
        <f>VLOOKUP($H242,Customers!$A$1:$I$721,8,FALSE)</f>
        <v>1360000</v>
      </c>
      <c r="P242" s="3" t="str">
        <f>VLOOKUP($H242,Customers!$A$1:$I$721,9,FALSE)</f>
        <v>Individual</v>
      </c>
      <c r="Q242" s="3" t="s">
        <v>125</v>
      </c>
      <c r="R242" s="3" t="str" cm="1">
        <f t="array" ref="R242:Y242">VLOOKUP($Q242,Cars[],{2,3,4,5,6,7,8,9},FALSE)</f>
        <v>Hyundai</v>
      </c>
      <c r="S242" s="3" t="str">
        <v>Creta</v>
      </c>
      <c r="T242" s="3" t="str">
        <v>SUV</v>
      </c>
      <c r="U242" s="3" t="str">
        <v>Diesel</v>
      </c>
      <c r="V242" s="3" t="str">
        <v>Automatic</v>
      </c>
      <c r="W242" s="3">
        <v>1250000</v>
      </c>
      <c r="X242" s="3">
        <v>2024</v>
      </c>
      <c r="Y242" s="3">
        <v>4</v>
      </c>
      <c r="Z242" s="3" t="s">
        <v>17</v>
      </c>
      <c r="AA242" s="3" t="str">
        <f>VLOOKUP(Z242,Dealers[],5,FALSE)</f>
        <v>North</v>
      </c>
      <c r="AB242" s="3" t="str" cm="1">
        <f t="array" ref="AB242:AE242">VLOOKUP($Z242,Dealers[],{2,7,8,9},FALSE)</f>
        <v>Chandigarh Car World</v>
      </c>
      <c r="AC242" s="3">
        <v>2018</v>
      </c>
      <c r="AD242" s="3">
        <v>4500</v>
      </c>
      <c r="AE242" s="3">
        <v>4</v>
      </c>
      <c r="AF242" s="3" t="s">
        <v>277</v>
      </c>
      <c r="AG242" s="3" t="str">
        <f>VLOOKUP($AF242,SalesPerson[],2,FALSE)</f>
        <v>Yash Shah</v>
      </c>
      <c r="AH242" s="3">
        <f>_xlfn.XLOOKUP(AG242,Salespersons!$B:$B,Salespersons!$G:$G,,0)</f>
        <v>7</v>
      </c>
      <c r="AI242" s="3" t="str">
        <f>_xlfn.XLOOKUP(AG242,Salespersons!$B:$B,Salespersons!$I:$I,,0)</f>
        <v>True</v>
      </c>
      <c r="AJ242" s="3" t="s">
        <v>59</v>
      </c>
      <c r="AK242" s="14">
        <f t="shared" si="18"/>
        <v>4.6399999999999997E-2</v>
      </c>
      <c r="AL242" s="5">
        <v>58000</v>
      </c>
      <c r="AM242" s="5">
        <f t="shared" si="19"/>
        <v>1192000</v>
      </c>
      <c r="AN242" s="16">
        <f t="shared" si="23"/>
        <v>11.92</v>
      </c>
      <c r="AO242" s="3" t="s">
        <v>20</v>
      </c>
      <c r="AP242" s="3" t="s">
        <v>21</v>
      </c>
      <c r="AQ242" s="3" t="s">
        <v>119</v>
      </c>
      <c r="AR242" s="3" t="s">
        <v>47</v>
      </c>
      <c r="AS242" s="3" t="s">
        <v>4646</v>
      </c>
      <c r="AT242" s="3" t="s">
        <v>4646</v>
      </c>
      <c r="AU242" s="3" t="s">
        <v>4646</v>
      </c>
      <c r="AV242" s="3" t="s">
        <v>4646</v>
      </c>
      <c r="AW242" s="3" t="s">
        <v>4646</v>
      </c>
    </row>
    <row r="243" spans="1:49" x14ac:dyDescent="0.3">
      <c r="A243" s="3" t="s">
        <v>619</v>
      </c>
      <c r="B243" s="4">
        <v>45576</v>
      </c>
      <c r="C243" s="4" t="str">
        <f t="shared" si="20"/>
        <v>Oct</v>
      </c>
      <c r="D243" s="4" t="str">
        <f t="shared" si="21"/>
        <v>2024</v>
      </c>
      <c r="E243" s="4">
        <v>45593</v>
      </c>
      <c r="F243" s="3" t="s">
        <v>23</v>
      </c>
      <c r="G243" s="3">
        <f t="shared" si="22"/>
        <v>17</v>
      </c>
      <c r="H243" s="3" t="s">
        <v>208</v>
      </c>
      <c r="I243" s="3" t="str">
        <f>VLOOKUP($H243,Customers!$A$1:$I$721,2,FALSE)</f>
        <v>Dinesh Verma</v>
      </c>
      <c r="J243" s="3" t="str">
        <f>VLOOKUP($H243,Customers!$A$1:$I$721,3,FALSE)</f>
        <v>Male</v>
      </c>
      <c r="K243" s="3">
        <f>VLOOKUP($H243,Customers!$A$1:$I$721,4,FALSE)</f>
        <v>40</v>
      </c>
      <c r="L243" s="3" t="str">
        <f>VLOOKUP($H243,Customers!$A$1:$I$721,5,FALSE)</f>
        <v>Surat</v>
      </c>
      <c r="M243" s="3" t="str">
        <f>VLOOKUP($H243,Customers!$A$1:$I$721,6,FALSE)</f>
        <v>Gujarat</v>
      </c>
      <c r="N243" s="3" t="str">
        <f>VLOOKUP($H243,Customers!$A$1:$I$721,7,FALSE)</f>
        <v>Salaried - Private</v>
      </c>
      <c r="O243" s="3">
        <f>VLOOKUP($H243,Customers!$A$1:$I$721,8,FALSE)</f>
        <v>1670000</v>
      </c>
      <c r="P243" s="3" t="str">
        <f>VLOOKUP($H243,Customers!$A$1:$I$721,9,FALSE)</f>
        <v>Individual</v>
      </c>
      <c r="Q243" s="3" t="s">
        <v>108</v>
      </c>
      <c r="R243" s="3" t="str" cm="1">
        <f t="array" ref="R243:Y243">VLOOKUP($Q243,Cars[],{2,3,4,5,6,7,8,9},FALSE)</f>
        <v>Hyundai</v>
      </c>
      <c r="S243" s="3" t="str">
        <v>i10 Nios</v>
      </c>
      <c r="T243" s="3" t="str">
        <v>Hatchback</v>
      </c>
      <c r="U243" s="3" t="str">
        <v>Petrol</v>
      </c>
      <c r="V243" s="3" t="str">
        <v>Manual</v>
      </c>
      <c r="W243" s="3">
        <v>600000</v>
      </c>
      <c r="X243" s="3">
        <v>2023</v>
      </c>
      <c r="Y243" s="3">
        <v>3</v>
      </c>
      <c r="Z243" s="3" t="s">
        <v>225</v>
      </c>
      <c r="AA243" s="3" t="str">
        <f>VLOOKUP(Z243,Dealers[],5,FALSE)</f>
        <v>West</v>
      </c>
      <c r="AB243" s="3" t="str" cm="1">
        <f t="array" ref="AB243:AE243">VLOOKUP($Z243,Dealers[],{2,7,8,9},FALSE)</f>
        <v>Surat Autoplex</v>
      </c>
      <c r="AC243" s="3">
        <v>2010</v>
      </c>
      <c r="AD243" s="3">
        <v>10000</v>
      </c>
      <c r="AE243" s="3">
        <v>4.4000000000000004</v>
      </c>
      <c r="AF243" s="3" t="s">
        <v>585</v>
      </c>
      <c r="AG243" s="3" t="str">
        <f>VLOOKUP($AF243,SalesPerson[],2,FALSE)</f>
        <v>Jatin Chauhan</v>
      </c>
      <c r="AH243" s="3">
        <f>_xlfn.XLOOKUP(AG243,Salespersons!$B:$B,Salespersons!$G:$G,,0)</f>
        <v>6</v>
      </c>
      <c r="AI243" s="3" t="str">
        <f>_xlfn.XLOOKUP(AG243,Salespersons!$B:$B,Salespersons!$I:$I,,0)</f>
        <v>True</v>
      </c>
      <c r="AJ243" s="3" t="s">
        <v>75</v>
      </c>
      <c r="AK243" s="14">
        <f t="shared" si="18"/>
        <v>0</v>
      </c>
      <c r="AL243" s="5">
        <v>0</v>
      </c>
      <c r="AM243" s="5">
        <f t="shared" si="19"/>
        <v>600000</v>
      </c>
      <c r="AN243" s="16">
        <f t="shared" si="23"/>
        <v>6</v>
      </c>
      <c r="AO243" s="3" t="s">
        <v>20</v>
      </c>
      <c r="AP243" s="3" t="s">
        <v>21</v>
      </c>
      <c r="AQ243" s="3" t="s">
        <v>119</v>
      </c>
      <c r="AR243" s="3" t="s">
        <v>47</v>
      </c>
      <c r="AS243" s="3" t="str" cm="1">
        <f t="array" ref="AS243:AW243">VLOOKUP($A243,Feedback[],{2,4,5,6,7},FALSE)</f>
        <v>FB0129</v>
      </c>
      <c r="AT243" s="3">
        <v>2</v>
      </c>
      <c r="AU243" s="3">
        <v>5</v>
      </c>
      <c r="AV243" s="3" t="str">
        <v>Dealer Visit</v>
      </c>
      <c r="AW243" s="3" t="str">
        <v>Delivery Delay</v>
      </c>
    </row>
    <row r="244" spans="1:49" x14ac:dyDescent="0.3">
      <c r="A244" s="3" t="s">
        <v>620</v>
      </c>
      <c r="B244" s="4">
        <v>45577</v>
      </c>
      <c r="C244" s="4" t="str">
        <f t="shared" si="20"/>
        <v>Oct</v>
      </c>
      <c r="D244" s="4" t="str">
        <f t="shared" si="21"/>
        <v>2024</v>
      </c>
      <c r="E244" s="4">
        <v>45582</v>
      </c>
      <c r="F244" s="3" t="s">
        <v>23</v>
      </c>
      <c r="G244" s="3">
        <f t="shared" si="22"/>
        <v>5</v>
      </c>
      <c r="H244" s="3" t="s">
        <v>314</v>
      </c>
      <c r="I244" s="3" t="str">
        <f>VLOOKUP($H244,Customers!$A$1:$I$721,2,FALSE)</f>
        <v>Sneha Chauhan</v>
      </c>
      <c r="J244" s="3" t="str">
        <f>VLOOKUP($H244,Customers!$A$1:$I$721,3,FALSE)</f>
        <v>Female</v>
      </c>
      <c r="K244" s="3">
        <f>VLOOKUP($H244,Customers!$A$1:$I$721,4,FALSE)</f>
        <v>35</v>
      </c>
      <c r="L244" s="3" t="str">
        <f>VLOOKUP($H244,Customers!$A$1:$I$721,5,FALSE)</f>
        <v>Coimbatore</v>
      </c>
      <c r="M244" s="3" t="str">
        <f>VLOOKUP($H244,Customers!$A$1:$I$721,6,FALSE)</f>
        <v>Tamil Nadu</v>
      </c>
      <c r="N244" s="3" t="str">
        <f>VLOOKUP($H244,Customers!$A$1:$I$721,7,FALSE)</f>
        <v>Farmer</v>
      </c>
      <c r="O244" s="3">
        <f>VLOOKUP($H244,Customers!$A$1:$I$721,8,FALSE)</f>
        <v>300000</v>
      </c>
      <c r="P244" s="3" t="str">
        <f>VLOOKUP($H244,Customers!$A$1:$I$721,9,FALSE)</f>
        <v>Individual</v>
      </c>
      <c r="Q244" s="3" t="s">
        <v>67</v>
      </c>
      <c r="R244" s="3" t="str" cm="1">
        <f t="array" ref="R244:Y244">VLOOKUP($Q244,Cars[],{2,3,4,5,6,7,8,9},FALSE)</f>
        <v>Maruti Suzuki</v>
      </c>
      <c r="S244" s="3" t="str">
        <v>Dzire</v>
      </c>
      <c r="T244" s="3" t="str">
        <v>Sedan</v>
      </c>
      <c r="U244" s="3" t="str">
        <v>Petrol</v>
      </c>
      <c r="V244" s="3" t="str">
        <v>Manual</v>
      </c>
      <c r="W244" s="3">
        <v>690000</v>
      </c>
      <c r="X244" s="3">
        <v>2024</v>
      </c>
      <c r="Y244" s="3">
        <v>3</v>
      </c>
      <c r="Z244" s="3" t="s">
        <v>173</v>
      </c>
      <c r="AA244" s="3" t="str">
        <f>VLOOKUP(Z244,Dealers[],5,FALSE)</f>
        <v>South</v>
      </c>
      <c r="AB244" s="3" t="str" cm="1">
        <f t="array" ref="AB244:AE244">VLOOKUP($Z244,Dealers[],{2,7,8,9},FALSE)</f>
        <v>Chennai Wheels</v>
      </c>
      <c r="AC244" s="3">
        <v>2007</v>
      </c>
      <c r="AD244" s="3">
        <v>4500</v>
      </c>
      <c r="AE244" s="3">
        <v>4.7</v>
      </c>
      <c r="AF244" s="3" t="s">
        <v>174</v>
      </c>
      <c r="AG244" s="3" t="str">
        <f>VLOOKUP($AF244,SalesPerson[],2,FALSE)</f>
        <v>Kunal Pillai</v>
      </c>
      <c r="AH244" s="3">
        <f>_xlfn.XLOOKUP(AG244,Salespersons!$B:$B,Salespersons!$G:$G,,0)</f>
        <v>5</v>
      </c>
      <c r="AI244" s="3" t="str">
        <f>_xlfn.XLOOKUP(AG244,Salespersons!$B:$B,Salespersons!$I:$I,,0)</f>
        <v>True</v>
      </c>
      <c r="AJ244" s="3" t="s">
        <v>78</v>
      </c>
      <c r="AK244" s="14">
        <f t="shared" si="18"/>
        <v>0</v>
      </c>
      <c r="AL244" s="5">
        <v>0</v>
      </c>
      <c r="AM244" s="5">
        <f t="shared" si="19"/>
        <v>690000</v>
      </c>
      <c r="AN244" s="16">
        <f t="shared" si="23"/>
        <v>6.9</v>
      </c>
      <c r="AO244" s="3" t="s">
        <v>95</v>
      </c>
      <c r="AP244" s="3" t="s">
        <v>32</v>
      </c>
      <c r="AQ244" s="3" t="s">
        <v>119</v>
      </c>
      <c r="AR244" s="3" t="s">
        <v>24</v>
      </c>
      <c r="AS244" s="3" t="s">
        <v>4646</v>
      </c>
      <c r="AT244" s="3" t="s">
        <v>4646</v>
      </c>
      <c r="AU244" s="3" t="s">
        <v>4646</v>
      </c>
      <c r="AV244" s="3" t="s">
        <v>4646</v>
      </c>
      <c r="AW244" s="3" t="s">
        <v>4646</v>
      </c>
    </row>
    <row r="245" spans="1:49" x14ac:dyDescent="0.3">
      <c r="A245" s="3" t="s">
        <v>621</v>
      </c>
      <c r="B245" s="4">
        <v>45578</v>
      </c>
      <c r="C245" s="4" t="str">
        <f t="shared" si="20"/>
        <v>Oct</v>
      </c>
      <c r="D245" s="4" t="str">
        <f t="shared" si="21"/>
        <v>2024</v>
      </c>
      <c r="E245" s="4">
        <v>45595</v>
      </c>
      <c r="F245" s="3" t="s">
        <v>23</v>
      </c>
      <c r="G245" s="3">
        <f t="shared" si="22"/>
        <v>17</v>
      </c>
      <c r="H245" s="3" t="s">
        <v>622</v>
      </c>
      <c r="I245" s="3" t="str">
        <f>VLOOKUP($H245,Customers!$A$1:$I$721,2,FALSE)</f>
        <v>Faisal Singh</v>
      </c>
      <c r="J245" s="3" t="str">
        <f>VLOOKUP($H245,Customers!$A$1:$I$721,3,FALSE)</f>
        <v>Male</v>
      </c>
      <c r="K245" s="3">
        <f>VLOOKUP($H245,Customers!$A$1:$I$721,4,FALSE)</f>
        <v>53</v>
      </c>
      <c r="L245" s="3" t="str">
        <f>VLOOKUP($H245,Customers!$A$1:$I$721,5,FALSE)</f>
        <v>Chennai</v>
      </c>
      <c r="M245" s="3" t="str">
        <f>VLOOKUP($H245,Customers!$A$1:$I$721,6,FALSE)</f>
        <v>Tamil Nadu</v>
      </c>
      <c r="N245" s="3" t="str">
        <f>VLOOKUP($H245,Customers!$A$1:$I$721,7,FALSE)</f>
        <v>Engineer</v>
      </c>
      <c r="O245" s="3">
        <f>VLOOKUP($H245,Customers!$A$1:$I$721,8,FALSE)</f>
        <v>1200000</v>
      </c>
      <c r="P245" s="3" t="str">
        <f>VLOOKUP($H245,Customers!$A$1:$I$721,9,FALSE)</f>
        <v>Individual</v>
      </c>
      <c r="Q245" s="3" t="s">
        <v>62</v>
      </c>
      <c r="R245" s="3" t="str" cm="1">
        <f t="array" ref="R245:Y245">VLOOKUP($Q245,Cars[],{2,3,4,5,6,7,8,9},FALSE)</f>
        <v>Honda</v>
      </c>
      <c r="S245" s="3" t="str">
        <v>City</v>
      </c>
      <c r="T245" s="3" t="str">
        <v>Sedan</v>
      </c>
      <c r="U245" s="3" t="str">
        <v>Petrol</v>
      </c>
      <c r="V245" s="3" t="str">
        <v>Automatic</v>
      </c>
      <c r="W245" s="3">
        <v>1250000</v>
      </c>
      <c r="X245" s="3">
        <v>2023</v>
      </c>
      <c r="Y245" s="3">
        <v>4</v>
      </c>
      <c r="Z245" s="3" t="s">
        <v>186</v>
      </c>
      <c r="AA245" s="3" t="str">
        <f>VLOOKUP(Z245,Dealers[],5,FALSE)</f>
        <v>South</v>
      </c>
      <c r="AB245" s="3" t="str" cm="1">
        <f t="array" ref="AB245:AE245">VLOOKUP($Z245,Dealers[],{2,7,8,9},FALSE)</f>
        <v>Coimbatore Car World</v>
      </c>
      <c r="AC245" s="3">
        <v>2015</v>
      </c>
      <c r="AD245" s="3">
        <v>4500</v>
      </c>
      <c r="AE245" s="3">
        <v>4.3</v>
      </c>
      <c r="AF245" s="3" t="s">
        <v>604</v>
      </c>
      <c r="AG245" s="3" t="str">
        <f>VLOOKUP($AF245,SalesPerson[],2,FALSE)</f>
        <v>Yash Rao</v>
      </c>
      <c r="AH245" s="3">
        <f>_xlfn.XLOOKUP(AG245,Salespersons!$B:$B,Salespersons!$G:$G,,0)</f>
        <v>7</v>
      </c>
      <c r="AI245" s="3" t="str">
        <f>_xlfn.XLOOKUP(AG245,Salespersons!$B:$B,Salespersons!$I:$I,,0)</f>
        <v>True</v>
      </c>
      <c r="AJ245" s="3" t="s">
        <v>78</v>
      </c>
      <c r="AK245" s="14">
        <f t="shared" si="18"/>
        <v>1.6E-2</v>
      </c>
      <c r="AL245" s="5">
        <v>20000</v>
      </c>
      <c r="AM245" s="5">
        <f t="shared" si="19"/>
        <v>1230000</v>
      </c>
      <c r="AN245" s="16">
        <f t="shared" si="23"/>
        <v>12.3</v>
      </c>
      <c r="AO245" s="3" t="s">
        <v>95</v>
      </c>
      <c r="AP245" s="3" t="s">
        <v>100</v>
      </c>
      <c r="AQ245" s="3" t="s">
        <v>22</v>
      </c>
      <c r="AR245" s="3" t="s">
        <v>24</v>
      </c>
      <c r="AS245" s="3" t="str" cm="1">
        <f t="array" ref="AS245:AW245">VLOOKUP($A245,Feedback[],{2,4,5,6,7},FALSE)</f>
        <v>FB0130</v>
      </c>
      <c r="AT245" s="3">
        <v>3</v>
      </c>
      <c r="AU245" s="3">
        <v>7</v>
      </c>
      <c r="AV245" s="3" t="str">
        <v>Dealer Visit</v>
      </c>
      <c r="AW245" s="3" t="str">
        <v>After-Sales Support</v>
      </c>
    </row>
    <row r="246" spans="1:49" x14ac:dyDescent="0.3">
      <c r="A246" s="3" t="s">
        <v>623</v>
      </c>
      <c r="B246" s="4">
        <v>45578</v>
      </c>
      <c r="C246" s="4" t="str">
        <f t="shared" si="20"/>
        <v>Oct</v>
      </c>
      <c r="D246" s="4" t="str">
        <f t="shared" si="21"/>
        <v>2024</v>
      </c>
      <c r="E246" s="4">
        <v>45594</v>
      </c>
      <c r="F246" s="3" t="s">
        <v>23</v>
      </c>
      <c r="G246" s="3">
        <f t="shared" si="22"/>
        <v>16</v>
      </c>
      <c r="H246" s="3" t="s">
        <v>624</v>
      </c>
      <c r="I246" s="3" t="str">
        <f>VLOOKUP($H246,Customers!$A$1:$I$721,2,FALSE)</f>
        <v>Priya Bose</v>
      </c>
      <c r="J246" s="3" t="str">
        <f>VLOOKUP($H246,Customers!$A$1:$I$721,3,FALSE)</f>
        <v>Female</v>
      </c>
      <c r="K246" s="3">
        <f>VLOOKUP($H246,Customers!$A$1:$I$721,4,FALSE)</f>
        <v>41</v>
      </c>
      <c r="L246" s="3" t="str">
        <f>VLOOKUP($H246,Customers!$A$1:$I$721,5,FALSE)</f>
        <v>Chandigarh</v>
      </c>
      <c r="M246" s="3" t="str">
        <f>VLOOKUP($H246,Customers!$A$1:$I$721,6,FALSE)</f>
        <v>Chandigarh</v>
      </c>
      <c r="N246" s="3" t="str">
        <f>VLOOKUP($H246,Customers!$A$1:$I$721,7,FALSE)</f>
        <v>Salaried - Private</v>
      </c>
      <c r="O246" s="3">
        <f>VLOOKUP($H246,Customers!$A$1:$I$721,8,FALSE)</f>
        <v>990000</v>
      </c>
      <c r="P246" s="3" t="str">
        <f>VLOOKUP($H246,Customers!$A$1:$I$721,9,FALSE)</f>
        <v>Individual</v>
      </c>
      <c r="Q246" s="3" t="s">
        <v>81</v>
      </c>
      <c r="R246" s="3" t="str" cm="1">
        <f t="array" ref="R246:Y246">VLOOKUP($Q246,Cars[],{2,3,4,5,6,7,8,9},FALSE)</f>
        <v>Tata</v>
      </c>
      <c r="S246" s="3" t="str">
        <v>Tiago</v>
      </c>
      <c r="T246" s="3" t="str">
        <v>Hatchback</v>
      </c>
      <c r="U246" s="3" t="str">
        <v>Petrol</v>
      </c>
      <c r="V246" s="3" t="str">
        <v>Manual</v>
      </c>
      <c r="W246" s="3">
        <v>570000</v>
      </c>
      <c r="X246" s="3">
        <v>2022</v>
      </c>
      <c r="Y246" s="3">
        <v>3</v>
      </c>
      <c r="Z246" s="3" t="s">
        <v>17</v>
      </c>
      <c r="AA246" s="3" t="str">
        <f>VLOOKUP(Z246,Dealers[],5,FALSE)</f>
        <v>North</v>
      </c>
      <c r="AB246" s="3" t="str" cm="1">
        <f t="array" ref="AB246:AE246">VLOOKUP($Z246,Dealers[],{2,7,8,9},FALSE)</f>
        <v>Chandigarh Car World</v>
      </c>
      <c r="AC246" s="3">
        <v>2018</v>
      </c>
      <c r="AD246" s="3">
        <v>4500</v>
      </c>
      <c r="AE246" s="3">
        <v>4</v>
      </c>
      <c r="AF246" s="3" t="s">
        <v>277</v>
      </c>
      <c r="AG246" s="3" t="str">
        <f>VLOOKUP($AF246,SalesPerson[],2,FALSE)</f>
        <v>Yash Shah</v>
      </c>
      <c r="AH246" s="3">
        <f>_xlfn.XLOOKUP(AG246,Salespersons!$B:$B,Salespersons!$G:$G,,0)</f>
        <v>7</v>
      </c>
      <c r="AI246" s="3" t="str">
        <f>_xlfn.XLOOKUP(AG246,Salespersons!$B:$B,Salespersons!$I:$I,,0)</f>
        <v>True</v>
      </c>
      <c r="AJ246" s="3" t="s">
        <v>59</v>
      </c>
      <c r="AK246" s="14">
        <f t="shared" si="18"/>
        <v>0</v>
      </c>
      <c r="AL246" s="5">
        <v>0</v>
      </c>
      <c r="AM246" s="5">
        <f t="shared" si="19"/>
        <v>570000</v>
      </c>
      <c r="AN246" s="16">
        <f t="shared" si="23"/>
        <v>5.7</v>
      </c>
      <c r="AO246" s="3" t="s">
        <v>31</v>
      </c>
      <c r="AP246" s="3" t="s">
        <v>96</v>
      </c>
      <c r="AQ246" s="3" t="s">
        <v>46</v>
      </c>
      <c r="AR246" s="3" t="s">
        <v>24</v>
      </c>
      <c r="AS246" s="3" t="str" cm="1">
        <f t="array" ref="AS246:AW246">VLOOKUP($A246,Feedback[],{2,4,5,6,7},FALSE)</f>
        <v>FB0131</v>
      </c>
      <c r="AT246" s="3">
        <v>1</v>
      </c>
      <c r="AU246" s="3">
        <v>3</v>
      </c>
      <c r="AV246" s="3" t="str">
        <v>Email</v>
      </c>
      <c r="AW246" s="3" t="str">
        <v>None</v>
      </c>
    </row>
    <row r="247" spans="1:49" x14ac:dyDescent="0.3">
      <c r="A247" s="3" t="s">
        <v>625</v>
      </c>
      <c r="B247" s="4">
        <v>45579</v>
      </c>
      <c r="C247" s="4" t="str">
        <f t="shared" si="20"/>
        <v>Oct</v>
      </c>
      <c r="D247" s="4" t="str">
        <f t="shared" si="21"/>
        <v>2024</v>
      </c>
      <c r="E247" s="3"/>
      <c r="F247" s="3" t="s">
        <v>114</v>
      </c>
      <c r="G247" s="3" t="str">
        <f t="shared" si="22"/>
        <v/>
      </c>
      <c r="H247" s="3" t="s">
        <v>102</v>
      </c>
      <c r="I247" s="3" t="str">
        <f>VLOOKUP($H247,Customers!$A$1:$I$721,2,FALSE)</f>
        <v>Kunal Singh</v>
      </c>
      <c r="J247" s="3" t="str">
        <f>VLOOKUP($H247,Customers!$A$1:$I$721,3,FALSE)</f>
        <v>Male</v>
      </c>
      <c r="K247" s="3">
        <f>VLOOKUP($H247,Customers!$A$1:$I$721,4,FALSE)</f>
        <v>45</v>
      </c>
      <c r="L247" s="3" t="str">
        <f>VLOOKUP($H247,Customers!$A$1:$I$721,5,FALSE)</f>
        <v>Bengaluru</v>
      </c>
      <c r="M247" s="3" t="str">
        <f>VLOOKUP($H247,Customers!$A$1:$I$721,6,FALSE)</f>
        <v>Karnataka</v>
      </c>
      <c r="N247" s="3" t="str">
        <f>VLOOKUP($H247,Customers!$A$1:$I$721,7,FALSE)</f>
        <v>Student/Other</v>
      </c>
      <c r="O247" s="3">
        <f>VLOOKUP($H247,Customers!$A$1:$I$721,8,FALSE)</f>
        <v>480000</v>
      </c>
      <c r="P247" s="3" t="str">
        <f>VLOOKUP($H247,Customers!$A$1:$I$721,9,FALSE)</f>
        <v>Individual</v>
      </c>
      <c r="Q247" s="3" t="s">
        <v>108</v>
      </c>
      <c r="R247" s="3" t="str" cm="1">
        <f t="array" ref="R247:Y247">VLOOKUP($Q247,Cars[],{2,3,4,5,6,7,8,9},FALSE)</f>
        <v>Hyundai</v>
      </c>
      <c r="S247" s="3" t="str">
        <v>i10 Nios</v>
      </c>
      <c r="T247" s="3" t="str">
        <v>Hatchback</v>
      </c>
      <c r="U247" s="3" t="str">
        <v>Petrol</v>
      </c>
      <c r="V247" s="3" t="str">
        <v>Manual</v>
      </c>
      <c r="W247" s="3">
        <v>600000</v>
      </c>
      <c r="X247" s="3">
        <v>2023</v>
      </c>
      <c r="Y247" s="3">
        <v>3</v>
      </c>
      <c r="Z247" s="3" t="s">
        <v>126</v>
      </c>
      <c r="AA247" s="3" t="str">
        <f>VLOOKUP(Z247,Dealers[],5,FALSE)</f>
        <v>South</v>
      </c>
      <c r="AB247" s="3" t="str" cm="1">
        <f t="array" ref="AB247:AE247">VLOOKUP($Z247,Dealers[],{2,7,8,9},FALSE)</f>
        <v>Bengaluru Auto Hub</v>
      </c>
      <c r="AC247" s="3">
        <v>2013</v>
      </c>
      <c r="AD247" s="3">
        <v>12000</v>
      </c>
      <c r="AE247" s="3">
        <v>4.4000000000000004</v>
      </c>
      <c r="AF247" s="3" t="s">
        <v>127</v>
      </c>
      <c r="AG247" s="3" t="str">
        <f>VLOOKUP($AF247,SalesPerson[],2,FALSE)</f>
        <v>Yash Sharma</v>
      </c>
      <c r="AH247" s="3">
        <f>_xlfn.XLOOKUP(AG247,Salespersons!$B:$B,Salespersons!$G:$G,,0)</f>
        <v>5</v>
      </c>
      <c r="AI247" s="3" t="str">
        <f>_xlfn.XLOOKUP(AG247,Salespersons!$B:$B,Salespersons!$I:$I,,0)</f>
        <v>True</v>
      </c>
      <c r="AJ247" s="3" t="s">
        <v>30</v>
      </c>
      <c r="AK247" s="14">
        <f t="shared" si="18"/>
        <v>2.6666666666666668E-2</v>
      </c>
      <c r="AL247" s="5">
        <v>16000</v>
      </c>
      <c r="AM247" s="5">
        <f t="shared" si="19"/>
        <v>584000</v>
      </c>
      <c r="AN247" s="16">
        <f t="shared" si="23"/>
        <v>5.84</v>
      </c>
      <c r="AO247" s="3" t="s">
        <v>31</v>
      </c>
      <c r="AP247" s="3" t="s">
        <v>96</v>
      </c>
      <c r="AQ247" s="3" t="s">
        <v>53</v>
      </c>
      <c r="AR247" s="3" t="s">
        <v>24</v>
      </c>
      <c r="AS247" s="3" t="s">
        <v>4646</v>
      </c>
      <c r="AT247" s="3" t="s">
        <v>4646</v>
      </c>
      <c r="AU247" s="3" t="s">
        <v>4646</v>
      </c>
      <c r="AV247" s="3" t="s">
        <v>4646</v>
      </c>
      <c r="AW247" s="3" t="s">
        <v>4646</v>
      </c>
    </row>
    <row r="248" spans="1:49" x14ac:dyDescent="0.3">
      <c r="A248" s="3" t="s">
        <v>626</v>
      </c>
      <c r="B248" s="4">
        <v>45581</v>
      </c>
      <c r="C248" s="4" t="str">
        <f t="shared" si="20"/>
        <v>Oct</v>
      </c>
      <c r="D248" s="4" t="str">
        <f t="shared" si="21"/>
        <v>2024</v>
      </c>
      <c r="E248" s="4">
        <v>45601</v>
      </c>
      <c r="F248" s="3" t="s">
        <v>23</v>
      </c>
      <c r="G248" s="3">
        <f t="shared" si="22"/>
        <v>20</v>
      </c>
      <c r="H248" s="3" t="s">
        <v>627</v>
      </c>
      <c r="I248" s="3" t="str">
        <f>VLOOKUP($H248,Customers!$A$1:$I$721,2,FALSE)</f>
        <v>Lokesh Shah</v>
      </c>
      <c r="J248" s="3" t="str">
        <f>VLOOKUP($H248,Customers!$A$1:$I$721,3,FALSE)</f>
        <v>Male</v>
      </c>
      <c r="K248" s="3">
        <f>VLOOKUP($H248,Customers!$A$1:$I$721,4,FALSE)</f>
        <v>34</v>
      </c>
      <c r="L248" s="3" t="str">
        <f>VLOOKUP($H248,Customers!$A$1:$I$721,5,FALSE)</f>
        <v>Coimbatore</v>
      </c>
      <c r="M248" s="3" t="str">
        <f>VLOOKUP($H248,Customers!$A$1:$I$721,6,FALSE)</f>
        <v>Tamil Nadu</v>
      </c>
      <c r="N248" s="3" t="str">
        <f>VLOOKUP($H248,Customers!$A$1:$I$721,7,FALSE)</f>
        <v>Business Owner</v>
      </c>
      <c r="O248" s="3">
        <f>VLOOKUP($H248,Customers!$A$1:$I$721,8,FALSE)</f>
        <v>1160000</v>
      </c>
      <c r="P248" s="3" t="str">
        <f>VLOOKUP($H248,Customers!$A$1:$I$721,9,FALSE)</f>
        <v>Corporate</v>
      </c>
      <c r="Q248" s="3" t="s">
        <v>379</v>
      </c>
      <c r="R248" s="3" t="str" cm="1">
        <f t="array" ref="R248:Y248">VLOOKUP($Q248,Cars[],{2,3,4,5,6,7,8,9},FALSE)</f>
        <v>Mahindra</v>
      </c>
      <c r="S248" s="3" t="str">
        <v>Scorpio-N</v>
      </c>
      <c r="T248" s="3" t="str">
        <v>SUV</v>
      </c>
      <c r="U248" s="3" t="str">
        <v>Diesel</v>
      </c>
      <c r="V248" s="3" t="str">
        <v>Automatic</v>
      </c>
      <c r="W248" s="3">
        <v>1500000</v>
      </c>
      <c r="X248" s="3">
        <v>2022</v>
      </c>
      <c r="Y248" s="3">
        <v>4</v>
      </c>
      <c r="Z248" s="3" t="s">
        <v>186</v>
      </c>
      <c r="AA248" s="3" t="str">
        <f>VLOOKUP(Z248,Dealers[],5,FALSE)</f>
        <v>South</v>
      </c>
      <c r="AB248" s="3" t="str" cm="1">
        <f t="array" ref="AB248:AE248">VLOOKUP($Z248,Dealers[],{2,7,8,9},FALSE)</f>
        <v>Coimbatore Car World</v>
      </c>
      <c r="AC248" s="3">
        <v>2015</v>
      </c>
      <c r="AD248" s="3">
        <v>4500</v>
      </c>
      <c r="AE248" s="3">
        <v>4.3</v>
      </c>
      <c r="AF248" s="3" t="s">
        <v>187</v>
      </c>
      <c r="AG248" s="3" t="str">
        <f>VLOOKUP($AF248,SalesPerson[],2,FALSE)</f>
        <v>Arjun Verma</v>
      </c>
      <c r="AH248" s="3">
        <f>_xlfn.XLOOKUP(AG248,Salespersons!$B:$B,Salespersons!$G:$G,,0)</f>
        <v>4</v>
      </c>
      <c r="AI248" s="3" t="str">
        <f>_xlfn.XLOOKUP(AG248,Salespersons!$B:$B,Salespersons!$I:$I,,0)</f>
        <v>True</v>
      </c>
      <c r="AJ248" s="3" t="s">
        <v>45</v>
      </c>
      <c r="AK248" s="14">
        <f t="shared" si="18"/>
        <v>1.7999999999999999E-2</v>
      </c>
      <c r="AL248" s="5">
        <v>27000</v>
      </c>
      <c r="AM248" s="5">
        <f t="shared" si="19"/>
        <v>1473000</v>
      </c>
      <c r="AN248" s="16">
        <f t="shared" si="23"/>
        <v>14.73</v>
      </c>
      <c r="AO248" s="3" t="s">
        <v>202</v>
      </c>
      <c r="AP248" s="3" t="s">
        <v>70</v>
      </c>
      <c r="AQ248" s="3" t="s">
        <v>46</v>
      </c>
      <c r="AR248" s="3" t="s">
        <v>47</v>
      </c>
      <c r="AS248" s="3" t="str" cm="1">
        <f t="array" ref="AS248:AW248">VLOOKUP($A248,Feedback[],{2,4,5,6,7},FALSE)</f>
        <v>FB0132</v>
      </c>
      <c r="AT248" s="3">
        <v>4</v>
      </c>
      <c r="AU248" s="3">
        <v>7</v>
      </c>
      <c r="AV248" s="3" t="str">
        <v>Dealer Visit</v>
      </c>
      <c r="AW248" s="3" t="str">
        <v>None</v>
      </c>
    </row>
    <row r="249" spans="1:49" x14ac:dyDescent="0.3">
      <c r="A249" s="3" t="s">
        <v>628</v>
      </c>
      <c r="B249" s="4">
        <v>45582</v>
      </c>
      <c r="C249" s="4" t="str">
        <f t="shared" si="20"/>
        <v>Oct</v>
      </c>
      <c r="D249" s="4" t="str">
        <f t="shared" si="21"/>
        <v>2024</v>
      </c>
      <c r="E249" s="4">
        <v>45585</v>
      </c>
      <c r="F249" s="3" t="s">
        <v>23</v>
      </c>
      <c r="G249" s="3">
        <f t="shared" si="22"/>
        <v>3</v>
      </c>
      <c r="H249" s="3" t="s">
        <v>629</v>
      </c>
      <c r="I249" s="3" t="str">
        <f>VLOOKUP($H249,Customers!$A$1:$I$721,2,FALSE)</f>
        <v>Vinod Malhotra</v>
      </c>
      <c r="J249" s="3" t="str">
        <f>VLOOKUP($H249,Customers!$A$1:$I$721,3,FALSE)</f>
        <v>Male</v>
      </c>
      <c r="K249" s="3">
        <f>VLOOKUP($H249,Customers!$A$1:$I$721,4,FALSE)</f>
        <v>30</v>
      </c>
      <c r="L249" s="3" t="str">
        <f>VLOOKUP($H249,Customers!$A$1:$I$721,5,FALSE)</f>
        <v>Hyderabad</v>
      </c>
      <c r="M249" s="3" t="str">
        <f>VLOOKUP($H249,Customers!$A$1:$I$721,6,FALSE)</f>
        <v>Telangana</v>
      </c>
      <c r="N249" s="3" t="str">
        <f>VLOOKUP($H249,Customers!$A$1:$I$721,7,FALSE)</f>
        <v>Self-Employed Professional</v>
      </c>
      <c r="O249" s="3">
        <f>VLOOKUP($H249,Customers!$A$1:$I$721,8,FALSE)</f>
        <v>2390000</v>
      </c>
      <c r="P249" s="3" t="str">
        <f>VLOOKUP($H249,Customers!$A$1:$I$721,9,FALSE)</f>
        <v>Individual</v>
      </c>
      <c r="Q249" s="3" t="s">
        <v>16</v>
      </c>
      <c r="R249" s="3" t="str" cm="1">
        <f t="array" ref="R249:Y249">VLOOKUP($Q249,Cars[],{2,3,4,5,6,7,8,9},FALSE)</f>
        <v>Mahindra</v>
      </c>
      <c r="S249" s="3" t="str">
        <v>Bolero</v>
      </c>
      <c r="T249" s="3" t="str">
        <v>SUV</v>
      </c>
      <c r="U249" s="3" t="str">
        <v>Diesel</v>
      </c>
      <c r="V249" s="3" t="str">
        <v>Manual</v>
      </c>
      <c r="W249" s="3">
        <v>1000000</v>
      </c>
      <c r="X249" s="3">
        <v>2019</v>
      </c>
      <c r="Y249" s="3">
        <v>3</v>
      </c>
      <c r="Z249" s="3" t="s">
        <v>68</v>
      </c>
      <c r="AA249" s="3" t="str">
        <f>VLOOKUP(Z249,Dealers[],5,FALSE)</f>
        <v>South</v>
      </c>
      <c r="AB249" s="3" t="str" cm="1">
        <f t="array" ref="AB249:AE249">VLOOKUP($Z249,Dealers[],{2,7,8,9},FALSE)</f>
        <v>Hyderabad Automobiles</v>
      </c>
      <c r="AC249" s="3">
        <v>2019</v>
      </c>
      <c r="AD249" s="3">
        <v>4500</v>
      </c>
      <c r="AE249" s="3">
        <v>3.8</v>
      </c>
      <c r="AF249" s="3" t="s">
        <v>69</v>
      </c>
      <c r="AG249" s="3" t="str">
        <f>VLOOKUP($AF249,SalesPerson[],2,FALSE)</f>
        <v>Mohit Patel</v>
      </c>
      <c r="AH249" s="3">
        <f>_xlfn.XLOOKUP(AG249,Salespersons!$B:$B,Salespersons!$G:$G,,0)</f>
        <v>7</v>
      </c>
      <c r="AI249" s="3" t="str">
        <f>_xlfn.XLOOKUP(AG249,Salespersons!$B:$B,Salespersons!$I:$I,,0)</f>
        <v>True</v>
      </c>
      <c r="AJ249" s="3" t="s">
        <v>78</v>
      </c>
      <c r="AK249" s="14">
        <f t="shared" si="18"/>
        <v>2.5999999999999999E-2</v>
      </c>
      <c r="AL249" s="5">
        <v>26000</v>
      </c>
      <c r="AM249" s="5">
        <f t="shared" si="19"/>
        <v>974000</v>
      </c>
      <c r="AN249" s="16">
        <f t="shared" si="23"/>
        <v>9.74</v>
      </c>
      <c r="AO249" s="3" t="s">
        <v>31</v>
      </c>
      <c r="AP249" s="3" t="s">
        <v>227</v>
      </c>
      <c r="AQ249" s="3" t="s">
        <v>119</v>
      </c>
      <c r="AR249" s="3" t="s">
        <v>24</v>
      </c>
      <c r="AS249" s="3" t="str" cm="1">
        <f t="array" ref="AS249:AW249">VLOOKUP($A249,Feedback[],{2,4,5,6,7},FALSE)</f>
        <v>FB0133</v>
      </c>
      <c r="AT249" s="3">
        <v>1</v>
      </c>
      <c r="AU249" s="3">
        <v>3</v>
      </c>
      <c r="AV249" s="3" t="str">
        <v>Dealer Visit</v>
      </c>
      <c r="AW249" s="3" t="str">
        <v>Sales Experience</v>
      </c>
    </row>
    <row r="250" spans="1:49" x14ac:dyDescent="0.3">
      <c r="A250" s="3" t="s">
        <v>630</v>
      </c>
      <c r="B250" s="4">
        <v>45584</v>
      </c>
      <c r="C250" s="4" t="str">
        <f t="shared" si="20"/>
        <v>Oct</v>
      </c>
      <c r="D250" s="4" t="str">
        <f t="shared" si="21"/>
        <v>2024</v>
      </c>
      <c r="E250" s="3"/>
      <c r="F250" s="3" t="s">
        <v>114</v>
      </c>
      <c r="G250" s="3" t="str">
        <f t="shared" si="22"/>
        <v/>
      </c>
      <c r="H250" s="3" t="s">
        <v>631</v>
      </c>
      <c r="I250" s="3" t="str">
        <f>VLOOKUP($H250,Customers!$A$1:$I$721,2,FALSE)</f>
        <v>Sandeep Malhotra</v>
      </c>
      <c r="J250" s="3" t="str">
        <f>VLOOKUP($H250,Customers!$A$1:$I$721,3,FALSE)</f>
        <v>Male</v>
      </c>
      <c r="K250" s="3">
        <f>VLOOKUP($H250,Customers!$A$1:$I$721,4,FALSE)</f>
        <v>37</v>
      </c>
      <c r="L250" s="3" t="str">
        <f>VLOOKUP($H250,Customers!$A$1:$I$721,5,FALSE)</f>
        <v>Mysuru</v>
      </c>
      <c r="M250" s="3" t="str">
        <f>VLOOKUP($H250,Customers!$A$1:$I$721,6,FALSE)</f>
        <v>Karnataka</v>
      </c>
      <c r="N250" s="3" t="str">
        <f>VLOOKUP($H250,Customers!$A$1:$I$721,7,FALSE)</f>
        <v>Self-Employed Professional</v>
      </c>
      <c r="O250" s="3">
        <f>VLOOKUP($H250,Customers!$A$1:$I$721,8,FALSE)</f>
        <v>2510000</v>
      </c>
      <c r="P250" s="3" t="str">
        <f>VLOOKUP($H250,Customers!$A$1:$I$721,9,FALSE)</f>
        <v>Individual</v>
      </c>
      <c r="Q250" s="3" t="s">
        <v>153</v>
      </c>
      <c r="R250" s="3" t="str" cm="1">
        <f t="array" ref="R250:Y250">VLOOKUP($Q250,Cars[],{2,3,4,5,6,7,8,9},FALSE)</f>
        <v>Honda</v>
      </c>
      <c r="S250" s="3" t="str">
        <v>Amaze</v>
      </c>
      <c r="T250" s="3" t="str">
        <v>Sedan</v>
      </c>
      <c r="U250" s="3" t="str">
        <v>Petrol</v>
      </c>
      <c r="V250" s="3" t="str">
        <v>Manual</v>
      </c>
      <c r="W250" s="3">
        <v>800000</v>
      </c>
      <c r="X250" s="3">
        <v>2024</v>
      </c>
      <c r="Y250" s="3">
        <v>3</v>
      </c>
      <c r="Z250" s="3" t="s">
        <v>104</v>
      </c>
      <c r="AA250" s="3" t="str">
        <f>VLOOKUP(Z250,Dealers[],5,FALSE)</f>
        <v>South</v>
      </c>
      <c r="AB250" s="3" t="str" cm="1">
        <f t="array" ref="AB250:AE250">VLOOKUP($Z250,Dealers[],{2,7,8,9},FALSE)</f>
        <v>Mysuru Auto Hub</v>
      </c>
      <c r="AC250" s="3">
        <v>2006</v>
      </c>
      <c r="AD250" s="3">
        <v>4500</v>
      </c>
      <c r="AE250" s="3">
        <v>4.5999999999999996</v>
      </c>
      <c r="AF250" s="3" t="s">
        <v>105</v>
      </c>
      <c r="AG250" s="3" t="str">
        <f>VLOOKUP($AF250,SalesPerson[],2,FALSE)</f>
        <v>Tanvi Reddy</v>
      </c>
      <c r="AH250" s="3">
        <f>_xlfn.XLOOKUP(AG250,Salespersons!$B:$B,Salespersons!$G:$G,,0)</f>
        <v>4</v>
      </c>
      <c r="AI250" s="3" t="str">
        <f>_xlfn.XLOOKUP(AG250,Salespersons!$B:$B,Salespersons!$I:$I,,0)</f>
        <v>True</v>
      </c>
      <c r="AJ250" s="3" t="s">
        <v>30</v>
      </c>
      <c r="AK250" s="14">
        <f t="shared" si="18"/>
        <v>0</v>
      </c>
      <c r="AL250" s="5">
        <v>0</v>
      </c>
      <c r="AM250" s="5">
        <f t="shared" si="19"/>
        <v>800000</v>
      </c>
      <c r="AN250" s="16">
        <f t="shared" si="23"/>
        <v>8</v>
      </c>
      <c r="AO250" s="3" t="s">
        <v>95</v>
      </c>
      <c r="AP250" s="3" t="s">
        <v>32</v>
      </c>
      <c r="AQ250" s="3" t="s">
        <v>86</v>
      </c>
      <c r="AR250" s="3" t="s">
        <v>24</v>
      </c>
      <c r="AS250" s="3" t="s">
        <v>4646</v>
      </c>
      <c r="AT250" s="3" t="s">
        <v>4646</v>
      </c>
      <c r="AU250" s="3" t="s">
        <v>4646</v>
      </c>
      <c r="AV250" s="3" t="s">
        <v>4646</v>
      </c>
      <c r="AW250" s="3" t="s">
        <v>4646</v>
      </c>
    </row>
    <row r="251" spans="1:49" x14ac:dyDescent="0.3">
      <c r="A251" s="3" t="s">
        <v>632</v>
      </c>
      <c r="B251" s="4">
        <v>45585</v>
      </c>
      <c r="C251" s="4" t="str">
        <f t="shared" si="20"/>
        <v>Oct</v>
      </c>
      <c r="D251" s="4" t="str">
        <f t="shared" si="21"/>
        <v>2024</v>
      </c>
      <c r="E251" s="4">
        <v>45605</v>
      </c>
      <c r="F251" s="3" t="s">
        <v>23</v>
      </c>
      <c r="G251" s="3">
        <f t="shared" si="22"/>
        <v>20</v>
      </c>
      <c r="H251" s="3" t="s">
        <v>633</v>
      </c>
      <c r="I251" s="3" t="str">
        <f>VLOOKUP($H251,Customers!$A$1:$I$721,2,FALSE)</f>
        <v>Rakesh Gupta</v>
      </c>
      <c r="J251" s="3" t="str">
        <f>VLOOKUP($H251,Customers!$A$1:$I$721,3,FALSE)</f>
        <v>Male</v>
      </c>
      <c r="K251" s="3">
        <f>VLOOKUP($H251,Customers!$A$1:$I$721,4,FALSE)</f>
        <v>22</v>
      </c>
      <c r="L251" s="3" t="str">
        <f>VLOOKUP($H251,Customers!$A$1:$I$721,5,FALSE)</f>
        <v>Mysuru</v>
      </c>
      <c r="M251" s="3" t="str">
        <f>VLOOKUP($H251,Customers!$A$1:$I$721,6,FALSE)</f>
        <v>Karnataka</v>
      </c>
      <c r="N251" s="3" t="str">
        <f>VLOOKUP($H251,Customers!$A$1:$I$721,7,FALSE)</f>
        <v>Salaried - Government</v>
      </c>
      <c r="O251" s="3">
        <f>VLOOKUP($H251,Customers!$A$1:$I$721,8,FALSE)</f>
        <v>1150000</v>
      </c>
      <c r="P251" s="3" t="str">
        <f>VLOOKUP($H251,Customers!$A$1:$I$721,9,FALSE)</f>
        <v>Individual</v>
      </c>
      <c r="Q251" s="3" t="s">
        <v>27</v>
      </c>
      <c r="R251" s="3" t="str" cm="1">
        <f t="array" ref="R251:Y251">VLOOKUP($Q251,Cars[],{2,3,4,5,6,7,8,9},FALSE)</f>
        <v>Maruti Suzuki</v>
      </c>
      <c r="S251" s="3" t="str">
        <v>Brezza</v>
      </c>
      <c r="T251" s="3" t="str">
        <v>SUV</v>
      </c>
      <c r="U251" s="3" t="str">
        <v>Petrol</v>
      </c>
      <c r="V251" s="3" t="str">
        <v>Automatic</v>
      </c>
      <c r="W251" s="3">
        <v>900000</v>
      </c>
      <c r="X251" s="3">
        <v>2022</v>
      </c>
      <c r="Y251" s="3">
        <v>3</v>
      </c>
      <c r="Z251" s="3" t="s">
        <v>126</v>
      </c>
      <c r="AA251" s="3" t="str">
        <f>VLOOKUP(Z251,Dealers[],5,FALSE)</f>
        <v>South</v>
      </c>
      <c r="AB251" s="3" t="str" cm="1">
        <f t="array" ref="AB251:AE251">VLOOKUP($Z251,Dealers[],{2,7,8,9},FALSE)</f>
        <v>Bengaluru Auto Hub</v>
      </c>
      <c r="AC251" s="3">
        <v>2013</v>
      </c>
      <c r="AD251" s="3">
        <v>12000</v>
      </c>
      <c r="AE251" s="3">
        <v>4.4000000000000004</v>
      </c>
      <c r="AF251" s="3" t="s">
        <v>156</v>
      </c>
      <c r="AG251" s="3" t="str">
        <f>VLOOKUP($AF251,SalesPerson[],2,FALSE)</f>
        <v>Yash Singh</v>
      </c>
      <c r="AH251" s="3">
        <f>_xlfn.XLOOKUP(AG251,Salespersons!$B:$B,Salespersons!$G:$G,,0)</f>
        <v>4</v>
      </c>
      <c r="AI251" s="3" t="str">
        <f>_xlfn.XLOOKUP(AG251,Salespersons!$B:$B,Salespersons!$I:$I,,0)</f>
        <v>True</v>
      </c>
      <c r="AJ251" s="3" t="s">
        <v>78</v>
      </c>
      <c r="AK251" s="14">
        <f t="shared" si="18"/>
        <v>2.7777777777777776E-2</v>
      </c>
      <c r="AL251" s="5">
        <v>25000</v>
      </c>
      <c r="AM251" s="5">
        <f t="shared" si="19"/>
        <v>875000</v>
      </c>
      <c r="AN251" s="16">
        <f t="shared" si="23"/>
        <v>8.75</v>
      </c>
      <c r="AO251" s="3" t="s">
        <v>31</v>
      </c>
      <c r="AP251" s="3" t="s">
        <v>100</v>
      </c>
      <c r="AQ251" s="3" t="s">
        <v>53</v>
      </c>
      <c r="AR251" s="3" t="s">
        <v>47</v>
      </c>
      <c r="AS251" s="3" t="str" cm="1">
        <f t="array" ref="AS251:AW251">VLOOKUP($A251,Feedback[],{2,4,5,6,7},FALSE)</f>
        <v>FB0134</v>
      </c>
      <c r="AT251" s="3">
        <v>5</v>
      </c>
      <c r="AU251" s="3">
        <v>10</v>
      </c>
      <c r="AV251" s="3" t="str">
        <v>Online Survey</v>
      </c>
      <c r="AW251" s="3" t="str">
        <v>None</v>
      </c>
    </row>
    <row r="252" spans="1:49" x14ac:dyDescent="0.3">
      <c r="A252" s="3" t="s">
        <v>634</v>
      </c>
      <c r="B252" s="4">
        <v>45585</v>
      </c>
      <c r="C252" s="4" t="str">
        <f t="shared" si="20"/>
        <v>Oct</v>
      </c>
      <c r="D252" s="4" t="str">
        <f t="shared" si="21"/>
        <v>2024</v>
      </c>
      <c r="E252" s="4">
        <v>45616</v>
      </c>
      <c r="F252" s="3" t="s">
        <v>23</v>
      </c>
      <c r="G252" s="3">
        <f t="shared" si="22"/>
        <v>31</v>
      </c>
      <c r="H252" s="3" t="s">
        <v>635</v>
      </c>
      <c r="I252" s="3" t="str">
        <f>VLOOKUP($H252,Customers!$A$1:$I$721,2,FALSE)</f>
        <v>Imran Saini</v>
      </c>
      <c r="J252" s="3" t="str">
        <f>VLOOKUP($H252,Customers!$A$1:$I$721,3,FALSE)</f>
        <v>Male</v>
      </c>
      <c r="K252" s="3">
        <f>VLOOKUP($H252,Customers!$A$1:$I$721,4,FALSE)</f>
        <v>42</v>
      </c>
      <c r="L252" s="3" t="str">
        <f>VLOOKUP($H252,Customers!$A$1:$I$721,5,FALSE)</f>
        <v>Hyderabad</v>
      </c>
      <c r="M252" s="3" t="str">
        <f>VLOOKUP($H252,Customers!$A$1:$I$721,6,FALSE)</f>
        <v>Telangana</v>
      </c>
      <c r="N252" s="3" t="str">
        <f>VLOOKUP($H252,Customers!$A$1:$I$721,7,FALSE)</f>
        <v>Engineer</v>
      </c>
      <c r="O252" s="3">
        <f>VLOOKUP($H252,Customers!$A$1:$I$721,8,FALSE)</f>
        <v>780000</v>
      </c>
      <c r="P252" s="3" t="str">
        <f>VLOOKUP($H252,Customers!$A$1:$I$721,9,FALSE)</f>
        <v>Individual</v>
      </c>
      <c r="Q252" s="3" t="s">
        <v>138</v>
      </c>
      <c r="R252" s="3" t="str" cm="1">
        <f t="array" ref="R252:Y252">VLOOKUP($Q252,Cars[],{2,3,4,5,6,7,8,9},FALSE)</f>
        <v>Tata</v>
      </c>
      <c r="S252" s="3" t="str">
        <v>Nexon</v>
      </c>
      <c r="T252" s="3" t="str">
        <v>SUV</v>
      </c>
      <c r="U252" s="3" t="str">
        <v>Diesel</v>
      </c>
      <c r="V252" s="3" t="str">
        <v>Manual</v>
      </c>
      <c r="W252" s="3">
        <v>950000</v>
      </c>
      <c r="X252" s="3">
        <v>2023</v>
      </c>
      <c r="Y252" s="3">
        <v>3</v>
      </c>
      <c r="Z252" s="3" t="s">
        <v>68</v>
      </c>
      <c r="AA252" s="3" t="str">
        <f>VLOOKUP(Z252,Dealers[],5,FALSE)</f>
        <v>South</v>
      </c>
      <c r="AB252" s="3" t="str" cm="1">
        <f t="array" ref="AB252:AE252">VLOOKUP($Z252,Dealers[],{2,7,8,9},FALSE)</f>
        <v>Hyderabad Automobiles</v>
      </c>
      <c r="AC252" s="3">
        <v>2019</v>
      </c>
      <c r="AD252" s="3">
        <v>4500</v>
      </c>
      <c r="AE252" s="3">
        <v>3.8</v>
      </c>
      <c r="AF252" s="3" t="s">
        <v>69</v>
      </c>
      <c r="AG252" s="3" t="str">
        <f>VLOOKUP($AF252,SalesPerson[],2,FALSE)</f>
        <v>Mohit Patel</v>
      </c>
      <c r="AH252" s="3">
        <f>_xlfn.XLOOKUP(AG252,Salespersons!$B:$B,Salespersons!$G:$G,,0)</f>
        <v>7</v>
      </c>
      <c r="AI252" s="3" t="str">
        <f>_xlfn.XLOOKUP(AG252,Salespersons!$B:$B,Salespersons!$I:$I,,0)</f>
        <v>True</v>
      </c>
      <c r="AJ252" s="3" t="s">
        <v>30</v>
      </c>
      <c r="AK252" s="14">
        <f t="shared" si="18"/>
        <v>0</v>
      </c>
      <c r="AL252" s="5">
        <v>0</v>
      </c>
      <c r="AM252" s="5">
        <f t="shared" si="19"/>
        <v>950000</v>
      </c>
      <c r="AN252" s="16">
        <f t="shared" si="23"/>
        <v>9.5</v>
      </c>
      <c r="AO252" s="3" t="s">
        <v>20</v>
      </c>
      <c r="AP252" s="3" t="s">
        <v>21</v>
      </c>
      <c r="AQ252" s="3" t="s">
        <v>122</v>
      </c>
      <c r="AR252" s="3" t="s">
        <v>24</v>
      </c>
      <c r="AS252" s="3" t="str" cm="1">
        <f t="array" ref="AS252:AW252">VLOOKUP($A252,Feedback[],{2,4,5,6,7},FALSE)</f>
        <v>FB0135</v>
      </c>
      <c r="AT252" s="3">
        <v>3</v>
      </c>
      <c r="AU252" s="3">
        <v>7</v>
      </c>
      <c r="AV252" s="3" t="str">
        <v>Email</v>
      </c>
      <c r="AW252" s="3" t="str">
        <v>Delivery Delay</v>
      </c>
    </row>
    <row r="253" spans="1:49" x14ac:dyDescent="0.3">
      <c r="A253" s="3" t="s">
        <v>636</v>
      </c>
      <c r="B253" s="4">
        <v>45586</v>
      </c>
      <c r="C253" s="4" t="str">
        <f t="shared" si="20"/>
        <v>Oct</v>
      </c>
      <c r="D253" s="4" t="str">
        <f t="shared" si="21"/>
        <v>2024</v>
      </c>
      <c r="E253" s="4">
        <v>45604</v>
      </c>
      <c r="F253" s="3" t="s">
        <v>23</v>
      </c>
      <c r="G253" s="3">
        <f t="shared" si="22"/>
        <v>18</v>
      </c>
      <c r="H253" s="3" t="s">
        <v>637</v>
      </c>
      <c r="I253" s="3" t="str">
        <f>VLOOKUP($H253,Customers!$A$1:$I$721,2,FALSE)</f>
        <v>Anjali Bansal</v>
      </c>
      <c r="J253" s="3" t="str">
        <f>VLOOKUP($H253,Customers!$A$1:$I$721,3,FALSE)</f>
        <v>Female</v>
      </c>
      <c r="K253" s="3">
        <f>VLOOKUP($H253,Customers!$A$1:$I$721,4,FALSE)</f>
        <v>28</v>
      </c>
      <c r="L253" s="3" t="str">
        <f>VLOOKUP($H253,Customers!$A$1:$I$721,5,FALSE)</f>
        <v>Bhubaneswar</v>
      </c>
      <c r="M253" s="3" t="str">
        <f>VLOOKUP($H253,Customers!$A$1:$I$721,6,FALSE)</f>
        <v>Odisha</v>
      </c>
      <c r="N253" s="3" t="str">
        <f>VLOOKUP($H253,Customers!$A$1:$I$721,7,FALSE)</f>
        <v>Engineer</v>
      </c>
      <c r="O253" s="3">
        <f>VLOOKUP($H253,Customers!$A$1:$I$721,8,FALSE)</f>
        <v>1180000</v>
      </c>
      <c r="P253" s="3" t="str">
        <f>VLOOKUP($H253,Customers!$A$1:$I$721,9,FALSE)</f>
        <v>Individual</v>
      </c>
      <c r="Q253" s="3" t="s">
        <v>42</v>
      </c>
      <c r="R253" s="3" t="str" cm="1">
        <f t="array" ref="R253:Y253">VLOOKUP($Q253,Cars[],{2,3,4,5,6,7,8,9},FALSE)</f>
        <v>Maruti Suzuki</v>
      </c>
      <c r="S253" s="3" t="str">
        <v>Swift</v>
      </c>
      <c r="T253" s="3" t="str">
        <v>Hatchback</v>
      </c>
      <c r="U253" s="3" t="str">
        <v>Petrol</v>
      </c>
      <c r="V253" s="3" t="str">
        <v>Manual</v>
      </c>
      <c r="W253" s="3">
        <v>650000</v>
      </c>
      <c r="X253" s="3">
        <v>2024</v>
      </c>
      <c r="Y253" s="3">
        <v>3</v>
      </c>
      <c r="Z253" s="3" t="s">
        <v>63</v>
      </c>
      <c r="AA253" s="3" t="str">
        <f>VLOOKUP(Z253,Dealers[],5,FALSE)</f>
        <v>East</v>
      </c>
      <c r="AB253" s="3" t="str" cm="1">
        <f t="array" ref="AB253:AE253">VLOOKUP($Z253,Dealers[],{2,7,8,9},FALSE)</f>
        <v>Bhubaneswar Motors</v>
      </c>
      <c r="AC253" s="3">
        <v>2008</v>
      </c>
      <c r="AD253" s="3">
        <v>4500</v>
      </c>
      <c r="AE253" s="3">
        <v>4.3</v>
      </c>
      <c r="AF253" s="3" t="s">
        <v>503</v>
      </c>
      <c r="AG253" s="3" t="str">
        <f>VLOOKUP($AF253,SalesPerson[],2,FALSE)</f>
        <v>Tarun Saini</v>
      </c>
      <c r="AH253" s="3">
        <f>_xlfn.XLOOKUP(AG253,Salespersons!$B:$B,Salespersons!$G:$G,,0)</f>
        <v>7</v>
      </c>
      <c r="AI253" s="3" t="str">
        <f>_xlfn.XLOOKUP(AG253,Salespersons!$B:$B,Salespersons!$I:$I,,0)</f>
        <v>True</v>
      </c>
      <c r="AJ253" s="3" t="s">
        <v>75</v>
      </c>
      <c r="AK253" s="14">
        <f t="shared" si="18"/>
        <v>0</v>
      </c>
      <c r="AL253" s="5">
        <v>0</v>
      </c>
      <c r="AM253" s="5">
        <f t="shared" si="19"/>
        <v>650000</v>
      </c>
      <c r="AN253" s="16">
        <f t="shared" si="23"/>
        <v>6.5</v>
      </c>
      <c r="AO253" s="3" t="s">
        <v>31</v>
      </c>
      <c r="AP253" s="3" t="s">
        <v>180</v>
      </c>
      <c r="AQ253" s="3" t="s">
        <v>122</v>
      </c>
      <c r="AR253" s="3" t="s">
        <v>24</v>
      </c>
      <c r="AS253" s="3" t="s">
        <v>4646</v>
      </c>
      <c r="AT253" s="3" t="s">
        <v>4646</v>
      </c>
      <c r="AU253" s="3" t="s">
        <v>4646</v>
      </c>
      <c r="AV253" s="3" t="s">
        <v>4646</v>
      </c>
      <c r="AW253" s="3" t="s">
        <v>4646</v>
      </c>
    </row>
    <row r="254" spans="1:49" x14ac:dyDescent="0.3">
      <c r="A254" s="3" t="s">
        <v>638</v>
      </c>
      <c r="B254" s="4">
        <v>45586</v>
      </c>
      <c r="C254" s="4" t="str">
        <f t="shared" si="20"/>
        <v>Oct</v>
      </c>
      <c r="D254" s="4" t="str">
        <f t="shared" si="21"/>
        <v>2024</v>
      </c>
      <c r="E254" s="4">
        <v>45607</v>
      </c>
      <c r="F254" s="3" t="s">
        <v>23</v>
      </c>
      <c r="G254" s="3">
        <f t="shared" si="22"/>
        <v>21</v>
      </c>
      <c r="H254" s="3" t="s">
        <v>408</v>
      </c>
      <c r="I254" s="3" t="str">
        <f>VLOOKUP($H254,Customers!$A$1:$I$721,2,FALSE)</f>
        <v>Divya Mehta</v>
      </c>
      <c r="J254" s="3" t="str">
        <f>VLOOKUP($H254,Customers!$A$1:$I$721,3,FALSE)</f>
        <v>Female</v>
      </c>
      <c r="K254" s="3">
        <f>VLOOKUP($H254,Customers!$A$1:$I$721,4,FALSE)</f>
        <v>40</v>
      </c>
      <c r="L254" s="3" t="str">
        <f>VLOOKUP($H254,Customers!$A$1:$I$721,5,FALSE)</f>
        <v>Hyderabad</v>
      </c>
      <c r="M254" s="3" t="str">
        <f>VLOOKUP($H254,Customers!$A$1:$I$721,6,FALSE)</f>
        <v>Telangana</v>
      </c>
      <c r="N254" s="3" t="str">
        <f>VLOOKUP($H254,Customers!$A$1:$I$721,7,FALSE)</f>
        <v>Salaried - Private</v>
      </c>
      <c r="O254" s="3">
        <f>VLOOKUP($H254,Customers!$A$1:$I$721,8,FALSE)</f>
        <v>730000</v>
      </c>
      <c r="P254" s="3" t="str">
        <f>VLOOKUP($H254,Customers!$A$1:$I$721,9,FALSE)</f>
        <v>Individual</v>
      </c>
      <c r="Q254" s="3" t="s">
        <v>56</v>
      </c>
      <c r="R254" s="3" t="str" cm="1">
        <f t="array" ref="R254:Y254">VLOOKUP($Q254,Cars[],{2,3,4,5,6,7,8,9},FALSE)</f>
        <v>Maruti Suzuki</v>
      </c>
      <c r="S254" s="3" t="str">
        <v>Baleno</v>
      </c>
      <c r="T254" s="3" t="str">
        <v>Hatchback</v>
      </c>
      <c r="U254" s="3" t="str">
        <v>Petrol</v>
      </c>
      <c r="V254" s="3" t="str">
        <v>Automatic</v>
      </c>
      <c r="W254" s="3">
        <v>760000</v>
      </c>
      <c r="X254" s="3">
        <v>2022</v>
      </c>
      <c r="Y254" s="3">
        <v>2</v>
      </c>
      <c r="Z254" s="3" t="s">
        <v>68</v>
      </c>
      <c r="AA254" s="3" t="str">
        <f>VLOOKUP(Z254,Dealers[],5,FALSE)</f>
        <v>South</v>
      </c>
      <c r="AB254" s="3" t="str" cm="1">
        <f t="array" ref="AB254:AE254">VLOOKUP($Z254,Dealers[],{2,7,8,9},FALSE)</f>
        <v>Hyderabad Automobiles</v>
      </c>
      <c r="AC254" s="3">
        <v>2019</v>
      </c>
      <c r="AD254" s="3">
        <v>4500</v>
      </c>
      <c r="AE254" s="3">
        <v>3.8</v>
      </c>
      <c r="AF254" s="3" t="s">
        <v>150</v>
      </c>
      <c r="AG254" s="3" t="str">
        <f>VLOOKUP($AF254,SalesPerson[],2,FALSE)</f>
        <v>Gaurav Shah</v>
      </c>
      <c r="AH254" s="3">
        <f>_xlfn.XLOOKUP(AG254,Salespersons!$B:$B,Salespersons!$G:$G,,0)</f>
        <v>4</v>
      </c>
      <c r="AI254" s="3" t="str">
        <f>_xlfn.XLOOKUP(AG254,Salespersons!$B:$B,Salespersons!$I:$I,,0)</f>
        <v>True</v>
      </c>
      <c r="AJ254" s="3" t="s">
        <v>78</v>
      </c>
      <c r="AK254" s="14">
        <f t="shared" si="18"/>
        <v>2.6315789473684209E-2</v>
      </c>
      <c r="AL254" s="5">
        <v>20000</v>
      </c>
      <c r="AM254" s="5">
        <f t="shared" si="19"/>
        <v>740000</v>
      </c>
      <c r="AN254" s="16">
        <f t="shared" si="23"/>
        <v>7.4</v>
      </c>
      <c r="AO254" s="3" t="s">
        <v>95</v>
      </c>
      <c r="AP254" s="3" t="s">
        <v>32</v>
      </c>
      <c r="AQ254" s="3" t="s">
        <v>46</v>
      </c>
      <c r="AR254" s="3" t="s">
        <v>24</v>
      </c>
      <c r="AS254" s="3" t="s">
        <v>4646</v>
      </c>
      <c r="AT254" s="3" t="s">
        <v>4646</v>
      </c>
      <c r="AU254" s="3" t="s">
        <v>4646</v>
      </c>
      <c r="AV254" s="3" t="s">
        <v>4646</v>
      </c>
      <c r="AW254" s="3" t="s">
        <v>4646</v>
      </c>
    </row>
    <row r="255" spans="1:49" x14ac:dyDescent="0.3">
      <c r="A255" s="3" t="s">
        <v>639</v>
      </c>
      <c r="B255" s="4">
        <v>45587</v>
      </c>
      <c r="C255" s="4" t="str">
        <f t="shared" si="20"/>
        <v>Oct</v>
      </c>
      <c r="D255" s="4" t="str">
        <f t="shared" si="21"/>
        <v>2024</v>
      </c>
      <c r="E255" s="4">
        <v>45608</v>
      </c>
      <c r="F255" s="3" t="s">
        <v>23</v>
      </c>
      <c r="G255" s="3">
        <f t="shared" si="22"/>
        <v>21</v>
      </c>
      <c r="H255" s="3" t="s">
        <v>640</v>
      </c>
      <c r="I255" s="3" t="str">
        <f>VLOOKUP($H255,Customers!$A$1:$I$721,2,FALSE)</f>
        <v>Faisal Jain</v>
      </c>
      <c r="J255" s="3" t="str">
        <f>VLOOKUP($H255,Customers!$A$1:$I$721,3,FALSE)</f>
        <v>Male</v>
      </c>
      <c r="K255" s="3">
        <f>VLOOKUP($H255,Customers!$A$1:$I$721,4,FALSE)</f>
        <v>34</v>
      </c>
      <c r="L255" s="3" t="str">
        <f>VLOOKUP($H255,Customers!$A$1:$I$721,5,FALSE)</f>
        <v>Coimbatore</v>
      </c>
      <c r="M255" s="3" t="str">
        <f>VLOOKUP($H255,Customers!$A$1:$I$721,6,FALSE)</f>
        <v>Tamil Nadu</v>
      </c>
      <c r="N255" s="3" t="str">
        <f>VLOOKUP($H255,Customers!$A$1:$I$721,7,FALSE)</f>
        <v>Teacher</v>
      </c>
      <c r="O255" s="3">
        <f>VLOOKUP($H255,Customers!$A$1:$I$721,8,FALSE)</f>
        <v>680000</v>
      </c>
      <c r="P255" s="3" t="str">
        <f>VLOOKUP($H255,Customers!$A$1:$I$721,9,FALSE)</f>
        <v>Individual</v>
      </c>
      <c r="Q255" s="3" t="s">
        <v>108</v>
      </c>
      <c r="R255" s="3" t="str" cm="1">
        <f t="array" ref="R255:Y255">VLOOKUP($Q255,Cars[],{2,3,4,5,6,7,8,9},FALSE)</f>
        <v>Hyundai</v>
      </c>
      <c r="S255" s="3" t="str">
        <v>i10 Nios</v>
      </c>
      <c r="T255" s="3" t="str">
        <v>Hatchback</v>
      </c>
      <c r="U255" s="3" t="str">
        <v>Petrol</v>
      </c>
      <c r="V255" s="3" t="str">
        <v>Manual</v>
      </c>
      <c r="W255" s="3">
        <v>600000</v>
      </c>
      <c r="X255" s="3">
        <v>2023</v>
      </c>
      <c r="Y255" s="3">
        <v>3</v>
      </c>
      <c r="Z255" s="3" t="s">
        <v>186</v>
      </c>
      <c r="AA255" s="3" t="str">
        <f>VLOOKUP(Z255,Dealers[],5,FALSE)</f>
        <v>South</v>
      </c>
      <c r="AB255" s="3" t="str" cm="1">
        <f t="array" ref="AB255:AE255">VLOOKUP($Z255,Dealers[],{2,7,8,9},FALSE)</f>
        <v>Coimbatore Car World</v>
      </c>
      <c r="AC255" s="3">
        <v>2015</v>
      </c>
      <c r="AD255" s="3">
        <v>4500</v>
      </c>
      <c r="AE255" s="3">
        <v>4.3</v>
      </c>
      <c r="AF255" s="3" t="s">
        <v>604</v>
      </c>
      <c r="AG255" s="3" t="str">
        <f>VLOOKUP($AF255,SalesPerson[],2,FALSE)</f>
        <v>Yash Rao</v>
      </c>
      <c r="AH255" s="3">
        <f>_xlfn.XLOOKUP(AG255,Salespersons!$B:$B,Salespersons!$G:$G,,0)</f>
        <v>7</v>
      </c>
      <c r="AI255" s="3" t="str">
        <f>_xlfn.XLOOKUP(AG255,Salespersons!$B:$B,Salespersons!$I:$I,,0)</f>
        <v>True</v>
      </c>
      <c r="AJ255" s="3" t="s">
        <v>19</v>
      </c>
      <c r="AK255" s="14">
        <f t="shared" si="18"/>
        <v>0.01</v>
      </c>
      <c r="AL255" s="5">
        <v>6000</v>
      </c>
      <c r="AM255" s="5">
        <f t="shared" si="19"/>
        <v>594000</v>
      </c>
      <c r="AN255" s="16">
        <f t="shared" si="23"/>
        <v>5.94</v>
      </c>
      <c r="AO255" s="3" t="s">
        <v>20</v>
      </c>
      <c r="AP255" s="3" t="s">
        <v>21</v>
      </c>
      <c r="AQ255" s="3" t="s">
        <v>119</v>
      </c>
      <c r="AR255" s="3" t="s">
        <v>47</v>
      </c>
      <c r="AS255" s="3" t="str" cm="1">
        <f t="array" ref="AS255:AW255">VLOOKUP($A255,Feedback[],{2,4,5,6,7},FALSE)</f>
        <v>FB0136</v>
      </c>
      <c r="AT255" s="3">
        <v>2</v>
      </c>
      <c r="AU255" s="3">
        <v>4</v>
      </c>
      <c r="AV255" s="3" t="str">
        <v>Phone</v>
      </c>
      <c r="AW255" s="3" t="str">
        <v>After-Sales Support</v>
      </c>
    </row>
    <row r="256" spans="1:49" x14ac:dyDescent="0.3">
      <c r="A256" s="3" t="s">
        <v>641</v>
      </c>
      <c r="B256" s="4">
        <v>45587</v>
      </c>
      <c r="C256" s="4" t="str">
        <f t="shared" si="20"/>
        <v>Oct</v>
      </c>
      <c r="D256" s="4" t="str">
        <f t="shared" si="21"/>
        <v>2024</v>
      </c>
      <c r="E256" s="4">
        <v>45614</v>
      </c>
      <c r="F256" s="3" t="s">
        <v>23</v>
      </c>
      <c r="G256" s="3">
        <f t="shared" si="22"/>
        <v>27</v>
      </c>
      <c r="H256" s="3" t="s">
        <v>394</v>
      </c>
      <c r="I256" s="3" t="str">
        <f>VLOOKUP($H256,Customers!$A$1:$I$721,2,FALSE)</f>
        <v>Sneha Saini</v>
      </c>
      <c r="J256" s="3" t="str">
        <f>VLOOKUP($H256,Customers!$A$1:$I$721,3,FALSE)</f>
        <v>Female</v>
      </c>
      <c r="K256" s="3">
        <f>VLOOKUP($H256,Customers!$A$1:$I$721,4,FALSE)</f>
        <v>21</v>
      </c>
      <c r="L256" s="3" t="str">
        <f>VLOOKUP($H256,Customers!$A$1:$I$721,5,FALSE)</f>
        <v>Patna</v>
      </c>
      <c r="M256" s="3" t="str">
        <f>VLOOKUP($H256,Customers!$A$1:$I$721,6,FALSE)</f>
        <v>Bihar</v>
      </c>
      <c r="N256" s="3" t="str">
        <f>VLOOKUP($H256,Customers!$A$1:$I$721,7,FALSE)</f>
        <v>Self-Employed Professional</v>
      </c>
      <c r="O256" s="3">
        <f>VLOOKUP($H256,Customers!$A$1:$I$721,8,FALSE)</f>
        <v>2480000</v>
      </c>
      <c r="P256" s="3" t="str">
        <f>VLOOKUP($H256,Customers!$A$1:$I$721,9,FALSE)</f>
        <v>Individual</v>
      </c>
      <c r="Q256" s="3" t="s">
        <v>138</v>
      </c>
      <c r="R256" s="3" t="str" cm="1">
        <f t="array" ref="R256:Y256">VLOOKUP($Q256,Cars[],{2,3,4,5,6,7,8,9},FALSE)</f>
        <v>Tata</v>
      </c>
      <c r="S256" s="3" t="str">
        <v>Nexon</v>
      </c>
      <c r="T256" s="3" t="str">
        <v>SUV</v>
      </c>
      <c r="U256" s="3" t="str">
        <v>Diesel</v>
      </c>
      <c r="V256" s="3" t="str">
        <v>Manual</v>
      </c>
      <c r="W256" s="3">
        <v>950000</v>
      </c>
      <c r="X256" s="3">
        <v>2023</v>
      </c>
      <c r="Y256" s="3">
        <v>3</v>
      </c>
      <c r="Z256" s="3" t="s">
        <v>249</v>
      </c>
      <c r="AA256" s="3" t="str">
        <f>VLOOKUP(Z256,Dealers[],5,FALSE)</f>
        <v>East</v>
      </c>
      <c r="AB256" s="3" t="str" cm="1">
        <f t="array" ref="AB256:AE256">VLOOKUP($Z256,Dealers[],{2,7,8,9},FALSE)</f>
        <v>Patna Autoplex</v>
      </c>
      <c r="AC256" s="3">
        <v>2007</v>
      </c>
      <c r="AD256" s="3">
        <v>8000</v>
      </c>
      <c r="AE256" s="3">
        <v>3.9</v>
      </c>
      <c r="AF256" s="3" t="s">
        <v>396</v>
      </c>
      <c r="AG256" s="3" t="str">
        <f>VLOOKUP($AF256,SalesPerson[],2,FALSE)</f>
        <v>Akash Pillai</v>
      </c>
      <c r="AH256" s="3">
        <f>_xlfn.XLOOKUP(AG256,Salespersons!$B:$B,Salespersons!$G:$G,,0)</f>
        <v>7</v>
      </c>
      <c r="AI256" s="3" t="str">
        <f>_xlfn.XLOOKUP(AG256,Salespersons!$B:$B,Salespersons!$I:$I,,0)</f>
        <v>True</v>
      </c>
      <c r="AJ256" s="3" t="s">
        <v>59</v>
      </c>
      <c r="AK256" s="14">
        <f t="shared" si="18"/>
        <v>1.8947368421052633E-2</v>
      </c>
      <c r="AL256" s="5">
        <v>18000</v>
      </c>
      <c r="AM256" s="5">
        <f t="shared" si="19"/>
        <v>932000</v>
      </c>
      <c r="AN256" s="16">
        <f t="shared" si="23"/>
        <v>9.32</v>
      </c>
      <c r="AO256" s="3" t="s">
        <v>31</v>
      </c>
      <c r="AP256" s="3" t="s">
        <v>227</v>
      </c>
      <c r="AQ256" s="3" t="s">
        <v>33</v>
      </c>
      <c r="AR256" s="3" t="s">
        <v>47</v>
      </c>
      <c r="AS256" s="3" t="s">
        <v>4646</v>
      </c>
      <c r="AT256" s="3" t="s">
        <v>4646</v>
      </c>
      <c r="AU256" s="3" t="s">
        <v>4646</v>
      </c>
      <c r="AV256" s="3" t="s">
        <v>4646</v>
      </c>
      <c r="AW256" s="3" t="s">
        <v>4646</v>
      </c>
    </row>
    <row r="257" spans="1:49" x14ac:dyDescent="0.3">
      <c r="A257" s="3" t="s">
        <v>642</v>
      </c>
      <c r="B257" s="4">
        <v>45587</v>
      </c>
      <c r="C257" s="4" t="str">
        <f t="shared" si="20"/>
        <v>Oct</v>
      </c>
      <c r="D257" s="4" t="str">
        <f t="shared" si="21"/>
        <v>2024</v>
      </c>
      <c r="E257" s="4">
        <v>45620</v>
      </c>
      <c r="F257" s="3" t="s">
        <v>23</v>
      </c>
      <c r="G257" s="3">
        <f t="shared" si="22"/>
        <v>33</v>
      </c>
      <c r="H257" s="3" t="s">
        <v>643</v>
      </c>
      <c r="I257" s="3" t="str">
        <f>VLOOKUP($H257,Customers!$A$1:$I$721,2,FALSE)</f>
        <v>Nitin Iyer</v>
      </c>
      <c r="J257" s="3" t="str">
        <f>VLOOKUP($H257,Customers!$A$1:$I$721,3,FALSE)</f>
        <v>Male</v>
      </c>
      <c r="K257" s="3">
        <f>VLOOKUP($H257,Customers!$A$1:$I$721,4,FALSE)</f>
        <v>54</v>
      </c>
      <c r="L257" s="3" t="str">
        <f>VLOOKUP($H257,Customers!$A$1:$I$721,5,FALSE)</f>
        <v>Bengaluru</v>
      </c>
      <c r="M257" s="3" t="str">
        <f>VLOOKUP($H257,Customers!$A$1:$I$721,6,FALSE)</f>
        <v>Karnataka</v>
      </c>
      <c r="N257" s="3" t="str">
        <f>VLOOKUP($H257,Customers!$A$1:$I$721,7,FALSE)</f>
        <v>Business Owner</v>
      </c>
      <c r="O257" s="3">
        <f>VLOOKUP($H257,Customers!$A$1:$I$721,8,FALSE)</f>
        <v>2310000</v>
      </c>
      <c r="P257" s="3" t="str">
        <f>VLOOKUP($H257,Customers!$A$1:$I$721,9,FALSE)</f>
        <v>Individual</v>
      </c>
      <c r="Q257" s="3" t="s">
        <v>544</v>
      </c>
      <c r="R257" s="3" t="str" cm="1">
        <f t="array" ref="R257:Y257">VLOOKUP($Q257,Cars[],{2,3,4,5,6,7,8,9},FALSE)</f>
        <v>MG</v>
      </c>
      <c r="S257" s="3" t="str">
        <v>Windsor EV</v>
      </c>
      <c r="T257" s="3" t="str">
        <v>MPV</v>
      </c>
      <c r="U257" s="3" t="str">
        <v>Electric</v>
      </c>
      <c r="V257" s="3" t="str">
        <v>Automatic</v>
      </c>
      <c r="W257" s="3">
        <v>1400000</v>
      </c>
      <c r="X257" s="3">
        <v>2024</v>
      </c>
      <c r="Y257" s="3">
        <v>3</v>
      </c>
      <c r="Z257" s="3" t="s">
        <v>304</v>
      </c>
      <c r="AA257" s="3" t="str">
        <f>VLOOKUP(Z257,Dealers[],5,FALSE)</f>
        <v>South</v>
      </c>
      <c r="AB257" s="3" t="str" cm="1">
        <f t="array" ref="AB257:AE257">VLOOKUP($Z257,Dealers[],{2,7,8,9},FALSE)</f>
        <v>Kochi Auto Hub</v>
      </c>
      <c r="AC257" s="3">
        <v>2013</v>
      </c>
      <c r="AD257" s="3">
        <v>12000</v>
      </c>
      <c r="AE257" s="3">
        <v>4.2</v>
      </c>
      <c r="AF257" s="3" t="s">
        <v>541</v>
      </c>
      <c r="AG257" s="3" t="str">
        <f>VLOOKUP($AF257,SalesPerson[],2,FALSE)</f>
        <v>Mohit Mehta</v>
      </c>
      <c r="AH257" s="3">
        <f>_xlfn.XLOOKUP(AG257,Salespersons!$B:$B,Salespersons!$G:$G,,0)</f>
        <v>6</v>
      </c>
      <c r="AI257" s="3" t="str">
        <f>_xlfn.XLOOKUP(AG257,Salespersons!$B:$B,Salespersons!$I:$I,,0)</f>
        <v>True</v>
      </c>
      <c r="AJ257" s="3" t="s">
        <v>59</v>
      </c>
      <c r="AK257" s="14">
        <f t="shared" si="18"/>
        <v>2.8571428571428571E-2</v>
      </c>
      <c r="AL257" s="5">
        <v>40000</v>
      </c>
      <c r="AM257" s="5">
        <f t="shared" si="19"/>
        <v>1360000</v>
      </c>
      <c r="AN257" s="16">
        <f t="shared" si="23"/>
        <v>13.6</v>
      </c>
      <c r="AO257" s="3" t="s">
        <v>20</v>
      </c>
      <c r="AP257" s="3" t="s">
        <v>21</v>
      </c>
      <c r="AQ257" s="3" t="s">
        <v>119</v>
      </c>
      <c r="AR257" s="3" t="s">
        <v>24</v>
      </c>
      <c r="AS257" s="3" t="str" cm="1">
        <f t="array" ref="AS257:AW257">VLOOKUP($A257,Feedback[],{2,4,5,6,7},FALSE)</f>
        <v>FB0137</v>
      </c>
      <c r="AT257" s="3">
        <v>4</v>
      </c>
      <c r="AU257" s="3">
        <v>8</v>
      </c>
      <c r="AV257" s="3" t="str">
        <v>Online Survey</v>
      </c>
      <c r="AW257" s="3" t="str">
        <v>None</v>
      </c>
    </row>
    <row r="258" spans="1:49" x14ac:dyDescent="0.3">
      <c r="A258" s="3" t="s">
        <v>644</v>
      </c>
      <c r="B258" s="4">
        <v>45588</v>
      </c>
      <c r="C258" s="4" t="str">
        <f t="shared" si="20"/>
        <v>Oct</v>
      </c>
      <c r="D258" s="4" t="str">
        <f t="shared" si="21"/>
        <v>2024</v>
      </c>
      <c r="E258" s="4">
        <v>45598</v>
      </c>
      <c r="F258" s="3" t="s">
        <v>23</v>
      </c>
      <c r="G258" s="3">
        <f t="shared" si="22"/>
        <v>10</v>
      </c>
      <c r="H258" s="3" t="s">
        <v>645</v>
      </c>
      <c r="I258" s="3" t="str">
        <f>VLOOKUP($H258,Customers!$A$1:$I$721,2,FALSE)</f>
        <v>Komal Agarwal</v>
      </c>
      <c r="J258" s="3" t="str">
        <f>VLOOKUP($H258,Customers!$A$1:$I$721,3,FALSE)</f>
        <v>Female</v>
      </c>
      <c r="K258" s="3">
        <f>VLOOKUP($H258,Customers!$A$1:$I$721,4,FALSE)</f>
        <v>34</v>
      </c>
      <c r="L258" s="3" t="str">
        <f>VLOOKUP($H258,Customers!$A$1:$I$721,5,FALSE)</f>
        <v>Hyderabad</v>
      </c>
      <c r="M258" s="3" t="str">
        <f>VLOOKUP($H258,Customers!$A$1:$I$721,6,FALSE)</f>
        <v>Telangana</v>
      </c>
      <c r="N258" s="3" t="str">
        <f>VLOOKUP($H258,Customers!$A$1:$I$721,7,FALSE)</f>
        <v>Teacher</v>
      </c>
      <c r="O258" s="3">
        <f>VLOOKUP($H258,Customers!$A$1:$I$721,8,FALSE)</f>
        <v>870000</v>
      </c>
      <c r="P258" s="3" t="str">
        <f>VLOOKUP($H258,Customers!$A$1:$I$721,9,FALSE)</f>
        <v>Individual</v>
      </c>
      <c r="Q258" s="3" t="s">
        <v>103</v>
      </c>
      <c r="R258" s="3" t="str" cm="1">
        <f t="array" ref="R258:Y258">VLOOKUP($Q258,Cars[],{2,3,4,5,6,7,8,9},FALSE)</f>
        <v>Maruti Suzuki</v>
      </c>
      <c r="S258" s="3" t="str">
        <v>Ertiga</v>
      </c>
      <c r="T258" s="3" t="str">
        <v>MPV</v>
      </c>
      <c r="U258" s="3" t="str">
        <v>CNG</v>
      </c>
      <c r="V258" s="3" t="str">
        <v>Manual</v>
      </c>
      <c r="W258" s="3">
        <v>900000</v>
      </c>
      <c r="X258" s="3">
        <v>2022</v>
      </c>
      <c r="Y258" s="3">
        <v>3</v>
      </c>
      <c r="Z258" s="3" t="s">
        <v>68</v>
      </c>
      <c r="AA258" s="3" t="str">
        <f>VLOOKUP(Z258,Dealers[],5,FALSE)</f>
        <v>South</v>
      </c>
      <c r="AB258" s="3" t="str" cm="1">
        <f t="array" ref="AB258:AE258">VLOOKUP($Z258,Dealers[],{2,7,8,9},FALSE)</f>
        <v>Hyderabad Automobiles</v>
      </c>
      <c r="AC258" s="3">
        <v>2019</v>
      </c>
      <c r="AD258" s="3">
        <v>4500</v>
      </c>
      <c r="AE258" s="3">
        <v>3.8</v>
      </c>
      <c r="AF258" s="3" t="s">
        <v>69</v>
      </c>
      <c r="AG258" s="3" t="str">
        <f>VLOOKUP($AF258,SalesPerson[],2,FALSE)</f>
        <v>Mohit Patel</v>
      </c>
      <c r="AH258" s="3">
        <f>_xlfn.XLOOKUP(AG258,Salespersons!$B:$B,Salespersons!$G:$G,,0)</f>
        <v>7</v>
      </c>
      <c r="AI258" s="3" t="str">
        <f>_xlfn.XLOOKUP(AG258,Salespersons!$B:$B,Salespersons!$I:$I,,0)</f>
        <v>True</v>
      </c>
      <c r="AJ258" s="3" t="s">
        <v>59</v>
      </c>
      <c r="AK258" s="14">
        <f t="shared" ref="AK258:AK321" si="24">AL258/W258</f>
        <v>8.8888888888888889E-3</v>
      </c>
      <c r="AL258" s="5">
        <v>8000</v>
      </c>
      <c r="AM258" s="5">
        <f t="shared" ref="AM258:AM321" si="25">W258-AL258</f>
        <v>892000</v>
      </c>
      <c r="AN258" s="16">
        <f t="shared" si="23"/>
        <v>8.92</v>
      </c>
      <c r="AO258" s="3" t="s">
        <v>31</v>
      </c>
      <c r="AP258" s="3" t="s">
        <v>70</v>
      </c>
      <c r="AQ258" s="3" t="s">
        <v>53</v>
      </c>
      <c r="AR258" s="3" t="s">
        <v>24</v>
      </c>
      <c r="AS258" s="3" t="str" cm="1">
        <f t="array" ref="AS258:AW258">VLOOKUP($A258,Feedback[],{2,4,5,6,7},FALSE)</f>
        <v>FB0138</v>
      </c>
      <c r="AT258" s="3">
        <v>4</v>
      </c>
      <c r="AU258" s="3">
        <v>8</v>
      </c>
      <c r="AV258" s="3" t="str">
        <v>Email</v>
      </c>
      <c r="AW258" s="3" t="str">
        <v>None</v>
      </c>
    </row>
    <row r="259" spans="1:49" x14ac:dyDescent="0.3">
      <c r="A259" s="3" t="s">
        <v>646</v>
      </c>
      <c r="B259" s="4">
        <v>45590</v>
      </c>
      <c r="C259" s="4" t="str">
        <f t="shared" ref="C259:C322" si="26">TEXT(B259,"mmm")</f>
        <v>Oct</v>
      </c>
      <c r="D259" s="4" t="str">
        <f t="shared" ref="D259:D322" si="27">TEXT(B259,"yyyy")</f>
        <v>2024</v>
      </c>
      <c r="E259" s="4">
        <v>45607</v>
      </c>
      <c r="F259" s="3" t="s">
        <v>23</v>
      </c>
      <c r="G259" s="3">
        <f t="shared" ref="G259:G322" si="28">IF(E259=0,"",E259-B259)</f>
        <v>17</v>
      </c>
      <c r="H259" s="3" t="s">
        <v>647</v>
      </c>
      <c r="I259" s="3" t="str">
        <f>VLOOKUP($H259,Customers!$A$1:$I$721,2,FALSE)</f>
        <v>Akash Patel</v>
      </c>
      <c r="J259" s="3" t="str">
        <f>VLOOKUP($H259,Customers!$A$1:$I$721,3,FALSE)</f>
        <v>Male</v>
      </c>
      <c r="K259" s="3">
        <f>VLOOKUP($H259,Customers!$A$1:$I$721,4,FALSE)</f>
        <v>26</v>
      </c>
      <c r="L259" s="3" t="str">
        <f>VLOOKUP($H259,Customers!$A$1:$I$721,5,FALSE)</f>
        <v>Bhubaneswar</v>
      </c>
      <c r="M259" s="3" t="str">
        <f>VLOOKUP($H259,Customers!$A$1:$I$721,6,FALSE)</f>
        <v>Odisha</v>
      </c>
      <c r="N259" s="3" t="str">
        <f>VLOOKUP($H259,Customers!$A$1:$I$721,7,FALSE)</f>
        <v>Business Owner</v>
      </c>
      <c r="O259" s="3">
        <f>VLOOKUP($H259,Customers!$A$1:$I$721,8,FALSE)</f>
        <v>3160000</v>
      </c>
      <c r="P259" s="3" t="str">
        <f>VLOOKUP($H259,Customers!$A$1:$I$721,9,FALSE)</f>
        <v>Corporate</v>
      </c>
      <c r="Q259" s="3" t="s">
        <v>145</v>
      </c>
      <c r="R259" s="3" t="str" cm="1">
        <f t="array" ref="R259:Y259">VLOOKUP($Q259,Cars[],{2,3,4,5,6,7,8,9},FALSE)</f>
        <v>Hyundai</v>
      </c>
      <c r="S259" s="3" t="str">
        <v>i20</v>
      </c>
      <c r="T259" s="3" t="str">
        <v>Hatchback</v>
      </c>
      <c r="U259" s="3" t="str">
        <v>Petrol</v>
      </c>
      <c r="V259" s="3" t="str">
        <v>Automatic</v>
      </c>
      <c r="W259" s="3">
        <v>780000</v>
      </c>
      <c r="X259" s="3">
        <v>2023</v>
      </c>
      <c r="Y259" s="3">
        <v>2</v>
      </c>
      <c r="Z259" s="3" t="s">
        <v>63</v>
      </c>
      <c r="AA259" s="3" t="str">
        <f>VLOOKUP(Z259,Dealers[],5,FALSE)</f>
        <v>East</v>
      </c>
      <c r="AB259" s="3" t="str" cm="1">
        <f t="array" ref="AB259:AE259">VLOOKUP($Z259,Dealers[],{2,7,8,9},FALSE)</f>
        <v>Bhubaneswar Motors</v>
      </c>
      <c r="AC259" s="3">
        <v>2008</v>
      </c>
      <c r="AD259" s="3">
        <v>4500</v>
      </c>
      <c r="AE259" s="3">
        <v>4.3</v>
      </c>
      <c r="AF259" s="3" t="s">
        <v>503</v>
      </c>
      <c r="AG259" s="3" t="str">
        <f>VLOOKUP($AF259,SalesPerson[],2,FALSE)</f>
        <v>Tarun Saini</v>
      </c>
      <c r="AH259" s="3">
        <f>_xlfn.XLOOKUP(AG259,Salespersons!$B:$B,Salespersons!$G:$G,,0)</f>
        <v>7</v>
      </c>
      <c r="AI259" s="3" t="str">
        <f>_xlfn.XLOOKUP(AG259,Salespersons!$B:$B,Salespersons!$I:$I,,0)</f>
        <v>True</v>
      </c>
      <c r="AJ259" s="3" t="s">
        <v>30</v>
      </c>
      <c r="AK259" s="14">
        <f t="shared" si="24"/>
        <v>3.5897435897435895E-2</v>
      </c>
      <c r="AL259" s="5">
        <v>28000</v>
      </c>
      <c r="AM259" s="5">
        <f t="shared" si="25"/>
        <v>752000</v>
      </c>
      <c r="AN259" s="16">
        <f t="shared" ref="AN259:AN322" si="29">AM259/100000</f>
        <v>7.52</v>
      </c>
      <c r="AO259" s="3" t="s">
        <v>202</v>
      </c>
      <c r="AP259" s="3" t="s">
        <v>100</v>
      </c>
      <c r="AQ259" s="3" t="s">
        <v>86</v>
      </c>
      <c r="AR259" s="3" t="s">
        <v>47</v>
      </c>
      <c r="AS259" s="3" t="str" cm="1">
        <f t="array" ref="AS259:AW259">VLOOKUP($A259,Feedback[],{2,4,5,6,7},FALSE)</f>
        <v>FB0139</v>
      </c>
      <c r="AT259" s="3">
        <v>5</v>
      </c>
      <c r="AU259" s="3">
        <v>10</v>
      </c>
      <c r="AV259" s="3" t="str">
        <v>Dealer Visit</v>
      </c>
      <c r="AW259" s="3" t="str">
        <v>None</v>
      </c>
    </row>
    <row r="260" spans="1:49" x14ac:dyDescent="0.3">
      <c r="A260" s="3" t="s">
        <v>648</v>
      </c>
      <c r="B260" s="4">
        <v>45591</v>
      </c>
      <c r="C260" s="4" t="str">
        <f t="shared" si="26"/>
        <v>Oct</v>
      </c>
      <c r="D260" s="4" t="str">
        <f t="shared" si="27"/>
        <v>2024</v>
      </c>
      <c r="E260" s="4">
        <v>45599</v>
      </c>
      <c r="F260" s="3" t="s">
        <v>23</v>
      </c>
      <c r="G260" s="3">
        <f t="shared" si="28"/>
        <v>8</v>
      </c>
      <c r="H260" s="3" t="s">
        <v>649</v>
      </c>
      <c r="I260" s="3" t="str">
        <f>VLOOKUP($H260,Customers!$A$1:$I$721,2,FALSE)</f>
        <v>Rahul Das</v>
      </c>
      <c r="J260" s="3" t="str">
        <f>VLOOKUP($H260,Customers!$A$1:$I$721,3,FALSE)</f>
        <v>Male</v>
      </c>
      <c r="K260" s="3">
        <f>VLOOKUP($H260,Customers!$A$1:$I$721,4,FALSE)</f>
        <v>43</v>
      </c>
      <c r="L260" s="3" t="str">
        <f>VLOOKUP($H260,Customers!$A$1:$I$721,5,FALSE)</f>
        <v>Bhubaneswar</v>
      </c>
      <c r="M260" s="3" t="str">
        <f>VLOOKUP($H260,Customers!$A$1:$I$721,6,FALSE)</f>
        <v>Odisha</v>
      </c>
      <c r="N260" s="3" t="str">
        <f>VLOOKUP($H260,Customers!$A$1:$I$721,7,FALSE)</f>
        <v>Salaried - Private</v>
      </c>
      <c r="O260" s="3">
        <f>VLOOKUP($H260,Customers!$A$1:$I$721,8,FALSE)</f>
        <v>1260000</v>
      </c>
      <c r="P260" s="3" t="str">
        <f>VLOOKUP($H260,Customers!$A$1:$I$721,9,FALSE)</f>
        <v>Individual</v>
      </c>
      <c r="Q260" s="3" t="s">
        <v>27</v>
      </c>
      <c r="R260" s="3" t="str" cm="1">
        <f t="array" ref="R260:Y260">VLOOKUP($Q260,Cars[],{2,3,4,5,6,7,8,9},FALSE)</f>
        <v>Maruti Suzuki</v>
      </c>
      <c r="S260" s="3" t="str">
        <v>Brezza</v>
      </c>
      <c r="T260" s="3" t="str">
        <v>SUV</v>
      </c>
      <c r="U260" s="3" t="str">
        <v>Petrol</v>
      </c>
      <c r="V260" s="3" t="str">
        <v>Automatic</v>
      </c>
      <c r="W260" s="3">
        <v>900000</v>
      </c>
      <c r="X260" s="3">
        <v>2022</v>
      </c>
      <c r="Y260" s="3">
        <v>3</v>
      </c>
      <c r="Z260" s="3" t="s">
        <v>249</v>
      </c>
      <c r="AA260" s="3" t="str">
        <f>VLOOKUP(Z260,Dealers[],5,FALSE)</f>
        <v>East</v>
      </c>
      <c r="AB260" s="3" t="str" cm="1">
        <f t="array" ref="AB260:AE260">VLOOKUP($Z260,Dealers[],{2,7,8,9},FALSE)</f>
        <v>Patna Autoplex</v>
      </c>
      <c r="AC260" s="3">
        <v>2007</v>
      </c>
      <c r="AD260" s="3">
        <v>8000</v>
      </c>
      <c r="AE260" s="3">
        <v>3.9</v>
      </c>
      <c r="AF260" s="3" t="s">
        <v>396</v>
      </c>
      <c r="AG260" s="3" t="str">
        <f>VLOOKUP($AF260,SalesPerson[],2,FALSE)</f>
        <v>Akash Pillai</v>
      </c>
      <c r="AH260" s="3">
        <f>_xlfn.XLOOKUP(AG260,Salespersons!$B:$B,Salespersons!$G:$G,,0)</f>
        <v>7</v>
      </c>
      <c r="AI260" s="3" t="str">
        <f>_xlfn.XLOOKUP(AG260,Salespersons!$B:$B,Salespersons!$I:$I,,0)</f>
        <v>True</v>
      </c>
      <c r="AJ260" s="3" t="s">
        <v>75</v>
      </c>
      <c r="AK260" s="14">
        <f t="shared" si="24"/>
        <v>2.5555555555555557E-2</v>
      </c>
      <c r="AL260" s="5">
        <v>23000</v>
      </c>
      <c r="AM260" s="5">
        <f t="shared" si="25"/>
        <v>877000</v>
      </c>
      <c r="AN260" s="16">
        <f t="shared" si="29"/>
        <v>8.77</v>
      </c>
      <c r="AO260" s="3" t="s">
        <v>31</v>
      </c>
      <c r="AP260" s="3" t="s">
        <v>39</v>
      </c>
      <c r="AQ260" s="3" t="s">
        <v>119</v>
      </c>
      <c r="AR260" s="3" t="s">
        <v>47</v>
      </c>
      <c r="AS260" s="3" t="s">
        <v>4646</v>
      </c>
      <c r="AT260" s="3" t="s">
        <v>4646</v>
      </c>
      <c r="AU260" s="3" t="s">
        <v>4646</v>
      </c>
      <c r="AV260" s="3" t="s">
        <v>4646</v>
      </c>
      <c r="AW260" s="3" t="s">
        <v>4646</v>
      </c>
    </row>
    <row r="261" spans="1:49" x14ac:dyDescent="0.3">
      <c r="A261" s="3" t="s">
        <v>650</v>
      </c>
      <c r="B261" s="4">
        <v>45592</v>
      </c>
      <c r="C261" s="4" t="str">
        <f t="shared" si="26"/>
        <v>Oct</v>
      </c>
      <c r="D261" s="4" t="str">
        <f t="shared" si="27"/>
        <v>2024</v>
      </c>
      <c r="E261" s="4">
        <v>45625</v>
      </c>
      <c r="F261" s="3" t="s">
        <v>23</v>
      </c>
      <c r="G261" s="3">
        <f t="shared" si="28"/>
        <v>33</v>
      </c>
      <c r="H261" s="3" t="s">
        <v>297</v>
      </c>
      <c r="I261" s="3" t="str">
        <f>VLOOKUP($H261,Customers!$A$1:$I$721,2,FALSE)</f>
        <v>Mahesh Jain</v>
      </c>
      <c r="J261" s="3" t="str">
        <f>VLOOKUP($H261,Customers!$A$1:$I$721,3,FALSE)</f>
        <v>Male</v>
      </c>
      <c r="K261" s="3">
        <f>VLOOKUP($H261,Customers!$A$1:$I$721,4,FALSE)</f>
        <v>26</v>
      </c>
      <c r="L261" s="3" t="str">
        <f>VLOOKUP($H261,Customers!$A$1:$I$721,5,FALSE)</f>
        <v>Indore</v>
      </c>
      <c r="M261" s="3" t="str">
        <f>VLOOKUP($H261,Customers!$A$1:$I$721,6,FALSE)</f>
        <v>Madhya Pradesh</v>
      </c>
      <c r="N261" s="3" t="str">
        <f>VLOOKUP($H261,Customers!$A$1:$I$721,7,FALSE)</f>
        <v>Salaried - Private</v>
      </c>
      <c r="O261" s="3">
        <f>VLOOKUP($H261,Customers!$A$1:$I$721,8,FALSE)</f>
        <v>1070000</v>
      </c>
      <c r="P261" s="3" t="str">
        <f>VLOOKUP($H261,Customers!$A$1:$I$721,9,FALSE)</f>
        <v>Individual</v>
      </c>
      <c r="Q261" s="3" t="s">
        <v>92</v>
      </c>
      <c r="R261" s="3" t="str" cm="1">
        <f t="array" ref="R261:Y261">VLOOKUP($Q261,Cars[],{2,3,4,5,6,7,8,9},FALSE)</f>
        <v>Hyundai</v>
      </c>
      <c r="S261" s="3" t="str">
        <v>Verna</v>
      </c>
      <c r="T261" s="3" t="str">
        <v>Sedan</v>
      </c>
      <c r="U261" s="3" t="str">
        <v>Petrol</v>
      </c>
      <c r="V261" s="3" t="str">
        <v>Automatic</v>
      </c>
      <c r="W261" s="3">
        <v>1100000</v>
      </c>
      <c r="X261" s="3">
        <v>2023</v>
      </c>
      <c r="Y261" s="3">
        <v>2</v>
      </c>
      <c r="Z261" s="3" t="s">
        <v>159</v>
      </c>
      <c r="AA261" s="3" t="str">
        <f>VLOOKUP(Z261,Dealers[],5,FALSE)</f>
        <v>North</v>
      </c>
      <c r="AB261" s="3" t="str" cm="1">
        <f t="array" ref="AB261:AE261">VLOOKUP($Z261,Dealers[],{2,7,8,9},FALSE)</f>
        <v>Lucknow Motors</v>
      </c>
      <c r="AC261" s="3">
        <v>2013</v>
      </c>
      <c r="AD261" s="3">
        <v>3000</v>
      </c>
      <c r="AE261" s="3">
        <v>4.4000000000000004</v>
      </c>
      <c r="AF261" s="3" t="s">
        <v>160</v>
      </c>
      <c r="AG261" s="3" t="str">
        <f>VLOOKUP($AF261,SalesPerson[],2,FALSE)</f>
        <v>Tarun Patel</v>
      </c>
      <c r="AH261" s="3">
        <f>_xlfn.XLOOKUP(AG261,Salespersons!$B:$B,Salespersons!$G:$G,,0)</f>
        <v>4</v>
      </c>
      <c r="AI261" s="3" t="str">
        <f>_xlfn.XLOOKUP(AG261,Salespersons!$B:$B,Salespersons!$I:$I,,0)</f>
        <v>True</v>
      </c>
      <c r="AJ261" s="3" t="s">
        <v>59</v>
      </c>
      <c r="AK261" s="14">
        <f t="shared" si="24"/>
        <v>1.6363636363636365E-2</v>
      </c>
      <c r="AL261" s="5">
        <v>18000</v>
      </c>
      <c r="AM261" s="5">
        <f t="shared" si="25"/>
        <v>1082000</v>
      </c>
      <c r="AN261" s="16">
        <f t="shared" si="29"/>
        <v>10.82</v>
      </c>
      <c r="AO261" s="3" t="s">
        <v>31</v>
      </c>
      <c r="AP261" s="3" t="s">
        <v>100</v>
      </c>
      <c r="AQ261" s="3" t="s">
        <v>22</v>
      </c>
      <c r="AR261" s="3" t="s">
        <v>47</v>
      </c>
      <c r="AS261" s="3" t="str" cm="1">
        <f t="array" ref="AS261:AW261">VLOOKUP($A261,Feedback[],{2,4,5,6,7},FALSE)</f>
        <v>FB0140</v>
      </c>
      <c r="AT261" s="3">
        <v>4</v>
      </c>
      <c r="AU261" s="3">
        <v>9</v>
      </c>
      <c r="AV261" s="3" t="str">
        <v>Dealer Visit</v>
      </c>
      <c r="AW261" s="3" t="str">
        <v>None</v>
      </c>
    </row>
    <row r="262" spans="1:49" x14ac:dyDescent="0.3">
      <c r="A262" s="3" t="s">
        <v>651</v>
      </c>
      <c r="B262" s="4">
        <v>45592</v>
      </c>
      <c r="C262" s="4" t="str">
        <f t="shared" si="26"/>
        <v>Oct</v>
      </c>
      <c r="D262" s="4" t="str">
        <f t="shared" si="27"/>
        <v>2024</v>
      </c>
      <c r="E262" s="4">
        <v>45620</v>
      </c>
      <c r="F262" s="3" t="s">
        <v>23</v>
      </c>
      <c r="G262" s="3">
        <f t="shared" si="28"/>
        <v>28</v>
      </c>
      <c r="H262" s="3" t="s">
        <v>624</v>
      </c>
      <c r="I262" s="3" t="str">
        <f>VLOOKUP($H262,Customers!$A$1:$I$721,2,FALSE)</f>
        <v>Priya Bose</v>
      </c>
      <c r="J262" s="3" t="str">
        <f>VLOOKUP($H262,Customers!$A$1:$I$721,3,FALSE)</f>
        <v>Female</v>
      </c>
      <c r="K262" s="3">
        <f>VLOOKUP($H262,Customers!$A$1:$I$721,4,FALSE)</f>
        <v>41</v>
      </c>
      <c r="L262" s="3" t="str">
        <f>VLOOKUP($H262,Customers!$A$1:$I$721,5,FALSE)</f>
        <v>Chandigarh</v>
      </c>
      <c r="M262" s="3" t="str">
        <f>VLOOKUP($H262,Customers!$A$1:$I$721,6,FALSE)</f>
        <v>Chandigarh</v>
      </c>
      <c r="N262" s="3" t="str">
        <f>VLOOKUP($H262,Customers!$A$1:$I$721,7,FALSE)</f>
        <v>Salaried - Private</v>
      </c>
      <c r="O262" s="3">
        <f>VLOOKUP($H262,Customers!$A$1:$I$721,8,FALSE)</f>
        <v>990000</v>
      </c>
      <c r="P262" s="3" t="str">
        <f>VLOOKUP($H262,Customers!$A$1:$I$721,9,FALSE)</f>
        <v>Individual</v>
      </c>
      <c r="Q262" s="3" t="s">
        <v>256</v>
      </c>
      <c r="R262" s="3" t="str" cm="1">
        <f t="array" ref="R262:Y262">VLOOKUP($Q262,Cars[],{2,3,4,5,6,7,8,9},FALSE)</f>
        <v>Maruti Suzuki</v>
      </c>
      <c r="S262" s="3" t="str">
        <v>Alto K10</v>
      </c>
      <c r="T262" s="3" t="str">
        <v>Hatchback</v>
      </c>
      <c r="U262" s="3" t="str">
        <v>Petrol</v>
      </c>
      <c r="V262" s="3" t="str">
        <v>Manual</v>
      </c>
      <c r="W262" s="3">
        <v>425000</v>
      </c>
      <c r="X262" s="3">
        <v>2022</v>
      </c>
      <c r="Y262" s="3">
        <v>3</v>
      </c>
      <c r="Z262" s="3" t="s">
        <v>17</v>
      </c>
      <c r="AA262" s="3" t="str">
        <f>VLOOKUP(Z262,Dealers[],5,FALSE)</f>
        <v>North</v>
      </c>
      <c r="AB262" s="3" t="str" cm="1">
        <f t="array" ref="AB262:AE262">VLOOKUP($Z262,Dealers[],{2,7,8,9},FALSE)</f>
        <v>Chandigarh Car World</v>
      </c>
      <c r="AC262" s="3">
        <v>2018</v>
      </c>
      <c r="AD262" s="3">
        <v>4500</v>
      </c>
      <c r="AE262" s="3">
        <v>4</v>
      </c>
      <c r="AF262" s="3" t="s">
        <v>18</v>
      </c>
      <c r="AG262" s="3" t="str">
        <f>VLOOKUP($AF262,SalesPerson[],2,FALSE)</f>
        <v>Tarun Sharma</v>
      </c>
      <c r="AH262" s="3">
        <f>_xlfn.XLOOKUP(AG262,Salespersons!$B:$B,Salespersons!$G:$G,,0)</f>
        <v>7</v>
      </c>
      <c r="AI262" s="3" t="str">
        <f>_xlfn.XLOOKUP(AG262,Salespersons!$B:$B,Salespersons!$I:$I,,0)</f>
        <v>True</v>
      </c>
      <c r="AJ262" s="3" t="s">
        <v>59</v>
      </c>
      <c r="AK262" s="14">
        <f t="shared" si="24"/>
        <v>2.823529411764706E-2</v>
      </c>
      <c r="AL262" s="5">
        <v>12000</v>
      </c>
      <c r="AM262" s="5">
        <f t="shared" si="25"/>
        <v>413000</v>
      </c>
      <c r="AN262" s="16">
        <f t="shared" si="29"/>
        <v>4.13</v>
      </c>
      <c r="AO262" s="3" t="s">
        <v>95</v>
      </c>
      <c r="AP262" s="3" t="s">
        <v>100</v>
      </c>
      <c r="AQ262" s="3" t="s">
        <v>22</v>
      </c>
      <c r="AR262" s="3" t="s">
        <v>24</v>
      </c>
      <c r="AS262" s="3" t="s">
        <v>4646</v>
      </c>
      <c r="AT262" s="3" t="s">
        <v>4646</v>
      </c>
      <c r="AU262" s="3" t="s">
        <v>4646</v>
      </c>
      <c r="AV262" s="3" t="s">
        <v>4646</v>
      </c>
      <c r="AW262" s="3" t="s">
        <v>4646</v>
      </c>
    </row>
    <row r="263" spans="1:49" x14ac:dyDescent="0.3">
      <c r="A263" s="3" t="s">
        <v>652</v>
      </c>
      <c r="B263" s="4">
        <v>45593</v>
      </c>
      <c r="C263" s="4" t="str">
        <f t="shared" si="26"/>
        <v>Oct</v>
      </c>
      <c r="D263" s="4" t="str">
        <f t="shared" si="27"/>
        <v>2024</v>
      </c>
      <c r="E263" s="4">
        <v>45624</v>
      </c>
      <c r="F263" s="3" t="s">
        <v>23</v>
      </c>
      <c r="G263" s="3">
        <f t="shared" si="28"/>
        <v>31</v>
      </c>
      <c r="H263" s="3" t="s">
        <v>653</v>
      </c>
      <c r="I263" s="3" t="str">
        <f>VLOOKUP($H263,Customers!$A$1:$I$721,2,FALSE)</f>
        <v>Ankit Malhotra</v>
      </c>
      <c r="J263" s="3" t="str">
        <f>VLOOKUP($H263,Customers!$A$1:$I$721,3,FALSE)</f>
        <v>Male</v>
      </c>
      <c r="K263" s="3">
        <f>VLOOKUP($H263,Customers!$A$1:$I$721,4,FALSE)</f>
        <v>42</v>
      </c>
      <c r="L263" s="3" t="str">
        <f>VLOOKUP($H263,Customers!$A$1:$I$721,5,FALSE)</f>
        <v>Mumbai</v>
      </c>
      <c r="M263" s="3" t="str">
        <f>VLOOKUP($H263,Customers!$A$1:$I$721,6,FALSE)</f>
        <v>Maharashtra</v>
      </c>
      <c r="N263" s="3" t="str">
        <f>VLOOKUP($H263,Customers!$A$1:$I$721,7,FALSE)</f>
        <v>Salaried - Private</v>
      </c>
      <c r="O263" s="3">
        <f>VLOOKUP($H263,Customers!$A$1:$I$721,8,FALSE)</f>
        <v>1050000</v>
      </c>
      <c r="P263" s="3" t="str">
        <f>VLOOKUP($H263,Customers!$A$1:$I$721,9,FALSE)</f>
        <v>Individual</v>
      </c>
      <c r="Q263" s="3" t="s">
        <v>56</v>
      </c>
      <c r="R263" s="3" t="str" cm="1">
        <f t="array" ref="R263:Y263">VLOOKUP($Q263,Cars[],{2,3,4,5,6,7,8,9},FALSE)</f>
        <v>Maruti Suzuki</v>
      </c>
      <c r="S263" s="3" t="str">
        <v>Baleno</v>
      </c>
      <c r="T263" s="3" t="str">
        <v>Hatchback</v>
      </c>
      <c r="U263" s="3" t="str">
        <v>Petrol</v>
      </c>
      <c r="V263" s="3" t="str">
        <v>Automatic</v>
      </c>
      <c r="W263" s="3">
        <v>760000</v>
      </c>
      <c r="X263" s="3">
        <v>2022</v>
      </c>
      <c r="Y263" s="3">
        <v>2</v>
      </c>
      <c r="Z263" s="3" t="s">
        <v>43</v>
      </c>
      <c r="AA263" s="3" t="str">
        <f>VLOOKUP(Z263,Dealers[],5,FALSE)</f>
        <v>West</v>
      </c>
      <c r="AB263" s="3" t="str" cm="1">
        <f t="array" ref="AB263:AE263">VLOOKUP($Z263,Dealers[],{2,7,8,9},FALSE)</f>
        <v>Nagpur Motors</v>
      </c>
      <c r="AC263" s="3">
        <v>2019</v>
      </c>
      <c r="AD263" s="3">
        <v>12000</v>
      </c>
      <c r="AE263" s="3">
        <v>4.5999999999999996</v>
      </c>
      <c r="AF263" s="3" t="s">
        <v>44</v>
      </c>
      <c r="AG263" s="3" t="str">
        <f>VLOOKUP($AF263,SalesPerson[],2,FALSE)</f>
        <v>Arjun Reddy</v>
      </c>
      <c r="AH263" s="3">
        <f>_xlfn.XLOOKUP(AG263,Salespersons!$B:$B,Salespersons!$G:$G,,0)</f>
        <v>5</v>
      </c>
      <c r="AI263" s="3" t="str">
        <f>_xlfn.XLOOKUP(AG263,Salespersons!$B:$B,Salespersons!$I:$I,,0)</f>
        <v>True</v>
      </c>
      <c r="AJ263" s="3" t="s">
        <v>59</v>
      </c>
      <c r="AK263" s="14">
        <f t="shared" si="24"/>
        <v>3.2894736842105261E-2</v>
      </c>
      <c r="AL263" s="5">
        <v>25000</v>
      </c>
      <c r="AM263" s="5">
        <f t="shared" si="25"/>
        <v>735000</v>
      </c>
      <c r="AN263" s="16">
        <f t="shared" si="29"/>
        <v>7.35</v>
      </c>
      <c r="AO263" s="3" t="s">
        <v>31</v>
      </c>
      <c r="AP263" s="3" t="s">
        <v>100</v>
      </c>
      <c r="AQ263" s="3" t="s">
        <v>53</v>
      </c>
      <c r="AR263" s="3" t="s">
        <v>24</v>
      </c>
      <c r="AS263" s="3" t="str" cm="1">
        <f t="array" ref="AS263:AW263">VLOOKUP($A263,Feedback[],{2,4,5,6,7},FALSE)</f>
        <v>FB0141</v>
      </c>
      <c r="AT263" s="3">
        <v>3</v>
      </c>
      <c r="AU263" s="3">
        <v>7</v>
      </c>
      <c r="AV263" s="3" t="str">
        <v>Phone</v>
      </c>
      <c r="AW263" s="3" t="str">
        <v>Pricing</v>
      </c>
    </row>
    <row r="264" spans="1:49" x14ac:dyDescent="0.3">
      <c r="A264" s="3" t="s">
        <v>654</v>
      </c>
      <c r="B264" s="4">
        <v>45593</v>
      </c>
      <c r="C264" s="4" t="str">
        <f t="shared" si="26"/>
        <v>Oct</v>
      </c>
      <c r="D264" s="4" t="str">
        <f t="shared" si="27"/>
        <v>2024</v>
      </c>
      <c r="E264" s="4">
        <v>45620</v>
      </c>
      <c r="F264" s="3" t="s">
        <v>23</v>
      </c>
      <c r="G264" s="3">
        <f t="shared" si="28"/>
        <v>27</v>
      </c>
      <c r="H264" s="3" t="s">
        <v>655</v>
      </c>
      <c r="I264" s="3" t="str">
        <f>VLOOKUP($H264,Customers!$A$1:$I$721,2,FALSE)</f>
        <v>Ramesh Saini</v>
      </c>
      <c r="J264" s="3" t="str">
        <f>VLOOKUP($H264,Customers!$A$1:$I$721,3,FALSE)</f>
        <v>Male</v>
      </c>
      <c r="K264" s="3">
        <f>VLOOKUP($H264,Customers!$A$1:$I$721,4,FALSE)</f>
        <v>39</v>
      </c>
      <c r="L264" s="3" t="str">
        <f>VLOOKUP($H264,Customers!$A$1:$I$721,5,FALSE)</f>
        <v>Kolkata</v>
      </c>
      <c r="M264" s="3" t="str">
        <f>VLOOKUP($H264,Customers!$A$1:$I$721,6,FALSE)</f>
        <v>West Bengal</v>
      </c>
      <c r="N264" s="3" t="str">
        <f>VLOOKUP($H264,Customers!$A$1:$I$721,7,FALSE)</f>
        <v>Self-Employed Professional</v>
      </c>
      <c r="O264" s="3">
        <f>VLOOKUP($H264,Customers!$A$1:$I$721,8,FALSE)</f>
        <v>1950000</v>
      </c>
      <c r="P264" s="3" t="str">
        <f>VLOOKUP($H264,Customers!$A$1:$I$721,9,FALSE)</f>
        <v>Individual</v>
      </c>
      <c r="Q264" s="3" t="s">
        <v>283</v>
      </c>
      <c r="R264" s="3" t="str" cm="1">
        <f t="array" ref="R264:Y264">VLOOKUP($Q264,Cars[],{2,3,4,5,6,7,8,9},FALSE)</f>
        <v>Mahindra</v>
      </c>
      <c r="S264" s="3" t="str">
        <v>Thar</v>
      </c>
      <c r="T264" s="3" t="str">
        <v>SUV</v>
      </c>
      <c r="U264" s="3" t="str">
        <v>Diesel</v>
      </c>
      <c r="V264" s="3" t="str">
        <v>Manual</v>
      </c>
      <c r="W264" s="3">
        <v>1250000</v>
      </c>
      <c r="X264" s="3">
        <v>2020</v>
      </c>
      <c r="Y264" s="3">
        <v>2</v>
      </c>
      <c r="Z264" s="3" t="s">
        <v>402</v>
      </c>
      <c r="AA264" s="3" t="str">
        <f>VLOOKUP(Z264,Dealers[],5,FALSE)</f>
        <v>East</v>
      </c>
      <c r="AB264" s="3" t="str" cm="1">
        <f t="array" ref="AB264:AE264">VLOOKUP($Z264,Dealers[],{2,7,8,9},FALSE)</f>
        <v>Kolkata Car World</v>
      </c>
      <c r="AC264" s="3">
        <v>2012</v>
      </c>
      <c r="AD264" s="3">
        <v>4500</v>
      </c>
      <c r="AE264" s="3">
        <v>4.0999999999999996</v>
      </c>
      <c r="AF264" s="3" t="s">
        <v>403</v>
      </c>
      <c r="AG264" s="3" t="str">
        <f>VLOOKUP($AF264,SalesPerson[],2,FALSE)</f>
        <v>Akash Khanna</v>
      </c>
      <c r="AH264" s="3">
        <f>_xlfn.XLOOKUP(AG264,Salespersons!$B:$B,Salespersons!$G:$G,,0)</f>
        <v>5</v>
      </c>
      <c r="AI264" s="3" t="str">
        <f>_xlfn.XLOOKUP(AG264,Salespersons!$B:$B,Salespersons!$I:$I,,0)</f>
        <v>True</v>
      </c>
      <c r="AJ264" s="3" t="s">
        <v>75</v>
      </c>
      <c r="AK264" s="14">
        <f t="shared" si="24"/>
        <v>0</v>
      </c>
      <c r="AL264" s="5">
        <v>0</v>
      </c>
      <c r="AM264" s="5">
        <f t="shared" si="25"/>
        <v>1250000</v>
      </c>
      <c r="AN264" s="16">
        <f t="shared" si="29"/>
        <v>12.5</v>
      </c>
      <c r="AO264" s="3" t="s">
        <v>31</v>
      </c>
      <c r="AP264" s="3" t="s">
        <v>227</v>
      </c>
      <c r="AQ264" s="3" t="s">
        <v>22</v>
      </c>
      <c r="AR264" s="3" t="s">
        <v>24</v>
      </c>
      <c r="AS264" s="3" t="s">
        <v>4646</v>
      </c>
      <c r="AT264" s="3" t="s">
        <v>4646</v>
      </c>
      <c r="AU264" s="3" t="s">
        <v>4646</v>
      </c>
      <c r="AV264" s="3" t="s">
        <v>4646</v>
      </c>
      <c r="AW264" s="3" t="s">
        <v>4646</v>
      </c>
    </row>
    <row r="265" spans="1:49" x14ac:dyDescent="0.3">
      <c r="A265" s="3" t="s">
        <v>656</v>
      </c>
      <c r="B265" s="4">
        <v>45596</v>
      </c>
      <c r="C265" s="4" t="str">
        <f t="shared" si="26"/>
        <v>Oct</v>
      </c>
      <c r="D265" s="4" t="str">
        <f t="shared" si="27"/>
        <v>2024</v>
      </c>
      <c r="E265" s="4">
        <v>45631</v>
      </c>
      <c r="F265" s="3" t="s">
        <v>23</v>
      </c>
      <c r="G265" s="3">
        <f t="shared" si="28"/>
        <v>35</v>
      </c>
      <c r="H265" s="3" t="s">
        <v>657</v>
      </c>
      <c r="I265" s="3" t="str">
        <f>VLOOKUP($H265,Customers!$A$1:$I$721,2,FALSE)</f>
        <v>Nitin Pillai</v>
      </c>
      <c r="J265" s="3" t="str">
        <f>VLOOKUP($H265,Customers!$A$1:$I$721,3,FALSE)</f>
        <v>Male</v>
      </c>
      <c r="K265" s="3">
        <f>VLOOKUP($H265,Customers!$A$1:$I$721,4,FALSE)</f>
        <v>27</v>
      </c>
      <c r="L265" s="3" t="str">
        <f>VLOOKUP($H265,Customers!$A$1:$I$721,5,FALSE)</f>
        <v>Mysuru</v>
      </c>
      <c r="M265" s="3" t="str">
        <f>VLOOKUP($H265,Customers!$A$1:$I$721,6,FALSE)</f>
        <v>Karnataka</v>
      </c>
      <c r="N265" s="3" t="str">
        <f>VLOOKUP($H265,Customers!$A$1:$I$721,7,FALSE)</f>
        <v>Salaried - Private</v>
      </c>
      <c r="O265" s="3">
        <f>VLOOKUP($H265,Customers!$A$1:$I$721,8,FALSE)</f>
        <v>580000</v>
      </c>
      <c r="P265" s="3" t="str">
        <f>VLOOKUP($H265,Customers!$A$1:$I$721,9,FALSE)</f>
        <v>Individual</v>
      </c>
      <c r="Q265" s="3" t="s">
        <v>103</v>
      </c>
      <c r="R265" s="3" t="str" cm="1">
        <f t="array" ref="R265:Y265">VLOOKUP($Q265,Cars[],{2,3,4,5,6,7,8,9},FALSE)</f>
        <v>Maruti Suzuki</v>
      </c>
      <c r="S265" s="3" t="str">
        <v>Ertiga</v>
      </c>
      <c r="T265" s="3" t="str">
        <v>MPV</v>
      </c>
      <c r="U265" s="3" t="str">
        <v>CNG</v>
      </c>
      <c r="V265" s="3" t="str">
        <v>Manual</v>
      </c>
      <c r="W265" s="3">
        <v>900000</v>
      </c>
      <c r="X265" s="3">
        <v>2022</v>
      </c>
      <c r="Y265" s="3">
        <v>3</v>
      </c>
      <c r="Z265" s="3" t="s">
        <v>126</v>
      </c>
      <c r="AA265" s="3" t="str">
        <f>VLOOKUP(Z265,Dealers[],5,FALSE)</f>
        <v>South</v>
      </c>
      <c r="AB265" s="3" t="str" cm="1">
        <f t="array" ref="AB265:AE265">VLOOKUP($Z265,Dealers[],{2,7,8,9},FALSE)</f>
        <v>Bengaluru Auto Hub</v>
      </c>
      <c r="AC265" s="3">
        <v>2013</v>
      </c>
      <c r="AD265" s="3">
        <v>12000</v>
      </c>
      <c r="AE265" s="3">
        <v>4.4000000000000004</v>
      </c>
      <c r="AF265" s="3" t="s">
        <v>156</v>
      </c>
      <c r="AG265" s="3" t="str">
        <f>VLOOKUP($AF265,SalesPerson[],2,FALSE)</f>
        <v>Yash Singh</v>
      </c>
      <c r="AH265" s="3">
        <f>_xlfn.XLOOKUP(AG265,Salespersons!$B:$B,Salespersons!$G:$G,,0)</f>
        <v>4</v>
      </c>
      <c r="AI265" s="3" t="str">
        <f>_xlfn.XLOOKUP(AG265,Salespersons!$B:$B,Salespersons!$I:$I,,0)</f>
        <v>True</v>
      </c>
      <c r="AJ265" s="3" t="s">
        <v>45</v>
      </c>
      <c r="AK265" s="14">
        <f t="shared" si="24"/>
        <v>1.7777777777777778E-2</v>
      </c>
      <c r="AL265" s="5">
        <v>16000</v>
      </c>
      <c r="AM265" s="5">
        <f t="shared" si="25"/>
        <v>884000</v>
      </c>
      <c r="AN265" s="16">
        <f t="shared" si="29"/>
        <v>8.84</v>
      </c>
      <c r="AO265" s="3" t="s">
        <v>20</v>
      </c>
      <c r="AP265" s="3" t="s">
        <v>21</v>
      </c>
      <c r="AQ265" s="3" t="s">
        <v>53</v>
      </c>
      <c r="AR265" s="3" t="s">
        <v>24</v>
      </c>
      <c r="AS265" s="3" t="str" cm="1">
        <f t="array" ref="AS265:AW265">VLOOKUP($A265,Feedback[],{2,4,5,6,7},FALSE)</f>
        <v>FB0142</v>
      </c>
      <c r="AT265" s="3">
        <v>4</v>
      </c>
      <c r="AU265" s="3">
        <v>9</v>
      </c>
      <c r="AV265" s="3" t="str">
        <v>Online Survey</v>
      </c>
      <c r="AW265" s="3" t="str">
        <v>None</v>
      </c>
    </row>
    <row r="266" spans="1:49" x14ac:dyDescent="0.3">
      <c r="A266" s="3" t="s">
        <v>658</v>
      </c>
      <c r="B266" s="4">
        <v>45596</v>
      </c>
      <c r="C266" s="4" t="str">
        <f t="shared" si="26"/>
        <v>Oct</v>
      </c>
      <c r="D266" s="4" t="str">
        <f t="shared" si="27"/>
        <v>2024</v>
      </c>
      <c r="E266" s="4">
        <v>45616</v>
      </c>
      <c r="F266" s="3" t="s">
        <v>23</v>
      </c>
      <c r="G266" s="3">
        <f t="shared" si="28"/>
        <v>20</v>
      </c>
      <c r="H266" s="3" t="s">
        <v>563</v>
      </c>
      <c r="I266" s="3" t="str">
        <f>VLOOKUP($H266,Customers!$A$1:$I$721,2,FALSE)</f>
        <v>Imran Rao</v>
      </c>
      <c r="J266" s="3" t="str">
        <f>VLOOKUP($H266,Customers!$A$1:$I$721,3,FALSE)</f>
        <v>Male</v>
      </c>
      <c r="K266" s="3">
        <f>VLOOKUP($H266,Customers!$A$1:$I$721,4,FALSE)</f>
        <v>43</v>
      </c>
      <c r="L266" s="3" t="str">
        <f>VLOOKUP($H266,Customers!$A$1:$I$721,5,FALSE)</f>
        <v>Nagpur</v>
      </c>
      <c r="M266" s="3" t="str">
        <f>VLOOKUP($H266,Customers!$A$1:$I$721,6,FALSE)</f>
        <v>Maharashtra</v>
      </c>
      <c r="N266" s="3" t="str">
        <f>VLOOKUP($H266,Customers!$A$1:$I$721,7,FALSE)</f>
        <v>Doctor</v>
      </c>
      <c r="O266" s="3">
        <f>VLOOKUP($H266,Customers!$A$1:$I$721,8,FALSE)</f>
        <v>3870000</v>
      </c>
      <c r="P266" s="3" t="str">
        <f>VLOOKUP($H266,Customers!$A$1:$I$721,9,FALSE)</f>
        <v>Individual</v>
      </c>
      <c r="Q266" s="3" t="s">
        <v>145</v>
      </c>
      <c r="R266" s="3" t="str" cm="1">
        <f t="array" ref="R266:Y266">VLOOKUP($Q266,Cars[],{2,3,4,5,6,7,8,9},FALSE)</f>
        <v>Hyundai</v>
      </c>
      <c r="S266" s="3" t="str">
        <v>i20</v>
      </c>
      <c r="T266" s="3" t="str">
        <v>Hatchback</v>
      </c>
      <c r="U266" s="3" t="str">
        <v>Petrol</v>
      </c>
      <c r="V266" s="3" t="str">
        <v>Automatic</v>
      </c>
      <c r="W266" s="3">
        <v>780000</v>
      </c>
      <c r="X266" s="3">
        <v>2023</v>
      </c>
      <c r="Y266" s="3">
        <v>2</v>
      </c>
      <c r="Z266" s="3" t="s">
        <v>163</v>
      </c>
      <c r="AA266" s="3" t="str">
        <f>VLOOKUP(Z266,Dealers[],5,FALSE)</f>
        <v>West</v>
      </c>
      <c r="AB266" s="3" t="str" cm="1">
        <f t="array" ref="AB266:AE266">VLOOKUP($Z266,Dealers[],{2,7,8,9},FALSE)</f>
        <v>Mumbai Autoplex</v>
      </c>
      <c r="AC266" s="3">
        <v>2011</v>
      </c>
      <c r="AD266" s="3">
        <v>12000</v>
      </c>
      <c r="AE266" s="3">
        <v>3.5</v>
      </c>
      <c r="AF266" s="3" t="s">
        <v>406</v>
      </c>
      <c r="AG266" s="3" t="str">
        <f>VLOOKUP($AF266,SalesPerson[],2,FALSE)</f>
        <v>Nitin Pillai</v>
      </c>
      <c r="AH266" s="3">
        <f>_xlfn.XLOOKUP(AG266,Salespersons!$B:$B,Salespersons!$G:$G,,0)</f>
        <v>6</v>
      </c>
      <c r="AI266" s="3" t="str">
        <f>_xlfn.XLOOKUP(AG266,Salespersons!$B:$B,Salespersons!$I:$I,,0)</f>
        <v>True</v>
      </c>
      <c r="AJ266" s="3" t="s">
        <v>30</v>
      </c>
      <c r="AK266" s="14">
        <f t="shared" si="24"/>
        <v>0.05</v>
      </c>
      <c r="AL266" s="5">
        <v>39000</v>
      </c>
      <c r="AM266" s="5">
        <f t="shared" si="25"/>
        <v>741000</v>
      </c>
      <c r="AN266" s="16">
        <f t="shared" si="29"/>
        <v>7.41</v>
      </c>
      <c r="AO266" s="3" t="s">
        <v>20</v>
      </c>
      <c r="AP266" s="3" t="s">
        <v>21</v>
      </c>
      <c r="AQ266" s="3" t="s">
        <v>119</v>
      </c>
      <c r="AR266" s="3" t="s">
        <v>24</v>
      </c>
      <c r="AS266" s="3" t="s">
        <v>4646</v>
      </c>
      <c r="AT266" s="3" t="s">
        <v>4646</v>
      </c>
      <c r="AU266" s="3" t="s">
        <v>4646</v>
      </c>
      <c r="AV266" s="3" t="s">
        <v>4646</v>
      </c>
      <c r="AW266" s="3" t="s">
        <v>4646</v>
      </c>
    </row>
    <row r="267" spans="1:49" x14ac:dyDescent="0.3">
      <c r="A267" s="3" t="s">
        <v>659</v>
      </c>
      <c r="B267" s="4">
        <v>45596</v>
      </c>
      <c r="C267" s="4" t="str">
        <f t="shared" si="26"/>
        <v>Oct</v>
      </c>
      <c r="D267" s="4" t="str">
        <f t="shared" si="27"/>
        <v>2024</v>
      </c>
      <c r="E267" s="4">
        <v>45615</v>
      </c>
      <c r="F267" s="3" t="s">
        <v>23</v>
      </c>
      <c r="G267" s="3">
        <f t="shared" si="28"/>
        <v>19</v>
      </c>
      <c r="H267" s="3" t="s">
        <v>660</v>
      </c>
      <c r="I267" s="3" t="str">
        <f>VLOOKUP($H267,Customers!$A$1:$I$721,2,FALSE)</f>
        <v>Komal Das</v>
      </c>
      <c r="J267" s="3" t="str">
        <f>VLOOKUP($H267,Customers!$A$1:$I$721,3,FALSE)</f>
        <v>Female</v>
      </c>
      <c r="K267" s="3">
        <f>VLOOKUP($H267,Customers!$A$1:$I$721,4,FALSE)</f>
        <v>43</v>
      </c>
      <c r="L267" s="3" t="str">
        <f>VLOOKUP($H267,Customers!$A$1:$I$721,5,FALSE)</f>
        <v>Kolkata</v>
      </c>
      <c r="M267" s="3" t="str">
        <f>VLOOKUP($H267,Customers!$A$1:$I$721,6,FALSE)</f>
        <v>West Bengal</v>
      </c>
      <c r="N267" s="3" t="str">
        <f>VLOOKUP($H267,Customers!$A$1:$I$721,7,FALSE)</f>
        <v>Salaried - Private</v>
      </c>
      <c r="O267" s="3">
        <f>VLOOKUP($H267,Customers!$A$1:$I$721,8,FALSE)</f>
        <v>630000</v>
      </c>
      <c r="P267" s="3" t="str">
        <f>VLOOKUP($H267,Customers!$A$1:$I$721,9,FALSE)</f>
        <v>Individual</v>
      </c>
      <c r="Q267" s="3" t="s">
        <v>108</v>
      </c>
      <c r="R267" s="3" t="str" cm="1">
        <f t="array" ref="R267:Y267">VLOOKUP($Q267,Cars[],{2,3,4,5,6,7,8,9},FALSE)</f>
        <v>Hyundai</v>
      </c>
      <c r="S267" s="3" t="str">
        <v>i10 Nios</v>
      </c>
      <c r="T267" s="3" t="str">
        <v>Hatchback</v>
      </c>
      <c r="U267" s="3" t="str">
        <v>Petrol</v>
      </c>
      <c r="V267" s="3" t="str">
        <v>Manual</v>
      </c>
      <c r="W267" s="3">
        <v>600000</v>
      </c>
      <c r="X267" s="3">
        <v>2023</v>
      </c>
      <c r="Y267" s="3">
        <v>3</v>
      </c>
      <c r="Z267" s="3" t="s">
        <v>402</v>
      </c>
      <c r="AA267" s="3" t="str">
        <f>VLOOKUP(Z267,Dealers[],5,FALSE)</f>
        <v>East</v>
      </c>
      <c r="AB267" s="3" t="str" cm="1">
        <f t="array" ref="AB267:AE267">VLOOKUP($Z267,Dealers[],{2,7,8,9},FALSE)</f>
        <v>Kolkata Car World</v>
      </c>
      <c r="AC267" s="3">
        <v>2012</v>
      </c>
      <c r="AD267" s="3">
        <v>4500</v>
      </c>
      <c r="AE267" s="3">
        <v>4.0999999999999996</v>
      </c>
      <c r="AF267" s="3" t="s">
        <v>479</v>
      </c>
      <c r="AG267" s="3" t="str">
        <f>VLOOKUP($AF267,SalesPerson[],2,FALSE)</f>
        <v>Tarun Shah</v>
      </c>
      <c r="AH267" s="3">
        <f>_xlfn.XLOOKUP(AG267,Salespersons!$B:$B,Salespersons!$G:$G,,0)</f>
        <v>4</v>
      </c>
      <c r="AI267" s="3" t="str">
        <f>_xlfn.XLOOKUP(AG267,Salespersons!$B:$B,Salespersons!$I:$I,,0)</f>
        <v>True</v>
      </c>
      <c r="AJ267" s="3" t="s">
        <v>253</v>
      </c>
      <c r="AK267" s="14">
        <f t="shared" si="24"/>
        <v>1.8333333333333333E-2</v>
      </c>
      <c r="AL267" s="5">
        <v>11000</v>
      </c>
      <c r="AM267" s="5">
        <f t="shared" si="25"/>
        <v>589000</v>
      </c>
      <c r="AN267" s="16">
        <f t="shared" si="29"/>
        <v>5.89</v>
      </c>
      <c r="AO267" s="3" t="s">
        <v>20</v>
      </c>
      <c r="AP267" s="3" t="s">
        <v>21</v>
      </c>
      <c r="AQ267" s="3" t="s">
        <v>86</v>
      </c>
      <c r="AR267" s="3" t="s">
        <v>47</v>
      </c>
      <c r="AS267" s="3" t="s">
        <v>4646</v>
      </c>
      <c r="AT267" s="3" t="s">
        <v>4646</v>
      </c>
      <c r="AU267" s="3" t="s">
        <v>4646</v>
      </c>
      <c r="AV267" s="3" t="s">
        <v>4646</v>
      </c>
      <c r="AW267" s="3" t="s">
        <v>4646</v>
      </c>
    </row>
    <row r="268" spans="1:49" x14ac:dyDescent="0.3">
      <c r="A268" s="3" t="s">
        <v>661</v>
      </c>
      <c r="B268" s="4">
        <v>45597</v>
      </c>
      <c r="C268" s="4" t="str">
        <f t="shared" si="26"/>
        <v>Nov</v>
      </c>
      <c r="D268" s="4" t="str">
        <f t="shared" si="27"/>
        <v>2024</v>
      </c>
      <c r="E268" s="4">
        <v>45612</v>
      </c>
      <c r="F268" s="3" t="s">
        <v>23</v>
      </c>
      <c r="G268" s="3">
        <f t="shared" si="28"/>
        <v>15</v>
      </c>
      <c r="H268" s="3" t="s">
        <v>662</v>
      </c>
      <c r="I268" s="3" t="str">
        <f>VLOOKUP($H268,Customers!$A$1:$I$721,2,FALSE)</f>
        <v>Shweta Verma</v>
      </c>
      <c r="J268" s="3" t="str">
        <f>VLOOKUP($H268,Customers!$A$1:$I$721,3,FALSE)</f>
        <v>Female</v>
      </c>
      <c r="K268" s="3">
        <f>VLOOKUP($H268,Customers!$A$1:$I$721,4,FALSE)</f>
        <v>51</v>
      </c>
      <c r="L268" s="3" t="str">
        <f>VLOOKUP($H268,Customers!$A$1:$I$721,5,FALSE)</f>
        <v>Mumbai</v>
      </c>
      <c r="M268" s="3" t="str">
        <f>VLOOKUP($H268,Customers!$A$1:$I$721,6,FALSE)</f>
        <v>Maharashtra</v>
      </c>
      <c r="N268" s="3" t="str">
        <f>VLOOKUP($H268,Customers!$A$1:$I$721,7,FALSE)</f>
        <v>Teacher</v>
      </c>
      <c r="O268" s="3">
        <f>VLOOKUP($H268,Customers!$A$1:$I$721,8,FALSE)</f>
        <v>420000</v>
      </c>
      <c r="P268" s="3" t="str">
        <f>VLOOKUP($H268,Customers!$A$1:$I$721,9,FALSE)</f>
        <v>Individual</v>
      </c>
      <c r="Q268" s="3" t="s">
        <v>36</v>
      </c>
      <c r="R268" s="3" t="str" cm="1">
        <f t="array" ref="R268:Y268">VLOOKUP($Q268,Cars[],{2,3,4,5,6,7,8,9},FALSE)</f>
        <v>Tata</v>
      </c>
      <c r="S268" s="3" t="str">
        <v>Punch</v>
      </c>
      <c r="T268" s="3" t="str">
        <v>SUV</v>
      </c>
      <c r="U268" s="3" t="str">
        <v>Petrol</v>
      </c>
      <c r="V268" s="3" t="str">
        <v>Manual</v>
      </c>
      <c r="W268" s="3">
        <v>650000</v>
      </c>
      <c r="X268" s="3">
        <v>2021</v>
      </c>
      <c r="Y268" s="3">
        <v>3</v>
      </c>
      <c r="Z268" s="3" t="s">
        <v>163</v>
      </c>
      <c r="AA268" s="3" t="str">
        <f>VLOOKUP(Z268,Dealers[],5,FALSE)</f>
        <v>West</v>
      </c>
      <c r="AB268" s="3" t="str" cm="1">
        <f t="array" ref="AB268:AE268">VLOOKUP($Z268,Dealers[],{2,7,8,9},FALSE)</f>
        <v>Mumbai Autoplex</v>
      </c>
      <c r="AC268" s="3">
        <v>2011</v>
      </c>
      <c r="AD268" s="3">
        <v>12000</v>
      </c>
      <c r="AE268" s="3">
        <v>3.5</v>
      </c>
      <c r="AF268" s="3" t="s">
        <v>201</v>
      </c>
      <c r="AG268" s="3" t="str">
        <f>VLOOKUP($AF268,SalesPerson[],2,FALSE)</f>
        <v>Karan Rao</v>
      </c>
      <c r="AH268" s="3">
        <f>_xlfn.XLOOKUP(AG268,Salespersons!$B:$B,Salespersons!$G:$G,,0)</f>
        <v>4</v>
      </c>
      <c r="AI268" s="3" t="str">
        <f>_xlfn.XLOOKUP(AG268,Salespersons!$B:$B,Salespersons!$I:$I,,0)</f>
        <v>True</v>
      </c>
      <c r="AJ268" s="3" t="s">
        <v>78</v>
      </c>
      <c r="AK268" s="14">
        <f t="shared" si="24"/>
        <v>0</v>
      </c>
      <c r="AL268" s="5">
        <v>0</v>
      </c>
      <c r="AM268" s="5">
        <f t="shared" si="25"/>
        <v>650000</v>
      </c>
      <c r="AN268" s="16">
        <f t="shared" si="29"/>
        <v>6.5</v>
      </c>
      <c r="AO268" s="3" t="s">
        <v>31</v>
      </c>
      <c r="AP268" s="3" t="s">
        <v>180</v>
      </c>
      <c r="AQ268" s="3" t="s">
        <v>86</v>
      </c>
      <c r="AR268" s="3" t="s">
        <v>47</v>
      </c>
      <c r="AS268" s="3" t="s">
        <v>4646</v>
      </c>
      <c r="AT268" s="3" t="s">
        <v>4646</v>
      </c>
      <c r="AU268" s="3" t="s">
        <v>4646</v>
      </c>
      <c r="AV268" s="3" t="s">
        <v>4646</v>
      </c>
      <c r="AW268" s="3" t="s">
        <v>4646</v>
      </c>
    </row>
    <row r="269" spans="1:49" x14ac:dyDescent="0.3">
      <c r="A269" s="3" t="s">
        <v>663</v>
      </c>
      <c r="B269" s="4">
        <v>45597</v>
      </c>
      <c r="C269" s="4" t="str">
        <f t="shared" si="26"/>
        <v>Nov</v>
      </c>
      <c r="D269" s="4" t="str">
        <f t="shared" si="27"/>
        <v>2024</v>
      </c>
      <c r="E269" s="4">
        <v>45618</v>
      </c>
      <c r="F269" s="3" t="s">
        <v>23</v>
      </c>
      <c r="G269" s="3">
        <f t="shared" si="28"/>
        <v>21</v>
      </c>
      <c r="H269" s="3" t="s">
        <v>664</v>
      </c>
      <c r="I269" s="3" t="str">
        <f>VLOOKUP($H269,Customers!$A$1:$I$721,2,FALSE)</f>
        <v>Rahul Yadav</v>
      </c>
      <c r="J269" s="3" t="str">
        <f>VLOOKUP($H269,Customers!$A$1:$I$721,3,FALSE)</f>
        <v>Male</v>
      </c>
      <c r="K269" s="3">
        <f>VLOOKUP($H269,Customers!$A$1:$I$721,4,FALSE)</f>
        <v>41</v>
      </c>
      <c r="L269" s="3" t="str">
        <f>VLOOKUP($H269,Customers!$A$1:$I$721,5,FALSE)</f>
        <v>Ludhiana</v>
      </c>
      <c r="M269" s="3" t="str">
        <f>VLOOKUP($H269,Customers!$A$1:$I$721,6,FALSE)</f>
        <v>Punjab</v>
      </c>
      <c r="N269" s="3" t="str">
        <f>VLOOKUP($H269,Customers!$A$1:$I$721,7,FALSE)</f>
        <v>Salaried - Private</v>
      </c>
      <c r="O269" s="3">
        <f>VLOOKUP($H269,Customers!$A$1:$I$721,8,FALSE)</f>
        <v>1460000</v>
      </c>
      <c r="P269" s="3" t="str">
        <f>VLOOKUP($H269,Customers!$A$1:$I$721,9,FALSE)</f>
        <v>Individual</v>
      </c>
      <c r="Q269" s="3" t="s">
        <v>67</v>
      </c>
      <c r="R269" s="3" t="str" cm="1">
        <f t="array" ref="R269:Y269">VLOOKUP($Q269,Cars[],{2,3,4,5,6,7,8,9},FALSE)</f>
        <v>Maruti Suzuki</v>
      </c>
      <c r="S269" s="3" t="str">
        <v>Dzire</v>
      </c>
      <c r="T269" s="3" t="str">
        <v>Sedan</v>
      </c>
      <c r="U269" s="3" t="str">
        <v>Petrol</v>
      </c>
      <c r="V269" s="3" t="str">
        <v>Manual</v>
      </c>
      <c r="W269" s="3">
        <v>690000</v>
      </c>
      <c r="X269" s="3">
        <v>2024</v>
      </c>
      <c r="Y269" s="3">
        <v>3</v>
      </c>
      <c r="Z269" s="3" t="s">
        <v>304</v>
      </c>
      <c r="AA269" s="3" t="str">
        <f>VLOOKUP(Z269,Dealers[],5,FALSE)</f>
        <v>South</v>
      </c>
      <c r="AB269" s="3" t="str" cm="1">
        <f t="array" ref="AB269:AE269">VLOOKUP($Z269,Dealers[],{2,7,8,9},FALSE)</f>
        <v>Kochi Auto Hub</v>
      </c>
      <c r="AC269" s="3">
        <v>2013</v>
      </c>
      <c r="AD269" s="3">
        <v>12000</v>
      </c>
      <c r="AE269" s="3">
        <v>4.2</v>
      </c>
      <c r="AF269" s="3" t="s">
        <v>541</v>
      </c>
      <c r="AG269" s="3" t="str">
        <f>VLOOKUP($AF269,SalesPerson[],2,FALSE)</f>
        <v>Mohit Mehta</v>
      </c>
      <c r="AH269" s="3">
        <f>_xlfn.XLOOKUP(AG269,Salespersons!$B:$B,Salespersons!$G:$G,,0)</f>
        <v>6</v>
      </c>
      <c r="AI269" s="3" t="str">
        <f>_xlfn.XLOOKUP(AG269,Salespersons!$B:$B,Salespersons!$I:$I,,0)</f>
        <v>True</v>
      </c>
      <c r="AJ269" s="3" t="s">
        <v>19</v>
      </c>
      <c r="AK269" s="14">
        <f t="shared" si="24"/>
        <v>3.6231884057971016E-2</v>
      </c>
      <c r="AL269" s="5">
        <v>25000</v>
      </c>
      <c r="AM269" s="5">
        <f t="shared" si="25"/>
        <v>665000</v>
      </c>
      <c r="AN269" s="16">
        <f t="shared" si="29"/>
        <v>6.65</v>
      </c>
      <c r="AO269" s="3" t="s">
        <v>20</v>
      </c>
      <c r="AP269" s="3" t="s">
        <v>21</v>
      </c>
      <c r="AQ269" s="3" t="s">
        <v>33</v>
      </c>
      <c r="AR269" s="3" t="s">
        <v>24</v>
      </c>
      <c r="AS269" s="3" t="s">
        <v>4646</v>
      </c>
      <c r="AT269" s="3" t="s">
        <v>4646</v>
      </c>
      <c r="AU269" s="3" t="s">
        <v>4646</v>
      </c>
      <c r="AV269" s="3" t="s">
        <v>4646</v>
      </c>
      <c r="AW269" s="3" t="s">
        <v>4646</v>
      </c>
    </row>
    <row r="270" spans="1:49" x14ac:dyDescent="0.3">
      <c r="A270" s="3" t="s">
        <v>665</v>
      </c>
      <c r="B270" s="4">
        <v>45597</v>
      </c>
      <c r="C270" s="4" t="str">
        <f t="shared" si="26"/>
        <v>Nov</v>
      </c>
      <c r="D270" s="4" t="str">
        <f t="shared" si="27"/>
        <v>2024</v>
      </c>
      <c r="E270" s="4">
        <v>45622</v>
      </c>
      <c r="F270" s="3" t="s">
        <v>23</v>
      </c>
      <c r="G270" s="3">
        <f t="shared" si="28"/>
        <v>25</v>
      </c>
      <c r="H270" s="3" t="s">
        <v>666</v>
      </c>
      <c r="I270" s="3" t="str">
        <f>VLOOKUP($H270,Customers!$A$1:$I$721,2,FALSE)</f>
        <v>Tarun Patel</v>
      </c>
      <c r="J270" s="3" t="str">
        <f>VLOOKUP($H270,Customers!$A$1:$I$721,3,FALSE)</f>
        <v>Male</v>
      </c>
      <c r="K270" s="3">
        <f>VLOOKUP($H270,Customers!$A$1:$I$721,4,FALSE)</f>
        <v>38</v>
      </c>
      <c r="L270" s="3" t="str">
        <f>VLOOKUP($H270,Customers!$A$1:$I$721,5,FALSE)</f>
        <v>Noida</v>
      </c>
      <c r="M270" s="3" t="str">
        <f>VLOOKUP($H270,Customers!$A$1:$I$721,6,FALSE)</f>
        <v>Uttar Pradesh</v>
      </c>
      <c r="N270" s="3" t="str">
        <f>VLOOKUP($H270,Customers!$A$1:$I$721,7,FALSE)</f>
        <v>Business Owner</v>
      </c>
      <c r="O270" s="3">
        <f>VLOOKUP($H270,Customers!$A$1:$I$721,8,FALSE)</f>
        <v>1940000</v>
      </c>
      <c r="P270" s="3" t="str">
        <f>VLOOKUP($H270,Customers!$A$1:$I$721,9,FALSE)</f>
        <v>Individual</v>
      </c>
      <c r="Q270" s="3" t="s">
        <v>125</v>
      </c>
      <c r="R270" s="3" t="str" cm="1">
        <f t="array" ref="R270:Y270">VLOOKUP($Q270,Cars[],{2,3,4,5,6,7,8,9},FALSE)</f>
        <v>Hyundai</v>
      </c>
      <c r="S270" s="3" t="str">
        <v>Creta</v>
      </c>
      <c r="T270" s="3" t="str">
        <v>SUV</v>
      </c>
      <c r="U270" s="3" t="str">
        <v>Diesel</v>
      </c>
      <c r="V270" s="3" t="str">
        <v>Automatic</v>
      </c>
      <c r="W270" s="3">
        <v>1250000</v>
      </c>
      <c r="X270" s="3">
        <v>2024</v>
      </c>
      <c r="Y270" s="3">
        <v>4</v>
      </c>
      <c r="Z270" s="3" t="s">
        <v>112</v>
      </c>
      <c r="AA270" s="3" t="str">
        <f>VLOOKUP(Z270,Dealers[],5,FALSE)</f>
        <v>North</v>
      </c>
      <c r="AB270" s="3" t="str" cm="1">
        <f t="array" ref="AB270:AE270">VLOOKUP($Z270,Dealers[],{2,7,8,9},FALSE)</f>
        <v>Noida Car World</v>
      </c>
      <c r="AC270" s="3">
        <v>2007</v>
      </c>
      <c r="AD270" s="3">
        <v>10000</v>
      </c>
      <c r="AE270" s="3">
        <v>3.8</v>
      </c>
      <c r="AF270" s="3" t="s">
        <v>271</v>
      </c>
      <c r="AG270" s="3" t="str">
        <f>VLOOKUP($AF270,SalesPerson[],2,FALSE)</f>
        <v>Ankit Malhotra</v>
      </c>
      <c r="AH270" s="3">
        <f>_xlfn.XLOOKUP(AG270,Salespersons!$B:$B,Salespersons!$G:$G,,0)</f>
        <v>6</v>
      </c>
      <c r="AI270" s="3" t="str">
        <f>_xlfn.XLOOKUP(AG270,Salespersons!$B:$B,Salespersons!$I:$I,,0)</f>
        <v>True</v>
      </c>
      <c r="AJ270" s="3" t="s">
        <v>45</v>
      </c>
      <c r="AK270" s="14">
        <f t="shared" si="24"/>
        <v>4.1599999999999998E-2</v>
      </c>
      <c r="AL270" s="5">
        <v>52000</v>
      </c>
      <c r="AM270" s="5">
        <f t="shared" si="25"/>
        <v>1198000</v>
      </c>
      <c r="AN270" s="16">
        <f t="shared" si="29"/>
        <v>11.98</v>
      </c>
      <c r="AO270" s="3" t="s">
        <v>31</v>
      </c>
      <c r="AP270" s="3" t="s">
        <v>227</v>
      </c>
      <c r="AQ270" s="3" t="s">
        <v>33</v>
      </c>
      <c r="AR270" s="3" t="s">
        <v>47</v>
      </c>
      <c r="AS270" s="3" t="str" cm="1">
        <f t="array" ref="AS270:AW270">VLOOKUP($A270,Feedback[],{2,4,5,6,7},FALSE)</f>
        <v>FB0143</v>
      </c>
      <c r="AT270" s="3">
        <v>1</v>
      </c>
      <c r="AU270" s="3">
        <v>2</v>
      </c>
      <c r="AV270" s="3" t="str">
        <v>Email</v>
      </c>
      <c r="AW270" s="3" t="str">
        <v>None</v>
      </c>
    </row>
    <row r="271" spans="1:49" x14ac:dyDescent="0.3">
      <c r="A271" s="3" t="s">
        <v>667</v>
      </c>
      <c r="B271" s="4">
        <v>45599</v>
      </c>
      <c r="C271" s="4" t="str">
        <f t="shared" si="26"/>
        <v>Nov</v>
      </c>
      <c r="D271" s="4" t="str">
        <f t="shared" si="27"/>
        <v>2024</v>
      </c>
      <c r="E271" s="4">
        <v>45604</v>
      </c>
      <c r="F271" s="3" t="s">
        <v>23</v>
      </c>
      <c r="G271" s="3">
        <f t="shared" si="28"/>
        <v>5</v>
      </c>
      <c r="H271" s="3" t="s">
        <v>668</v>
      </c>
      <c r="I271" s="3" t="str">
        <f>VLOOKUP($H271,Customers!$A$1:$I$721,2,FALSE)</f>
        <v>Divya Khanna</v>
      </c>
      <c r="J271" s="3" t="str">
        <f>VLOOKUP($H271,Customers!$A$1:$I$721,3,FALSE)</f>
        <v>Female</v>
      </c>
      <c r="K271" s="3">
        <f>VLOOKUP($H271,Customers!$A$1:$I$721,4,FALSE)</f>
        <v>56</v>
      </c>
      <c r="L271" s="3" t="str">
        <f>VLOOKUP($H271,Customers!$A$1:$I$721,5,FALSE)</f>
        <v>Chandigarh</v>
      </c>
      <c r="M271" s="3" t="str">
        <f>VLOOKUP($H271,Customers!$A$1:$I$721,6,FALSE)</f>
        <v>Chandigarh</v>
      </c>
      <c r="N271" s="3" t="str">
        <f>VLOOKUP($H271,Customers!$A$1:$I$721,7,FALSE)</f>
        <v>Salaried - Private</v>
      </c>
      <c r="O271" s="3">
        <f>VLOOKUP($H271,Customers!$A$1:$I$721,8,FALSE)</f>
        <v>980000</v>
      </c>
      <c r="P271" s="3" t="str">
        <f>VLOOKUP($H271,Customers!$A$1:$I$721,9,FALSE)</f>
        <v>Individual</v>
      </c>
      <c r="Q271" s="3" t="s">
        <v>205</v>
      </c>
      <c r="R271" s="3" t="str" cm="1">
        <f t="array" ref="R271:Y271">VLOOKUP($Q271,Cars[],{2,3,4,5,6,7,8,9},FALSE)</f>
        <v>Maruti Suzuki</v>
      </c>
      <c r="S271" s="3" t="str">
        <v>Grand Vitara</v>
      </c>
      <c r="T271" s="3" t="str">
        <v>SUV</v>
      </c>
      <c r="U271" s="3" t="str">
        <v>Hybrid</v>
      </c>
      <c r="V271" s="3" t="str">
        <v>Automatic</v>
      </c>
      <c r="W271" s="3">
        <v>1150000</v>
      </c>
      <c r="X271" s="3">
        <v>2022</v>
      </c>
      <c r="Y271" s="3">
        <v>3</v>
      </c>
      <c r="Z271" s="3" t="s">
        <v>17</v>
      </c>
      <c r="AA271" s="3" t="str">
        <f>VLOOKUP(Z271,Dealers[],5,FALSE)</f>
        <v>North</v>
      </c>
      <c r="AB271" s="3" t="str" cm="1">
        <f t="array" ref="AB271:AE271">VLOOKUP($Z271,Dealers[],{2,7,8,9},FALSE)</f>
        <v>Chandigarh Car World</v>
      </c>
      <c r="AC271" s="3">
        <v>2018</v>
      </c>
      <c r="AD271" s="3">
        <v>4500</v>
      </c>
      <c r="AE271" s="3">
        <v>4</v>
      </c>
      <c r="AF271" s="3" t="s">
        <v>277</v>
      </c>
      <c r="AG271" s="3" t="str">
        <f>VLOOKUP($AF271,SalesPerson[],2,FALSE)</f>
        <v>Yash Shah</v>
      </c>
      <c r="AH271" s="3">
        <f>_xlfn.XLOOKUP(AG271,Salespersons!$B:$B,Salespersons!$G:$G,,0)</f>
        <v>7</v>
      </c>
      <c r="AI271" s="3" t="str">
        <f>_xlfn.XLOOKUP(AG271,Salespersons!$B:$B,Salespersons!$I:$I,,0)</f>
        <v>True</v>
      </c>
      <c r="AJ271" s="3" t="s">
        <v>75</v>
      </c>
      <c r="AK271" s="14">
        <f t="shared" si="24"/>
        <v>3.826086956521739E-2</v>
      </c>
      <c r="AL271" s="5">
        <v>44000</v>
      </c>
      <c r="AM271" s="5">
        <f t="shared" si="25"/>
        <v>1106000</v>
      </c>
      <c r="AN271" s="16">
        <f t="shared" si="29"/>
        <v>11.06</v>
      </c>
      <c r="AO271" s="3" t="s">
        <v>31</v>
      </c>
      <c r="AP271" s="3" t="s">
        <v>227</v>
      </c>
      <c r="AQ271" s="3" t="s">
        <v>33</v>
      </c>
      <c r="AR271" s="3" t="s">
        <v>24</v>
      </c>
      <c r="AS271" s="3" t="str" cm="1">
        <f t="array" ref="AS271:AW271">VLOOKUP($A271,Feedback[],{2,4,5,6,7},FALSE)</f>
        <v>FB0144</v>
      </c>
      <c r="AT271" s="3">
        <v>4</v>
      </c>
      <c r="AU271" s="3">
        <v>8</v>
      </c>
      <c r="AV271" s="3" t="str">
        <v>Email</v>
      </c>
      <c r="AW271" s="3" t="str">
        <v>None</v>
      </c>
    </row>
    <row r="272" spans="1:49" x14ac:dyDescent="0.3">
      <c r="A272" s="3" t="s">
        <v>669</v>
      </c>
      <c r="B272" s="4">
        <v>45599</v>
      </c>
      <c r="C272" s="4" t="str">
        <f t="shared" si="26"/>
        <v>Nov</v>
      </c>
      <c r="D272" s="4" t="str">
        <f t="shared" si="27"/>
        <v>2024</v>
      </c>
      <c r="E272" s="4">
        <v>45614</v>
      </c>
      <c r="F272" s="3" t="s">
        <v>23</v>
      </c>
      <c r="G272" s="3">
        <f t="shared" si="28"/>
        <v>15</v>
      </c>
      <c r="H272" s="3" t="s">
        <v>670</v>
      </c>
      <c r="I272" s="3" t="str">
        <f>VLOOKUP($H272,Customers!$A$1:$I$721,2,FALSE)</f>
        <v>Vivek Reddy</v>
      </c>
      <c r="J272" s="3" t="str">
        <f>VLOOKUP($H272,Customers!$A$1:$I$721,3,FALSE)</f>
        <v>Male</v>
      </c>
      <c r="K272" s="3">
        <f>VLOOKUP($H272,Customers!$A$1:$I$721,4,FALSE)</f>
        <v>43</v>
      </c>
      <c r="L272" s="3" t="str">
        <f>VLOOKUP($H272,Customers!$A$1:$I$721,5,FALSE)</f>
        <v>Kochi</v>
      </c>
      <c r="M272" s="3" t="str">
        <f>VLOOKUP($H272,Customers!$A$1:$I$721,6,FALSE)</f>
        <v>Kerala</v>
      </c>
      <c r="N272" s="3" t="str">
        <f>VLOOKUP($H272,Customers!$A$1:$I$721,7,FALSE)</f>
        <v>Engineer</v>
      </c>
      <c r="O272" s="3">
        <f>VLOOKUP($H272,Customers!$A$1:$I$721,8,FALSE)</f>
        <v>1050000</v>
      </c>
      <c r="P272" s="3" t="str">
        <f>VLOOKUP($H272,Customers!$A$1:$I$721,9,FALSE)</f>
        <v>Individual</v>
      </c>
      <c r="Q272" s="3" t="s">
        <v>67</v>
      </c>
      <c r="R272" s="3" t="str" cm="1">
        <f t="array" ref="R272:Y272">VLOOKUP($Q272,Cars[],{2,3,4,5,6,7,8,9},FALSE)</f>
        <v>Maruti Suzuki</v>
      </c>
      <c r="S272" s="3" t="str">
        <v>Dzire</v>
      </c>
      <c r="T272" s="3" t="str">
        <v>Sedan</v>
      </c>
      <c r="U272" s="3" t="str">
        <v>Petrol</v>
      </c>
      <c r="V272" s="3" t="str">
        <v>Manual</v>
      </c>
      <c r="W272" s="3">
        <v>690000</v>
      </c>
      <c r="X272" s="3">
        <v>2024</v>
      </c>
      <c r="Y272" s="3">
        <v>3</v>
      </c>
      <c r="Z272" s="3" t="s">
        <v>304</v>
      </c>
      <c r="AA272" s="3" t="str">
        <f>VLOOKUP(Z272,Dealers[],5,FALSE)</f>
        <v>South</v>
      </c>
      <c r="AB272" s="3" t="str" cm="1">
        <f t="array" ref="AB272:AE272">VLOOKUP($Z272,Dealers[],{2,7,8,9},FALSE)</f>
        <v>Kochi Auto Hub</v>
      </c>
      <c r="AC272" s="3">
        <v>2013</v>
      </c>
      <c r="AD272" s="3">
        <v>12000</v>
      </c>
      <c r="AE272" s="3">
        <v>4.2</v>
      </c>
      <c r="AF272" s="3" t="s">
        <v>305</v>
      </c>
      <c r="AG272" s="3" t="str">
        <f>VLOOKUP($AF272,SalesPerson[],2,FALSE)</f>
        <v>Meera Saini</v>
      </c>
      <c r="AH272" s="3">
        <f>_xlfn.XLOOKUP(AG272,Salespersons!$B:$B,Salespersons!$G:$G,,0)</f>
        <v>8</v>
      </c>
      <c r="AI272" s="3" t="str">
        <f>_xlfn.XLOOKUP(AG272,Salespersons!$B:$B,Salespersons!$I:$I,,0)</f>
        <v>True</v>
      </c>
      <c r="AJ272" s="3" t="s">
        <v>78</v>
      </c>
      <c r="AK272" s="14">
        <f t="shared" si="24"/>
        <v>0</v>
      </c>
      <c r="AL272" s="5">
        <v>0</v>
      </c>
      <c r="AM272" s="5">
        <f t="shared" si="25"/>
        <v>690000</v>
      </c>
      <c r="AN272" s="16">
        <f t="shared" si="29"/>
        <v>6.9</v>
      </c>
      <c r="AO272" s="3" t="s">
        <v>95</v>
      </c>
      <c r="AP272" s="3" t="s">
        <v>96</v>
      </c>
      <c r="AQ272" s="3" t="s">
        <v>22</v>
      </c>
      <c r="AR272" s="3" t="s">
        <v>24</v>
      </c>
      <c r="AS272" s="3" t="str" cm="1">
        <f t="array" ref="AS272:AW272">VLOOKUP($A272,Feedback[],{2,4,5,6,7},FALSE)</f>
        <v>FB0145</v>
      </c>
      <c r="AT272" s="3">
        <v>4</v>
      </c>
      <c r="AU272" s="3">
        <v>9</v>
      </c>
      <c r="AV272" s="3" t="str">
        <v>Phone</v>
      </c>
      <c r="AW272" s="3" t="str">
        <v>None</v>
      </c>
    </row>
    <row r="273" spans="1:49" x14ac:dyDescent="0.3">
      <c r="A273" s="3" t="s">
        <v>671</v>
      </c>
      <c r="B273" s="4">
        <v>45599</v>
      </c>
      <c r="C273" s="4" t="str">
        <f t="shared" si="26"/>
        <v>Nov</v>
      </c>
      <c r="D273" s="4" t="str">
        <f t="shared" si="27"/>
        <v>2024</v>
      </c>
      <c r="E273" s="4">
        <v>45606</v>
      </c>
      <c r="F273" s="3" t="s">
        <v>23</v>
      </c>
      <c r="G273" s="3">
        <f t="shared" si="28"/>
        <v>7</v>
      </c>
      <c r="H273" s="3" t="s">
        <v>672</v>
      </c>
      <c r="I273" s="3" t="str">
        <f>VLOOKUP($H273,Customers!$A$1:$I$721,2,FALSE)</f>
        <v>Vinod Sharma</v>
      </c>
      <c r="J273" s="3" t="str">
        <f>VLOOKUP($H273,Customers!$A$1:$I$721,3,FALSE)</f>
        <v>Male</v>
      </c>
      <c r="K273" s="3">
        <f>VLOOKUP($H273,Customers!$A$1:$I$721,4,FALSE)</f>
        <v>21</v>
      </c>
      <c r="L273" s="3" t="str">
        <f>VLOOKUP($H273,Customers!$A$1:$I$721,5,FALSE)</f>
        <v>Delhi</v>
      </c>
      <c r="M273" s="3" t="str">
        <f>VLOOKUP($H273,Customers!$A$1:$I$721,6,FALSE)</f>
        <v>Delhi</v>
      </c>
      <c r="N273" s="3" t="str">
        <f>VLOOKUP($H273,Customers!$A$1:$I$721,7,FALSE)</f>
        <v>Business Owner</v>
      </c>
      <c r="O273" s="3">
        <f>VLOOKUP($H273,Customers!$A$1:$I$721,8,FALSE)</f>
        <v>1720000</v>
      </c>
      <c r="P273" s="3" t="str">
        <f>VLOOKUP($H273,Customers!$A$1:$I$721,9,FALSE)</f>
        <v>Individual</v>
      </c>
      <c r="Q273" s="3" t="s">
        <v>232</v>
      </c>
      <c r="R273" s="3" t="str" cm="1">
        <f t="array" ref="R273:Y273">VLOOKUP($Q273,Cars[],{2,3,4,5,6,7,8,9},FALSE)</f>
        <v>Mahindra</v>
      </c>
      <c r="S273" s="3" t="str">
        <v>XUV 3XO</v>
      </c>
      <c r="T273" s="3" t="str">
        <v>SUV</v>
      </c>
      <c r="U273" s="3" t="str">
        <v>Petrol</v>
      </c>
      <c r="V273" s="3" t="str">
        <v>Manual</v>
      </c>
      <c r="W273" s="3">
        <v>900000</v>
      </c>
      <c r="X273" s="3">
        <v>2024</v>
      </c>
      <c r="Y273" s="3">
        <v>3</v>
      </c>
      <c r="Z273" s="3" t="s">
        <v>37</v>
      </c>
      <c r="AA273" s="3" t="str">
        <f>VLOOKUP(Z273,Dealers[],5,FALSE)</f>
        <v>North</v>
      </c>
      <c r="AB273" s="3" t="str" cm="1">
        <f t="array" ref="AB273:AE273">VLOOKUP($Z273,Dealers[],{2,7,8,9},FALSE)</f>
        <v>Delhi Autoplex</v>
      </c>
      <c r="AC273" s="3">
        <v>2013</v>
      </c>
      <c r="AD273" s="3">
        <v>4500</v>
      </c>
      <c r="AE273" s="3">
        <v>3.7</v>
      </c>
      <c r="AF273" s="3" t="s">
        <v>574</v>
      </c>
      <c r="AG273" s="3" t="str">
        <f>VLOOKUP($AF273,SalesPerson[],2,FALSE)</f>
        <v>Vivek Iyer</v>
      </c>
      <c r="AH273" s="3">
        <f>_xlfn.XLOOKUP(AG273,Salespersons!$B:$B,Salespersons!$G:$G,,0)</f>
        <v>4</v>
      </c>
      <c r="AI273" s="3" t="str">
        <f>_xlfn.XLOOKUP(AG273,Salespersons!$B:$B,Salespersons!$I:$I,,0)</f>
        <v>True</v>
      </c>
      <c r="AJ273" s="3" t="s">
        <v>30</v>
      </c>
      <c r="AK273" s="14">
        <f t="shared" si="24"/>
        <v>2.8888888888888888E-2</v>
      </c>
      <c r="AL273" s="5">
        <v>26000</v>
      </c>
      <c r="AM273" s="5">
        <f t="shared" si="25"/>
        <v>874000</v>
      </c>
      <c r="AN273" s="16">
        <f t="shared" si="29"/>
        <v>8.74</v>
      </c>
      <c r="AO273" s="3" t="s">
        <v>20</v>
      </c>
      <c r="AP273" s="3" t="s">
        <v>21</v>
      </c>
      <c r="AQ273" s="3" t="s">
        <v>119</v>
      </c>
      <c r="AR273" s="3" t="s">
        <v>47</v>
      </c>
      <c r="AS273" s="3" t="str" cm="1">
        <f t="array" ref="AS273:AW273">VLOOKUP($A273,Feedback[],{2,4,5,6,7},FALSE)</f>
        <v>FB0146</v>
      </c>
      <c r="AT273" s="3">
        <v>1</v>
      </c>
      <c r="AU273" s="3">
        <v>3</v>
      </c>
      <c r="AV273" s="3" t="str">
        <v>Phone</v>
      </c>
      <c r="AW273" s="3" t="str">
        <v>None</v>
      </c>
    </row>
    <row r="274" spans="1:49" x14ac:dyDescent="0.3">
      <c r="A274" s="3" t="s">
        <v>673</v>
      </c>
      <c r="B274" s="4">
        <v>45602</v>
      </c>
      <c r="C274" s="4" t="str">
        <f t="shared" si="26"/>
        <v>Nov</v>
      </c>
      <c r="D274" s="4" t="str">
        <f t="shared" si="27"/>
        <v>2024</v>
      </c>
      <c r="E274" s="4">
        <v>45616</v>
      </c>
      <c r="F274" s="3" t="s">
        <v>23</v>
      </c>
      <c r="G274" s="3">
        <f t="shared" si="28"/>
        <v>14</v>
      </c>
      <c r="H274" s="3" t="s">
        <v>674</v>
      </c>
      <c r="I274" s="3" t="str">
        <f>VLOOKUP($H274,Customers!$A$1:$I$721,2,FALSE)</f>
        <v>Meera Joshi</v>
      </c>
      <c r="J274" s="3" t="str">
        <f>VLOOKUP($H274,Customers!$A$1:$I$721,3,FALSE)</f>
        <v>Female</v>
      </c>
      <c r="K274" s="3">
        <f>VLOOKUP($H274,Customers!$A$1:$I$721,4,FALSE)</f>
        <v>39</v>
      </c>
      <c r="L274" s="3" t="str">
        <f>VLOOKUP($H274,Customers!$A$1:$I$721,5,FALSE)</f>
        <v>Delhi</v>
      </c>
      <c r="M274" s="3" t="str">
        <f>VLOOKUP($H274,Customers!$A$1:$I$721,6,FALSE)</f>
        <v>Delhi</v>
      </c>
      <c r="N274" s="3" t="str">
        <f>VLOOKUP($H274,Customers!$A$1:$I$721,7,FALSE)</f>
        <v>Doctor</v>
      </c>
      <c r="O274" s="3">
        <f>VLOOKUP($H274,Customers!$A$1:$I$721,8,FALSE)</f>
        <v>3460000</v>
      </c>
      <c r="P274" s="3" t="str">
        <f>VLOOKUP($H274,Customers!$A$1:$I$721,9,FALSE)</f>
        <v>Individual</v>
      </c>
      <c r="Q274" s="3" t="s">
        <v>42</v>
      </c>
      <c r="R274" s="3" t="str" cm="1">
        <f t="array" ref="R274:Y274">VLOOKUP($Q274,Cars[],{2,3,4,5,6,7,8,9},FALSE)</f>
        <v>Maruti Suzuki</v>
      </c>
      <c r="S274" s="3" t="str">
        <v>Swift</v>
      </c>
      <c r="T274" s="3" t="str">
        <v>Hatchback</v>
      </c>
      <c r="U274" s="3" t="str">
        <v>Petrol</v>
      </c>
      <c r="V274" s="3" t="str">
        <v>Manual</v>
      </c>
      <c r="W274" s="3">
        <v>650000</v>
      </c>
      <c r="X274" s="3">
        <v>2024</v>
      </c>
      <c r="Y274" s="3">
        <v>3</v>
      </c>
      <c r="Z274" s="3" t="s">
        <v>37</v>
      </c>
      <c r="AA274" s="3" t="str">
        <f>VLOOKUP(Z274,Dealers[],5,FALSE)</f>
        <v>North</v>
      </c>
      <c r="AB274" s="3" t="str" cm="1">
        <f t="array" ref="AB274:AE274">VLOOKUP($Z274,Dealers[],{2,7,8,9},FALSE)</f>
        <v>Delhi Autoplex</v>
      </c>
      <c r="AC274" s="3">
        <v>2013</v>
      </c>
      <c r="AD274" s="3">
        <v>4500</v>
      </c>
      <c r="AE274" s="3">
        <v>3.7</v>
      </c>
      <c r="AF274" s="3" t="s">
        <v>38</v>
      </c>
      <c r="AG274" s="3" t="str">
        <f>VLOOKUP($AF274,SalesPerson[],2,FALSE)</f>
        <v>Nisha Iyer</v>
      </c>
      <c r="AH274" s="3">
        <f>_xlfn.XLOOKUP(AG274,Salespersons!$B:$B,Salespersons!$G:$G,,0)</f>
        <v>4</v>
      </c>
      <c r="AI274" s="3" t="str">
        <f>_xlfn.XLOOKUP(AG274,Salespersons!$B:$B,Salespersons!$I:$I,,0)</f>
        <v>True</v>
      </c>
      <c r="AJ274" s="3" t="s">
        <v>19</v>
      </c>
      <c r="AK274" s="14">
        <f t="shared" si="24"/>
        <v>3.5384615384615382E-2</v>
      </c>
      <c r="AL274" s="5">
        <v>23000</v>
      </c>
      <c r="AM274" s="5">
        <f t="shared" si="25"/>
        <v>627000</v>
      </c>
      <c r="AN274" s="16">
        <f t="shared" si="29"/>
        <v>6.27</v>
      </c>
      <c r="AO274" s="3" t="s">
        <v>20</v>
      </c>
      <c r="AP274" s="3" t="s">
        <v>21</v>
      </c>
      <c r="AQ274" s="3" t="s">
        <v>86</v>
      </c>
      <c r="AR274" s="3" t="s">
        <v>47</v>
      </c>
      <c r="AS274" s="3" t="str" cm="1">
        <f t="array" ref="AS274:AW274">VLOOKUP($A274,Feedback[],{2,4,5,6,7},FALSE)</f>
        <v>FB0147</v>
      </c>
      <c r="AT274" s="3">
        <v>5</v>
      </c>
      <c r="AU274" s="3">
        <v>10</v>
      </c>
      <c r="AV274" s="3" t="str">
        <v>Online Survey</v>
      </c>
      <c r="AW274" s="3" t="str">
        <v>None</v>
      </c>
    </row>
    <row r="275" spans="1:49" x14ac:dyDescent="0.3">
      <c r="A275" s="3" t="s">
        <v>675</v>
      </c>
      <c r="B275" s="4">
        <v>45602</v>
      </c>
      <c r="C275" s="4" t="str">
        <f t="shared" si="26"/>
        <v>Nov</v>
      </c>
      <c r="D275" s="4" t="str">
        <f t="shared" si="27"/>
        <v>2024</v>
      </c>
      <c r="E275" s="4">
        <v>45623</v>
      </c>
      <c r="F275" s="3" t="s">
        <v>23</v>
      </c>
      <c r="G275" s="3">
        <f t="shared" si="28"/>
        <v>21</v>
      </c>
      <c r="H275" s="3" t="s">
        <v>676</v>
      </c>
      <c r="I275" s="3" t="str">
        <f>VLOOKUP($H275,Customers!$A$1:$I$721,2,FALSE)</f>
        <v>Ayesha Rao</v>
      </c>
      <c r="J275" s="3" t="str">
        <f>VLOOKUP($H275,Customers!$A$1:$I$721,3,FALSE)</f>
        <v>Female</v>
      </c>
      <c r="K275" s="3">
        <f>VLOOKUP($H275,Customers!$A$1:$I$721,4,FALSE)</f>
        <v>41</v>
      </c>
      <c r="L275" s="3" t="str">
        <f>VLOOKUP($H275,Customers!$A$1:$I$721,5,FALSE)</f>
        <v>Bhopal</v>
      </c>
      <c r="M275" s="3" t="str">
        <f>VLOOKUP($H275,Customers!$A$1:$I$721,6,FALSE)</f>
        <v>Madhya Pradesh</v>
      </c>
      <c r="N275" s="3" t="str">
        <f>VLOOKUP($H275,Customers!$A$1:$I$721,7,FALSE)</f>
        <v>Teacher</v>
      </c>
      <c r="O275" s="3">
        <f>VLOOKUP($H275,Customers!$A$1:$I$721,8,FALSE)</f>
        <v>650000</v>
      </c>
      <c r="P275" s="3" t="str">
        <f>VLOOKUP($H275,Customers!$A$1:$I$721,9,FALSE)</f>
        <v>Individual</v>
      </c>
      <c r="Q275" s="3" t="s">
        <v>179</v>
      </c>
      <c r="R275" s="3" t="str" cm="1">
        <f t="array" ref="R275:Y275">VLOOKUP($Q275,Cars[],{2,3,4,5,6,7,8,9},FALSE)</f>
        <v>Tata</v>
      </c>
      <c r="S275" s="3" t="str">
        <v>Nexon EV</v>
      </c>
      <c r="T275" s="3" t="str">
        <v>SUV</v>
      </c>
      <c r="U275" s="3" t="str">
        <v>Electric</v>
      </c>
      <c r="V275" s="3" t="str">
        <v>Automatic</v>
      </c>
      <c r="W275" s="3">
        <v>1450000</v>
      </c>
      <c r="X275" s="3">
        <v>2023</v>
      </c>
      <c r="Y275" s="3">
        <v>3</v>
      </c>
      <c r="Z275" s="3" t="s">
        <v>73</v>
      </c>
      <c r="AA275" s="3" t="str">
        <f>VLOOKUP(Z275,Dealers[],5,FALSE)</f>
        <v>Central</v>
      </c>
      <c r="AB275" s="3" t="str" cm="1">
        <f t="array" ref="AB275:AE275">VLOOKUP($Z275,Dealers[],{2,7,8,9},FALSE)</f>
        <v>Indore Wheels</v>
      </c>
      <c r="AC275" s="3">
        <v>2019</v>
      </c>
      <c r="AD275" s="3">
        <v>3000</v>
      </c>
      <c r="AE275" s="3">
        <v>4.7</v>
      </c>
      <c r="AF275" s="3" t="s">
        <v>381</v>
      </c>
      <c r="AG275" s="3" t="str">
        <f>VLOOKUP($AF275,SalesPerson[],2,FALSE)</f>
        <v>Priya Joshi</v>
      </c>
      <c r="AH275" s="3">
        <f>_xlfn.XLOOKUP(AG275,Salespersons!$B:$B,Salespersons!$G:$G,,0)</f>
        <v>5</v>
      </c>
      <c r="AI275" s="3" t="str">
        <f>_xlfn.XLOOKUP(AG275,Salespersons!$B:$B,Salespersons!$I:$I,,0)</f>
        <v>True</v>
      </c>
      <c r="AJ275" s="3" t="s">
        <v>75</v>
      </c>
      <c r="AK275" s="14">
        <f t="shared" si="24"/>
        <v>2.6896551724137931E-2</v>
      </c>
      <c r="AL275" s="5">
        <v>39000</v>
      </c>
      <c r="AM275" s="5">
        <f t="shared" si="25"/>
        <v>1411000</v>
      </c>
      <c r="AN275" s="16">
        <f t="shared" si="29"/>
        <v>14.11</v>
      </c>
      <c r="AO275" s="3" t="s">
        <v>31</v>
      </c>
      <c r="AP275" s="3" t="s">
        <v>70</v>
      </c>
      <c r="AQ275" s="3" t="s">
        <v>53</v>
      </c>
      <c r="AR275" s="3" t="s">
        <v>24</v>
      </c>
      <c r="AS275" s="3" t="str" cm="1">
        <f t="array" ref="AS275:AW275">VLOOKUP($A275,Feedback[],{2,4,5,6,7},FALSE)</f>
        <v>FB0148</v>
      </c>
      <c r="AT275" s="3">
        <v>2</v>
      </c>
      <c r="AU275" s="3">
        <v>2</v>
      </c>
      <c r="AV275" s="3" t="str">
        <v>Dealer Visit</v>
      </c>
      <c r="AW275" s="3" t="str">
        <v>Delivery Delay</v>
      </c>
    </row>
    <row r="276" spans="1:49" x14ac:dyDescent="0.3">
      <c r="A276" s="3" t="s">
        <v>677</v>
      </c>
      <c r="B276" s="4">
        <v>45603</v>
      </c>
      <c r="C276" s="4" t="str">
        <f t="shared" si="26"/>
        <v>Nov</v>
      </c>
      <c r="D276" s="4" t="str">
        <f t="shared" si="27"/>
        <v>2024</v>
      </c>
      <c r="E276" s="4">
        <v>45636</v>
      </c>
      <c r="F276" s="3" t="s">
        <v>23</v>
      </c>
      <c r="G276" s="3">
        <f t="shared" si="28"/>
        <v>33</v>
      </c>
      <c r="H276" s="3" t="s">
        <v>678</v>
      </c>
      <c r="I276" s="3" t="str">
        <f>VLOOKUP($H276,Customers!$A$1:$I$721,2,FALSE)</f>
        <v>Tarun Bansal</v>
      </c>
      <c r="J276" s="3" t="str">
        <f>VLOOKUP($H276,Customers!$A$1:$I$721,3,FALSE)</f>
        <v>Male</v>
      </c>
      <c r="K276" s="3">
        <f>VLOOKUP($H276,Customers!$A$1:$I$721,4,FALSE)</f>
        <v>27</v>
      </c>
      <c r="L276" s="3" t="str">
        <f>VLOOKUP($H276,Customers!$A$1:$I$721,5,FALSE)</f>
        <v>Surat</v>
      </c>
      <c r="M276" s="3" t="str">
        <f>VLOOKUP($H276,Customers!$A$1:$I$721,6,FALSE)</f>
        <v>Gujarat</v>
      </c>
      <c r="N276" s="3" t="str">
        <f>VLOOKUP($H276,Customers!$A$1:$I$721,7,FALSE)</f>
        <v>Salaried - Private</v>
      </c>
      <c r="O276" s="3">
        <f>VLOOKUP($H276,Customers!$A$1:$I$721,8,FALSE)</f>
        <v>600000</v>
      </c>
      <c r="P276" s="3" t="str">
        <f>VLOOKUP($H276,Customers!$A$1:$I$721,9,FALSE)</f>
        <v>Individual</v>
      </c>
      <c r="Q276" s="3" t="s">
        <v>274</v>
      </c>
      <c r="R276" s="3" t="str" cm="1">
        <f t="array" ref="R276:Y276">VLOOKUP($Q276,Cars[],{2,3,4,5,6,7,8,9},FALSE)</f>
        <v>Tata</v>
      </c>
      <c r="S276" s="3" t="str">
        <v>Harrier</v>
      </c>
      <c r="T276" s="3" t="str">
        <v>SUV</v>
      </c>
      <c r="U276" s="3" t="str">
        <v>Diesel</v>
      </c>
      <c r="V276" s="3" t="str">
        <v>Automatic</v>
      </c>
      <c r="W276" s="3">
        <v>1550000</v>
      </c>
      <c r="X276" s="3">
        <v>2023</v>
      </c>
      <c r="Y276" s="3">
        <v>2</v>
      </c>
      <c r="Z276" s="3" t="s">
        <v>225</v>
      </c>
      <c r="AA276" s="3" t="str">
        <f>VLOOKUP(Z276,Dealers[],5,FALSE)</f>
        <v>West</v>
      </c>
      <c r="AB276" s="3" t="str" cm="1">
        <f t="array" ref="AB276:AE276">VLOOKUP($Z276,Dealers[],{2,7,8,9},FALSE)</f>
        <v>Surat Autoplex</v>
      </c>
      <c r="AC276" s="3">
        <v>2010</v>
      </c>
      <c r="AD276" s="3">
        <v>10000</v>
      </c>
      <c r="AE276" s="3">
        <v>4.4000000000000004</v>
      </c>
      <c r="AF276" s="3" t="s">
        <v>585</v>
      </c>
      <c r="AG276" s="3" t="str">
        <f>VLOOKUP($AF276,SalesPerson[],2,FALSE)</f>
        <v>Jatin Chauhan</v>
      </c>
      <c r="AH276" s="3">
        <f>_xlfn.XLOOKUP(AG276,Salespersons!$B:$B,Salespersons!$G:$G,,0)</f>
        <v>6</v>
      </c>
      <c r="AI276" s="3" t="str">
        <f>_xlfn.XLOOKUP(AG276,Salespersons!$B:$B,Salespersons!$I:$I,,0)</f>
        <v>True</v>
      </c>
      <c r="AJ276" s="3" t="s">
        <v>45</v>
      </c>
      <c r="AK276" s="14">
        <f t="shared" si="24"/>
        <v>3.2903225806451615E-2</v>
      </c>
      <c r="AL276" s="5">
        <v>51000</v>
      </c>
      <c r="AM276" s="5">
        <f t="shared" si="25"/>
        <v>1499000</v>
      </c>
      <c r="AN276" s="16">
        <f t="shared" si="29"/>
        <v>14.99</v>
      </c>
      <c r="AO276" s="3" t="s">
        <v>95</v>
      </c>
      <c r="AP276" s="3" t="s">
        <v>227</v>
      </c>
      <c r="AQ276" s="3" t="s">
        <v>86</v>
      </c>
      <c r="AR276" s="3" t="s">
        <v>24</v>
      </c>
      <c r="AS276" s="3" t="s">
        <v>4646</v>
      </c>
      <c r="AT276" s="3" t="s">
        <v>4646</v>
      </c>
      <c r="AU276" s="3" t="s">
        <v>4646</v>
      </c>
      <c r="AV276" s="3" t="s">
        <v>4646</v>
      </c>
      <c r="AW276" s="3" t="s">
        <v>4646</v>
      </c>
    </row>
    <row r="277" spans="1:49" x14ac:dyDescent="0.3">
      <c r="A277" s="3" t="s">
        <v>679</v>
      </c>
      <c r="B277" s="4">
        <v>45604</v>
      </c>
      <c r="C277" s="4" t="str">
        <f t="shared" si="26"/>
        <v>Nov</v>
      </c>
      <c r="D277" s="4" t="str">
        <f t="shared" si="27"/>
        <v>2024</v>
      </c>
      <c r="E277" s="4">
        <v>45627</v>
      </c>
      <c r="F277" s="3" t="s">
        <v>23</v>
      </c>
      <c r="G277" s="3">
        <f t="shared" si="28"/>
        <v>23</v>
      </c>
      <c r="H277" s="3" t="s">
        <v>680</v>
      </c>
      <c r="I277" s="3" t="str">
        <f>VLOOKUP($H277,Customers!$A$1:$I$721,2,FALSE)</f>
        <v>Rahul Bansal</v>
      </c>
      <c r="J277" s="3" t="str">
        <f>VLOOKUP($H277,Customers!$A$1:$I$721,3,FALSE)</f>
        <v>Male</v>
      </c>
      <c r="K277" s="3">
        <f>VLOOKUP($H277,Customers!$A$1:$I$721,4,FALSE)</f>
        <v>26</v>
      </c>
      <c r="L277" s="3" t="str">
        <f>VLOOKUP($H277,Customers!$A$1:$I$721,5,FALSE)</f>
        <v>Kochi</v>
      </c>
      <c r="M277" s="3" t="str">
        <f>VLOOKUP($H277,Customers!$A$1:$I$721,6,FALSE)</f>
        <v>Kerala</v>
      </c>
      <c r="N277" s="3" t="str">
        <f>VLOOKUP($H277,Customers!$A$1:$I$721,7,FALSE)</f>
        <v>Salaried - Private</v>
      </c>
      <c r="O277" s="3">
        <f>VLOOKUP($H277,Customers!$A$1:$I$721,8,FALSE)</f>
        <v>990000</v>
      </c>
      <c r="P277" s="3" t="str">
        <f>VLOOKUP($H277,Customers!$A$1:$I$721,9,FALSE)</f>
        <v>Individual</v>
      </c>
      <c r="Q277" s="3" t="s">
        <v>50</v>
      </c>
      <c r="R277" s="3" t="str" cm="1">
        <f t="array" ref="R277:Y277">VLOOKUP($Q277,Cars[],{2,3,4,5,6,7,8,9},FALSE)</f>
        <v>Hyundai</v>
      </c>
      <c r="S277" s="3" t="str">
        <v>Venue</v>
      </c>
      <c r="T277" s="3" t="str">
        <v>SUV</v>
      </c>
      <c r="U277" s="3" t="str">
        <v>Petrol</v>
      </c>
      <c r="V277" s="3" t="str">
        <v>Manual</v>
      </c>
      <c r="W277" s="3">
        <v>800000</v>
      </c>
      <c r="X277" s="3">
        <v>2022</v>
      </c>
      <c r="Y277" s="3">
        <v>3</v>
      </c>
      <c r="Z277" s="3" t="s">
        <v>304</v>
      </c>
      <c r="AA277" s="3" t="str">
        <f>VLOOKUP(Z277,Dealers[],5,FALSE)</f>
        <v>South</v>
      </c>
      <c r="AB277" s="3" t="str" cm="1">
        <f t="array" ref="AB277:AE277">VLOOKUP($Z277,Dealers[],{2,7,8,9},FALSE)</f>
        <v>Kochi Auto Hub</v>
      </c>
      <c r="AC277" s="3">
        <v>2013</v>
      </c>
      <c r="AD277" s="3">
        <v>12000</v>
      </c>
      <c r="AE277" s="3">
        <v>4.2</v>
      </c>
      <c r="AF277" s="3" t="s">
        <v>321</v>
      </c>
      <c r="AG277" s="3" t="str">
        <f>VLOOKUP($AF277,SalesPerson[],2,FALSE)</f>
        <v>Varun Saini</v>
      </c>
      <c r="AH277" s="3">
        <f>_xlfn.XLOOKUP(AG277,Salespersons!$B:$B,Salespersons!$G:$G,,0)</f>
        <v>8</v>
      </c>
      <c r="AI277" s="3" t="str">
        <f>_xlfn.XLOOKUP(AG277,Salespersons!$B:$B,Salespersons!$I:$I,,0)</f>
        <v>False</v>
      </c>
      <c r="AJ277" s="3" t="s">
        <v>78</v>
      </c>
      <c r="AK277" s="14">
        <f t="shared" si="24"/>
        <v>2.5000000000000001E-2</v>
      </c>
      <c r="AL277" s="5">
        <v>20000</v>
      </c>
      <c r="AM277" s="5">
        <f t="shared" si="25"/>
        <v>780000</v>
      </c>
      <c r="AN277" s="16">
        <f t="shared" si="29"/>
        <v>7.8</v>
      </c>
      <c r="AO277" s="3" t="s">
        <v>95</v>
      </c>
      <c r="AP277" s="3" t="s">
        <v>32</v>
      </c>
      <c r="AQ277" s="3" t="s">
        <v>46</v>
      </c>
      <c r="AR277" s="3" t="s">
        <v>24</v>
      </c>
      <c r="AS277" s="3" t="s">
        <v>4646</v>
      </c>
      <c r="AT277" s="3" t="s">
        <v>4646</v>
      </c>
      <c r="AU277" s="3" t="s">
        <v>4646</v>
      </c>
      <c r="AV277" s="3" t="s">
        <v>4646</v>
      </c>
      <c r="AW277" s="3" t="s">
        <v>4646</v>
      </c>
    </row>
    <row r="278" spans="1:49" x14ac:dyDescent="0.3">
      <c r="A278" s="3" t="s">
        <v>681</v>
      </c>
      <c r="B278" s="4">
        <v>45604</v>
      </c>
      <c r="C278" s="4" t="str">
        <f t="shared" si="26"/>
        <v>Nov</v>
      </c>
      <c r="D278" s="4" t="str">
        <f t="shared" si="27"/>
        <v>2024</v>
      </c>
      <c r="E278" s="4">
        <v>45609</v>
      </c>
      <c r="F278" s="3" t="s">
        <v>23</v>
      </c>
      <c r="G278" s="3">
        <f t="shared" si="28"/>
        <v>5</v>
      </c>
      <c r="H278" s="3" t="s">
        <v>682</v>
      </c>
      <c r="I278" s="3" t="str">
        <f>VLOOKUP($H278,Customers!$A$1:$I$721,2,FALSE)</f>
        <v>Gaurav Joshi</v>
      </c>
      <c r="J278" s="3" t="str">
        <f>VLOOKUP($H278,Customers!$A$1:$I$721,3,FALSE)</f>
        <v>Male</v>
      </c>
      <c r="K278" s="3">
        <f>VLOOKUP($H278,Customers!$A$1:$I$721,4,FALSE)</f>
        <v>37</v>
      </c>
      <c r="L278" s="3" t="str">
        <f>VLOOKUP($H278,Customers!$A$1:$I$721,5,FALSE)</f>
        <v>Lucknow</v>
      </c>
      <c r="M278" s="3" t="str">
        <f>VLOOKUP($H278,Customers!$A$1:$I$721,6,FALSE)</f>
        <v>Uttar Pradesh</v>
      </c>
      <c r="N278" s="3" t="str">
        <f>VLOOKUP($H278,Customers!$A$1:$I$721,7,FALSE)</f>
        <v>Salaried - Government</v>
      </c>
      <c r="O278" s="3">
        <f>VLOOKUP($H278,Customers!$A$1:$I$721,8,FALSE)</f>
        <v>910000</v>
      </c>
      <c r="P278" s="3" t="str">
        <f>VLOOKUP($H278,Customers!$A$1:$I$721,9,FALSE)</f>
        <v>Individual</v>
      </c>
      <c r="Q278" s="3" t="s">
        <v>62</v>
      </c>
      <c r="R278" s="3" t="str" cm="1">
        <f t="array" ref="R278:Y278">VLOOKUP($Q278,Cars[],{2,3,4,5,6,7,8,9},FALSE)</f>
        <v>Honda</v>
      </c>
      <c r="S278" s="3" t="str">
        <v>City</v>
      </c>
      <c r="T278" s="3" t="str">
        <v>Sedan</v>
      </c>
      <c r="U278" s="3" t="str">
        <v>Petrol</v>
      </c>
      <c r="V278" s="3" t="str">
        <v>Automatic</v>
      </c>
      <c r="W278" s="3">
        <v>1250000</v>
      </c>
      <c r="X278" s="3">
        <v>2023</v>
      </c>
      <c r="Y278" s="3">
        <v>4</v>
      </c>
      <c r="Z278" s="3" t="s">
        <v>112</v>
      </c>
      <c r="AA278" s="3" t="str">
        <f>VLOOKUP(Z278,Dealers[],5,FALSE)</f>
        <v>North</v>
      </c>
      <c r="AB278" s="3" t="str" cm="1">
        <f t="array" ref="AB278:AE278">VLOOKUP($Z278,Dealers[],{2,7,8,9},FALSE)</f>
        <v>Noida Car World</v>
      </c>
      <c r="AC278" s="3">
        <v>2007</v>
      </c>
      <c r="AD278" s="3">
        <v>10000</v>
      </c>
      <c r="AE278" s="3">
        <v>3.8</v>
      </c>
      <c r="AF278" s="3" t="s">
        <v>271</v>
      </c>
      <c r="AG278" s="3" t="str">
        <f>VLOOKUP($AF278,SalesPerson[],2,FALSE)</f>
        <v>Ankit Malhotra</v>
      </c>
      <c r="AH278" s="3">
        <f>_xlfn.XLOOKUP(AG278,Salespersons!$B:$B,Salespersons!$G:$G,,0)</f>
        <v>6</v>
      </c>
      <c r="AI278" s="3" t="str">
        <f>_xlfn.XLOOKUP(AG278,Salespersons!$B:$B,Salespersons!$I:$I,,0)</f>
        <v>True</v>
      </c>
      <c r="AJ278" s="3" t="s">
        <v>75</v>
      </c>
      <c r="AK278" s="14">
        <f t="shared" si="24"/>
        <v>8.8000000000000005E-3</v>
      </c>
      <c r="AL278" s="5">
        <v>11000</v>
      </c>
      <c r="AM278" s="5">
        <f t="shared" si="25"/>
        <v>1239000</v>
      </c>
      <c r="AN278" s="16">
        <f t="shared" si="29"/>
        <v>12.39</v>
      </c>
      <c r="AO278" s="3" t="s">
        <v>20</v>
      </c>
      <c r="AP278" s="3" t="s">
        <v>21</v>
      </c>
      <c r="AQ278" s="3" t="s">
        <v>53</v>
      </c>
      <c r="AR278" s="3" t="s">
        <v>47</v>
      </c>
      <c r="AS278" s="3" t="str" cm="1">
        <f t="array" ref="AS278:AW278">VLOOKUP($A278,Feedback[],{2,4,5,6,7},FALSE)</f>
        <v>FB0149</v>
      </c>
      <c r="AT278" s="3">
        <v>5</v>
      </c>
      <c r="AU278" s="3">
        <v>10</v>
      </c>
      <c r="AV278" s="3" t="str">
        <v>Dealer Visit</v>
      </c>
      <c r="AW278" s="3" t="str">
        <v>None</v>
      </c>
    </row>
    <row r="279" spans="1:49" x14ac:dyDescent="0.3">
      <c r="A279" s="3" t="s">
        <v>683</v>
      </c>
      <c r="B279" s="4">
        <v>45605</v>
      </c>
      <c r="C279" s="4" t="str">
        <f t="shared" si="26"/>
        <v>Nov</v>
      </c>
      <c r="D279" s="4" t="str">
        <f t="shared" si="27"/>
        <v>2024</v>
      </c>
      <c r="E279" s="4">
        <v>45609</v>
      </c>
      <c r="F279" s="3" t="s">
        <v>23</v>
      </c>
      <c r="G279" s="3">
        <f t="shared" si="28"/>
        <v>4</v>
      </c>
      <c r="H279" s="3" t="s">
        <v>627</v>
      </c>
      <c r="I279" s="3" t="str">
        <f>VLOOKUP($H279,Customers!$A$1:$I$721,2,FALSE)</f>
        <v>Lokesh Shah</v>
      </c>
      <c r="J279" s="3" t="str">
        <f>VLOOKUP($H279,Customers!$A$1:$I$721,3,FALSE)</f>
        <v>Male</v>
      </c>
      <c r="K279" s="3">
        <f>VLOOKUP($H279,Customers!$A$1:$I$721,4,FALSE)</f>
        <v>34</v>
      </c>
      <c r="L279" s="3" t="str">
        <f>VLOOKUP($H279,Customers!$A$1:$I$721,5,FALSE)</f>
        <v>Coimbatore</v>
      </c>
      <c r="M279" s="3" t="str">
        <f>VLOOKUP($H279,Customers!$A$1:$I$721,6,FALSE)</f>
        <v>Tamil Nadu</v>
      </c>
      <c r="N279" s="3" t="str">
        <f>VLOOKUP($H279,Customers!$A$1:$I$721,7,FALSE)</f>
        <v>Business Owner</v>
      </c>
      <c r="O279" s="3">
        <f>VLOOKUP($H279,Customers!$A$1:$I$721,8,FALSE)</f>
        <v>1160000</v>
      </c>
      <c r="P279" s="3" t="str">
        <f>VLOOKUP($H279,Customers!$A$1:$I$721,9,FALSE)</f>
        <v>Corporate</v>
      </c>
      <c r="Q279" s="3" t="s">
        <v>213</v>
      </c>
      <c r="R279" s="3" t="str" cm="1">
        <f t="array" ref="R279:Y279">VLOOKUP($Q279,Cars[],{2,3,4,5,6,7,8,9},FALSE)</f>
        <v>Kia</v>
      </c>
      <c r="S279" s="3" t="str">
        <v>Sonet</v>
      </c>
      <c r="T279" s="3" t="str">
        <v>SUV</v>
      </c>
      <c r="U279" s="3" t="str">
        <v>Diesel</v>
      </c>
      <c r="V279" s="3" t="str">
        <v>Manual</v>
      </c>
      <c r="W279" s="3">
        <v>950000</v>
      </c>
      <c r="X279" s="3">
        <v>2024</v>
      </c>
      <c r="Y279" s="3">
        <v>4</v>
      </c>
      <c r="Z279" s="3" t="s">
        <v>173</v>
      </c>
      <c r="AA279" s="3" t="str">
        <f>VLOOKUP(Z279,Dealers[],5,FALSE)</f>
        <v>South</v>
      </c>
      <c r="AB279" s="3" t="str" cm="1">
        <f t="array" ref="AB279:AE279">VLOOKUP($Z279,Dealers[],{2,7,8,9},FALSE)</f>
        <v>Chennai Wheels</v>
      </c>
      <c r="AC279" s="3">
        <v>2007</v>
      </c>
      <c r="AD279" s="3">
        <v>4500</v>
      </c>
      <c r="AE279" s="3">
        <v>4.7</v>
      </c>
      <c r="AF279" s="3" t="s">
        <v>447</v>
      </c>
      <c r="AG279" s="3" t="str">
        <f>VLOOKUP($AF279,SalesPerson[],2,FALSE)</f>
        <v>Karan Saini</v>
      </c>
      <c r="AH279" s="3">
        <f>_xlfn.XLOOKUP(AG279,Salespersons!$B:$B,Salespersons!$G:$G,,0)</f>
        <v>5</v>
      </c>
      <c r="AI279" s="3" t="str">
        <f>_xlfn.XLOOKUP(AG279,Salespersons!$B:$B,Salespersons!$I:$I,,0)</f>
        <v>True</v>
      </c>
      <c r="AJ279" s="3" t="s">
        <v>45</v>
      </c>
      <c r="AK279" s="14">
        <f t="shared" si="24"/>
        <v>2.6315789473684209E-2</v>
      </c>
      <c r="AL279" s="5">
        <v>25000</v>
      </c>
      <c r="AM279" s="5">
        <f t="shared" si="25"/>
        <v>925000</v>
      </c>
      <c r="AN279" s="16">
        <f t="shared" si="29"/>
        <v>9.25</v>
      </c>
      <c r="AO279" s="3" t="s">
        <v>202</v>
      </c>
      <c r="AP279" s="3" t="s">
        <v>180</v>
      </c>
      <c r="AQ279" s="3" t="s">
        <v>122</v>
      </c>
      <c r="AR279" s="3" t="s">
        <v>24</v>
      </c>
      <c r="AS279" s="3" t="str" cm="1">
        <f t="array" ref="AS279:AW279">VLOOKUP($A279,Feedback[],{2,4,5,6,7},FALSE)</f>
        <v>FB0150</v>
      </c>
      <c r="AT279" s="3">
        <v>5</v>
      </c>
      <c r="AU279" s="3">
        <v>9</v>
      </c>
      <c r="AV279" s="3" t="str">
        <v>Dealer Visit</v>
      </c>
      <c r="AW279" s="3" t="str">
        <v>None</v>
      </c>
    </row>
    <row r="280" spans="1:49" x14ac:dyDescent="0.3">
      <c r="A280" s="3" t="s">
        <v>684</v>
      </c>
      <c r="B280" s="4">
        <v>45605</v>
      </c>
      <c r="C280" s="4" t="str">
        <f t="shared" si="26"/>
        <v>Nov</v>
      </c>
      <c r="D280" s="4" t="str">
        <f t="shared" si="27"/>
        <v>2024</v>
      </c>
      <c r="E280" s="4">
        <v>45618</v>
      </c>
      <c r="F280" s="3" t="s">
        <v>23</v>
      </c>
      <c r="G280" s="3">
        <f t="shared" si="28"/>
        <v>13</v>
      </c>
      <c r="H280" s="3" t="s">
        <v>537</v>
      </c>
      <c r="I280" s="3" t="str">
        <f>VLOOKUP($H280,Customers!$A$1:$I$721,2,FALSE)</f>
        <v>Tarun Bansal</v>
      </c>
      <c r="J280" s="3" t="str">
        <f>VLOOKUP($H280,Customers!$A$1:$I$721,3,FALSE)</f>
        <v>Male</v>
      </c>
      <c r="K280" s="3">
        <f>VLOOKUP($H280,Customers!$A$1:$I$721,4,FALSE)</f>
        <v>32</v>
      </c>
      <c r="L280" s="3" t="str">
        <f>VLOOKUP($H280,Customers!$A$1:$I$721,5,FALSE)</f>
        <v>Ahmedabad</v>
      </c>
      <c r="M280" s="3" t="str">
        <f>VLOOKUP($H280,Customers!$A$1:$I$721,6,FALSE)</f>
        <v>Gujarat</v>
      </c>
      <c r="N280" s="3" t="str">
        <f>VLOOKUP($H280,Customers!$A$1:$I$721,7,FALSE)</f>
        <v>Retired</v>
      </c>
      <c r="O280" s="3">
        <f>VLOOKUP($H280,Customers!$A$1:$I$721,8,FALSE)</f>
        <v>880000</v>
      </c>
      <c r="P280" s="3" t="str">
        <f>VLOOKUP($H280,Customers!$A$1:$I$721,9,FALSE)</f>
        <v>Individual</v>
      </c>
      <c r="Q280" s="3" t="s">
        <v>117</v>
      </c>
      <c r="R280" s="3" t="str" cm="1">
        <f t="array" ref="R280:Y280">VLOOKUP($Q280,Cars[],{2,3,4,5,6,7,8,9},FALSE)</f>
        <v>Kia</v>
      </c>
      <c r="S280" s="3" t="str">
        <v>Carens</v>
      </c>
      <c r="T280" s="3" t="str">
        <v>MPV</v>
      </c>
      <c r="U280" s="3" t="str">
        <v>Diesel</v>
      </c>
      <c r="V280" s="3" t="str">
        <v>Manual</v>
      </c>
      <c r="W280" s="3">
        <v>1200000</v>
      </c>
      <c r="X280" s="3">
        <v>2022</v>
      </c>
      <c r="Y280" s="3">
        <v>3</v>
      </c>
      <c r="Z280" s="3" t="s">
        <v>209</v>
      </c>
      <c r="AA280" s="3" t="str">
        <f>VLOOKUP(Z280,Dealers[],5,FALSE)</f>
        <v>West</v>
      </c>
      <c r="AB280" s="3" t="str" cm="1">
        <f t="array" ref="AB280:AE280">VLOOKUP($Z280,Dealers[],{2,7,8,9},FALSE)</f>
        <v>Ahmedabad Auto Hub</v>
      </c>
      <c r="AC280" s="3">
        <v>2011</v>
      </c>
      <c r="AD280" s="3">
        <v>12000</v>
      </c>
      <c r="AE280" s="3">
        <v>3.8</v>
      </c>
      <c r="AF280" s="3" t="s">
        <v>210</v>
      </c>
      <c r="AG280" s="3" t="str">
        <f>VLOOKUP($AF280,SalesPerson[],2,FALSE)</f>
        <v>Varun Malhotra</v>
      </c>
      <c r="AH280" s="3">
        <f>_xlfn.XLOOKUP(AG280,Salespersons!$B:$B,Salespersons!$G:$G,,0)</f>
        <v>8</v>
      </c>
      <c r="AI280" s="3" t="str">
        <f>_xlfn.XLOOKUP(AG280,Salespersons!$B:$B,Salespersons!$I:$I,,0)</f>
        <v>True</v>
      </c>
      <c r="AJ280" s="3" t="s">
        <v>45</v>
      </c>
      <c r="AK280" s="14">
        <f t="shared" si="24"/>
        <v>0</v>
      </c>
      <c r="AL280" s="5">
        <v>0</v>
      </c>
      <c r="AM280" s="5">
        <f t="shared" si="25"/>
        <v>1200000</v>
      </c>
      <c r="AN280" s="16">
        <f t="shared" si="29"/>
        <v>12</v>
      </c>
      <c r="AO280" s="3" t="s">
        <v>31</v>
      </c>
      <c r="AP280" s="3" t="s">
        <v>180</v>
      </c>
      <c r="AQ280" s="3" t="s">
        <v>53</v>
      </c>
      <c r="AR280" s="3" t="s">
        <v>24</v>
      </c>
      <c r="AS280" s="3" t="s">
        <v>4646</v>
      </c>
      <c r="AT280" s="3" t="s">
        <v>4646</v>
      </c>
      <c r="AU280" s="3" t="s">
        <v>4646</v>
      </c>
      <c r="AV280" s="3" t="s">
        <v>4646</v>
      </c>
      <c r="AW280" s="3" t="s">
        <v>4646</v>
      </c>
    </row>
    <row r="281" spans="1:49" x14ac:dyDescent="0.3">
      <c r="A281" s="3" t="s">
        <v>685</v>
      </c>
      <c r="B281" s="4">
        <v>45606</v>
      </c>
      <c r="C281" s="4" t="str">
        <f t="shared" si="26"/>
        <v>Nov</v>
      </c>
      <c r="D281" s="4" t="str">
        <f t="shared" si="27"/>
        <v>2024</v>
      </c>
      <c r="E281" s="4">
        <v>45611</v>
      </c>
      <c r="F281" s="3" t="s">
        <v>23</v>
      </c>
      <c r="G281" s="3">
        <f t="shared" si="28"/>
        <v>5</v>
      </c>
      <c r="H281" s="3" t="s">
        <v>337</v>
      </c>
      <c r="I281" s="3" t="str">
        <f>VLOOKUP($H281,Customers!$A$1:$I$721,2,FALSE)</f>
        <v>Gaurav Das</v>
      </c>
      <c r="J281" s="3" t="str">
        <f>VLOOKUP($H281,Customers!$A$1:$I$721,3,FALSE)</f>
        <v>Male</v>
      </c>
      <c r="K281" s="3">
        <f>VLOOKUP($H281,Customers!$A$1:$I$721,4,FALSE)</f>
        <v>39</v>
      </c>
      <c r="L281" s="3" t="str">
        <f>VLOOKUP($H281,Customers!$A$1:$I$721,5,FALSE)</f>
        <v>Chandigarh</v>
      </c>
      <c r="M281" s="3" t="str">
        <f>VLOOKUP($H281,Customers!$A$1:$I$721,6,FALSE)</f>
        <v>Chandigarh</v>
      </c>
      <c r="N281" s="3" t="str">
        <f>VLOOKUP($H281,Customers!$A$1:$I$721,7,FALSE)</f>
        <v>Engineer</v>
      </c>
      <c r="O281" s="3">
        <f>VLOOKUP($H281,Customers!$A$1:$I$721,8,FALSE)</f>
        <v>1640000</v>
      </c>
      <c r="P281" s="3" t="str">
        <f>VLOOKUP($H281,Customers!$A$1:$I$721,9,FALSE)</f>
        <v>Individual</v>
      </c>
      <c r="Q281" s="3" t="s">
        <v>103</v>
      </c>
      <c r="R281" s="3" t="str" cm="1">
        <f t="array" ref="R281:Y281">VLOOKUP($Q281,Cars[],{2,3,4,5,6,7,8,9},FALSE)</f>
        <v>Maruti Suzuki</v>
      </c>
      <c r="S281" s="3" t="str">
        <v>Ertiga</v>
      </c>
      <c r="T281" s="3" t="str">
        <v>MPV</v>
      </c>
      <c r="U281" s="3" t="str">
        <v>CNG</v>
      </c>
      <c r="V281" s="3" t="str">
        <v>Manual</v>
      </c>
      <c r="W281" s="3">
        <v>900000</v>
      </c>
      <c r="X281" s="3">
        <v>2022</v>
      </c>
      <c r="Y281" s="3">
        <v>3</v>
      </c>
      <c r="Z281" s="3" t="s">
        <v>17</v>
      </c>
      <c r="AA281" s="3" t="str">
        <f>VLOOKUP(Z281,Dealers[],5,FALSE)</f>
        <v>North</v>
      </c>
      <c r="AB281" s="3" t="str" cm="1">
        <f t="array" ref="AB281:AE281">VLOOKUP($Z281,Dealers[],{2,7,8,9},FALSE)</f>
        <v>Chandigarh Car World</v>
      </c>
      <c r="AC281" s="3">
        <v>2018</v>
      </c>
      <c r="AD281" s="3">
        <v>4500</v>
      </c>
      <c r="AE281" s="3">
        <v>4</v>
      </c>
      <c r="AF281" s="3" t="s">
        <v>277</v>
      </c>
      <c r="AG281" s="3" t="str">
        <f>VLOOKUP($AF281,SalesPerson[],2,FALSE)</f>
        <v>Yash Shah</v>
      </c>
      <c r="AH281" s="3">
        <f>_xlfn.XLOOKUP(AG281,Salespersons!$B:$B,Salespersons!$G:$G,,0)</f>
        <v>7</v>
      </c>
      <c r="AI281" s="3" t="str">
        <f>_xlfn.XLOOKUP(AG281,Salespersons!$B:$B,Salespersons!$I:$I,,0)</f>
        <v>True</v>
      </c>
      <c r="AJ281" s="3" t="s">
        <v>45</v>
      </c>
      <c r="AK281" s="14">
        <f t="shared" si="24"/>
        <v>1.6666666666666666E-2</v>
      </c>
      <c r="AL281" s="5">
        <v>15000</v>
      </c>
      <c r="AM281" s="5">
        <f t="shared" si="25"/>
        <v>885000</v>
      </c>
      <c r="AN281" s="16">
        <f t="shared" si="29"/>
        <v>8.85</v>
      </c>
      <c r="AO281" s="3" t="s">
        <v>20</v>
      </c>
      <c r="AP281" s="3" t="s">
        <v>21</v>
      </c>
      <c r="AQ281" s="3" t="s">
        <v>86</v>
      </c>
      <c r="AR281" s="3" t="s">
        <v>24</v>
      </c>
      <c r="AS281" s="3" t="s">
        <v>4646</v>
      </c>
      <c r="AT281" s="3" t="s">
        <v>4646</v>
      </c>
      <c r="AU281" s="3" t="s">
        <v>4646</v>
      </c>
      <c r="AV281" s="3" t="s">
        <v>4646</v>
      </c>
      <c r="AW281" s="3" t="s">
        <v>4646</v>
      </c>
    </row>
    <row r="282" spans="1:49" x14ac:dyDescent="0.3">
      <c r="A282" s="3" t="s">
        <v>686</v>
      </c>
      <c r="B282" s="4">
        <v>45607</v>
      </c>
      <c r="C282" s="4" t="str">
        <f t="shared" si="26"/>
        <v>Nov</v>
      </c>
      <c r="D282" s="4" t="str">
        <f t="shared" si="27"/>
        <v>2024</v>
      </c>
      <c r="E282" s="4">
        <v>45625</v>
      </c>
      <c r="F282" s="3" t="s">
        <v>23</v>
      </c>
      <c r="G282" s="3">
        <f t="shared" si="28"/>
        <v>18</v>
      </c>
      <c r="H282" s="3" t="s">
        <v>687</v>
      </c>
      <c r="I282" s="3" t="str">
        <f>VLOOKUP($H282,Customers!$A$1:$I$721,2,FALSE)</f>
        <v>Lokesh Shah</v>
      </c>
      <c r="J282" s="3" t="str">
        <f>VLOOKUP($H282,Customers!$A$1:$I$721,3,FALSE)</f>
        <v>Male</v>
      </c>
      <c r="K282" s="3">
        <f>VLOOKUP($H282,Customers!$A$1:$I$721,4,FALSE)</f>
        <v>37</v>
      </c>
      <c r="L282" s="3" t="str">
        <f>VLOOKUP($H282,Customers!$A$1:$I$721,5,FALSE)</f>
        <v>Ludhiana</v>
      </c>
      <c r="M282" s="3" t="str">
        <f>VLOOKUP($H282,Customers!$A$1:$I$721,6,FALSE)</f>
        <v>Punjab</v>
      </c>
      <c r="N282" s="3" t="str">
        <f>VLOOKUP($H282,Customers!$A$1:$I$721,7,FALSE)</f>
        <v>Salaried - Government</v>
      </c>
      <c r="O282" s="3">
        <f>VLOOKUP($H282,Customers!$A$1:$I$721,8,FALSE)</f>
        <v>1070000</v>
      </c>
      <c r="P282" s="3" t="str">
        <f>VLOOKUP($H282,Customers!$A$1:$I$721,9,FALSE)</f>
        <v>Individual</v>
      </c>
      <c r="Q282" s="3" t="s">
        <v>167</v>
      </c>
      <c r="R282" s="3" t="str" cm="1">
        <f t="array" ref="R282:Y282">VLOOKUP($Q282,Cars[],{2,3,4,5,6,7,8,9},FALSE)</f>
        <v>Hyundai</v>
      </c>
      <c r="S282" s="3" t="str">
        <v>Alcazar</v>
      </c>
      <c r="T282" s="3" t="str">
        <v>SUV</v>
      </c>
      <c r="U282" s="3" t="str">
        <v>Diesel</v>
      </c>
      <c r="V282" s="3" t="str">
        <v>Automatic</v>
      </c>
      <c r="W282" s="3">
        <v>1700000</v>
      </c>
      <c r="X282" s="3">
        <v>2024</v>
      </c>
      <c r="Y282" s="3">
        <v>2</v>
      </c>
      <c r="Z282" s="3" t="s">
        <v>28</v>
      </c>
      <c r="AA282" s="3" t="str">
        <f>VLOOKUP(Z282,Dealers[],5,FALSE)</f>
        <v>North</v>
      </c>
      <c r="AB282" s="3" t="str" cm="1">
        <f t="array" ref="AB282:AE282">VLOOKUP($Z282,Dealers[],{2,7,8,9},FALSE)</f>
        <v>Ludhiana Wheels</v>
      </c>
      <c r="AC282" s="3">
        <v>2010</v>
      </c>
      <c r="AD282" s="3">
        <v>12000</v>
      </c>
      <c r="AE282" s="3">
        <v>4</v>
      </c>
      <c r="AF282" s="3" t="s">
        <v>29</v>
      </c>
      <c r="AG282" s="3" t="str">
        <f>VLOOKUP($AF282,SalesPerson[],2,FALSE)</f>
        <v>Harsh Nair</v>
      </c>
      <c r="AH282" s="3">
        <f>_xlfn.XLOOKUP(AG282,Salespersons!$B:$B,Salespersons!$G:$G,,0)</f>
        <v>8</v>
      </c>
      <c r="AI282" s="3" t="str">
        <f>_xlfn.XLOOKUP(AG282,Salespersons!$B:$B,Salespersons!$I:$I,,0)</f>
        <v>True</v>
      </c>
      <c r="AJ282" s="3" t="s">
        <v>78</v>
      </c>
      <c r="AK282" s="14">
        <f t="shared" si="24"/>
        <v>8.8235294117647058E-3</v>
      </c>
      <c r="AL282" s="5">
        <v>15000</v>
      </c>
      <c r="AM282" s="5">
        <f t="shared" si="25"/>
        <v>1685000</v>
      </c>
      <c r="AN282" s="16">
        <f t="shared" si="29"/>
        <v>16.850000000000001</v>
      </c>
      <c r="AO282" s="3" t="s">
        <v>20</v>
      </c>
      <c r="AP282" s="3" t="s">
        <v>21</v>
      </c>
      <c r="AQ282" s="3" t="s">
        <v>33</v>
      </c>
      <c r="AR282" s="3" t="s">
        <v>47</v>
      </c>
      <c r="AS282" s="3" t="s">
        <v>4646</v>
      </c>
      <c r="AT282" s="3" t="s">
        <v>4646</v>
      </c>
      <c r="AU282" s="3" t="s">
        <v>4646</v>
      </c>
      <c r="AV282" s="3" t="s">
        <v>4646</v>
      </c>
      <c r="AW282" s="3" t="s">
        <v>4646</v>
      </c>
    </row>
    <row r="283" spans="1:49" x14ac:dyDescent="0.3">
      <c r="A283" s="3" t="s">
        <v>688</v>
      </c>
      <c r="B283" s="4">
        <v>45610</v>
      </c>
      <c r="C283" s="4" t="str">
        <f t="shared" si="26"/>
        <v>Nov</v>
      </c>
      <c r="D283" s="4" t="str">
        <f t="shared" si="27"/>
        <v>2024</v>
      </c>
      <c r="E283" s="4">
        <v>45622</v>
      </c>
      <c r="F283" s="3" t="s">
        <v>23</v>
      </c>
      <c r="G283" s="3">
        <f t="shared" si="28"/>
        <v>12</v>
      </c>
      <c r="H283" s="3" t="s">
        <v>689</v>
      </c>
      <c r="I283" s="3" t="str">
        <f>VLOOKUP($H283,Customers!$A$1:$I$721,2,FALSE)</f>
        <v>Dinesh Singh</v>
      </c>
      <c r="J283" s="3" t="str">
        <f>VLOOKUP($H283,Customers!$A$1:$I$721,3,FALSE)</f>
        <v>Male</v>
      </c>
      <c r="K283" s="3">
        <f>VLOOKUP($H283,Customers!$A$1:$I$721,4,FALSE)</f>
        <v>34</v>
      </c>
      <c r="L283" s="3" t="str">
        <f>VLOOKUP($H283,Customers!$A$1:$I$721,5,FALSE)</f>
        <v>Guwahati</v>
      </c>
      <c r="M283" s="3" t="str">
        <f>VLOOKUP($H283,Customers!$A$1:$I$721,6,FALSE)</f>
        <v>Assam</v>
      </c>
      <c r="N283" s="3" t="str">
        <f>VLOOKUP($H283,Customers!$A$1:$I$721,7,FALSE)</f>
        <v>Salaried - Private</v>
      </c>
      <c r="O283" s="3">
        <f>VLOOKUP($H283,Customers!$A$1:$I$721,8,FALSE)</f>
        <v>620000</v>
      </c>
      <c r="P283" s="3" t="str">
        <f>VLOOKUP($H283,Customers!$A$1:$I$721,9,FALSE)</f>
        <v>Individual</v>
      </c>
      <c r="Q283" s="3" t="s">
        <v>274</v>
      </c>
      <c r="R283" s="3" t="str" cm="1">
        <f t="array" ref="R283:Y283">VLOOKUP($Q283,Cars[],{2,3,4,5,6,7,8,9},FALSE)</f>
        <v>Tata</v>
      </c>
      <c r="S283" s="3" t="str">
        <v>Harrier</v>
      </c>
      <c r="T283" s="3" t="str">
        <v>SUV</v>
      </c>
      <c r="U283" s="3" t="str">
        <v>Diesel</v>
      </c>
      <c r="V283" s="3" t="str">
        <v>Automatic</v>
      </c>
      <c r="W283" s="3">
        <v>1550000</v>
      </c>
      <c r="X283" s="3">
        <v>2023</v>
      </c>
      <c r="Y283" s="3">
        <v>2</v>
      </c>
      <c r="Z283" s="3" t="s">
        <v>134</v>
      </c>
      <c r="AA283" s="3" t="str">
        <f>VLOOKUP(Z283,Dealers[],5,FALSE)</f>
        <v>East</v>
      </c>
      <c r="AB283" s="3" t="str" cm="1">
        <f t="array" ref="AB283:AE283">VLOOKUP($Z283,Dealers[],{2,7,8,9},FALSE)</f>
        <v>Guwahati Automobiles</v>
      </c>
      <c r="AC283" s="3">
        <v>2005</v>
      </c>
      <c r="AD283" s="3">
        <v>12000</v>
      </c>
      <c r="AE283" s="3">
        <v>4.4000000000000004</v>
      </c>
      <c r="AF283" s="3" t="s">
        <v>183</v>
      </c>
      <c r="AG283" s="3" t="str">
        <f>VLOOKUP($AF283,SalesPerson[],2,FALSE)</f>
        <v>Varun Yadav</v>
      </c>
      <c r="AH283" s="3">
        <f>_xlfn.XLOOKUP(AG283,Salespersons!$B:$B,Salespersons!$G:$G,,0)</f>
        <v>6</v>
      </c>
      <c r="AI283" s="3" t="str">
        <f>_xlfn.XLOOKUP(AG283,Salespersons!$B:$B,Salespersons!$I:$I,,0)</f>
        <v>True</v>
      </c>
      <c r="AJ283" s="3" t="s">
        <v>78</v>
      </c>
      <c r="AK283" s="14">
        <f t="shared" si="24"/>
        <v>0</v>
      </c>
      <c r="AL283" s="5">
        <v>0</v>
      </c>
      <c r="AM283" s="5">
        <f t="shared" si="25"/>
        <v>1550000</v>
      </c>
      <c r="AN283" s="16">
        <f t="shared" si="29"/>
        <v>15.5</v>
      </c>
      <c r="AO283" s="3" t="s">
        <v>95</v>
      </c>
      <c r="AP283" s="3" t="s">
        <v>32</v>
      </c>
      <c r="AQ283" s="3" t="s">
        <v>119</v>
      </c>
      <c r="AR283" s="3" t="s">
        <v>24</v>
      </c>
      <c r="AS283" s="3" t="str" cm="1">
        <f t="array" ref="AS283:AW283">VLOOKUP($A283,Feedback[],{2,4,5,6,7},FALSE)</f>
        <v>FB0151</v>
      </c>
      <c r="AT283" s="3">
        <v>3</v>
      </c>
      <c r="AU283" s="3">
        <v>4</v>
      </c>
      <c r="AV283" s="3" t="str">
        <v>Email</v>
      </c>
      <c r="AW283" s="3" t="str">
        <v>None</v>
      </c>
    </row>
    <row r="284" spans="1:49" x14ac:dyDescent="0.3">
      <c r="A284" s="3" t="s">
        <v>690</v>
      </c>
      <c r="B284" s="4">
        <v>45613</v>
      </c>
      <c r="C284" s="4" t="str">
        <f t="shared" si="26"/>
        <v>Nov</v>
      </c>
      <c r="D284" s="4" t="str">
        <f t="shared" si="27"/>
        <v>2024</v>
      </c>
      <c r="E284" s="4">
        <v>45622</v>
      </c>
      <c r="F284" s="3" t="s">
        <v>23</v>
      </c>
      <c r="G284" s="3">
        <f t="shared" si="28"/>
        <v>9</v>
      </c>
      <c r="H284" s="3" t="s">
        <v>691</v>
      </c>
      <c r="I284" s="3" t="str">
        <f>VLOOKUP($H284,Customers!$A$1:$I$721,2,FALSE)</f>
        <v>Lokesh Agarwal</v>
      </c>
      <c r="J284" s="3" t="str">
        <f>VLOOKUP($H284,Customers!$A$1:$I$721,3,FALSE)</f>
        <v>Male</v>
      </c>
      <c r="K284" s="3">
        <f>VLOOKUP($H284,Customers!$A$1:$I$721,4,FALSE)</f>
        <v>31</v>
      </c>
      <c r="L284" s="3" t="str">
        <f>VLOOKUP($H284,Customers!$A$1:$I$721,5,FALSE)</f>
        <v>Surat</v>
      </c>
      <c r="M284" s="3" t="str">
        <f>VLOOKUP($H284,Customers!$A$1:$I$721,6,FALSE)</f>
        <v>Gujarat</v>
      </c>
      <c r="N284" s="3" t="str">
        <f>VLOOKUP($H284,Customers!$A$1:$I$721,7,FALSE)</f>
        <v>Salaried - Government</v>
      </c>
      <c r="O284" s="3">
        <f>VLOOKUP($H284,Customers!$A$1:$I$721,8,FALSE)</f>
        <v>1250000</v>
      </c>
      <c r="P284" s="3" t="str">
        <f>VLOOKUP($H284,Customers!$A$1:$I$721,9,FALSE)</f>
        <v>Individual</v>
      </c>
      <c r="Q284" s="3" t="s">
        <v>153</v>
      </c>
      <c r="R284" s="3" t="str" cm="1">
        <f t="array" ref="R284:Y284">VLOOKUP($Q284,Cars[],{2,3,4,5,6,7,8,9},FALSE)</f>
        <v>Honda</v>
      </c>
      <c r="S284" s="3" t="str">
        <v>Amaze</v>
      </c>
      <c r="T284" s="3" t="str">
        <v>Sedan</v>
      </c>
      <c r="U284" s="3" t="str">
        <v>Petrol</v>
      </c>
      <c r="V284" s="3" t="str">
        <v>Manual</v>
      </c>
      <c r="W284" s="3">
        <v>800000</v>
      </c>
      <c r="X284" s="3">
        <v>2024</v>
      </c>
      <c r="Y284" s="3">
        <v>3</v>
      </c>
      <c r="Z284" s="3" t="s">
        <v>43</v>
      </c>
      <c r="AA284" s="3" t="str">
        <f>VLOOKUP(Z284,Dealers[],5,FALSE)</f>
        <v>West</v>
      </c>
      <c r="AB284" s="3" t="str" cm="1">
        <f t="array" ref="AB284:AE284">VLOOKUP($Z284,Dealers[],{2,7,8,9},FALSE)</f>
        <v>Nagpur Motors</v>
      </c>
      <c r="AC284" s="3">
        <v>2019</v>
      </c>
      <c r="AD284" s="3">
        <v>12000</v>
      </c>
      <c r="AE284" s="3">
        <v>4.5999999999999996</v>
      </c>
      <c r="AF284" s="3" t="s">
        <v>372</v>
      </c>
      <c r="AG284" s="3" t="str">
        <f>VLOOKUP($AF284,SalesPerson[],2,FALSE)</f>
        <v>Gaurav Shah</v>
      </c>
      <c r="AH284" s="3">
        <f>_xlfn.XLOOKUP(AG284,Salespersons!$B:$B,Salespersons!$G:$G,,0)</f>
        <v>4</v>
      </c>
      <c r="AI284" s="3" t="str">
        <f>_xlfn.XLOOKUP(AG284,Salespersons!$B:$B,Salespersons!$I:$I,,0)</f>
        <v>True</v>
      </c>
      <c r="AJ284" s="3" t="s">
        <v>78</v>
      </c>
      <c r="AK284" s="14">
        <f t="shared" si="24"/>
        <v>2.8750000000000001E-2</v>
      </c>
      <c r="AL284" s="5">
        <v>23000</v>
      </c>
      <c r="AM284" s="5">
        <f t="shared" si="25"/>
        <v>777000</v>
      </c>
      <c r="AN284" s="16">
        <f t="shared" si="29"/>
        <v>7.77</v>
      </c>
      <c r="AO284" s="3" t="s">
        <v>31</v>
      </c>
      <c r="AP284" s="3" t="s">
        <v>39</v>
      </c>
      <c r="AQ284" s="3" t="s">
        <v>33</v>
      </c>
      <c r="AR284" s="3" t="s">
        <v>24</v>
      </c>
      <c r="AS284" s="3" t="s">
        <v>4646</v>
      </c>
      <c r="AT284" s="3" t="s">
        <v>4646</v>
      </c>
      <c r="AU284" s="3" t="s">
        <v>4646</v>
      </c>
      <c r="AV284" s="3" t="s">
        <v>4646</v>
      </c>
      <c r="AW284" s="3" t="s">
        <v>4646</v>
      </c>
    </row>
    <row r="285" spans="1:49" x14ac:dyDescent="0.3">
      <c r="A285" s="3" t="s">
        <v>692</v>
      </c>
      <c r="B285" s="4">
        <v>45614</v>
      </c>
      <c r="C285" s="4" t="str">
        <f t="shared" si="26"/>
        <v>Nov</v>
      </c>
      <c r="D285" s="4" t="str">
        <f t="shared" si="27"/>
        <v>2024</v>
      </c>
      <c r="E285" s="4">
        <v>45632</v>
      </c>
      <c r="F285" s="3" t="s">
        <v>23</v>
      </c>
      <c r="G285" s="3">
        <f t="shared" si="28"/>
        <v>18</v>
      </c>
      <c r="H285" s="3" t="s">
        <v>172</v>
      </c>
      <c r="I285" s="3" t="str">
        <f>VLOOKUP($H285,Customers!$A$1:$I$721,2,FALSE)</f>
        <v>Ritu Reddy</v>
      </c>
      <c r="J285" s="3" t="str">
        <f>VLOOKUP($H285,Customers!$A$1:$I$721,3,FALSE)</f>
        <v>Female</v>
      </c>
      <c r="K285" s="3">
        <f>VLOOKUP($H285,Customers!$A$1:$I$721,4,FALSE)</f>
        <v>50</v>
      </c>
      <c r="L285" s="3" t="str">
        <f>VLOOKUP($H285,Customers!$A$1:$I$721,5,FALSE)</f>
        <v>Chennai</v>
      </c>
      <c r="M285" s="3" t="str">
        <f>VLOOKUP($H285,Customers!$A$1:$I$721,6,FALSE)</f>
        <v>Tamil Nadu</v>
      </c>
      <c r="N285" s="3" t="str">
        <f>VLOOKUP($H285,Customers!$A$1:$I$721,7,FALSE)</f>
        <v>Farmer</v>
      </c>
      <c r="O285" s="3">
        <f>VLOOKUP($H285,Customers!$A$1:$I$721,8,FALSE)</f>
        <v>850000</v>
      </c>
      <c r="P285" s="3" t="str">
        <f>VLOOKUP($H285,Customers!$A$1:$I$721,9,FALSE)</f>
        <v>Individual</v>
      </c>
      <c r="Q285" s="3" t="s">
        <v>145</v>
      </c>
      <c r="R285" s="3" t="str" cm="1">
        <f t="array" ref="R285:Y285">VLOOKUP($Q285,Cars[],{2,3,4,5,6,7,8,9},FALSE)</f>
        <v>Hyundai</v>
      </c>
      <c r="S285" s="3" t="str">
        <v>i20</v>
      </c>
      <c r="T285" s="3" t="str">
        <v>Hatchback</v>
      </c>
      <c r="U285" s="3" t="str">
        <v>Petrol</v>
      </c>
      <c r="V285" s="3" t="str">
        <v>Automatic</v>
      </c>
      <c r="W285" s="3">
        <v>780000</v>
      </c>
      <c r="X285" s="3">
        <v>2023</v>
      </c>
      <c r="Y285" s="3">
        <v>2</v>
      </c>
      <c r="Z285" s="3" t="s">
        <v>173</v>
      </c>
      <c r="AA285" s="3" t="str">
        <f>VLOOKUP(Z285,Dealers[],5,FALSE)</f>
        <v>South</v>
      </c>
      <c r="AB285" s="3" t="str" cm="1">
        <f t="array" ref="AB285:AE285">VLOOKUP($Z285,Dealers[],{2,7,8,9},FALSE)</f>
        <v>Chennai Wheels</v>
      </c>
      <c r="AC285" s="3">
        <v>2007</v>
      </c>
      <c r="AD285" s="3">
        <v>4500</v>
      </c>
      <c r="AE285" s="3">
        <v>4.7</v>
      </c>
      <c r="AF285" s="3" t="s">
        <v>233</v>
      </c>
      <c r="AG285" s="3" t="str">
        <f>VLOOKUP($AF285,SalesPerson[],2,FALSE)</f>
        <v>Anjali Joshi</v>
      </c>
      <c r="AH285" s="3">
        <f>_xlfn.XLOOKUP(AG285,Salespersons!$B:$B,Salespersons!$G:$G,,0)</f>
        <v>8</v>
      </c>
      <c r="AI285" s="3" t="str">
        <f>_xlfn.XLOOKUP(AG285,Salespersons!$B:$B,Salespersons!$I:$I,,0)</f>
        <v>True</v>
      </c>
      <c r="AJ285" s="3" t="s">
        <v>75</v>
      </c>
      <c r="AK285" s="14">
        <f t="shared" si="24"/>
        <v>2.564102564102564E-2</v>
      </c>
      <c r="AL285" s="5">
        <v>20000</v>
      </c>
      <c r="AM285" s="5">
        <f t="shared" si="25"/>
        <v>760000</v>
      </c>
      <c r="AN285" s="16">
        <f t="shared" si="29"/>
        <v>7.6</v>
      </c>
      <c r="AO285" s="3" t="s">
        <v>31</v>
      </c>
      <c r="AP285" s="3" t="s">
        <v>227</v>
      </c>
      <c r="AQ285" s="3" t="s">
        <v>53</v>
      </c>
      <c r="AR285" s="3" t="s">
        <v>24</v>
      </c>
      <c r="AS285" s="3" t="str" cm="1">
        <f t="array" ref="AS285:AW285">VLOOKUP($A285,Feedback[],{2,4,5,6,7},FALSE)</f>
        <v>FB0152</v>
      </c>
      <c r="AT285" s="3">
        <v>1</v>
      </c>
      <c r="AU285" s="3">
        <v>4</v>
      </c>
      <c r="AV285" s="3" t="str">
        <v>Phone</v>
      </c>
      <c r="AW285" s="3" t="str">
        <v>Vehicle Quality</v>
      </c>
    </row>
    <row r="286" spans="1:49" x14ac:dyDescent="0.3">
      <c r="A286" s="3" t="s">
        <v>693</v>
      </c>
      <c r="B286" s="4">
        <v>45616</v>
      </c>
      <c r="C286" s="4" t="str">
        <f t="shared" si="26"/>
        <v>Nov</v>
      </c>
      <c r="D286" s="4" t="str">
        <f t="shared" si="27"/>
        <v>2024</v>
      </c>
      <c r="E286" s="4">
        <v>45647</v>
      </c>
      <c r="F286" s="3" t="s">
        <v>23</v>
      </c>
      <c r="G286" s="3">
        <f t="shared" si="28"/>
        <v>31</v>
      </c>
      <c r="H286" s="3" t="s">
        <v>694</v>
      </c>
      <c r="I286" s="3" t="str">
        <f>VLOOKUP($H286,Customers!$A$1:$I$721,2,FALSE)</f>
        <v>Meera Patel</v>
      </c>
      <c r="J286" s="3" t="str">
        <f>VLOOKUP($H286,Customers!$A$1:$I$721,3,FALSE)</f>
        <v>Female</v>
      </c>
      <c r="K286" s="3">
        <f>VLOOKUP($H286,Customers!$A$1:$I$721,4,FALSE)</f>
        <v>35</v>
      </c>
      <c r="L286" s="3" t="str">
        <f>VLOOKUP($H286,Customers!$A$1:$I$721,5,FALSE)</f>
        <v>Patna</v>
      </c>
      <c r="M286" s="3" t="str">
        <f>VLOOKUP($H286,Customers!$A$1:$I$721,6,FALSE)</f>
        <v>Bihar</v>
      </c>
      <c r="N286" s="3" t="str">
        <f>VLOOKUP($H286,Customers!$A$1:$I$721,7,FALSE)</f>
        <v>Self-Employed Professional</v>
      </c>
      <c r="O286" s="3">
        <f>VLOOKUP($H286,Customers!$A$1:$I$721,8,FALSE)</f>
        <v>1100000</v>
      </c>
      <c r="P286" s="3" t="str">
        <f>VLOOKUP($H286,Customers!$A$1:$I$721,9,FALSE)</f>
        <v>Individual</v>
      </c>
      <c r="Q286" s="3" t="s">
        <v>303</v>
      </c>
      <c r="R286" s="3" t="str" cm="1">
        <f t="array" ref="R286:Y286">VLOOKUP($Q286,Cars[],{2,3,4,5,6,7,8,9},FALSE)</f>
        <v>MG</v>
      </c>
      <c r="S286" s="3" t="str">
        <v>Hector</v>
      </c>
      <c r="T286" s="3" t="str">
        <v>SUV</v>
      </c>
      <c r="U286" s="3" t="str">
        <v>Petrol</v>
      </c>
      <c r="V286" s="3" t="str">
        <v>Automatic</v>
      </c>
      <c r="W286" s="3">
        <v>1600000</v>
      </c>
      <c r="X286" s="3">
        <v>2019</v>
      </c>
      <c r="Y286" s="3">
        <v>4</v>
      </c>
      <c r="Z286" s="3" t="s">
        <v>249</v>
      </c>
      <c r="AA286" s="3" t="str">
        <f>VLOOKUP(Z286,Dealers[],5,FALSE)</f>
        <v>East</v>
      </c>
      <c r="AB286" s="3" t="str" cm="1">
        <f t="array" ref="AB286:AE286">VLOOKUP($Z286,Dealers[],{2,7,8,9},FALSE)</f>
        <v>Patna Autoplex</v>
      </c>
      <c r="AC286" s="3">
        <v>2007</v>
      </c>
      <c r="AD286" s="3">
        <v>8000</v>
      </c>
      <c r="AE286" s="3">
        <v>3.9</v>
      </c>
      <c r="AF286" s="3" t="s">
        <v>457</v>
      </c>
      <c r="AG286" s="3" t="str">
        <f>VLOOKUP($AF286,SalesPerson[],2,FALSE)</f>
        <v>Priya Singh</v>
      </c>
      <c r="AH286" s="3">
        <f>_xlfn.XLOOKUP(AG286,Salespersons!$B:$B,Salespersons!$G:$G,,0)</f>
        <v>7</v>
      </c>
      <c r="AI286" s="3" t="str">
        <f>_xlfn.XLOOKUP(AG286,Salespersons!$B:$B,Salespersons!$I:$I,,0)</f>
        <v>True</v>
      </c>
      <c r="AJ286" s="3" t="s">
        <v>75</v>
      </c>
      <c r="AK286" s="14">
        <f t="shared" si="24"/>
        <v>0</v>
      </c>
      <c r="AL286" s="5">
        <v>0</v>
      </c>
      <c r="AM286" s="5">
        <f t="shared" si="25"/>
        <v>1600000</v>
      </c>
      <c r="AN286" s="16">
        <f t="shared" si="29"/>
        <v>16</v>
      </c>
      <c r="AO286" s="3" t="s">
        <v>31</v>
      </c>
      <c r="AP286" s="3" t="s">
        <v>100</v>
      </c>
      <c r="AQ286" s="3" t="s">
        <v>119</v>
      </c>
      <c r="AR286" s="3" t="s">
        <v>47</v>
      </c>
      <c r="AS286" s="3" t="s">
        <v>4646</v>
      </c>
      <c r="AT286" s="3" t="s">
        <v>4646</v>
      </c>
      <c r="AU286" s="3" t="s">
        <v>4646</v>
      </c>
      <c r="AV286" s="3" t="s">
        <v>4646</v>
      </c>
      <c r="AW286" s="3" t="s">
        <v>4646</v>
      </c>
    </row>
    <row r="287" spans="1:49" x14ac:dyDescent="0.3">
      <c r="A287" s="3" t="s">
        <v>695</v>
      </c>
      <c r="B287" s="4">
        <v>45617</v>
      </c>
      <c r="C287" s="4" t="str">
        <f t="shared" si="26"/>
        <v>Nov</v>
      </c>
      <c r="D287" s="4" t="str">
        <f t="shared" si="27"/>
        <v>2024</v>
      </c>
      <c r="E287" s="4">
        <v>45651</v>
      </c>
      <c r="F287" s="3" t="s">
        <v>23</v>
      </c>
      <c r="G287" s="3">
        <f t="shared" si="28"/>
        <v>34</v>
      </c>
      <c r="H287" s="3" t="s">
        <v>696</v>
      </c>
      <c r="I287" s="3" t="str">
        <f>VLOOKUP($H287,Customers!$A$1:$I$721,2,FALSE)</f>
        <v>Sneha Das</v>
      </c>
      <c r="J287" s="3" t="str">
        <f>VLOOKUP($H287,Customers!$A$1:$I$721,3,FALSE)</f>
        <v>Female</v>
      </c>
      <c r="K287" s="3">
        <f>VLOOKUP($H287,Customers!$A$1:$I$721,4,FALSE)</f>
        <v>54</v>
      </c>
      <c r="L287" s="3" t="str">
        <f>VLOOKUP($H287,Customers!$A$1:$I$721,5,FALSE)</f>
        <v>Nagpur</v>
      </c>
      <c r="M287" s="3" t="str">
        <f>VLOOKUP($H287,Customers!$A$1:$I$721,6,FALSE)</f>
        <v>Maharashtra</v>
      </c>
      <c r="N287" s="3" t="str">
        <f>VLOOKUP($H287,Customers!$A$1:$I$721,7,FALSE)</f>
        <v>Business Owner</v>
      </c>
      <c r="O287" s="3">
        <f>VLOOKUP($H287,Customers!$A$1:$I$721,8,FALSE)</f>
        <v>2270000</v>
      </c>
      <c r="P287" s="3" t="str">
        <f>VLOOKUP($H287,Customers!$A$1:$I$721,9,FALSE)</f>
        <v>Individual</v>
      </c>
      <c r="Q287" s="3" t="s">
        <v>205</v>
      </c>
      <c r="R287" s="3" t="str" cm="1">
        <f t="array" ref="R287:Y287">VLOOKUP($Q287,Cars[],{2,3,4,5,6,7,8,9},FALSE)</f>
        <v>Maruti Suzuki</v>
      </c>
      <c r="S287" s="3" t="str">
        <v>Grand Vitara</v>
      </c>
      <c r="T287" s="3" t="str">
        <v>SUV</v>
      </c>
      <c r="U287" s="3" t="str">
        <v>Hybrid</v>
      </c>
      <c r="V287" s="3" t="str">
        <v>Automatic</v>
      </c>
      <c r="W287" s="3">
        <v>1150000</v>
      </c>
      <c r="X287" s="3">
        <v>2022</v>
      </c>
      <c r="Y287" s="3">
        <v>3</v>
      </c>
      <c r="Z287" s="3" t="s">
        <v>43</v>
      </c>
      <c r="AA287" s="3" t="str">
        <f>VLOOKUP(Z287,Dealers[],5,FALSE)</f>
        <v>West</v>
      </c>
      <c r="AB287" s="3" t="str" cm="1">
        <f t="array" ref="AB287:AE287">VLOOKUP($Z287,Dealers[],{2,7,8,9},FALSE)</f>
        <v>Nagpur Motors</v>
      </c>
      <c r="AC287" s="3">
        <v>2019</v>
      </c>
      <c r="AD287" s="3">
        <v>12000</v>
      </c>
      <c r="AE287" s="3">
        <v>4.5999999999999996</v>
      </c>
      <c r="AF287" s="3" t="s">
        <v>44</v>
      </c>
      <c r="AG287" s="3" t="str">
        <f>VLOOKUP($AF287,SalesPerson[],2,FALSE)</f>
        <v>Arjun Reddy</v>
      </c>
      <c r="AH287" s="3">
        <f>_xlfn.XLOOKUP(AG287,Salespersons!$B:$B,Salespersons!$G:$G,,0)</f>
        <v>5</v>
      </c>
      <c r="AI287" s="3" t="str">
        <f>_xlfn.XLOOKUP(AG287,Salespersons!$B:$B,Salespersons!$I:$I,,0)</f>
        <v>True</v>
      </c>
      <c r="AJ287" s="3" t="s">
        <v>30</v>
      </c>
      <c r="AK287" s="14">
        <f t="shared" si="24"/>
        <v>0</v>
      </c>
      <c r="AL287" s="5">
        <v>0</v>
      </c>
      <c r="AM287" s="5">
        <f t="shared" si="25"/>
        <v>1150000</v>
      </c>
      <c r="AN287" s="16">
        <f t="shared" si="29"/>
        <v>11.5</v>
      </c>
      <c r="AO287" s="3" t="s">
        <v>20</v>
      </c>
      <c r="AP287" s="3" t="s">
        <v>21</v>
      </c>
      <c r="AQ287" s="3" t="s">
        <v>122</v>
      </c>
      <c r="AR287" s="3" t="s">
        <v>47</v>
      </c>
      <c r="AS287" s="3" t="str" cm="1">
        <f t="array" ref="AS287:AW287">VLOOKUP($A287,Feedback[],{2,4,5,6,7},FALSE)</f>
        <v>FB0153</v>
      </c>
      <c r="AT287" s="3">
        <v>5</v>
      </c>
      <c r="AU287" s="3">
        <v>10</v>
      </c>
      <c r="AV287" s="3" t="str">
        <v>Online Survey</v>
      </c>
      <c r="AW287" s="3" t="str">
        <v>None</v>
      </c>
    </row>
    <row r="288" spans="1:49" x14ac:dyDescent="0.3">
      <c r="A288" s="3" t="s">
        <v>697</v>
      </c>
      <c r="B288" s="4">
        <v>45617</v>
      </c>
      <c r="C288" s="4" t="str">
        <f t="shared" si="26"/>
        <v>Nov</v>
      </c>
      <c r="D288" s="4" t="str">
        <f t="shared" si="27"/>
        <v>2024</v>
      </c>
      <c r="E288" s="4">
        <v>45629</v>
      </c>
      <c r="F288" s="3" t="s">
        <v>23</v>
      </c>
      <c r="G288" s="3">
        <f t="shared" si="28"/>
        <v>12</v>
      </c>
      <c r="H288" s="3" t="s">
        <v>698</v>
      </c>
      <c r="I288" s="3" t="str">
        <f>VLOOKUP($H288,Customers!$A$1:$I$721,2,FALSE)</f>
        <v>Komal Malhotra</v>
      </c>
      <c r="J288" s="3" t="str">
        <f>VLOOKUP($H288,Customers!$A$1:$I$721,3,FALSE)</f>
        <v>Female</v>
      </c>
      <c r="K288" s="3">
        <f>VLOOKUP($H288,Customers!$A$1:$I$721,4,FALSE)</f>
        <v>40</v>
      </c>
      <c r="L288" s="3" t="str">
        <f>VLOOKUP($H288,Customers!$A$1:$I$721,5,FALSE)</f>
        <v>Gurugram</v>
      </c>
      <c r="M288" s="3" t="str">
        <f>VLOOKUP($H288,Customers!$A$1:$I$721,6,FALSE)</f>
        <v>Haryana</v>
      </c>
      <c r="N288" s="3" t="str">
        <f>VLOOKUP($H288,Customers!$A$1:$I$721,7,FALSE)</f>
        <v>Salaried - Private</v>
      </c>
      <c r="O288" s="3">
        <f>VLOOKUP($H288,Customers!$A$1:$I$721,8,FALSE)</f>
        <v>970000</v>
      </c>
      <c r="P288" s="3" t="str">
        <f>VLOOKUP($H288,Customers!$A$1:$I$721,9,FALSE)</f>
        <v>Individual</v>
      </c>
      <c r="Q288" s="3" t="s">
        <v>138</v>
      </c>
      <c r="R288" s="3" t="str" cm="1">
        <f t="array" ref="R288:Y288">VLOOKUP($Q288,Cars[],{2,3,4,5,6,7,8,9},FALSE)</f>
        <v>Tata</v>
      </c>
      <c r="S288" s="3" t="str">
        <v>Nexon</v>
      </c>
      <c r="T288" s="3" t="str">
        <v>SUV</v>
      </c>
      <c r="U288" s="3" t="str">
        <v>Diesel</v>
      </c>
      <c r="V288" s="3" t="str">
        <v>Manual</v>
      </c>
      <c r="W288" s="3">
        <v>950000</v>
      </c>
      <c r="X288" s="3">
        <v>2023</v>
      </c>
      <c r="Y288" s="3">
        <v>3</v>
      </c>
      <c r="Z288" s="3" t="s">
        <v>57</v>
      </c>
      <c r="AA288" s="3" t="str">
        <f>VLOOKUP(Z288,Dealers[],5,FALSE)</f>
        <v>North</v>
      </c>
      <c r="AB288" s="3" t="str" cm="1">
        <f t="array" ref="AB288:AE288">VLOOKUP($Z288,Dealers[],{2,7,8,9},FALSE)</f>
        <v>Gurugram Autoplex</v>
      </c>
      <c r="AC288" s="3">
        <v>2007</v>
      </c>
      <c r="AD288" s="3">
        <v>10000</v>
      </c>
      <c r="AE288" s="3">
        <v>4</v>
      </c>
      <c r="AF288" s="3" t="s">
        <v>139</v>
      </c>
      <c r="AG288" s="3" t="str">
        <f>VLOOKUP($AF288,SalesPerson[],2,FALSE)</f>
        <v>Mohit Bose</v>
      </c>
      <c r="AH288" s="3">
        <f>_xlfn.XLOOKUP(AG288,Salespersons!$B:$B,Salespersons!$G:$G,,0)</f>
        <v>4</v>
      </c>
      <c r="AI288" s="3" t="str">
        <f>_xlfn.XLOOKUP(AG288,Salespersons!$B:$B,Salespersons!$I:$I,,0)</f>
        <v>True</v>
      </c>
      <c r="AJ288" s="3" t="s">
        <v>78</v>
      </c>
      <c r="AK288" s="14">
        <f t="shared" si="24"/>
        <v>4.5263157894736845E-2</v>
      </c>
      <c r="AL288" s="5">
        <v>43000</v>
      </c>
      <c r="AM288" s="5">
        <f t="shared" si="25"/>
        <v>907000</v>
      </c>
      <c r="AN288" s="16">
        <f t="shared" si="29"/>
        <v>9.07</v>
      </c>
      <c r="AO288" s="3" t="s">
        <v>95</v>
      </c>
      <c r="AP288" s="3" t="s">
        <v>39</v>
      </c>
      <c r="AQ288" s="3" t="s">
        <v>33</v>
      </c>
      <c r="AR288" s="3" t="s">
        <v>24</v>
      </c>
      <c r="AS288" s="3" t="str" cm="1">
        <f t="array" ref="AS288:AW288">VLOOKUP($A288,Feedback[],{2,4,5,6,7},FALSE)</f>
        <v>FB0154</v>
      </c>
      <c r="AT288" s="3">
        <v>5</v>
      </c>
      <c r="AU288" s="3">
        <v>10</v>
      </c>
      <c r="AV288" s="3" t="str">
        <v>Phone</v>
      </c>
      <c r="AW288" s="3" t="str">
        <v>None</v>
      </c>
    </row>
    <row r="289" spans="1:49" x14ac:dyDescent="0.3">
      <c r="A289" s="3" t="s">
        <v>699</v>
      </c>
      <c r="B289" s="4">
        <v>45618</v>
      </c>
      <c r="C289" s="4" t="str">
        <f t="shared" si="26"/>
        <v>Nov</v>
      </c>
      <c r="D289" s="4" t="str">
        <f t="shared" si="27"/>
        <v>2024</v>
      </c>
      <c r="E289" s="4">
        <v>45651</v>
      </c>
      <c r="F289" s="3" t="s">
        <v>23</v>
      </c>
      <c r="G289" s="3">
        <f t="shared" si="28"/>
        <v>33</v>
      </c>
      <c r="H289" s="3" t="s">
        <v>700</v>
      </c>
      <c r="I289" s="3" t="str">
        <f>VLOOKUP($H289,Customers!$A$1:$I$721,2,FALSE)</f>
        <v>Divya Rao</v>
      </c>
      <c r="J289" s="3" t="str">
        <f>VLOOKUP($H289,Customers!$A$1:$I$721,3,FALSE)</f>
        <v>Female</v>
      </c>
      <c r="K289" s="3">
        <f>VLOOKUP($H289,Customers!$A$1:$I$721,4,FALSE)</f>
        <v>21</v>
      </c>
      <c r="L289" s="3" t="str">
        <f>VLOOKUP($H289,Customers!$A$1:$I$721,5,FALSE)</f>
        <v>Lucknow</v>
      </c>
      <c r="M289" s="3" t="str">
        <f>VLOOKUP($H289,Customers!$A$1:$I$721,6,FALSE)</f>
        <v>Uttar Pradesh</v>
      </c>
      <c r="N289" s="3" t="str">
        <f>VLOOKUP($H289,Customers!$A$1:$I$721,7,FALSE)</f>
        <v>Salaried - Private</v>
      </c>
      <c r="O289" s="3">
        <f>VLOOKUP($H289,Customers!$A$1:$I$721,8,FALSE)</f>
        <v>590000</v>
      </c>
      <c r="P289" s="3" t="str">
        <f>VLOOKUP($H289,Customers!$A$1:$I$721,9,FALSE)</f>
        <v>Individual</v>
      </c>
      <c r="Q289" s="3" t="s">
        <v>145</v>
      </c>
      <c r="R289" s="3" t="str" cm="1">
        <f t="array" ref="R289:Y289">VLOOKUP($Q289,Cars[],{2,3,4,5,6,7,8,9},FALSE)</f>
        <v>Hyundai</v>
      </c>
      <c r="S289" s="3" t="str">
        <v>i20</v>
      </c>
      <c r="T289" s="3" t="str">
        <v>Hatchback</v>
      </c>
      <c r="U289" s="3" t="str">
        <v>Petrol</v>
      </c>
      <c r="V289" s="3" t="str">
        <v>Automatic</v>
      </c>
      <c r="W289" s="3">
        <v>780000</v>
      </c>
      <c r="X289" s="3">
        <v>2023</v>
      </c>
      <c r="Y289" s="3">
        <v>2</v>
      </c>
      <c r="Z289" s="3" t="s">
        <v>159</v>
      </c>
      <c r="AA289" s="3" t="str">
        <f>VLOOKUP(Z289,Dealers[],5,FALSE)</f>
        <v>North</v>
      </c>
      <c r="AB289" s="3" t="str" cm="1">
        <f t="array" ref="AB289:AE289">VLOOKUP($Z289,Dealers[],{2,7,8,9},FALSE)</f>
        <v>Lucknow Motors</v>
      </c>
      <c r="AC289" s="3">
        <v>2013</v>
      </c>
      <c r="AD289" s="3">
        <v>3000</v>
      </c>
      <c r="AE289" s="3">
        <v>4.4000000000000004</v>
      </c>
      <c r="AF289" s="3" t="s">
        <v>359</v>
      </c>
      <c r="AG289" s="3" t="str">
        <f>VLOOKUP($AF289,SalesPerson[],2,FALSE)</f>
        <v>Kunal Mishra</v>
      </c>
      <c r="AH289" s="3">
        <f>_xlfn.XLOOKUP(AG289,Salespersons!$B:$B,Salespersons!$G:$G,,0)</f>
        <v>5</v>
      </c>
      <c r="AI289" s="3" t="str">
        <f>_xlfn.XLOOKUP(AG289,Salespersons!$B:$B,Salespersons!$I:$I,,0)</f>
        <v>True</v>
      </c>
      <c r="AJ289" s="3" t="s">
        <v>30</v>
      </c>
      <c r="AK289" s="14">
        <f t="shared" si="24"/>
        <v>2.6923076923076925E-2</v>
      </c>
      <c r="AL289" s="5">
        <v>21000</v>
      </c>
      <c r="AM289" s="5">
        <f t="shared" si="25"/>
        <v>759000</v>
      </c>
      <c r="AN289" s="16">
        <f t="shared" si="29"/>
        <v>7.59</v>
      </c>
      <c r="AO289" s="3" t="s">
        <v>20</v>
      </c>
      <c r="AP289" s="3" t="s">
        <v>21</v>
      </c>
      <c r="AQ289" s="3" t="s">
        <v>86</v>
      </c>
      <c r="AR289" s="3" t="s">
        <v>24</v>
      </c>
      <c r="AS289" s="3" t="str" cm="1">
        <f t="array" ref="AS289:AW289">VLOOKUP($A289,Feedback[],{2,4,5,6,7},FALSE)</f>
        <v>FB0155</v>
      </c>
      <c r="AT289" s="3">
        <v>4</v>
      </c>
      <c r="AU289" s="3">
        <v>8</v>
      </c>
      <c r="AV289" s="3" t="str">
        <v>Online Survey</v>
      </c>
      <c r="AW289" s="3" t="str">
        <v>None</v>
      </c>
    </row>
    <row r="290" spans="1:49" x14ac:dyDescent="0.3">
      <c r="A290" s="3" t="s">
        <v>701</v>
      </c>
      <c r="B290" s="4">
        <v>45619</v>
      </c>
      <c r="C290" s="4" t="str">
        <f t="shared" si="26"/>
        <v>Nov</v>
      </c>
      <c r="D290" s="4" t="str">
        <f t="shared" si="27"/>
        <v>2024</v>
      </c>
      <c r="E290" s="4">
        <v>45629</v>
      </c>
      <c r="F290" s="3" t="s">
        <v>23</v>
      </c>
      <c r="G290" s="3">
        <f t="shared" si="28"/>
        <v>10</v>
      </c>
      <c r="H290" s="3" t="s">
        <v>469</v>
      </c>
      <c r="I290" s="3" t="str">
        <f>VLOOKUP($H290,Customers!$A$1:$I$721,2,FALSE)</f>
        <v>Ayesha Khanna</v>
      </c>
      <c r="J290" s="3" t="str">
        <f>VLOOKUP($H290,Customers!$A$1:$I$721,3,FALSE)</f>
        <v>Female</v>
      </c>
      <c r="K290" s="3">
        <f>VLOOKUP($H290,Customers!$A$1:$I$721,4,FALSE)</f>
        <v>32</v>
      </c>
      <c r="L290" s="3" t="str">
        <f>VLOOKUP($H290,Customers!$A$1:$I$721,5,FALSE)</f>
        <v>Ludhiana</v>
      </c>
      <c r="M290" s="3" t="str">
        <f>VLOOKUP($H290,Customers!$A$1:$I$721,6,FALSE)</f>
        <v>Punjab</v>
      </c>
      <c r="N290" s="3" t="str">
        <f>VLOOKUP($H290,Customers!$A$1:$I$721,7,FALSE)</f>
        <v>Business Owner</v>
      </c>
      <c r="O290" s="3">
        <f>VLOOKUP($H290,Customers!$A$1:$I$721,8,FALSE)</f>
        <v>2180000</v>
      </c>
      <c r="P290" s="3" t="str">
        <f>VLOOKUP($H290,Customers!$A$1:$I$721,9,FALSE)</f>
        <v>Individual</v>
      </c>
      <c r="Q290" s="3" t="s">
        <v>133</v>
      </c>
      <c r="R290" s="3" t="str" cm="1">
        <f t="array" ref="R290:Y290">VLOOKUP($Q290,Cars[],{2,3,4,5,6,7,8,9},FALSE)</f>
        <v>Skoda</v>
      </c>
      <c r="S290" s="3" t="str">
        <v>Slavia</v>
      </c>
      <c r="T290" s="3" t="str">
        <v>Sedan</v>
      </c>
      <c r="U290" s="3" t="str">
        <v>Petrol</v>
      </c>
      <c r="V290" s="3" t="str">
        <v>Automatic</v>
      </c>
      <c r="W290" s="3">
        <v>1300000</v>
      </c>
      <c r="X290" s="3">
        <v>2022</v>
      </c>
      <c r="Y290" s="3">
        <v>3</v>
      </c>
      <c r="Z290" s="3" t="s">
        <v>28</v>
      </c>
      <c r="AA290" s="3" t="str">
        <f>VLOOKUP(Z290,Dealers[],5,FALSE)</f>
        <v>North</v>
      </c>
      <c r="AB290" s="3" t="str" cm="1">
        <f t="array" ref="AB290:AE290">VLOOKUP($Z290,Dealers[],{2,7,8,9},FALSE)</f>
        <v>Ludhiana Wheels</v>
      </c>
      <c r="AC290" s="3">
        <v>2010</v>
      </c>
      <c r="AD290" s="3">
        <v>12000</v>
      </c>
      <c r="AE290" s="3">
        <v>4</v>
      </c>
      <c r="AF290" s="3" t="s">
        <v>89</v>
      </c>
      <c r="AG290" s="3" t="str">
        <f>VLOOKUP($AF290,SalesPerson[],2,FALSE)</f>
        <v>Akash Verma</v>
      </c>
      <c r="AH290" s="3">
        <f>_xlfn.XLOOKUP(AG290,Salespersons!$B:$B,Salespersons!$G:$G,,0)</f>
        <v>8</v>
      </c>
      <c r="AI290" s="3" t="str">
        <f>_xlfn.XLOOKUP(AG290,Salespersons!$B:$B,Salespersons!$I:$I,,0)</f>
        <v>True</v>
      </c>
      <c r="AJ290" s="3" t="s">
        <v>78</v>
      </c>
      <c r="AK290" s="14">
        <f t="shared" si="24"/>
        <v>0</v>
      </c>
      <c r="AL290" s="5">
        <v>0</v>
      </c>
      <c r="AM290" s="5">
        <f t="shared" si="25"/>
        <v>1300000</v>
      </c>
      <c r="AN290" s="16">
        <f t="shared" si="29"/>
        <v>13</v>
      </c>
      <c r="AO290" s="3" t="s">
        <v>20</v>
      </c>
      <c r="AP290" s="3" t="s">
        <v>21</v>
      </c>
      <c r="AQ290" s="3" t="s">
        <v>53</v>
      </c>
      <c r="AR290" s="3" t="s">
        <v>47</v>
      </c>
      <c r="AS290" s="3" t="s">
        <v>4646</v>
      </c>
      <c r="AT290" s="3" t="s">
        <v>4646</v>
      </c>
      <c r="AU290" s="3" t="s">
        <v>4646</v>
      </c>
      <c r="AV290" s="3" t="s">
        <v>4646</v>
      </c>
      <c r="AW290" s="3" t="s">
        <v>4646</v>
      </c>
    </row>
    <row r="291" spans="1:49" x14ac:dyDescent="0.3">
      <c r="A291" s="3" t="s">
        <v>702</v>
      </c>
      <c r="B291" s="4">
        <v>45619</v>
      </c>
      <c r="C291" s="4" t="str">
        <f t="shared" si="26"/>
        <v>Nov</v>
      </c>
      <c r="D291" s="4" t="str">
        <f t="shared" si="27"/>
        <v>2024</v>
      </c>
      <c r="E291" s="4">
        <v>45629</v>
      </c>
      <c r="F291" s="3" t="s">
        <v>23</v>
      </c>
      <c r="G291" s="3">
        <f t="shared" si="28"/>
        <v>10</v>
      </c>
      <c r="H291" s="3" t="s">
        <v>366</v>
      </c>
      <c r="I291" s="3" t="str">
        <f>VLOOKUP($H291,Customers!$A$1:$I$721,2,FALSE)</f>
        <v>Divya Malhotra</v>
      </c>
      <c r="J291" s="3" t="str">
        <f>VLOOKUP($H291,Customers!$A$1:$I$721,3,FALSE)</f>
        <v>Female</v>
      </c>
      <c r="K291" s="3">
        <f>VLOOKUP($H291,Customers!$A$1:$I$721,4,FALSE)</f>
        <v>21</v>
      </c>
      <c r="L291" s="3" t="str">
        <f>VLOOKUP($H291,Customers!$A$1:$I$721,5,FALSE)</f>
        <v>Ahmedabad</v>
      </c>
      <c r="M291" s="3" t="str">
        <f>VLOOKUP($H291,Customers!$A$1:$I$721,6,FALSE)</f>
        <v>Gujarat</v>
      </c>
      <c r="N291" s="3" t="str">
        <f>VLOOKUP($H291,Customers!$A$1:$I$721,7,FALSE)</f>
        <v>Business Owner</v>
      </c>
      <c r="O291" s="3">
        <f>VLOOKUP($H291,Customers!$A$1:$I$721,8,FALSE)</f>
        <v>1650000</v>
      </c>
      <c r="P291" s="3" t="str">
        <f>VLOOKUP($H291,Customers!$A$1:$I$721,9,FALSE)</f>
        <v>Individual</v>
      </c>
      <c r="Q291" s="3" t="s">
        <v>213</v>
      </c>
      <c r="R291" s="3" t="str" cm="1">
        <f t="array" ref="R291:Y291">VLOOKUP($Q291,Cars[],{2,3,4,5,6,7,8,9},FALSE)</f>
        <v>Kia</v>
      </c>
      <c r="S291" s="3" t="str">
        <v>Sonet</v>
      </c>
      <c r="T291" s="3" t="str">
        <v>SUV</v>
      </c>
      <c r="U291" s="3" t="str">
        <v>Diesel</v>
      </c>
      <c r="V291" s="3" t="str">
        <v>Manual</v>
      </c>
      <c r="W291" s="3">
        <v>950000</v>
      </c>
      <c r="X291" s="3">
        <v>2024</v>
      </c>
      <c r="Y291" s="3">
        <v>4</v>
      </c>
      <c r="Z291" s="3" t="s">
        <v>225</v>
      </c>
      <c r="AA291" s="3" t="str">
        <f>VLOOKUP(Z291,Dealers[],5,FALSE)</f>
        <v>West</v>
      </c>
      <c r="AB291" s="3" t="str" cm="1">
        <f t="array" ref="AB291:AE291">VLOOKUP($Z291,Dealers[],{2,7,8,9},FALSE)</f>
        <v>Surat Autoplex</v>
      </c>
      <c r="AC291" s="3">
        <v>2010</v>
      </c>
      <c r="AD291" s="3">
        <v>10000</v>
      </c>
      <c r="AE291" s="3">
        <v>4.4000000000000004</v>
      </c>
      <c r="AF291" s="3" t="s">
        <v>240</v>
      </c>
      <c r="AG291" s="3" t="str">
        <f>VLOOKUP($AF291,SalesPerson[],2,FALSE)</f>
        <v>Vivek Mehta</v>
      </c>
      <c r="AH291" s="3">
        <f>_xlfn.XLOOKUP(AG291,Salespersons!$B:$B,Salespersons!$G:$G,,0)</f>
        <v>4</v>
      </c>
      <c r="AI291" s="3" t="str">
        <f>_xlfn.XLOOKUP(AG291,Salespersons!$B:$B,Salespersons!$I:$I,,0)</f>
        <v>True</v>
      </c>
      <c r="AJ291" s="3" t="s">
        <v>75</v>
      </c>
      <c r="AK291" s="14">
        <f t="shared" si="24"/>
        <v>3.8947368421052633E-2</v>
      </c>
      <c r="AL291" s="5">
        <v>37000</v>
      </c>
      <c r="AM291" s="5">
        <f t="shared" si="25"/>
        <v>913000</v>
      </c>
      <c r="AN291" s="16">
        <f t="shared" si="29"/>
        <v>9.1300000000000008</v>
      </c>
      <c r="AO291" s="3" t="s">
        <v>95</v>
      </c>
      <c r="AP291" s="3" t="s">
        <v>100</v>
      </c>
      <c r="AQ291" s="3" t="s">
        <v>46</v>
      </c>
      <c r="AR291" s="3" t="s">
        <v>24</v>
      </c>
      <c r="AS291" s="3" t="str" cm="1">
        <f t="array" ref="AS291:AW291">VLOOKUP($A291,Feedback[],{2,4,5,6,7},FALSE)</f>
        <v>FB0156</v>
      </c>
      <c r="AT291" s="3">
        <v>4</v>
      </c>
      <c r="AU291" s="3">
        <v>7</v>
      </c>
      <c r="AV291" s="3" t="str">
        <v>Online Survey</v>
      </c>
      <c r="AW291" s="3" t="str">
        <v>None</v>
      </c>
    </row>
    <row r="292" spans="1:49" x14ac:dyDescent="0.3">
      <c r="A292" s="3" t="s">
        <v>703</v>
      </c>
      <c r="B292" s="4">
        <v>45619</v>
      </c>
      <c r="C292" s="4" t="str">
        <f t="shared" si="26"/>
        <v>Nov</v>
      </c>
      <c r="D292" s="4" t="str">
        <f t="shared" si="27"/>
        <v>2024</v>
      </c>
      <c r="E292" s="4">
        <v>45645</v>
      </c>
      <c r="F292" s="3" t="s">
        <v>23</v>
      </c>
      <c r="G292" s="3">
        <f t="shared" si="28"/>
        <v>26</v>
      </c>
      <c r="H292" s="3" t="s">
        <v>704</v>
      </c>
      <c r="I292" s="3" t="str">
        <f>VLOOKUP($H292,Customers!$A$1:$I$721,2,FALSE)</f>
        <v>Ashok Shah</v>
      </c>
      <c r="J292" s="3" t="str">
        <f>VLOOKUP($H292,Customers!$A$1:$I$721,3,FALSE)</f>
        <v>Male</v>
      </c>
      <c r="K292" s="3">
        <f>VLOOKUP($H292,Customers!$A$1:$I$721,4,FALSE)</f>
        <v>55</v>
      </c>
      <c r="L292" s="3" t="str">
        <f>VLOOKUP($H292,Customers!$A$1:$I$721,5,FALSE)</f>
        <v>Kochi</v>
      </c>
      <c r="M292" s="3" t="str">
        <f>VLOOKUP($H292,Customers!$A$1:$I$721,6,FALSE)</f>
        <v>Kerala</v>
      </c>
      <c r="N292" s="3" t="str">
        <f>VLOOKUP($H292,Customers!$A$1:$I$721,7,FALSE)</f>
        <v>Teacher</v>
      </c>
      <c r="O292" s="3">
        <f>VLOOKUP($H292,Customers!$A$1:$I$721,8,FALSE)</f>
        <v>450000</v>
      </c>
      <c r="P292" s="3" t="str">
        <f>VLOOKUP($H292,Customers!$A$1:$I$721,9,FALSE)</f>
        <v>Individual</v>
      </c>
      <c r="Q292" s="3" t="s">
        <v>67</v>
      </c>
      <c r="R292" s="3" t="str" cm="1">
        <f t="array" ref="R292:Y292">VLOOKUP($Q292,Cars[],{2,3,4,5,6,7,8,9},FALSE)</f>
        <v>Maruti Suzuki</v>
      </c>
      <c r="S292" s="3" t="str">
        <v>Dzire</v>
      </c>
      <c r="T292" s="3" t="str">
        <v>Sedan</v>
      </c>
      <c r="U292" s="3" t="str">
        <v>Petrol</v>
      </c>
      <c r="V292" s="3" t="str">
        <v>Manual</v>
      </c>
      <c r="W292" s="3">
        <v>690000</v>
      </c>
      <c r="X292" s="3">
        <v>2024</v>
      </c>
      <c r="Y292" s="3">
        <v>3</v>
      </c>
      <c r="Z292" s="3" t="s">
        <v>304</v>
      </c>
      <c r="AA292" s="3" t="str">
        <f>VLOOKUP(Z292,Dealers[],5,FALSE)</f>
        <v>South</v>
      </c>
      <c r="AB292" s="3" t="str" cm="1">
        <f t="array" ref="AB292:AE292">VLOOKUP($Z292,Dealers[],{2,7,8,9},FALSE)</f>
        <v>Kochi Auto Hub</v>
      </c>
      <c r="AC292" s="3">
        <v>2013</v>
      </c>
      <c r="AD292" s="3">
        <v>12000</v>
      </c>
      <c r="AE292" s="3">
        <v>4.2</v>
      </c>
      <c r="AF292" s="3" t="s">
        <v>705</v>
      </c>
      <c r="AG292" s="3" t="str">
        <f>VLOOKUP($AF292,SalesPerson[],2,FALSE)</f>
        <v>Imran Das</v>
      </c>
      <c r="AH292" s="3">
        <f>_xlfn.XLOOKUP(AG292,Salespersons!$B:$B,Salespersons!$G:$G,,0)</f>
        <v>7</v>
      </c>
      <c r="AI292" s="3" t="str">
        <f>_xlfn.XLOOKUP(AG292,Salespersons!$B:$B,Salespersons!$I:$I,,0)</f>
        <v>True</v>
      </c>
      <c r="AJ292" s="3" t="s">
        <v>30</v>
      </c>
      <c r="AK292" s="14">
        <f t="shared" si="24"/>
        <v>0</v>
      </c>
      <c r="AL292" s="5">
        <v>0</v>
      </c>
      <c r="AM292" s="5">
        <f t="shared" si="25"/>
        <v>690000</v>
      </c>
      <c r="AN292" s="16">
        <f t="shared" si="29"/>
        <v>6.9</v>
      </c>
      <c r="AO292" s="3" t="s">
        <v>20</v>
      </c>
      <c r="AP292" s="3" t="s">
        <v>21</v>
      </c>
      <c r="AQ292" s="3" t="s">
        <v>46</v>
      </c>
      <c r="AR292" s="3" t="s">
        <v>24</v>
      </c>
      <c r="AS292" s="3" t="s">
        <v>4646</v>
      </c>
      <c r="AT292" s="3" t="s">
        <v>4646</v>
      </c>
      <c r="AU292" s="3" t="s">
        <v>4646</v>
      </c>
      <c r="AV292" s="3" t="s">
        <v>4646</v>
      </c>
      <c r="AW292" s="3" t="s">
        <v>4646</v>
      </c>
    </row>
    <row r="293" spans="1:49" x14ac:dyDescent="0.3">
      <c r="A293" s="3" t="s">
        <v>706</v>
      </c>
      <c r="B293" s="4">
        <v>45621</v>
      </c>
      <c r="C293" s="4" t="str">
        <f t="shared" si="26"/>
        <v>Nov</v>
      </c>
      <c r="D293" s="4" t="str">
        <f t="shared" si="27"/>
        <v>2024</v>
      </c>
      <c r="E293" s="4">
        <v>45635</v>
      </c>
      <c r="F293" s="3" t="s">
        <v>23</v>
      </c>
      <c r="G293" s="3">
        <f t="shared" si="28"/>
        <v>14</v>
      </c>
      <c r="H293" s="3" t="s">
        <v>707</v>
      </c>
      <c r="I293" s="3" t="str">
        <f>VLOOKUP($H293,Customers!$A$1:$I$721,2,FALSE)</f>
        <v>Sachin Nair</v>
      </c>
      <c r="J293" s="3" t="str">
        <f>VLOOKUP($H293,Customers!$A$1:$I$721,3,FALSE)</f>
        <v>Male</v>
      </c>
      <c r="K293" s="3">
        <f>VLOOKUP($H293,Customers!$A$1:$I$721,4,FALSE)</f>
        <v>32</v>
      </c>
      <c r="L293" s="3" t="str">
        <f>VLOOKUP($H293,Customers!$A$1:$I$721,5,FALSE)</f>
        <v>Nagpur</v>
      </c>
      <c r="M293" s="3" t="str">
        <f>VLOOKUP($H293,Customers!$A$1:$I$721,6,FALSE)</f>
        <v>Maharashtra</v>
      </c>
      <c r="N293" s="3" t="str">
        <f>VLOOKUP($H293,Customers!$A$1:$I$721,7,FALSE)</f>
        <v>Salaried - Private</v>
      </c>
      <c r="O293" s="3">
        <f>VLOOKUP($H293,Customers!$A$1:$I$721,8,FALSE)</f>
        <v>600000</v>
      </c>
      <c r="P293" s="3" t="str">
        <f>VLOOKUP($H293,Customers!$A$1:$I$721,9,FALSE)</f>
        <v>Individual</v>
      </c>
      <c r="Q293" s="3" t="s">
        <v>67</v>
      </c>
      <c r="R293" s="3" t="str" cm="1">
        <f t="array" ref="R293:Y293">VLOOKUP($Q293,Cars[],{2,3,4,5,6,7,8,9},FALSE)</f>
        <v>Maruti Suzuki</v>
      </c>
      <c r="S293" s="3" t="str">
        <v>Dzire</v>
      </c>
      <c r="T293" s="3" t="str">
        <v>Sedan</v>
      </c>
      <c r="U293" s="3" t="str">
        <v>Petrol</v>
      </c>
      <c r="V293" s="3" t="str">
        <v>Manual</v>
      </c>
      <c r="W293" s="3">
        <v>690000</v>
      </c>
      <c r="X293" s="3">
        <v>2024</v>
      </c>
      <c r="Y293" s="3">
        <v>3</v>
      </c>
      <c r="Z293" s="3" t="s">
        <v>43</v>
      </c>
      <c r="AA293" s="3" t="str">
        <f>VLOOKUP(Z293,Dealers[],5,FALSE)</f>
        <v>West</v>
      </c>
      <c r="AB293" s="3" t="str" cm="1">
        <f t="array" ref="AB293:AE293">VLOOKUP($Z293,Dealers[],{2,7,8,9},FALSE)</f>
        <v>Nagpur Motors</v>
      </c>
      <c r="AC293" s="3">
        <v>2019</v>
      </c>
      <c r="AD293" s="3">
        <v>12000</v>
      </c>
      <c r="AE293" s="3">
        <v>4.5999999999999996</v>
      </c>
      <c r="AF293" s="3" t="s">
        <v>44</v>
      </c>
      <c r="AG293" s="3" t="str">
        <f>VLOOKUP($AF293,SalesPerson[],2,FALSE)</f>
        <v>Arjun Reddy</v>
      </c>
      <c r="AH293" s="3">
        <f>_xlfn.XLOOKUP(AG293,Salespersons!$B:$B,Salespersons!$G:$G,,0)</f>
        <v>5</v>
      </c>
      <c r="AI293" s="3" t="str">
        <f>_xlfn.XLOOKUP(AG293,Salespersons!$B:$B,Salespersons!$I:$I,,0)</f>
        <v>True</v>
      </c>
      <c r="AJ293" s="3" t="s">
        <v>78</v>
      </c>
      <c r="AK293" s="14">
        <f t="shared" si="24"/>
        <v>0</v>
      </c>
      <c r="AL293" s="5">
        <v>0</v>
      </c>
      <c r="AM293" s="5">
        <f t="shared" si="25"/>
        <v>690000</v>
      </c>
      <c r="AN293" s="16">
        <f t="shared" si="29"/>
        <v>6.9</v>
      </c>
      <c r="AO293" s="3" t="s">
        <v>95</v>
      </c>
      <c r="AP293" s="3" t="s">
        <v>32</v>
      </c>
      <c r="AQ293" s="3" t="s">
        <v>122</v>
      </c>
      <c r="AR293" s="3" t="s">
        <v>47</v>
      </c>
      <c r="AS293" s="3" t="s">
        <v>4646</v>
      </c>
      <c r="AT293" s="3" t="s">
        <v>4646</v>
      </c>
      <c r="AU293" s="3" t="s">
        <v>4646</v>
      </c>
      <c r="AV293" s="3" t="s">
        <v>4646</v>
      </c>
      <c r="AW293" s="3" t="s">
        <v>4646</v>
      </c>
    </row>
    <row r="294" spans="1:49" x14ac:dyDescent="0.3">
      <c r="A294" s="3" t="s">
        <v>708</v>
      </c>
      <c r="B294" s="4">
        <v>45622</v>
      </c>
      <c r="C294" s="4" t="str">
        <f t="shared" si="26"/>
        <v>Nov</v>
      </c>
      <c r="D294" s="4" t="str">
        <f t="shared" si="27"/>
        <v>2024</v>
      </c>
      <c r="E294" s="4">
        <v>45635</v>
      </c>
      <c r="F294" s="3" t="s">
        <v>23</v>
      </c>
      <c r="G294" s="3">
        <f t="shared" si="28"/>
        <v>13</v>
      </c>
      <c r="H294" s="3" t="s">
        <v>709</v>
      </c>
      <c r="I294" s="3" t="str">
        <f>VLOOKUP($H294,Customers!$A$1:$I$721,2,FALSE)</f>
        <v>Pradeep Saini</v>
      </c>
      <c r="J294" s="3" t="str">
        <f>VLOOKUP($H294,Customers!$A$1:$I$721,3,FALSE)</f>
        <v>Male</v>
      </c>
      <c r="K294" s="3">
        <f>VLOOKUP($H294,Customers!$A$1:$I$721,4,FALSE)</f>
        <v>54</v>
      </c>
      <c r="L294" s="3" t="str">
        <f>VLOOKUP($H294,Customers!$A$1:$I$721,5,FALSE)</f>
        <v>Nagpur</v>
      </c>
      <c r="M294" s="3" t="str">
        <f>VLOOKUP($H294,Customers!$A$1:$I$721,6,FALSE)</f>
        <v>Maharashtra</v>
      </c>
      <c r="N294" s="3" t="str">
        <f>VLOOKUP($H294,Customers!$A$1:$I$721,7,FALSE)</f>
        <v>Salaried - Private</v>
      </c>
      <c r="O294" s="3">
        <f>VLOOKUP($H294,Customers!$A$1:$I$721,8,FALSE)</f>
        <v>1030000</v>
      </c>
      <c r="P294" s="3" t="str">
        <f>VLOOKUP($H294,Customers!$A$1:$I$721,9,FALSE)</f>
        <v>Individual</v>
      </c>
      <c r="Q294" s="3" t="s">
        <v>283</v>
      </c>
      <c r="R294" s="3" t="str" cm="1">
        <f t="array" ref="R294:Y294">VLOOKUP($Q294,Cars[],{2,3,4,5,6,7,8,9},FALSE)</f>
        <v>Mahindra</v>
      </c>
      <c r="S294" s="3" t="str">
        <v>Thar</v>
      </c>
      <c r="T294" s="3" t="str">
        <v>SUV</v>
      </c>
      <c r="U294" s="3" t="str">
        <v>Diesel</v>
      </c>
      <c r="V294" s="3" t="str">
        <v>Manual</v>
      </c>
      <c r="W294" s="3">
        <v>1250000</v>
      </c>
      <c r="X294" s="3">
        <v>2020</v>
      </c>
      <c r="Y294" s="3">
        <v>2</v>
      </c>
      <c r="Z294" s="3" t="s">
        <v>163</v>
      </c>
      <c r="AA294" s="3" t="str">
        <f>VLOOKUP(Z294,Dealers[],5,FALSE)</f>
        <v>West</v>
      </c>
      <c r="AB294" s="3" t="str" cm="1">
        <f t="array" ref="AB294:AE294">VLOOKUP($Z294,Dealers[],{2,7,8,9},FALSE)</f>
        <v>Mumbai Autoplex</v>
      </c>
      <c r="AC294" s="3">
        <v>2011</v>
      </c>
      <c r="AD294" s="3">
        <v>12000</v>
      </c>
      <c r="AE294" s="3">
        <v>3.5</v>
      </c>
      <c r="AF294" s="3" t="s">
        <v>593</v>
      </c>
      <c r="AG294" s="3" t="str">
        <f>VLOOKUP($AF294,SalesPerson[],2,FALSE)</f>
        <v>Tanvi Chauhan</v>
      </c>
      <c r="AH294" s="3">
        <f>_xlfn.XLOOKUP(AG294,Salespersons!$B:$B,Salespersons!$G:$G,,0)</f>
        <v>4</v>
      </c>
      <c r="AI294" s="3" t="str">
        <f>_xlfn.XLOOKUP(AG294,Salespersons!$B:$B,Salespersons!$I:$I,,0)</f>
        <v>True</v>
      </c>
      <c r="AJ294" s="3" t="s">
        <v>78</v>
      </c>
      <c r="AK294" s="14">
        <f t="shared" si="24"/>
        <v>8.0000000000000002E-3</v>
      </c>
      <c r="AL294" s="5">
        <v>10000</v>
      </c>
      <c r="AM294" s="5">
        <f t="shared" si="25"/>
        <v>1240000</v>
      </c>
      <c r="AN294" s="16">
        <f t="shared" si="29"/>
        <v>12.4</v>
      </c>
      <c r="AO294" s="3" t="s">
        <v>20</v>
      </c>
      <c r="AP294" s="3" t="s">
        <v>21</v>
      </c>
      <c r="AQ294" s="3" t="s">
        <v>33</v>
      </c>
      <c r="AR294" s="3" t="s">
        <v>24</v>
      </c>
      <c r="AS294" s="3" t="str" cm="1">
        <f t="array" ref="AS294:AW294">VLOOKUP($A294,Feedback[],{2,4,5,6,7},FALSE)</f>
        <v>FB0157</v>
      </c>
      <c r="AT294" s="3">
        <v>4</v>
      </c>
      <c r="AU294" s="3">
        <v>9</v>
      </c>
      <c r="AV294" s="3" t="str">
        <v>Phone</v>
      </c>
      <c r="AW294" s="3" t="str">
        <v>None</v>
      </c>
    </row>
    <row r="295" spans="1:49" x14ac:dyDescent="0.3">
      <c r="A295" s="3" t="s">
        <v>710</v>
      </c>
      <c r="B295" s="4">
        <v>45623</v>
      </c>
      <c r="C295" s="4" t="str">
        <f t="shared" si="26"/>
        <v>Nov</v>
      </c>
      <c r="D295" s="4" t="str">
        <f t="shared" si="27"/>
        <v>2024</v>
      </c>
      <c r="E295" s="4">
        <v>45649</v>
      </c>
      <c r="F295" s="3" t="s">
        <v>23</v>
      </c>
      <c r="G295" s="3">
        <f t="shared" si="28"/>
        <v>26</v>
      </c>
      <c r="H295" s="3" t="s">
        <v>522</v>
      </c>
      <c r="I295" s="3" t="str">
        <f>VLOOKUP($H295,Customers!$A$1:$I$721,2,FALSE)</f>
        <v>Kunal Jain</v>
      </c>
      <c r="J295" s="3" t="str">
        <f>VLOOKUP($H295,Customers!$A$1:$I$721,3,FALSE)</f>
        <v>Male</v>
      </c>
      <c r="K295" s="3">
        <f>VLOOKUP($H295,Customers!$A$1:$I$721,4,FALSE)</f>
        <v>27</v>
      </c>
      <c r="L295" s="3" t="str">
        <f>VLOOKUP($H295,Customers!$A$1:$I$721,5,FALSE)</f>
        <v>Pune</v>
      </c>
      <c r="M295" s="3" t="str">
        <f>VLOOKUP($H295,Customers!$A$1:$I$721,6,FALSE)</f>
        <v>Maharashtra</v>
      </c>
      <c r="N295" s="3" t="str">
        <f>VLOOKUP($H295,Customers!$A$1:$I$721,7,FALSE)</f>
        <v>Salaried - Private</v>
      </c>
      <c r="O295" s="3">
        <f>VLOOKUP($H295,Customers!$A$1:$I$721,8,FALSE)</f>
        <v>1080000</v>
      </c>
      <c r="P295" s="3" t="str">
        <f>VLOOKUP($H295,Customers!$A$1:$I$721,9,FALSE)</f>
        <v>Individual</v>
      </c>
      <c r="Q295" s="3" t="s">
        <v>108</v>
      </c>
      <c r="R295" s="3" t="str" cm="1">
        <f t="array" ref="R295:Y295">VLOOKUP($Q295,Cars[],{2,3,4,5,6,7,8,9},FALSE)</f>
        <v>Hyundai</v>
      </c>
      <c r="S295" s="3" t="str">
        <v>i10 Nios</v>
      </c>
      <c r="T295" s="3" t="str">
        <v>Hatchback</v>
      </c>
      <c r="U295" s="3" t="str">
        <v>Petrol</v>
      </c>
      <c r="V295" s="3" t="str">
        <v>Manual</v>
      </c>
      <c r="W295" s="3">
        <v>600000</v>
      </c>
      <c r="X295" s="3">
        <v>2023</v>
      </c>
      <c r="Y295" s="3">
        <v>3</v>
      </c>
      <c r="Z295" s="3" t="s">
        <v>163</v>
      </c>
      <c r="AA295" s="3" t="str">
        <f>VLOOKUP(Z295,Dealers[],5,FALSE)</f>
        <v>West</v>
      </c>
      <c r="AB295" s="3" t="str" cm="1">
        <f t="array" ref="AB295:AE295">VLOOKUP($Z295,Dealers[],{2,7,8,9},FALSE)</f>
        <v>Mumbai Autoplex</v>
      </c>
      <c r="AC295" s="3">
        <v>2011</v>
      </c>
      <c r="AD295" s="3">
        <v>12000</v>
      </c>
      <c r="AE295" s="3">
        <v>3.5</v>
      </c>
      <c r="AF295" s="3" t="s">
        <v>164</v>
      </c>
      <c r="AG295" s="3" t="str">
        <f>VLOOKUP($AF295,SalesPerson[],2,FALSE)</f>
        <v>Ankit Rao</v>
      </c>
      <c r="AH295" s="3">
        <f>_xlfn.XLOOKUP(AG295,Salespersons!$B:$B,Salespersons!$G:$G,,0)</f>
        <v>7</v>
      </c>
      <c r="AI295" s="3" t="str">
        <f>_xlfn.XLOOKUP(AG295,Salespersons!$B:$B,Salespersons!$I:$I,,0)</f>
        <v>True</v>
      </c>
      <c r="AJ295" s="3" t="s">
        <v>59</v>
      </c>
      <c r="AK295" s="14">
        <f t="shared" si="24"/>
        <v>0.01</v>
      </c>
      <c r="AL295" s="5">
        <v>6000</v>
      </c>
      <c r="AM295" s="5">
        <f t="shared" si="25"/>
        <v>594000</v>
      </c>
      <c r="AN295" s="16">
        <f t="shared" si="29"/>
        <v>5.94</v>
      </c>
      <c r="AO295" s="3" t="s">
        <v>95</v>
      </c>
      <c r="AP295" s="3" t="s">
        <v>180</v>
      </c>
      <c r="AQ295" s="3" t="s">
        <v>53</v>
      </c>
      <c r="AR295" s="3" t="s">
        <v>24</v>
      </c>
      <c r="AS295" s="3" t="str" cm="1">
        <f t="array" ref="AS295:AW295">VLOOKUP($A295,Feedback[],{2,4,5,6,7},FALSE)</f>
        <v>FB0158</v>
      </c>
      <c r="AT295" s="3">
        <v>2</v>
      </c>
      <c r="AU295" s="3">
        <v>2</v>
      </c>
      <c r="AV295" s="3" t="str">
        <v>Online Survey</v>
      </c>
      <c r="AW295" s="3" t="str">
        <v>After-Sales Support</v>
      </c>
    </row>
    <row r="296" spans="1:49" x14ac:dyDescent="0.3">
      <c r="A296" s="3" t="s">
        <v>711</v>
      </c>
      <c r="B296" s="4">
        <v>45623</v>
      </c>
      <c r="C296" s="4" t="str">
        <f t="shared" si="26"/>
        <v>Nov</v>
      </c>
      <c r="D296" s="4" t="str">
        <f t="shared" si="27"/>
        <v>2024</v>
      </c>
      <c r="E296" s="4">
        <v>45632</v>
      </c>
      <c r="F296" s="3" t="s">
        <v>23</v>
      </c>
      <c r="G296" s="3">
        <f t="shared" si="28"/>
        <v>9</v>
      </c>
      <c r="H296" s="3" t="s">
        <v>712</v>
      </c>
      <c r="I296" s="3" t="str">
        <f>VLOOKUP($H296,Customers!$A$1:$I$721,2,FALSE)</f>
        <v>Mahesh Nair</v>
      </c>
      <c r="J296" s="3" t="str">
        <f>VLOOKUP($H296,Customers!$A$1:$I$721,3,FALSE)</f>
        <v>Male</v>
      </c>
      <c r="K296" s="3">
        <f>VLOOKUP($H296,Customers!$A$1:$I$721,4,FALSE)</f>
        <v>21</v>
      </c>
      <c r="L296" s="3" t="str">
        <f>VLOOKUP($H296,Customers!$A$1:$I$721,5,FALSE)</f>
        <v>Guwahati</v>
      </c>
      <c r="M296" s="3" t="str">
        <f>VLOOKUP($H296,Customers!$A$1:$I$721,6,FALSE)</f>
        <v>Assam</v>
      </c>
      <c r="N296" s="3" t="str">
        <f>VLOOKUP($H296,Customers!$A$1:$I$721,7,FALSE)</f>
        <v>Business Owner</v>
      </c>
      <c r="O296" s="3">
        <f>VLOOKUP($H296,Customers!$A$1:$I$721,8,FALSE)</f>
        <v>2920000</v>
      </c>
      <c r="P296" s="3" t="str">
        <f>VLOOKUP($H296,Customers!$A$1:$I$721,9,FALSE)</f>
        <v>Individual</v>
      </c>
      <c r="Q296" s="3" t="s">
        <v>36</v>
      </c>
      <c r="R296" s="3" t="str" cm="1">
        <f t="array" ref="R296:Y296">VLOOKUP($Q296,Cars[],{2,3,4,5,6,7,8,9},FALSE)</f>
        <v>Tata</v>
      </c>
      <c r="S296" s="3" t="str">
        <v>Punch</v>
      </c>
      <c r="T296" s="3" t="str">
        <v>SUV</v>
      </c>
      <c r="U296" s="3" t="str">
        <v>Petrol</v>
      </c>
      <c r="V296" s="3" t="str">
        <v>Manual</v>
      </c>
      <c r="W296" s="3">
        <v>650000</v>
      </c>
      <c r="X296" s="3">
        <v>2021</v>
      </c>
      <c r="Y296" s="3">
        <v>3</v>
      </c>
      <c r="Z296" s="3" t="s">
        <v>134</v>
      </c>
      <c r="AA296" s="3" t="str">
        <f>VLOOKUP(Z296,Dealers[],5,FALSE)</f>
        <v>East</v>
      </c>
      <c r="AB296" s="3" t="str" cm="1">
        <f t="array" ref="AB296:AE296">VLOOKUP($Z296,Dealers[],{2,7,8,9},FALSE)</f>
        <v>Guwahati Automobiles</v>
      </c>
      <c r="AC296" s="3">
        <v>2005</v>
      </c>
      <c r="AD296" s="3">
        <v>12000</v>
      </c>
      <c r="AE296" s="3">
        <v>4.4000000000000004</v>
      </c>
      <c r="AF296" s="3" t="s">
        <v>183</v>
      </c>
      <c r="AG296" s="3" t="str">
        <f>VLOOKUP($AF296,SalesPerson[],2,FALSE)</f>
        <v>Varun Yadav</v>
      </c>
      <c r="AH296" s="3">
        <f>_xlfn.XLOOKUP(AG296,Salespersons!$B:$B,Salespersons!$G:$G,,0)</f>
        <v>6</v>
      </c>
      <c r="AI296" s="3" t="str">
        <f>_xlfn.XLOOKUP(AG296,Salespersons!$B:$B,Salespersons!$I:$I,,0)</f>
        <v>True</v>
      </c>
      <c r="AJ296" s="3" t="s">
        <v>78</v>
      </c>
      <c r="AK296" s="14">
        <f t="shared" si="24"/>
        <v>0</v>
      </c>
      <c r="AL296" s="5">
        <v>0</v>
      </c>
      <c r="AM296" s="5">
        <f t="shared" si="25"/>
        <v>650000</v>
      </c>
      <c r="AN296" s="16">
        <f t="shared" si="29"/>
        <v>6.5</v>
      </c>
      <c r="AO296" s="3" t="s">
        <v>31</v>
      </c>
      <c r="AP296" s="3" t="s">
        <v>70</v>
      </c>
      <c r="AQ296" s="3" t="s">
        <v>119</v>
      </c>
      <c r="AR296" s="3" t="s">
        <v>24</v>
      </c>
      <c r="AS296" s="3" t="s">
        <v>4646</v>
      </c>
      <c r="AT296" s="3" t="s">
        <v>4646</v>
      </c>
      <c r="AU296" s="3" t="s">
        <v>4646</v>
      </c>
      <c r="AV296" s="3" t="s">
        <v>4646</v>
      </c>
      <c r="AW296" s="3" t="s">
        <v>4646</v>
      </c>
    </row>
    <row r="297" spans="1:49" x14ac:dyDescent="0.3">
      <c r="A297" s="3" t="s">
        <v>713</v>
      </c>
      <c r="B297" s="4">
        <v>45623</v>
      </c>
      <c r="C297" s="4" t="str">
        <f t="shared" si="26"/>
        <v>Nov</v>
      </c>
      <c r="D297" s="4" t="str">
        <f t="shared" si="27"/>
        <v>2024</v>
      </c>
      <c r="E297" s="4">
        <v>45640</v>
      </c>
      <c r="F297" s="3" t="s">
        <v>23</v>
      </c>
      <c r="G297" s="3">
        <f t="shared" si="28"/>
        <v>17</v>
      </c>
      <c r="H297" s="3" t="s">
        <v>714</v>
      </c>
      <c r="I297" s="3" t="str">
        <f>VLOOKUP($H297,Customers!$A$1:$I$721,2,FALSE)</f>
        <v>Tanvi Bose</v>
      </c>
      <c r="J297" s="3" t="str">
        <f>VLOOKUP($H297,Customers!$A$1:$I$721,3,FALSE)</f>
        <v>Female</v>
      </c>
      <c r="K297" s="3">
        <f>VLOOKUP($H297,Customers!$A$1:$I$721,4,FALSE)</f>
        <v>46</v>
      </c>
      <c r="L297" s="3" t="str">
        <f>VLOOKUP($H297,Customers!$A$1:$I$721,5,FALSE)</f>
        <v>Gurugram</v>
      </c>
      <c r="M297" s="3" t="str">
        <f>VLOOKUP($H297,Customers!$A$1:$I$721,6,FALSE)</f>
        <v>Haryana</v>
      </c>
      <c r="N297" s="3" t="str">
        <f>VLOOKUP($H297,Customers!$A$1:$I$721,7,FALSE)</f>
        <v>Salaried - Government</v>
      </c>
      <c r="O297" s="3">
        <f>VLOOKUP($H297,Customers!$A$1:$I$721,8,FALSE)</f>
        <v>900000</v>
      </c>
      <c r="P297" s="3" t="str">
        <f>VLOOKUP($H297,Customers!$A$1:$I$721,9,FALSE)</f>
        <v>Individual</v>
      </c>
      <c r="Q297" s="3" t="s">
        <v>16</v>
      </c>
      <c r="R297" s="3" t="str" cm="1">
        <f t="array" ref="R297:Y297">VLOOKUP($Q297,Cars[],{2,3,4,5,6,7,8,9},FALSE)</f>
        <v>Mahindra</v>
      </c>
      <c r="S297" s="3" t="str">
        <v>Bolero</v>
      </c>
      <c r="T297" s="3" t="str">
        <v>SUV</v>
      </c>
      <c r="U297" s="3" t="str">
        <v>Diesel</v>
      </c>
      <c r="V297" s="3" t="str">
        <v>Manual</v>
      </c>
      <c r="W297" s="3">
        <v>1000000</v>
      </c>
      <c r="X297" s="3">
        <v>2019</v>
      </c>
      <c r="Y297" s="3">
        <v>3</v>
      </c>
      <c r="Z297" s="3" t="s">
        <v>51</v>
      </c>
      <c r="AA297" s="3" t="str">
        <f>VLOOKUP(Z297,Dealers[],5,FALSE)</f>
        <v>North</v>
      </c>
      <c r="AB297" s="3" t="str" cm="1">
        <f t="array" ref="AB297:AE297">VLOOKUP($Z297,Dealers[],{2,7,8,9},FALSE)</f>
        <v>Panipat Motors</v>
      </c>
      <c r="AC297" s="3">
        <v>2012</v>
      </c>
      <c r="AD297" s="3">
        <v>10000</v>
      </c>
      <c r="AE297" s="3">
        <v>4.2</v>
      </c>
      <c r="AF297" s="3" t="s">
        <v>52</v>
      </c>
      <c r="AG297" s="3" t="str">
        <f>VLOOKUP($AF297,SalesPerson[],2,FALSE)</f>
        <v>Yash Bose</v>
      </c>
      <c r="AH297" s="3">
        <f>_xlfn.XLOOKUP(AG297,Salespersons!$B:$B,Salespersons!$G:$G,,0)</f>
        <v>7</v>
      </c>
      <c r="AI297" s="3" t="str">
        <f>_xlfn.XLOOKUP(AG297,Salespersons!$B:$B,Salespersons!$I:$I,,0)</f>
        <v>True</v>
      </c>
      <c r="AJ297" s="3" t="s">
        <v>253</v>
      </c>
      <c r="AK297" s="14">
        <f t="shared" si="24"/>
        <v>4.5999999999999999E-2</v>
      </c>
      <c r="AL297" s="5">
        <v>46000</v>
      </c>
      <c r="AM297" s="5">
        <f t="shared" si="25"/>
        <v>954000</v>
      </c>
      <c r="AN297" s="16">
        <f t="shared" si="29"/>
        <v>9.5399999999999991</v>
      </c>
      <c r="AO297" s="3" t="s">
        <v>95</v>
      </c>
      <c r="AP297" s="3" t="s">
        <v>70</v>
      </c>
      <c r="AQ297" s="3" t="s">
        <v>122</v>
      </c>
      <c r="AR297" s="3" t="s">
        <v>24</v>
      </c>
      <c r="AS297" s="3" t="str" cm="1">
        <f t="array" ref="AS297:AW297">VLOOKUP($A297,Feedback[],{2,4,5,6,7},FALSE)</f>
        <v>FB0159</v>
      </c>
      <c r="AT297" s="3">
        <v>4</v>
      </c>
      <c r="AU297" s="3">
        <v>8</v>
      </c>
      <c r="AV297" s="3" t="str">
        <v>Dealer Visit</v>
      </c>
      <c r="AW297" s="3" t="str">
        <v>None</v>
      </c>
    </row>
    <row r="298" spans="1:49" x14ac:dyDescent="0.3">
      <c r="A298" s="3" t="s">
        <v>715</v>
      </c>
      <c r="B298" s="4">
        <v>45625</v>
      </c>
      <c r="C298" s="4" t="str">
        <f t="shared" si="26"/>
        <v>Nov</v>
      </c>
      <c r="D298" s="4" t="str">
        <f t="shared" si="27"/>
        <v>2024</v>
      </c>
      <c r="E298" s="4">
        <v>45656</v>
      </c>
      <c r="F298" s="3" t="s">
        <v>23</v>
      </c>
      <c r="G298" s="3">
        <f t="shared" si="28"/>
        <v>31</v>
      </c>
      <c r="H298" s="3" t="s">
        <v>235</v>
      </c>
      <c r="I298" s="3" t="str">
        <f>VLOOKUP($H298,Customers!$A$1:$I$721,2,FALSE)</f>
        <v>Gaurav Malhotra</v>
      </c>
      <c r="J298" s="3" t="str">
        <f>VLOOKUP($H298,Customers!$A$1:$I$721,3,FALSE)</f>
        <v>Male</v>
      </c>
      <c r="K298" s="3">
        <f>VLOOKUP($H298,Customers!$A$1:$I$721,4,FALSE)</f>
        <v>27</v>
      </c>
      <c r="L298" s="3" t="str">
        <f>VLOOKUP($H298,Customers!$A$1:$I$721,5,FALSE)</f>
        <v>Mysuru</v>
      </c>
      <c r="M298" s="3" t="str">
        <f>VLOOKUP($H298,Customers!$A$1:$I$721,6,FALSE)</f>
        <v>Karnataka</v>
      </c>
      <c r="N298" s="3" t="str">
        <f>VLOOKUP($H298,Customers!$A$1:$I$721,7,FALSE)</f>
        <v>Salaried - Private</v>
      </c>
      <c r="O298" s="3">
        <f>VLOOKUP($H298,Customers!$A$1:$I$721,8,FALSE)</f>
        <v>1510000</v>
      </c>
      <c r="P298" s="3" t="str">
        <f>VLOOKUP($H298,Customers!$A$1:$I$721,9,FALSE)</f>
        <v>Individual</v>
      </c>
      <c r="Q298" s="3" t="s">
        <v>56</v>
      </c>
      <c r="R298" s="3" t="str" cm="1">
        <f t="array" ref="R298:Y298">VLOOKUP($Q298,Cars[],{2,3,4,5,6,7,8,9},FALSE)</f>
        <v>Maruti Suzuki</v>
      </c>
      <c r="S298" s="3" t="str">
        <v>Baleno</v>
      </c>
      <c r="T298" s="3" t="str">
        <v>Hatchback</v>
      </c>
      <c r="U298" s="3" t="str">
        <v>Petrol</v>
      </c>
      <c r="V298" s="3" t="str">
        <v>Automatic</v>
      </c>
      <c r="W298" s="3">
        <v>760000</v>
      </c>
      <c r="X298" s="3">
        <v>2022</v>
      </c>
      <c r="Y298" s="3">
        <v>2</v>
      </c>
      <c r="Z298" s="3" t="s">
        <v>126</v>
      </c>
      <c r="AA298" s="3" t="str">
        <f>VLOOKUP(Z298,Dealers[],5,FALSE)</f>
        <v>South</v>
      </c>
      <c r="AB298" s="3" t="str" cm="1">
        <f t="array" ref="AB298:AE298">VLOOKUP($Z298,Dealers[],{2,7,8,9},FALSE)</f>
        <v>Bengaluru Auto Hub</v>
      </c>
      <c r="AC298" s="3">
        <v>2013</v>
      </c>
      <c r="AD298" s="3">
        <v>12000</v>
      </c>
      <c r="AE298" s="3">
        <v>4.4000000000000004</v>
      </c>
      <c r="AF298" s="3" t="s">
        <v>156</v>
      </c>
      <c r="AG298" s="3" t="str">
        <f>VLOOKUP($AF298,SalesPerson[],2,FALSE)</f>
        <v>Yash Singh</v>
      </c>
      <c r="AH298" s="3">
        <f>_xlfn.XLOOKUP(AG298,Salespersons!$B:$B,Salespersons!$G:$G,,0)</f>
        <v>4</v>
      </c>
      <c r="AI298" s="3" t="str">
        <f>_xlfn.XLOOKUP(AG298,Salespersons!$B:$B,Salespersons!$I:$I,,0)</f>
        <v>True</v>
      </c>
      <c r="AJ298" s="3" t="s">
        <v>75</v>
      </c>
      <c r="AK298" s="14">
        <f t="shared" si="24"/>
        <v>0</v>
      </c>
      <c r="AL298" s="5">
        <v>0</v>
      </c>
      <c r="AM298" s="5">
        <f t="shared" si="25"/>
        <v>760000</v>
      </c>
      <c r="AN298" s="16">
        <f t="shared" si="29"/>
        <v>7.6</v>
      </c>
      <c r="AO298" s="3" t="s">
        <v>31</v>
      </c>
      <c r="AP298" s="3" t="s">
        <v>70</v>
      </c>
      <c r="AQ298" s="3" t="s">
        <v>53</v>
      </c>
      <c r="AR298" s="3" t="s">
        <v>24</v>
      </c>
      <c r="AS298" s="3" t="str" cm="1">
        <f t="array" ref="AS298:AW298">VLOOKUP($A298,Feedback[],{2,4,5,6,7},FALSE)</f>
        <v>FB0160</v>
      </c>
      <c r="AT298" s="3">
        <v>5</v>
      </c>
      <c r="AU298" s="3">
        <v>9</v>
      </c>
      <c r="AV298" s="3" t="str">
        <v>Phone</v>
      </c>
      <c r="AW298" s="3" t="str">
        <v>None</v>
      </c>
    </row>
    <row r="299" spans="1:49" x14ac:dyDescent="0.3">
      <c r="A299" s="3" t="s">
        <v>716</v>
      </c>
      <c r="B299" s="4">
        <v>45626</v>
      </c>
      <c r="C299" s="4" t="str">
        <f t="shared" si="26"/>
        <v>Nov</v>
      </c>
      <c r="D299" s="4" t="str">
        <f t="shared" si="27"/>
        <v>2024</v>
      </c>
      <c r="E299" s="4">
        <v>45649</v>
      </c>
      <c r="F299" s="3" t="s">
        <v>23</v>
      </c>
      <c r="G299" s="3">
        <f t="shared" si="28"/>
        <v>23</v>
      </c>
      <c r="H299" s="3" t="s">
        <v>717</v>
      </c>
      <c r="I299" s="3" t="str">
        <f>VLOOKUP($H299,Customers!$A$1:$I$721,2,FALSE)</f>
        <v>Rakesh Mehta</v>
      </c>
      <c r="J299" s="3" t="str">
        <f>VLOOKUP($H299,Customers!$A$1:$I$721,3,FALSE)</f>
        <v>Male</v>
      </c>
      <c r="K299" s="3">
        <f>VLOOKUP($H299,Customers!$A$1:$I$721,4,FALSE)</f>
        <v>36</v>
      </c>
      <c r="L299" s="3" t="str">
        <f>VLOOKUP($H299,Customers!$A$1:$I$721,5,FALSE)</f>
        <v>Noida</v>
      </c>
      <c r="M299" s="3" t="str">
        <f>VLOOKUP($H299,Customers!$A$1:$I$721,6,FALSE)</f>
        <v>Uttar Pradesh</v>
      </c>
      <c r="N299" s="3" t="str">
        <f>VLOOKUP($H299,Customers!$A$1:$I$721,7,FALSE)</f>
        <v>Engineer</v>
      </c>
      <c r="O299" s="3">
        <f>VLOOKUP($H299,Customers!$A$1:$I$721,8,FALSE)</f>
        <v>1600000</v>
      </c>
      <c r="P299" s="3" t="str">
        <f>VLOOKUP($H299,Customers!$A$1:$I$721,9,FALSE)</f>
        <v>Individual</v>
      </c>
      <c r="Q299" s="3" t="s">
        <v>167</v>
      </c>
      <c r="R299" s="3" t="str" cm="1">
        <f t="array" ref="R299:Y299">VLOOKUP($Q299,Cars[],{2,3,4,5,6,7,8,9},FALSE)</f>
        <v>Hyundai</v>
      </c>
      <c r="S299" s="3" t="str">
        <v>Alcazar</v>
      </c>
      <c r="T299" s="3" t="str">
        <v>SUV</v>
      </c>
      <c r="U299" s="3" t="str">
        <v>Diesel</v>
      </c>
      <c r="V299" s="3" t="str">
        <v>Automatic</v>
      </c>
      <c r="W299" s="3">
        <v>1700000</v>
      </c>
      <c r="X299" s="3">
        <v>2024</v>
      </c>
      <c r="Y299" s="3">
        <v>2</v>
      </c>
      <c r="Z299" s="3" t="s">
        <v>112</v>
      </c>
      <c r="AA299" s="3" t="str">
        <f>VLOOKUP(Z299,Dealers[],5,FALSE)</f>
        <v>North</v>
      </c>
      <c r="AB299" s="3" t="str" cm="1">
        <f t="array" ref="AB299:AE299">VLOOKUP($Z299,Dealers[],{2,7,8,9},FALSE)</f>
        <v>Noida Car World</v>
      </c>
      <c r="AC299" s="3">
        <v>2007</v>
      </c>
      <c r="AD299" s="3">
        <v>10000</v>
      </c>
      <c r="AE299" s="3">
        <v>3.8</v>
      </c>
      <c r="AF299" s="3" t="s">
        <v>505</v>
      </c>
      <c r="AG299" s="3" t="str">
        <f>VLOOKUP($AF299,SalesPerson[],2,FALSE)</f>
        <v>Imran Patel</v>
      </c>
      <c r="AH299" s="3">
        <f>_xlfn.XLOOKUP(AG299,Salespersons!$B:$B,Salespersons!$G:$G,,0)</f>
        <v>5</v>
      </c>
      <c r="AI299" s="3" t="str">
        <f>_xlfn.XLOOKUP(AG299,Salespersons!$B:$B,Salespersons!$I:$I,,0)</f>
        <v>True</v>
      </c>
      <c r="AJ299" s="3" t="s">
        <v>30</v>
      </c>
      <c r="AK299" s="14">
        <f t="shared" si="24"/>
        <v>4.4117647058823532E-2</v>
      </c>
      <c r="AL299" s="5">
        <v>75000</v>
      </c>
      <c r="AM299" s="5">
        <f t="shared" si="25"/>
        <v>1625000</v>
      </c>
      <c r="AN299" s="16">
        <f t="shared" si="29"/>
        <v>16.25</v>
      </c>
      <c r="AO299" s="3" t="s">
        <v>95</v>
      </c>
      <c r="AP299" s="3" t="s">
        <v>39</v>
      </c>
      <c r="AQ299" s="3" t="s">
        <v>119</v>
      </c>
      <c r="AR299" s="3" t="s">
        <v>47</v>
      </c>
      <c r="AS299" s="3" t="s">
        <v>4646</v>
      </c>
      <c r="AT299" s="3" t="s">
        <v>4646</v>
      </c>
      <c r="AU299" s="3" t="s">
        <v>4646</v>
      </c>
      <c r="AV299" s="3" t="s">
        <v>4646</v>
      </c>
      <c r="AW299" s="3" t="s">
        <v>4646</v>
      </c>
    </row>
    <row r="300" spans="1:49" x14ac:dyDescent="0.3">
      <c r="A300" s="3" t="s">
        <v>718</v>
      </c>
      <c r="B300" s="4">
        <v>45627</v>
      </c>
      <c r="C300" s="4" t="str">
        <f t="shared" si="26"/>
        <v>Dec</v>
      </c>
      <c r="D300" s="4" t="str">
        <f t="shared" si="27"/>
        <v>2024</v>
      </c>
      <c r="E300" s="4">
        <v>45657</v>
      </c>
      <c r="F300" s="3" t="s">
        <v>23</v>
      </c>
      <c r="G300" s="3">
        <f t="shared" si="28"/>
        <v>30</v>
      </c>
      <c r="H300" s="3" t="s">
        <v>383</v>
      </c>
      <c r="I300" s="3" t="str">
        <f>VLOOKUP($H300,Customers!$A$1:$I$721,2,FALSE)</f>
        <v>Dinesh Gupta</v>
      </c>
      <c r="J300" s="3" t="str">
        <f>VLOOKUP($H300,Customers!$A$1:$I$721,3,FALSE)</f>
        <v>Male</v>
      </c>
      <c r="K300" s="3">
        <f>VLOOKUP($H300,Customers!$A$1:$I$721,4,FALSE)</f>
        <v>48</v>
      </c>
      <c r="L300" s="3" t="str">
        <f>VLOOKUP($H300,Customers!$A$1:$I$721,5,FALSE)</f>
        <v>Jaipur</v>
      </c>
      <c r="M300" s="3" t="str">
        <f>VLOOKUP($H300,Customers!$A$1:$I$721,6,FALSE)</f>
        <v>Rajasthan</v>
      </c>
      <c r="N300" s="3" t="str">
        <f>VLOOKUP($H300,Customers!$A$1:$I$721,7,FALSE)</f>
        <v>Salaried - Private</v>
      </c>
      <c r="O300" s="3">
        <f>VLOOKUP($H300,Customers!$A$1:$I$721,8,FALSE)</f>
        <v>1690000</v>
      </c>
      <c r="P300" s="3" t="str">
        <f>VLOOKUP($H300,Customers!$A$1:$I$721,9,FALSE)</f>
        <v>Individual</v>
      </c>
      <c r="Q300" s="3" t="s">
        <v>99</v>
      </c>
      <c r="R300" s="3" t="str" cm="1">
        <f t="array" ref="R300:Y300">VLOOKUP($Q300,Cars[],{2,3,4,5,6,7,8,9},FALSE)</f>
        <v>Volkswagen</v>
      </c>
      <c r="S300" s="3" t="str">
        <v>Virtus</v>
      </c>
      <c r="T300" s="3" t="str">
        <v>Sedan</v>
      </c>
      <c r="U300" s="3" t="str">
        <v>Petrol</v>
      </c>
      <c r="V300" s="3" t="str">
        <v>Automatic</v>
      </c>
      <c r="W300" s="3">
        <v>1350000</v>
      </c>
      <c r="X300" s="3">
        <v>2022</v>
      </c>
      <c r="Y300" s="3">
        <v>3</v>
      </c>
      <c r="Z300" s="3" t="s">
        <v>146</v>
      </c>
      <c r="AA300" s="3" t="str">
        <f>VLOOKUP(Z300,Dealers[],5,FALSE)</f>
        <v>North</v>
      </c>
      <c r="AB300" s="3" t="str" cm="1">
        <f t="array" ref="AB300:AE300">VLOOKUP($Z300,Dealers[],{2,7,8,9},FALSE)</f>
        <v>Jaipur Wheels</v>
      </c>
      <c r="AC300" s="3">
        <v>2015</v>
      </c>
      <c r="AD300" s="3">
        <v>3000</v>
      </c>
      <c r="AE300" s="3">
        <v>3.5</v>
      </c>
      <c r="AF300" s="3" t="s">
        <v>514</v>
      </c>
      <c r="AG300" s="3" t="str">
        <f>VLOOKUP($AF300,SalesPerson[],2,FALSE)</f>
        <v>Nisha Khanna</v>
      </c>
      <c r="AH300" s="3">
        <f>_xlfn.XLOOKUP(AG300,Salespersons!$B:$B,Salespersons!$G:$G,,0)</f>
        <v>6</v>
      </c>
      <c r="AI300" s="3" t="str">
        <f>_xlfn.XLOOKUP(AG300,Salespersons!$B:$B,Salespersons!$I:$I,,0)</f>
        <v>False</v>
      </c>
      <c r="AJ300" s="3" t="s">
        <v>59</v>
      </c>
      <c r="AK300" s="14">
        <f t="shared" si="24"/>
        <v>2.6666666666666668E-2</v>
      </c>
      <c r="AL300" s="5">
        <v>36000</v>
      </c>
      <c r="AM300" s="5">
        <f t="shared" si="25"/>
        <v>1314000</v>
      </c>
      <c r="AN300" s="16">
        <f t="shared" si="29"/>
        <v>13.14</v>
      </c>
      <c r="AO300" s="3" t="s">
        <v>31</v>
      </c>
      <c r="AP300" s="3" t="s">
        <v>227</v>
      </c>
      <c r="AQ300" s="3" t="s">
        <v>22</v>
      </c>
      <c r="AR300" s="3" t="s">
        <v>47</v>
      </c>
      <c r="AS300" s="3" t="s">
        <v>4646</v>
      </c>
      <c r="AT300" s="3" t="s">
        <v>4646</v>
      </c>
      <c r="AU300" s="3" t="s">
        <v>4646</v>
      </c>
      <c r="AV300" s="3" t="s">
        <v>4646</v>
      </c>
      <c r="AW300" s="3" t="s">
        <v>4646</v>
      </c>
    </row>
    <row r="301" spans="1:49" x14ac:dyDescent="0.3">
      <c r="A301" s="3" t="s">
        <v>719</v>
      </c>
      <c r="B301" s="4">
        <v>45629</v>
      </c>
      <c r="C301" s="4" t="str">
        <f t="shared" si="26"/>
        <v>Dec</v>
      </c>
      <c r="D301" s="4" t="str">
        <f t="shared" si="27"/>
        <v>2024</v>
      </c>
      <c r="E301" s="4">
        <v>45643</v>
      </c>
      <c r="F301" s="3" t="s">
        <v>23</v>
      </c>
      <c r="G301" s="3">
        <f t="shared" si="28"/>
        <v>14</v>
      </c>
      <c r="H301" s="3" t="s">
        <v>720</v>
      </c>
      <c r="I301" s="3" t="str">
        <f>VLOOKUP($H301,Customers!$A$1:$I$721,2,FALSE)</f>
        <v>Divya Das</v>
      </c>
      <c r="J301" s="3" t="str">
        <f>VLOOKUP($H301,Customers!$A$1:$I$721,3,FALSE)</f>
        <v>Female</v>
      </c>
      <c r="K301" s="3">
        <f>VLOOKUP($H301,Customers!$A$1:$I$721,4,FALSE)</f>
        <v>47</v>
      </c>
      <c r="L301" s="3" t="str">
        <f>VLOOKUP($H301,Customers!$A$1:$I$721,5,FALSE)</f>
        <v>Ludhiana</v>
      </c>
      <c r="M301" s="3" t="str">
        <f>VLOOKUP($H301,Customers!$A$1:$I$721,6,FALSE)</f>
        <v>Punjab</v>
      </c>
      <c r="N301" s="3" t="str">
        <f>VLOOKUP($H301,Customers!$A$1:$I$721,7,FALSE)</f>
        <v>Teacher</v>
      </c>
      <c r="O301" s="3">
        <f>VLOOKUP($H301,Customers!$A$1:$I$721,8,FALSE)</f>
        <v>700000</v>
      </c>
      <c r="P301" s="3" t="str">
        <f>VLOOKUP($H301,Customers!$A$1:$I$721,9,FALSE)</f>
        <v>Individual</v>
      </c>
      <c r="Q301" s="3" t="s">
        <v>332</v>
      </c>
      <c r="R301" s="3" t="str" cm="1">
        <f t="array" ref="R301:Y301">VLOOKUP($Q301,Cars[],{2,3,4,5,6,7,8,9},FALSE)</f>
        <v>Kia</v>
      </c>
      <c r="S301" s="3" t="str">
        <v>Seltos</v>
      </c>
      <c r="T301" s="3" t="str">
        <v>SUV</v>
      </c>
      <c r="U301" s="3" t="str">
        <v>Petrol</v>
      </c>
      <c r="V301" s="3" t="str">
        <v>Automatic</v>
      </c>
      <c r="W301" s="3">
        <v>1350000</v>
      </c>
      <c r="X301" s="3">
        <v>2023</v>
      </c>
      <c r="Y301" s="3">
        <v>3</v>
      </c>
      <c r="Z301" s="3" t="s">
        <v>28</v>
      </c>
      <c r="AA301" s="3" t="str">
        <f>VLOOKUP(Z301,Dealers[],5,FALSE)</f>
        <v>North</v>
      </c>
      <c r="AB301" s="3" t="str" cm="1">
        <f t="array" ref="AB301:AE301">VLOOKUP($Z301,Dealers[],{2,7,8,9},FALSE)</f>
        <v>Ludhiana Wheels</v>
      </c>
      <c r="AC301" s="3">
        <v>2010</v>
      </c>
      <c r="AD301" s="3">
        <v>12000</v>
      </c>
      <c r="AE301" s="3">
        <v>4</v>
      </c>
      <c r="AF301" s="3" t="s">
        <v>89</v>
      </c>
      <c r="AG301" s="3" t="str">
        <f>VLOOKUP($AF301,SalesPerson[],2,FALSE)</f>
        <v>Akash Verma</v>
      </c>
      <c r="AH301" s="3">
        <f>_xlfn.XLOOKUP(AG301,Salespersons!$B:$B,Salespersons!$G:$G,,0)</f>
        <v>8</v>
      </c>
      <c r="AI301" s="3" t="str">
        <f>_xlfn.XLOOKUP(AG301,Salespersons!$B:$B,Salespersons!$I:$I,,0)</f>
        <v>True</v>
      </c>
      <c r="AJ301" s="3" t="s">
        <v>19</v>
      </c>
      <c r="AK301" s="14">
        <f t="shared" si="24"/>
        <v>0</v>
      </c>
      <c r="AL301" s="5">
        <v>0</v>
      </c>
      <c r="AM301" s="5">
        <f t="shared" si="25"/>
        <v>1350000</v>
      </c>
      <c r="AN301" s="16">
        <f t="shared" si="29"/>
        <v>13.5</v>
      </c>
      <c r="AO301" s="3" t="s">
        <v>20</v>
      </c>
      <c r="AP301" s="3" t="s">
        <v>21</v>
      </c>
      <c r="AQ301" s="3" t="s">
        <v>122</v>
      </c>
      <c r="AR301" s="3" t="s">
        <v>47</v>
      </c>
      <c r="AS301" s="3" t="str" cm="1">
        <f t="array" ref="AS301:AW301">VLOOKUP($A301,Feedback[],{2,4,5,6,7},FALSE)</f>
        <v>FB0161</v>
      </c>
      <c r="AT301" s="3">
        <v>1</v>
      </c>
      <c r="AU301" s="3">
        <v>1</v>
      </c>
      <c r="AV301" s="3" t="str">
        <v>Online Survey</v>
      </c>
      <c r="AW301" s="3" t="str">
        <v>Delivery Delay</v>
      </c>
    </row>
    <row r="302" spans="1:49" x14ac:dyDescent="0.3">
      <c r="A302" s="3" t="s">
        <v>721</v>
      </c>
      <c r="B302" s="4">
        <v>45630</v>
      </c>
      <c r="C302" s="4" t="str">
        <f t="shared" si="26"/>
        <v>Dec</v>
      </c>
      <c r="D302" s="4" t="str">
        <f t="shared" si="27"/>
        <v>2024</v>
      </c>
      <c r="E302" s="4">
        <v>45650</v>
      </c>
      <c r="F302" s="3" t="s">
        <v>23</v>
      </c>
      <c r="G302" s="3">
        <f t="shared" si="28"/>
        <v>20</v>
      </c>
      <c r="H302" s="3" t="s">
        <v>456</v>
      </c>
      <c r="I302" s="3" t="str">
        <f>VLOOKUP($H302,Customers!$A$1:$I$721,2,FALSE)</f>
        <v>Varun Agarwal</v>
      </c>
      <c r="J302" s="3" t="str">
        <f>VLOOKUP($H302,Customers!$A$1:$I$721,3,FALSE)</f>
        <v>Male</v>
      </c>
      <c r="K302" s="3">
        <f>VLOOKUP($H302,Customers!$A$1:$I$721,4,FALSE)</f>
        <v>38</v>
      </c>
      <c r="L302" s="3" t="str">
        <f>VLOOKUP($H302,Customers!$A$1:$I$721,5,FALSE)</f>
        <v>Patna</v>
      </c>
      <c r="M302" s="3" t="str">
        <f>VLOOKUP($H302,Customers!$A$1:$I$721,6,FALSE)</f>
        <v>Bihar</v>
      </c>
      <c r="N302" s="3" t="str">
        <f>VLOOKUP($H302,Customers!$A$1:$I$721,7,FALSE)</f>
        <v>Salaried - Private</v>
      </c>
      <c r="O302" s="3">
        <f>VLOOKUP($H302,Customers!$A$1:$I$721,8,FALSE)</f>
        <v>820000</v>
      </c>
      <c r="P302" s="3" t="str">
        <f>VLOOKUP($H302,Customers!$A$1:$I$721,9,FALSE)</f>
        <v>Individual</v>
      </c>
      <c r="Q302" s="3" t="s">
        <v>108</v>
      </c>
      <c r="R302" s="3" t="str" cm="1">
        <f t="array" ref="R302:Y302">VLOOKUP($Q302,Cars[],{2,3,4,5,6,7,8,9},FALSE)</f>
        <v>Hyundai</v>
      </c>
      <c r="S302" s="3" t="str">
        <v>i10 Nios</v>
      </c>
      <c r="T302" s="3" t="str">
        <v>Hatchback</v>
      </c>
      <c r="U302" s="3" t="str">
        <v>Petrol</v>
      </c>
      <c r="V302" s="3" t="str">
        <v>Manual</v>
      </c>
      <c r="W302" s="3">
        <v>600000</v>
      </c>
      <c r="X302" s="3">
        <v>2023</v>
      </c>
      <c r="Y302" s="3">
        <v>3</v>
      </c>
      <c r="Z302" s="3" t="s">
        <v>249</v>
      </c>
      <c r="AA302" s="3" t="str">
        <f>VLOOKUP(Z302,Dealers[],5,FALSE)</f>
        <v>East</v>
      </c>
      <c r="AB302" s="3" t="str" cm="1">
        <f t="array" ref="AB302:AE302">VLOOKUP($Z302,Dealers[],{2,7,8,9},FALSE)</f>
        <v>Patna Autoplex</v>
      </c>
      <c r="AC302" s="3">
        <v>2007</v>
      </c>
      <c r="AD302" s="3">
        <v>8000</v>
      </c>
      <c r="AE302" s="3">
        <v>3.9</v>
      </c>
      <c r="AF302" s="3" t="s">
        <v>354</v>
      </c>
      <c r="AG302" s="3" t="str">
        <f>VLOOKUP($AF302,SalesPerson[],2,FALSE)</f>
        <v>Jatin Jain</v>
      </c>
      <c r="AH302" s="3">
        <f>_xlfn.XLOOKUP(AG302,Salespersons!$B:$B,Salespersons!$G:$G,,0)</f>
        <v>8</v>
      </c>
      <c r="AI302" s="3" t="str">
        <f>_xlfn.XLOOKUP(AG302,Salespersons!$B:$B,Salespersons!$I:$I,,0)</f>
        <v>True</v>
      </c>
      <c r="AJ302" s="3" t="s">
        <v>78</v>
      </c>
      <c r="AK302" s="14">
        <f t="shared" si="24"/>
        <v>0</v>
      </c>
      <c r="AL302" s="5">
        <v>0</v>
      </c>
      <c r="AM302" s="5">
        <f t="shared" si="25"/>
        <v>600000</v>
      </c>
      <c r="AN302" s="16">
        <f t="shared" si="29"/>
        <v>6</v>
      </c>
      <c r="AO302" s="3" t="s">
        <v>31</v>
      </c>
      <c r="AP302" s="3" t="s">
        <v>180</v>
      </c>
      <c r="AQ302" s="3" t="s">
        <v>46</v>
      </c>
      <c r="AR302" s="3" t="s">
        <v>24</v>
      </c>
      <c r="AS302" s="3" t="s">
        <v>4646</v>
      </c>
      <c r="AT302" s="3" t="s">
        <v>4646</v>
      </c>
      <c r="AU302" s="3" t="s">
        <v>4646</v>
      </c>
      <c r="AV302" s="3" t="s">
        <v>4646</v>
      </c>
      <c r="AW302" s="3" t="s">
        <v>4646</v>
      </c>
    </row>
    <row r="303" spans="1:49" x14ac:dyDescent="0.3">
      <c r="A303" s="3" t="s">
        <v>722</v>
      </c>
      <c r="B303" s="4">
        <v>45630</v>
      </c>
      <c r="C303" s="4" t="str">
        <f t="shared" si="26"/>
        <v>Dec</v>
      </c>
      <c r="D303" s="4" t="str">
        <f t="shared" si="27"/>
        <v>2024</v>
      </c>
      <c r="E303" s="4">
        <v>45663</v>
      </c>
      <c r="F303" s="3" t="s">
        <v>23</v>
      </c>
      <c r="G303" s="3">
        <f t="shared" si="28"/>
        <v>33</v>
      </c>
      <c r="H303" s="3" t="s">
        <v>723</v>
      </c>
      <c r="I303" s="3" t="str">
        <f>VLOOKUP($H303,Customers!$A$1:$I$721,2,FALSE)</f>
        <v>Ankit Verma</v>
      </c>
      <c r="J303" s="3" t="str">
        <f>VLOOKUP($H303,Customers!$A$1:$I$721,3,FALSE)</f>
        <v>Male</v>
      </c>
      <c r="K303" s="3">
        <f>VLOOKUP($H303,Customers!$A$1:$I$721,4,FALSE)</f>
        <v>39</v>
      </c>
      <c r="L303" s="3" t="str">
        <f>VLOOKUP($H303,Customers!$A$1:$I$721,5,FALSE)</f>
        <v>Ludhiana</v>
      </c>
      <c r="M303" s="3" t="str">
        <f>VLOOKUP($H303,Customers!$A$1:$I$721,6,FALSE)</f>
        <v>Punjab</v>
      </c>
      <c r="N303" s="3" t="str">
        <f>VLOOKUP($H303,Customers!$A$1:$I$721,7,FALSE)</f>
        <v>Salaried - Private</v>
      </c>
      <c r="O303" s="3">
        <f>VLOOKUP($H303,Customers!$A$1:$I$721,8,FALSE)</f>
        <v>760000</v>
      </c>
      <c r="P303" s="3" t="str">
        <f>VLOOKUP($H303,Customers!$A$1:$I$721,9,FALSE)</f>
        <v>Individual</v>
      </c>
      <c r="Q303" s="3" t="s">
        <v>50</v>
      </c>
      <c r="R303" s="3" t="str" cm="1">
        <f t="array" ref="R303:Y303">VLOOKUP($Q303,Cars[],{2,3,4,5,6,7,8,9},FALSE)</f>
        <v>Hyundai</v>
      </c>
      <c r="S303" s="3" t="str">
        <v>Venue</v>
      </c>
      <c r="T303" s="3" t="str">
        <v>SUV</v>
      </c>
      <c r="U303" s="3" t="str">
        <v>Petrol</v>
      </c>
      <c r="V303" s="3" t="str">
        <v>Manual</v>
      </c>
      <c r="W303" s="3">
        <v>800000</v>
      </c>
      <c r="X303" s="3">
        <v>2022</v>
      </c>
      <c r="Y303" s="3">
        <v>3</v>
      </c>
      <c r="Z303" s="3" t="s">
        <v>134</v>
      </c>
      <c r="AA303" s="3" t="str">
        <f>VLOOKUP(Z303,Dealers[],5,FALSE)</f>
        <v>East</v>
      </c>
      <c r="AB303" s="3" t="str" cm="1">
        <f t="array" ref="AB303:AE303">VLOOKUP($Z303,Dealers[],{2,7,8,9},FALSE)</f>
        <v>Guwahati Automobiles</v>
      </c>
      <c r="AC303" s="3">
        <v>2005</v>
      </c>
      <c r="AD303" s="3">
        <v>12000</v>
      </c>
      <c r="AE303" s="3">
        <v>4.4000000000000004</v>
      </c>
      <c r="AF303" s="3" t="s">
        <v>135</v>
      </c>
      <c r="AG303" s="3" t="str">
        <f>VLOOKUP($AF303,SalesPerson[],2,FALSE)</f>
        <v>Tarun Mehta</v>
      </c>
      <c r="AH303" s="3">
        <f>_xlfn.XLOOKUP(AG303,Salespersons!$B:$B,Salespersons!$G:$G,,0)</f>
        <v>4</v>
      </c>
      <c r="AI303" s="3" t="str">
        <f>_xlfn.XLOOKUP(AG303,Salespersons!$B:$B,Salespersons!$I:$I,,0)</f>
        <v>True</v>
      </c>
      <c r="AJ303" s="3" t="s">
        <v>253</v>
      </c>
      <c r="AK303" s="14">
        <f t="shared" si="24"/>
        <v>8.7500000000000008E-3</v>
      </c>
      <c r="AL303" s="5">
        <v>7000</v>
      </c>
      <c r="AM303" s="5">
        <f t="shared" si="25"/>
        <v>793000</v>
      </c>
      <c r="AN303" s="16">
        <f t="shared" si="29"/>
        <v>7.93</v>
      </c>
      <c r="AO303" s="3" t="s">
        <v>20</v>
      </c>
      <c r="AP303" s="3" t="s">
        <v>21</v>
      </c>
      <c r="AQ303" s="3" t="s">
        <v>33</v>
      </c>
      <c r="AR303" s="3" t="s">
        <v>24</v>
      </c>
      <c r="AS303" s="3" t="s">
        <v>4646</v>
      </c>
      <c r="AT303" s="3" t="s">
        <v>4646</v>
      </c>
      <c r="AU303" s="3" t="s">
        <v>4646</v>
      </c>
      <c r="AV303" s="3" t="s">
        <v>4646</v>
      </c>
      <c r="AW303" s="3" t="s">
        <v>4646</v>
      </c>
    </row>
    <row r="304" spans="1:49" x14ac:dyDescent="0.3">
      <c r="A304" s="3" t="s">
        <v>724</v>
      </c>
      <c r="B304" s="4">
        <v>45631</v>
      </c>
      <c r="C304" s="4" t="str">
        <f t="shared" si="26"/>
        <v>Dec</v>
      </c>
      <c r="D304" s="4" t="str">
        <f t="shared" si="27"/>
        <v>2024</v>
      </c>
      <c r="E304" s="4">
        <v>45645</v>
      </c>
      <c r="F304" s="3" t="s">
        <v>23</v>
      </c>
      <c r="G304" s="3">
        <f t="shared" si="28"/>
        <v>14</v>
      </c>
      <c r="H304" s="3" t="s">
        <v>725</v>
      </c>
      <c r="I304" s="3" t="str">
        <f>VLOOKUP($H304,Customers!$A$1:$I$721,2,FALSE)</f>
        <v>Jatin Singh</v>
      </c>
      <c r="J304" s="3" t="str">
        <f>VLOOKUP($H304,Customers!$A$1:$I$721,3,FALSE)</f>
        <v>Male</v>
      </c>
      <c r="K304" s="3">
        <f>VLOOKUP($H304,Customers!$A$1:$I$721,4,FALSE)</f>
        <v>21</v>
      </c>
      <c r="L304" s="3" t="str">
        <f>VLOOKUP($H304,Customers!$A$1:$I$721,5,FALSE)</f>
        <v>Kochi</v>
      </c>
      <c r="M304" s="3" t="str">
        <f>VLOOKUP($H304,Customers!$A$1:$I$721,6,FALSE)</f>
        <v>Kerala</v>
      </c>
      <c r="N304" s="3" t="str">
        <f>VLOOKUP($H304,Customers!$A$1:$I$721,7,FALSE)</f>
        <v>Doctor</v>
      </c>
      <c r="O304" s="3">
        <f>VLOOKUP($H304,Customers!$A$1:$I$721,8,FALSE)</f>
        <v>3390000</v>
      </c>
      <c r="P304" s="3" t="str">
        <f>VLOOKUP($H304,Customers!$A$1:$I$721,9,FALSE)</f>
        <v>Individual</v>
      </c>
      <c r="Q304" s="3" t="s">
        <v>67</v>
      </c>
      <c r="R304" s="3" t="str" cm="1">
        <f t="array" ref="R304:Y304">VLOOKUP($Q304,Cars[],{2,3,4,5,6,7,8,9},FALSE)</f>
        <v>Maruti Suzuki</v>
      </c>
      <c r="S304" s="3" t="str">
        <v>Dzire</v>
      </c>
      <c r="T304" s="3" t="str">
        <v>Sedan</v>
      </c>
      <c r="U304" s="3" t="str">
        <v>Petrol</v>
      </c>
      <c r="V304" s="3" t="str">
        <v>Manual</v>
      </c>
      <c r="W304" s="3">
        <v>690000</v>
      </c>
      <c r="X304" s="3">
        <v>2024</v>
      </c>
      <c r="Y304" s="3">
        <v>3</v>
      </c>
      <c r="Z304" s="3" t="s">
        <v>304</v>
      </c>
      <c r="AA304" s="3" t="str">
        <f>VLOOKUP(Z304,Dealers[],5,FALSE)</f>
        <v>South</v>
      </c>
      <c r="AB304" s="3" t="str" cm="1">
        <f t="array" ref="AB304:AE304">VLOOKUP($Z304,Dealers[],{2,7,8,9},FALSE)</f>
        <v>Kochi Auto Hub</v>
      </c>
      <c r="AC304" s="3">
        <v>2013</v>
      </c>
      <c r="AD304" s="3">
        <v>12000</v>
      </c>
      <c r="AE304" s="3">
        <v>4.2</v>
      </c>
      <c r="AF304" s="3" t="s">
        <v>305</v>
      </c>
      <c r="AG304" s="3" t="str">
        <f>VLOOKUP($AF304,SalesPerson[],2,FALSE)</f>
        <v>Meera Saini</v>
      </c>
      <c r="AH304" s="3">
        <f>_xlfn.XLOOKUP(AG304,Salespersons!$B:$B,Salespersons!$G:$G,,0)</f>
        <v>8</v>
      </c>
      <c r="AI304" s="3" t="str">
        <f>_xlfn.XLOOKUP(AG304,Salespersons!$B:$B,Salespersons!$I:$I,,0)</f>
        <v>True</v>
      </c>
      <c r="AJ304" s="3" t="s">
        <v>19</v>
      </c>
      <c r="AK304" s="14">
        <f t="shared" si="24"/>
        <v>8.6956521739130436E-3</v>
      </c>
      <c r="AL304" s="5">
        <v>6000</v>
      </c>
      <c r="AM304" s="5">
        <f t="shared" si="25"/>
        <v>684000</v>
      </c>
      <c r="AN304" s="16">
        <f t="shared" si="29"/>
        <v>6.84</v>
      </c>
      <c r="AO304" s="3" t="s">
        <v>20</v>
      </c>
      <c r="AP304" s="3" t="s">
        <v>21</v>
      </c>
      <c r="AQ304" s="3" t="s">
        <v>22</v>
      </c>
      <c r="AR304" s="3" t="s">
        <v>47</v>
      </c>
      <c r="AS304" s="3" t="str" cm="1">
        <f t="array" ref="AS304:AW304">VLOOKUP($A304,Feedback[],{2,4,5,6,7},FALSE)</f>
        <v>FB0162</v>
      </c>
      <c r="AT304" s="3">
        <v>4</v>
      </c>
      <c r="AU304" s="3">
        <v>8</v>
      </c>
      <c r="AV304" s="3" t="str">
        <v>Phone</v>
      </c>
      <c r="AW304" s="3" t="str">
        <v>None</v>
      </c>
    </row>
    <row r="305" spans="1:49" x14ac:dyDescent="0.3">
      <c r="A305" s="3" t="s">
        <v>726</v>
      </c>
      <c r="B305" s="4">
        <v>45631</v>
      </c>
      <c r="C305" s="4" t="str">
        <f t="shared" si="26"/>
        <v>Dec</v>
      </c>
      <c r="D305" s="4" t="str">
        <f t="shared" si="27"/>
        <v>2024</v>
      </c>
      <c r="E305" s="4">
        <v>45646</v>
      </c>
      <c r="F305" s="3" t="s">
        <v>23</v>
      </c>
      <c r="G305" s="3">
        <f t="shared" si="28"/>
        <v>15</v>
      </c>
      <c r="H305" s="3" t="s">
        <v>727</v>
      </c>
      <c r="I305" s="3" t="str">
        <f>VLOOKUP($H305,Customers!$A$1:$I$721,2,FALSE)</f>
        <v>Imran Pillai</v>
      </c>
      <c r="J305" s="3" t="str">
        <f>VLOOKUP($H305,Customers!$A$1:$I$721,3,FALSE)</f>
        <v>Male</v>
      </c>
      <c r="K305" s="3">
        <f>VLOOKUP($H305,Customers!$A$1:$I$721,4,FALSE)</f>
        <v>40</v>
      </c>
      <c r="L305" s="3" t="str">
        <f>VLOOKUP($H305,Customers!$A$1:$I$721,5,FALSE)</f>
        <v>Surat</v>
      </c>
      <c r="M305" s="3" t="str">
        <f>VLOOKUP($H305,Customers!$A$1:$I$721,6,FALSE)</f>
        <v>Gujarat</v>
      </c>
      <c r="N305" s="3" t="str">
        <f>VLOOKUP($H305,Customers!$A$1:$I$721,7,FALSE)</f>
        <v>Engineer</v>
      </c>
      <c r="O305" s="3">
        <f>VLOOKUP($H305,Customers!$A$1:$I$721,8,FALSE)</f>
        <v>1360000</v>
      </c>
      <c r="P305" s="3" t="str">
        <f>VLOOKUP($H305,Customers!$A$1:$I$721,9,FALSE)</f>
        <v>Individual</v>
      </c>
      <c r="Q305" s="3" t="s">
        <v>153</v>
      </c>
      <c r="R305" s="3" t="str" cm="1">
        <f t="array" ref="R305:Y305">VLOOKUP($Q305,Cars[],{2,3,4,5,6,7,8,9},FALSE)</f>
        <v>Honda</v>
      </c>
      <c r="S305" s="3" t="str">
        <v>Amaze</v>
      </c>
      <c r="T305" s="3" t="str">
        <v>Sedan</v>
      </c>
      <c r="U305" s="3" t="str">
        <v>Petrol</v>
      </c>
      <c r="V305" s="3" t="str">
        <v>Manual</v>
      </c>
      <c r="W305" s="3">
        <v>800000</v>
      </c>
      <c r="X305" s="3">
        <v>2024</v>
      </c>
      <c r="Y305" s="3">
        <v>3</v>
      </c>
      <c r="Z305" s="3" t="s">
        <v>225</v>
      </c>
      <c r="AA305" s="3" t="str">
        <f>VLOOKUP(Z305,Dealers[],5,FALSE)</f>
        <v>West</v>
      </c>
      <c r="AB305" s="3" t="str" cm="1">
        <f t="array" ref="AB305:AE305">VLOOKUP($Z305,Dealers[],{2,7,8,9},FALSE)</f>
        <v>Surat Autoplex</v>
      </c>
      <c r="AC305" s="3">
        <v>2010</v>
      </c>
      <c r="AD305" s="3">
        <v>10000</v>
      </c>
      <c r="AE305" s="3">
        <v>4.4000000000000004</v>
      </c>
      <c r="AF305" s="3" t="s">
        <v>226</v>
      </c>
      <c r="AG305" s="3" t="str">
        <f>VLOOKUP($AF305,SalesPerson[],2,FALSE)</f>
        <v>Jatin Kapoor</v>
      </c>
      <c r="AH305" s="3">
        <f>_xlfn.XLOOKUP(AG305,Salespersons!$B:$B,Salespersons!$G:$G,,0)</f>
        <v>5</v>
      </c>
      <c r="AI305" s="3" t="str">
        <f>_xlfn.XLOOKUP(AG305,Salespersons!$B:$B,Salespersons!$I:$I,,0)</f>
        <v>True</v>
      </c>
      <c r="AJ305" s="3" t="s">
        <v>59</v>
      </c>
      <c r="AK305" s="14">
        <f t="shared" si="24"/>
        <v>3.2500000000000001E-2</v>
      </c>
      <c r="AL305" s="5">
        <v>26000</v>
      </c>
      <c r="AM305" s="5">
        <f t="shared" si="25"/>
        <v>774000</v>
      </c>
      <c r="AN305" s="16">
        <f t="shared" si="29"/>
        <v>7.74</v>
      </c>
      <c r="AO305" s="3" t="s">
        <v>31</v>
      </c>
      <c r="AP305" s="3" t="s">
        <v>96</v>
      </c>
      <c r="AQ305" s="3" t="s">
        <v>33</v>
      </c>
      <c r="AR305" s="3" t="s">
        <v>47</v>
      </c>
      <c r="AS305" s="3" t="str" cm="1">
        <f t="array" ref="AS305:AW305">VLOOKUP($A305,Feedback[],{2,4,5,6,7},FALSE)</f>
        <v>FB0163</v>
      </c>
      <c r="AT305" s="3">
        <v>4</v>
      </c>
      <c r="AU305" s="3">
        <v>9</v>
      </c>
      <c r="AV305" s="3" t="str">
        <v>Phone</v>
      </c>
      <c r="AW305" s="3" t="str">
        <v>None</v>
      </c>
    </row>
    <row r="306" spans="1:49" x14ac:dyDescent="0.3">
      <c r="A306" s="3" t="s">
        <v>728</v>
      </c>
      <c r="B306" s="4">
        <v>45633</v>
      </c>
      <c r="C306" s="4" t="str">
        <f t="shared" si="26"/>
        <v>Dec</v>
      </c>
      <c r="D306" s="4" t="str">
        <f t="shared" si="27"/>
        <v>2024</v>
      </c>
      <c r="E306" s="4">
        <v>45661</v>
      </c>
      <c r="F306" s="3" t="s">
        <v>23</v>
      </c>
      <c r="G306" s="3">
        <f t="shared" si="28"/>
        <v>28</v>
      </c>
      <c r="H306" s="3" t="s">
        <v>729</v>
      </c>
      <c r="I306" s="3" t="str">
        <f>VLOOKUP($H306,Customers!$A$1:$I$721,2,FALSE)</f>
        <v>Akash Bose</v>
      </c>
      <c r="J306" s="3" t="str">
        <f>VLOOKUP($H306,Customers!$A$1:$I$721,3,FALSE)</f>
        <v>Male</v>
      </c>
      <c r="K306" s="3">
        <f>VLOOKUP($H306,Customers!$A$1:$I$721,4,FALSE)</f>
        <v>39</v>
      </c>
      <c r="L306" s="3" t="str">
        <f>VLOOKUP($H306,Customers!$A$1:$I$721,5,FALSE)</f>
        <v>Indore</v>
      </c>
      <c r="M306" s="3" t="str">
        <f>VLOOKUP($H306,Customers!$A$1:$I$721,6,FALSE)</f>
        <v>Madhya Pradesh</v>
      </c>
      <c r="N306" s="3" t="str">
        <f>VLOOKUP($H306,Customers!$A$1:$I$721,7,FALSE)</f>
        <v>Business Owner</v>
      </c>
      <c r="O306" s="3">
        <f>VLOOKUP($H306,Customers!$A$1:$I$721,8,FALSE)</f>
        <v>2080000</v>
      </c>
      <c r="P306" s="3" t="str">
        <f>VLOOKUP($H306,Customers!$A$1:$I$721,9,FALSE)</f>
        <v>Individual</v>
      </c>
      <c r="Q306" s="3" t="s">
        <v>153</v>
      </c>
      <c r="R306" s="3" t="str" cm="1">
        <f t="array" ref="R306:Y306">VLOOKUP($Q306,Cars[],{2,3,4,5,6,7,8,9},FALSE)</f>
        <v>Honda</v>
      </c>
      <c r="S306" s="3" t="str">
        <v>Amaze</v>
      </c>
      <c r="T306" s="3" t="str">
        <v>Sedan</v>
      </c>
      <c r="U306" s="3" t="str">
        <v>Petrol</v>
      </c>
      <c r="V306" s="3" t="str">
        <v>Manual</v>
      </c>
      <c r="W306" s="3">
        <v>800000</v>
      </c>
      <c r="X306" s="3">
        <v>2024</v>
      </c>
      <c r="Y306" s="3">
        <v>3</v>
      </c>
      <c r="Z306" s="3" t="s">
        <v>73</v>
      </c>
      <c r="AA306" s="3" t="str">
        <f>VLOOKUP(Z306,Dealers[],5,FALSE)</f>
        <v>Central</v>
      </c>
      <c r="AB306" s="3" t="str" cm="1">
        <f t="array" ref="AB306:AE306">VLOOKUP($Z306,Dealers[],{2,7,8,9},FALSE)</f>
        <v>Indore Wheels</v>
      </c>
      <c r="AC306" s="3">
        <v>2019</v>
      </c>
      <c r="AD306" s="3">
        <v>3000</v>
      </c>
      <c r="AE306" s="3">
        <v>4.7</v>
      </c>
      <c r="AF306" s="3" t="s">
        <v>288</v>
      </c>
      <c r="AG306" s="3" t="str">
        <f>VLOOKUP($AF306,SalesPerson[],2,FALSE)</f>
        <v>Tanvi Shah</v>
      </c>
      <c r="AH306" s="3">
        <f>_xlfn.XLOOKUP(AG306,Salespersons!$B:$B,Salespersons!$G:$G,,0)</f>
        <v>4</v>
      </c>
      <c r="AI306" s="3" t="str">
        <f>_xlfn.XLOOKUP(AG306,Salespersons!$B:$B,Salespersons!$I:$I,,0)</f>
        <v>True</v>
      </c>
      <c r="AJ306" s="3" t="s">
        <v>75</v>
      </c>
      <c r="AK306" s="14">
        <f t="shared" si="24"/>
        <v>2.8750000000000001E-2</v>
      </c>
      <c r="AL306" s="5">
        <v>23000</v>
      </c>
      <c r="AM306" s="5">
        <f t="shared" si="25"/>
        <v>777000</v>
      </c>
      <c r="AN306" s="16">
        <f t="shared" si="29"/>
        <v>7.77</v>
      </c>
      <c r="AO306" s="3" t="s">
        <v>31</v>
      </c>
      <c r="AP306" s="3" t="s">
        <v>180</v>
      </c>
      <c r="AQ306" s="3" t="s">
        <v>33</v>
      </c>
      <c r="AR306" s="3" t="s">
        <v>24</v>
      </c>
      <c r="AS306" s="3" t="s">
        <v>4646</v>
      </c>
      <c r="AT306" s="3" t="s">
        <v>4646</v>
      </c>
      <c r="AU306" s="3" t="s">
        <v>4646</v>
      </c>
      <c r="AV306" s="3" t="s">
        <v>4646</v>
      </c>
      <c r="AW306" s="3" t="s">
        <v>4646</v>
      </c>
    </row>
    <row r="307" spans="1:49" x14ac:dyDescent="0.3">
      <c r="A307" s="3" t="s">
        <v>730</v>
      </c>
      <c r="B307" s="4">
        <v>45634</v>
      </c>
      <c r="C307" s="4" t="str">
        <f t="shared" si="26"/>
        <v>Dec</v>
      </c>
      <c r="D307" s="4" t="str">
        <f t="shared" si="27"/>
        <v>2024</v>
      </c>
      <c r="E307" s="4">
        <v>45669</v>
      </c>
      <c r="F307" s="3" t="s">
        <v>23</v>
      </c>
      <c r="G307" s="3">
        <f t="shared" si="28"/>
        <v>35</v>
      </c>
      <c r="H307" s="3" t="s">
        <v>248</v>
      </c>
      <c r="I307" s="3" t="str">
        <f>VLOOKUP($H307,Customers!$A$1:$I$721,2,FALSE)</f>
        <v>Nitin Bose</v>
      </c>
      <c r="J307" s="3" t="str">
        <f>VLOOKUP($H307,Customers!$A$1:$I$721,3,FALSE)</f>
        <v>Male</v>
      </c>
      <c r="K307" s="3">
        <f>VLOOKUP($H307,Customers!$A$1:$I$721,4,FALSE)</f>
        <v>41</v>
      </c>
      <c r="L307" s="3" t="str">
        <f>VLOOKUP($H307,Customers!$A$1:$I$721,5,FALSE)</f>
        <v>Guwahati</v>
      </c>
      <c r="M307" s="3" t="str">
        <f>VLOOKUP($H307,Customers!$A$1:$I$721,6,FALSE)</f>
        <v>Assam</v>
      </c>
      <c r="N307" s="3" t="str">
        <f>VLOOKUP($H307,Customers!$A$1:$I$721,7,FALSE)</f>
        <v>Salaried - Private</v>
      </c>
      <c r="O307" s="3">
        <f>VLOOKUP($H307,Customers!$A$1:$I$721,8,FALSE)</f>
        <v>1250000</v>
      </c>
      <c r="P307" s="3" t="str">
        <f>VLOOKUP($H307,Customers!$A$1:$I$721,9,FALSE)</f>
        <v>Individual</v>
      </c>
      <c r="Q307" s="3" t="s">
        <v>42</v>
      </c>
      <c r="R307" s="3" t="str" cm="1">
        <f t="array" ref="R307:Y307">VLOOKUP($Q307,Cars[],{2,3,4,5,6,7,8,9},FALSE)</f>
        <v>Maruti Suzuki</v>
      </c>
      <c r="S307" s="3" t="str">
        <v>Swift</v>
      </c>
      <c r="T307" s="3" t="str">
        <v>Hatchback</v>
      </c>
      <c r="U307" s="3" t="str">
        <v>Petrol</v>
      </c>
      <c r="V307" s="3" t="str">
        <v>Manual</v>
      </c>
      <c r="W307" s="3">
        <v>650000</v>
      </c>
      <c r="X307" s="3">
        <v>2024</v>
      </c>
      <c r="Y307" s="3">
        <v>3</v>
      </c>
      <c r="Z307" s="3" t="s">
        <v>134</v>
      </c>
      <c r="AA307" s="3" t="str">
        <f>VLOOKUP(Z307,Dealers[],5,FALSE)</f>
        <v>East</v>
      </c>
      <c r="AB307" s="3" t="str" cm="1">
        <f t="array" ref="AB307:AE307">VLOOKUP($Z307,Dealers[],{2,7,8,9},FALSE)</f>
        <v>Guwahati Automobiles</v>
      </c>
      <c r="AC307" s="3">
        <v>2005</v>
      </c>
      <c r="AD307" s="3">
        <v>12000</v>
      </c>
      <c r="AE307" s="3">
        <v>4.4000000000000004</v>
      </c>
      <c r="AF307" s="3" t="s">
        <v>135</v>
      </c>
      <c r="AG307" s="3" t="str">
        <f>VLOOKUP($AF307,SalesPerson[],2,FALSE)</f>
        <v>Tarun Mehta</v>
      </c>
      <c r="AH307" s="3">
        <f>_xlfn.XLOOKUP(AG307,Salespersons!$B:$B,Salespersons!$G:$G,,0)</f>
        <v>4</v>
      </c>
      <c r="AI307" s="3" t="str">
        <f>_xlfn.XLOOKUP(AG307,Salespersons!$B:$B,Salespersons!$I:$I,,0)</f>
        <v>True</v>
      </c>
      <c r="AJ307" s="3" t="s">
        <v>75</v>
      </c>
      <c r="AK307" s="14">
        <f t="shared" si="24"/>
        <v>0</v>
      </c>
      <c r="AL307" s="5">
        <v>0</v>
      </c>
      <c r="AM307" s="5">
        <f t="shared" si="25"/>
        <v>650000</v>
      </c>
      <c r="AN307" s="16">
        <f t="shared" si="29"/>
        <v>6.5</v>
      </c>
      <c r="AO307" s="3" t="s">
        <v>31</v>
      </c>
      <c r="AP307" s="3" t="s">
        <v>39</v>
      </c>
      <c r="AQ307" s="3" t="s">
        <v>33</v>
      </c>
      <c r="AR307" s="3" t="s">
        <v>24</v>
      </c>
      <c r="AS307" s="3" t="str" cm="1">
        <f t="array" ref="AS307:AW307">VLOOKUP($A307,Feedback[],{2,4,5,6,7},FALSE)</f>
        <v>FB0164</v>
      </c>
      <c r="AT307" s="3">
        <v>4</v>
      </c>
      <c r="AU307" s="3">
        <v>7</v>
      </c>
      <c r="AV307" s="3" t="str">
        <v>Online Survey</v>
      </c>
      <c r="AW307" s="3" t="str">
        <v>None</v>
      </c>
    </row>
    <row r="308" spans="1:49" x14ac:dyDescent="0.3">
      <c r="A308" s="3" t="s">
        <v>731</v>
      </c>
      <c r="B308" s="4">
        <v>45635</v>
      </c>
      <c r="C308" s="4" t="str">
        <f t="shared" si="26"/>
        <v>Dec</v>
      </c>
      <c r="D308" s="4" t="str">
        <f t="shared" si="27"/>
        <v>2024</v>
      </c>
      <c r="E308" s="4">
        <v>45643</v>
      </c>
      <c r="F308" s="3" t="s">
        <v>23</v>
      </c>
      <c r="G308" s="3">
        <f t="shared" si="28"/>
        <v>8</v>
      </c>
      <c r="H308" s="3" t="s">
        <v>387</v>
      </c>
      <c r="I308" s="3" t="str">
        <f>VLOOKUP($H308,Customers!$A$1:$I$721,2,FALSE)</f>
        <v>Anjali Mehta</v>
      </c>
      <c r="J308" s="3" t="str">
        <f>VLOOKUP($H308,Customers!$A$1:$I$721,3,FALSE)</f>
        <v>Female</v>
      </c>
      <c r="K308" s="3">
        <f>VLOOKUP($H308,Customers!$A$1:$I$721,4,FALSE)</f>
        <v>25</v>
      </c>
      <c r="L308" s="3" t="str">
        <f>VLOOKUP($H308,Customers!$A$1:$I$721,5,FALSE)</f>
        <v>Mysuru</v>
      </c>
      <c r="M308" s="3" t="str">
        <f>VLOOKUP($H308,Customers!$A$1:$I$721,6,FALSE)</f>
        <v>Karnataka</v>
      </c>
      <c r="N308" s="3" t="str">
        <f>VLOOKUP($H308,Customers!$A$1:$I$721,7,FALSE)</f>
        <v>Salaried - Private</v>
      </c>
      <c r="O308" s="3">
        <f>VLOOKUP($H308,Customers!$A$1:$I$721,8,FALSE)</f>
        <v>1080000</v>
      </c>
      <c r="P308" s="3" t="str">
        <f>VLOOKUP($H308,Customers!$A$1:$I$721,9,FALSE)</f>
        <v>Individual</v>
      </c>
      <c r="Q308" s="3" t="s">
        <v>205</v>
      </c>
      <c r="R308" s="3" t="str" cm="1">
        <f t="array" ref="R308:Y308">VLOOKUP($Q308,Cars[],{2,3,4,5,6,7,8,9},FALSE)</f>
        <v>Maruti Suzuki</v>
      </c>
      <c r="S308" s="3" t="str">
        <v>Grand Vitara</v>
      </c>
      <c r="T308" s="3" t="str">
        <v>SUV</v>
      </c>
      <c r="U308" s="3" t="str">
        <v>Hybrid</v>
      </c>
      <c r="V308" s="3" t="str">
        <v>Automatic</v>
      </c>
      <c r="W308" s="3">
        <v>1150000</v>
      </c>
      <c r="X308" s="3">
        <v>2022</v>
      </c>
      <c r="Y308" s="3">
        <v>3</v>
      </c>
      <c r="Z308" s="3" t="s">
        <v>126</v>
      </c>
      <c r="AA308" s="3" t="str">
        <f>VLOOKUP(Z308,Dealers[],5,FALSE)</f>
        <v>South</v>
      </c>
      <c r="AB308" s="3" t="str" cm="1">
        <f t="array" ref="AB308:AE308">VLOOKUP($Z308,Dealers[],{2,7,8,9},FALSE)</f>
        <v>Bengaluru Auto Hub</v>
      </c>
      <c r="AC308" s="3">
        <v>2013</v>
      </c>
      <c r="AD308" s="3">
        <v>12000</v>
      </c>
      <c r="AE308" s="3">
        <v>4.4000000000000004</v>
      </c>
      <c r="AF308" s="3" t="s">
        <v>156</v>
      </c>
      <c r="AG308" s="3" t="str">
        <f>VLOOKUP($AF308,SalesPerson[],2,FALSE)</f>
        <v>Yash Singh</v>
      </c>
      <c r="AH308" s="3">
        <f>_xlfn.XLOOKUP(AG308,Salespersons!$B:$B,Salespersons!$G:$G,,0)</f>
        <v>4</v>
      </c>
      <c r="AI308" s="3" t="str">
        <f>_xlfn.XLOOKUP(AG308,Salespersons!$B:$B,Salespersons!$I:$I,,0)</f>
        <v>True</v>
      </c>
      <c r="AJ308" s="3" t="s">
        <v>78</v>
      </c>
      <c r="AK308" s="14">
        <f t="shared" si="24"/>
        <v>1.8260869565217393E-2</v>
      </c>
      <c r="AL308" s="5">
        <v>21000</v>
      </c>
      <c r="AM308" s="5">
        <f t="shared" si="25"/>
        <v>1129000</v>
      </c>
      <c r="AN308" s="16">
        <f t="shared" si="29"/>
        <v>11.29</v>
      </c>
      <c r="AO308" s="3" t="s">
        <v>31</v>
      </c>
      <c r="AP308" s="3" t="s">
        <v>180</v>
      </c>
      <c r="AQ308" s="3" t="s">
        <v>122</v>
      </c>
      <c r="AR308" s="3" t="s">
        <v>47</v>
      </c>
      <c r="AS308" s="3" t="s">
        <v>4646</v>
      </c>
      <c r="AT308" s="3" t="s">
        <v>4646</v>
      </c>
      <c r="AU308" s="3" t="s">
        <v>4646</v>
      </c>
      <c r="AV308" s="3" t="s">
        <v>4646</v>
      </c>
      <c r="AW308" s="3" t="s">
        <v>4646</v>
      </c>
    </row>
    <row r="309" spans="1:49" x14ac:dyDescent="0.3">
      <c r="A309" s="3" t="s">
        <v>732</v>
      </c>
      <c r="B309" s="4">
        <v>45637</v>
      </c>
      <c r="C309" s="4" t="str">
        <f t="shared" si="26"/>
        <v>Dec</v>
      </c>
      <c r="D309" s="4" t="str">
        <f t="shared" si="27"/>
        <v>2024</v>
      </c>
      <c r="E309" s="4">
        <v>45655</v>
      </c>
      <c r="F309" s="3" t="s">
        <v>23</v>
      </c>
      <c r="G309" s="3">
        <f t="shared" si="28"/>
        <v>18</v>
      </c>
      <c r="H309" s="3" t="s">
        <v>733</v>
      </c>
      <c r="I309" s="3" t="str">
        <f>VLOOKUP($H309,Customers!$A$1:$I$721,2,FALSE)</f>
        <v>Ayesha Khanna</v>
      </c>
      <c r="J309" s="3" t="str">
        <f>VLOOKUP($H309,Customers!$A$1:$I$721,3,FALSE)</f>
        <v>Female</v>
      </c>
      <c r="K309" s="3">
        <f>VLOOKUP($H309,Customers!$A$1:$I$721,4,FALSE)</f>
        <v>31</v>
      </c>
      <c r="L309" s="3" t="str">
        <f>VLOOKUP($H309,Customers!$A$1:$I$721,5,FALSE)</f>
        <v>Panipat</v>
      </c>
      <c r="M309" s="3" t="str">
        <f>VLOOKUP($H309,Customers!$A$1:$I$721,6,FALSE)</f>
        <v>Haryana</v>
      </c>
      <c r="N309" s="3" t="str">
        <f>VLOOKUP($H309,Customers!$A$1:$I$721,7,FALSE)</f>
        <v>Salaried - Government</v>
      </c>
      <c r="O309" s="3">
        <f>VLOOKUP($H309,Customers!$A$1:$I$721,8,FALSE)</f>
        <v>740000</v>
      </c>
      <c r="P309" s="3" t="str">
        <f>VLOOKUP($H309,Customers!$A$1:$I$721,9,FALSE)</f>
        <v>Individual</v>
      </c>
      <c r="Q309" s="3" t="s">
        <v>67</v>
      </c>
      <c r="R309" s="3" t="str" cm="1">
        <f t="array" ref="R309:Y309">VLOOKUP($Q309,Cars[],{2,3,4,5,6,7,8,9},FALSE)</f>
        <v>Maruti Suzuki</v>
      </c>
      <c r="S309" s="3" t="str">
        <v>Dzire</v>
      </c>
      <c r="T309" s="3" t="str">
        <v>Sedan</v>
      </c>
      <c r="U309" s="3" t="str">
        <v>Petrol</v>
      </c>
      <c r="V309" s="3" t="str">
        <v>Manual</v>
      </c>
      <c r="W309" s="3">
        <v>690000</v>
      </c>
      <c r="X309" s="3">
        <v>2024</v>
      </c>
      <c r="Y309" s="3">
        <v>3</v>
      </c>
      <c r="Z309" s="3" t="s">
        <v>57</v>
      </c>
      <c r="AA309" s="3" t="str">
        <f>VLOOKUP(Z309,Dealers[],5,FALSE)</f>
        <v>North</v>
      </c>
      <c r="AB309" s="3" t="str" cm="1">
        <f t="array" ref="AB309:AE309">VLOOKUP($Z309,Dealers[],{2,7,8,9},FALSE)</f>
        <v>Gurugram Autoplex</v>
      </c>
      <c r="AC309" s="3">
        <v>2007</v>
      </c>
      <c r="AD309" s="3">
        <v>10000</v>
      </c>
      <c r="AE309" s="3">
        <v>4</v>
      </c>
      <c r="AF309" s="3" t="s">
        <v>429</v>
      </c>
      <c r="AG309" s="3" t="str">
        <f>VLOOKUP($AF309,SalesPerson[],2,FALSE)</f>
        <v>Shweta Malhotra</v>
      </c>
      <c r="AH309" s="3">
        <f>_xlfn.XLOOKUP(AG309,Salespersons!$B:$B,Salespersons!$G:$G,,0)</f>
        <v>4</v>
      </c>
      <c r="AI309" s="3" t="str">
        <f>_xlfn.XLOOKUP(AG309,Salespersons!$B:$B,Salespersons!$I:$I,,0)</f>
        <v>True</v>
      </c>
      <c r="AJ309" s="3" t="s">
        <v>75</v>
      </c>
      <c r="AK309" s="14">
        <f t="shared" si="24"/>
        <v>4.0579710144927533E-2</v>
      </c>
      <c r="AL309" s="5">
        <v>28000</v>
      </c>
      <c r="AM309" s="5">
        <f t="shared" si="25"/>
        <v>662000</v>
      </c>
      <c r="AN309" s="16">
        <f t="shared" si="29"/>
        <v>6.62</v>
      </c>
      <c r="AO309" s="3" t="s">
        <v>31</v>
      </c>
      <c r="AP309" s="3" t="s">
        <v>100</v>
      </c>
      <c r="AQ309" s="3" t="s">
        <v>33</v>
      </c>
      <c r="AR309" s="3" t="s">
        <v>24</v>
      </c>
      <c r="AS309" s="3" t="s">
        <v>4646</v>
      </c>
      <c r="AT309" s="3" t="s">
        <v>4646</v>
      </c>
      <c r="AU309" s="3" t="s">
        <v>4646</v>
      </c>
      <c r="AV309" s="3" t="s">
        <v>4646</v>
      </c>
      <c r="AW309" s="3" t="s">
        <v>4646</v>
      </c>
    </row>
    <row r="310" spans="1:49" x14ac:dyDescent="0.3">
      <c r="A310" s="3" t="s">
        <v>734</v>
      </c>
      <c r="B310" s="4">
        <v>45638</v>
      </c>
      <c r="C310" s="4" t="str">
        <f t="shared" si="26"/>
        <v>Dec</v>
      </c>
      <c r="D310" s="4" t="str">
        <f t="shared" si="27"/>
        <v>2024</v>
      </c>
      <c r="E310" s="4">
        <v>45661</v>
      </c>
      <c r="F310" s="3" t="s">
        <v>23</v>
      </c>
      <c r="G310" s="3">
        <f t="shared" si="28"/>
        <v>23</v>
      </c>
      <c r="H310" s="3" t="s">
        <v>554</v>
      </c>
      <c r="I310" s="3" t="str">
        <f>VLOOKUP($H310,Customers!$A$1:$I$721,2,FALSE)</f>
        <v>Kamal Rao</v>
      </c>
      <c r="J310" s="3" t="str">
        <f>VLOOKUP($H310,Customers!$A$1:$I$721,3,FALSE)</f>
        <v>Male</v>
      </c>
      <c r="K310" s="3">
        <f>VLOOKUP($H310,Customers!$A$1:$I$721,4,FALSE)</f>
        <v>47</v>
      </c>
      <c r="L310" s="3" t="str">
        <f>VLOOKUP($H310,Customers!$A$1:$I$721,5,FALSE)</f>
        <v>Nagpur</v>
      </c>
      <c r="M310" s="3" t="str">
        <f>VLOOKUP($H310,Customers!$A$1:$I$721,6,FALSE)</f>
        <v>Maharashtra</v>
      </c>
      <c r="N310" s="3" t="str">
        <f>VLOOKUP($H310,Customers!$A$1:$I$721,7,FALSE)</f>
        <v>Business Owner</v>
      </c>
      <c r="O310" s="3">
        <f>VLOOKUP($H310,Customers!$A$1:$I$721,8,FALSE)</f>
        <v>3090000</v>
      </c>
      <c r="P310" s="3" t="str">
        <f>VLOOKUP($H310,Customers!$A$1:$I$721,9,FALSE)</f>
        <v>Corporate</v>
      </c>
      <c r="Q310" s="3" t="s">
        <v>232</v>
      </c>
      <c r="R310" s="3" t="str" cm="1">
        <f t="array" ref="R310:Y310">VLOOKUP($Q310,Cars[],{2,3,4,5,6,7,8,9},FALSE)</f>
        <v>Mahindra</v>
      </c>
      <c r="S310" s="3" t="str">
        <v>XUV 3XO</v>
      </c>
      <c r="T310" s="3" t="str">
        <v>SUV</v>
      </c>
      <c r="U310" s="3" t="str">
        <v>Petrol</v>
      </c>
      <c r="V310" s="3" t="str">
        <v>Manual</v>
      </c>
      <c r="W310" s="3">
        <v>900000</v>
      </c>
      <c r="X310" s="3">
        <v>2024</v>
      </c>
      <c r="Y310" s="3">
        <v>3</v>
      </c>
      <c r="Z310" s="3" t="s">
        <v>84</v>
      </c>
      <c r="AA310" s="3" t="str">
        <f>VLOOKUP(Z310,Dealers[],5,FALSE)</f>
        <v>West</v>
      </c>
      <c r="AB310" s="3" t="str" cm="1">
        <f t="array" ref="AB310:AE310">VLOOKUP($Z310,Dealers[],{2,7,8,9},FALSE)</f>
        <v>Pune Autoplex</v>
      </c>
      <c r="AC310" s="3">
        <v>2014</v>
      </c>
      <c r="AD310" s="3">
        <v>3000</v>
      </c>
      <c r="AE310" s="3">
        <v>4.5999999999999996</v>
      </c>
      <c r="AF310" s="3" t="s">
        <v>523</v>
      </c>
      <c r="AG310" s="3" t="str">
        <f>VLOOKUP($AF310,SalesPerson[],2,FALSE)</f>
        <v>Imran Verma</v>
      </c>
      <c r="AH310" s="3">
        <f>_xlfn.XLOOKUP(AG310,Salespersons!$B:$B,Salespersons!$G:$G,,0)</f>
        <v>5</v>
      </c>
      <c r="AI310" s="3" t="str">
        <f>_xlfn.XLOOKUP(AG310,Salespersons!$B:$B,Salespersons!$I:$I,,0)</f>
        <v>True</v>
      </c>
      <c r="AJ310" s="3" t="s">
        <v>75</v>
      </c>
      <c r="AK310" s="14">
        <f t="shared" si="24"/>
        <v>1.8888888888888889E-2</v>
      </c>
      <c r="AL310" s="5">
        <v>17000</v>
      </c>
      <c r="AM310" s="5">
        <f t="shared" si="25"/>
        <v>883000</v>
      </c>
      <c r="AN310" s="16">
        <f t="shared" si="29"/>
        <v>8.83</v>
      </c>
      <c r="AO310" s="3" t="s">
        <v>202</v>
      </c>
      <c r="AP310" s="3" t="s">
        <v>39</v>
      </c>
      <c r="AQ310" s="3" t="s">
        <v>86</v>
      </c>
      <c r="AR310" s="3" t="s">
        <v>47</v>
      </c>
      <c r="AS310" s="3" t="s">
        <v>4646</v>
      </c>
      <c r="AT310" s="3" t="s">
        <v>4646</v>
      </c>
      <c r="AU310" s="3" t="s">
        <v>4646</v>
      </c>
      <c r="AV310" s="3" t="s">
        <v>4646</v>
      </c>
      <c r="AW310" s="3" t="s">
        <v>4646</v>
      </c>
    </row>
    <row r="311" spans="1:49" x14ac:dyDescent="0.3">
      <c r="A311" s="3" t="s">
        <v>735</v>
      </c>
      <c r="B311" s="4">
        <v>45640</v>
      </c>
      <c r="C311" s="4" t="str">
        <f t="shared" si="26"/>
        <v>Dec</v>
      </c>
      <c r="D311" s="4" t="str">
        <f t="shared" si="27"/>
        <v>2024</v>
      </c>
      <c r="E311" s="4">
        <v>45666</v>
      </c>
      <c r="F311" s="3" t="s">
        <v>23</v>
      </c>
      <c r="G311" s="3">
        <f t="shared" si="28"/>
        <v>26</v>
      </c>
      <c r="H311" s="3" t="s">
        <v>736</v>
      </c>
      <c r="I311" s="3" t="str">
        <f>VLOOKUP($H311,Customers!$A$1:$I$721,2,FALSE)</f>
        <v>Sneha Sharma</v>
      </c>
      <c r="J311" s="3" t="str">
        <f>VLOOKUP($H311,Customers!$A$1:$I$721,3,FALSE)</f>
        <v>Female</v>
      </c>
      <c r="K311" s="3">
        <f>VLOOKUP($H311,Customers!$A$1:$I$721,4,FALSE)</f>
        <v>21</v>
      </c>
      <c r="L311" s="3" t="str">
        <f>VLOOKUP($H311,Customers!$A$1:$I$721,5,FALSE)</f>
        <v>Surat</v>
      </c>
      <c r="M311" s="3" t="str">
        <f>VLOOKUP($H311,Customers!$A$1:$I$721,6,FALSE)</f>
        <v>Gujarat</v>
      </c>
      <c r="N311" s="3" t="str">
        <f>VLOOKUP($H311,Customers!$A$1:$I$721,7,FALSE)</f>
        <v>Teacher</v>
      </c>
      <c r="O311" s="3">
        <f>VLOOKUP($H311,Customers!$A$1:$I$721,8,FALSE)</f>
        <v>730000</v>
      </c>
      <c r="P311" s="3" t="str">
        <f>VLOOKUP($H311,Customers!$A$1:$I$721,9,FALSE)</f>
        <v>Individual</v>
      </c>
      <c r="Q311" s="3" t="s">
        <v>213</v>
      </c>
      <c r="R311" s="3" t="str" cm="1">
        <f t="array" ref="R311:Y311">VLOOKUP($Q311,Cars[],{2,3,4,5,6,7,8,9},FALSE)</f>
        <v>Kia</v>
      </c>
      <c r="S311" s="3" t="str">
        <v>Sonet</v>
      </c>
      <c r="T311" s="3" t="str">
        <v>SUV</v>
      </c>
      <c r="U311" s="3" t="str">
        <v>Diesel</v>
      </c>
      <c r="V311" s="3" t="str">
        <v>Manual</v>
      </c>
      <c r="W311" s="3">
        <v>950000</v>
      </c>
      <c r="X311" s="3">
        <v>2024</v>
      </c>
      <c r="Y311" s="3">
        <v>4</v>
      </c>
      <c r="Z311" s="3" t="s">
        <v>225</v>
      </c>
      <c r="AA311" s="3" t="str">
        <f>VLOOKUP(Z311,Dealers[],5,FALSE)</f>
        <v>West</v>
      </c>
      <c r="AB311" s="3" t="str" cm="1">
        <f t="array" ref="AB311:AE311">VLOOKUP($Z311,Dealers[],{2,7,8,9},FALSE)</f>
        <v>Surat Autoplex</v>
      </c>
      <c r="AC311" s="3">
        <v>2010</v>
      </c>
      <c r="AD311" s="3">
        <v>10000</v>
      </c>
      <c r="AE311" s="3">
        <v>4.4000000000000004</v>
      </c>
      <c r="AF311" s="3" t="s">
        <v>585</v>
      </c>
      <c r="AG311" s="3" t="str">
        <f>VLOOKUP($AF311,SalesPerson[],2,FALSE)</f>
        <v>Jatin Chauhan</v>
      </c>
      <c r="AH311" s="3">
        <f>_xlfn.XLOOKUP(AG311,Salespersons!$B:$B,Salespersons!$G:$G,,0)</f>
        <v>6</v>
      </c>
      <c r="AI311" s="3" t="str">
        <f>_xlfn.XLOOKUP(AG311,Salespersons!$B:$B,Salespersons!$I:$I,,0)</f>
        <v>True</v>
      </c>
      <c r="AJ311" s="3" t="s">
        <v>75</v>
      </c>
      <c r="AK311" s="14">
        <f t="shared" si="24"/>
        <v>3.5789473684210524E-2</v>
      </c>
      <c r="AL311" s="5">
        <v>34000</v>
      </c>
      <c r="AM311" s="5">
        <f t="shared" si="25"/>
        <v>916000</v>
      </c>
      <c r="AN311" s="16">
        <f t="shared" si="29"/>
        <v>9.16</v>
      </c>
      <c r="AO311" s="3" t="s">
        <v>31</v>
      </c>
      <c r="AP311" s="3" t="s">
        <v>100</v>
      </c>
      <c r="AQ311" s="3" t="s">
        <v>33</v>
      </c>
      <c r="AR311" s="3" t="s">
        <v>24</v>
      </c>
      <c r="AS311" s="3" t="str" cm="1">
        <f t="array" ref="AS311:AW311">VLOOKUP($A311,Feedback[],{2,4,5,6,7},FALSE)</f>
        <v>FB0165</v>
      </c>
      <c r="AT311" s="3">
        <v>3</v>
      </c>
      <c r="AU311" s="3">
        <v>7</v>
      </c>
      <c r="AV311" s="3" t="str">
        <v>Dealer Visit</v>
      </c>
      <c r="AW311" s="3" t="str">
        <v>Pricing</v>
      </c>
    </row>
    <row r="312" spans="1:49" x14ac:dyDescent="0.3">
      <c r="A312" s="3" t="s">
        <v>737</v>
      </c>
      <c r="B312" s="4">
        <v>45640</v>
      </c>
      <c r="C312" s="4" t="str">
        <f t="shared" si="26"/>
        <v>Dec</v>
      </c>
      <c r="D312" s="4" t="str">
        <f t="shared" si="27"/>
        <v>2024</v>
      </c>
      <c r="E312" s="4">
        <v>45656</v>
      </c>
      <c r="F312" s="3" t="s">
        <v>23</v>
      </c>
      <c r="G312" s="3">
        <f t="shared" si="28"/>
        <v>16</v>
      </c>
      <c r="H312" s="3" t="s">
        <v>509</v>
      </c>
      <c r="I312" s="3" t="str">
        <f>VLOOKUP($H312,Customers!$A$1:$I$721,2,FALSE)</f>
        <v>Swati Rao</v>
      </c>
      <c r="J312" s="3" t="str">
        <f>VLOOKUP($H312,Customers!$A$1:$I$721,3,FALSE)</f>
        <v>Female</v>
      </c>
      <c r="K312" s="3">
        <f>VLOOKUP($H312,Customers!$A$1:$I$721,4,FALSE)</f>
        <v>36</v>
      </c>
      <c r="L312" s="3" t="str">
        <f>VLOOKUP($H312,Customers!$A$1:$I$721,5,FALSE)</f>
        <v>Surat</v>
      </c>
      <c r="M312" s="3" t="str">
        <f>VLOOKUP($H312,Customers!$A$1:$I$721,6,FALSE)</f>
        <v>Gujarat</v>
      </c>
      <c r="N312" s="3" t="str">
        <f>VLOOKUP($H312,Customers!$A$1:$I$721,7,FALSE)</f>
        <v>Teacher</v>
      </c>
      <c r="O312" s="3">
        <f>VLOOKUP($H312,Customers!$A$1:$I$721,8,FALSE)</f>
        <v>590000</v>
      </c>
      <c r="P312" s="3" t="str">
        <f>VLOOKUP($H312,Customers!$A$1:$I$721,9,FALSE)</f>
        <v>Individual</v>
      </c>
      <c r="Q312" s="3" t="s">
        <v>62</v>
      </c>
      <c r="R312" s="3" t="str" cm="1">
        <f t="array" ref="R312:Y312">VLOOKUP($Q312,Cars[],{2,3,4,5,6,7,8,9},FALSE)</f>
        <v>Honda</v>
      </c>
      <c r="S312" s="3" t="str">
        <v>City</v>
      </c>
      <c r="T312" s="3" t="str">
        <v>Sedan</v>
      </c>
      <c r="U312" s="3" t="str">
        <v>Petrol</v>
      </c>
      <c r="V312" s="3" t="str">
        <v>Automatic</v>
      </c>
      <c r="W312" s="3">
        <v>1250000</v>
      </c>
      <c r="X312" s="3">
        <v>2023</v>
      </c>
      <c r="Y312" s="3">
        <v>4</v>
      </c>
      <c r="Z312" s="3" t="s">
        <v>209</v>
      </c>
      <c r="AA312" s="3" t="str">
        <f>VLOOKUP(Z312,Dealers[],5,FALSE)</f>
        <v>West</v>
      </c>
      <c r="AB312" s="3" t="str" cm="1">
        <f t="array" ref="AB312:AE312">VLOOKUP($Z312,Dealers[],{2,7,8,9},FALSE)</f>
        <v>Ahmedabad Auto Hub</v>
      </c>
      <c r="AC312" s="3">
        <v>2011</v>
      </c>
      <c r="AD312" s="3">
        <v>12000</v>
      </c>
      <c r="AE312" s="3">
        <v>3.8</v>
      </c>
      <c r="AF312" s="3" t="s">
        <v>329</v>
      </c>
      <c r="AG312" s="3" t="str">
        <f>VLOOKUP($AF312,SalesPerson[],2,FALSE)</f>
        <v>Nitin Das</v>
      </c>
      <c r="AH312" s="3">
        <f>_xlfn.XLOOKUP(AG312,Salespersons!$B:$B,Salespersons!$G:$G,,0)</f>
        <v>5</v>
      </c>
      <c r="AI312" s="3" t="str">
        <f>_xlfn.XLOOKUP(AG312,Salespersons!$B:$B,Salespersons!$I:$I,,0)</f>
        <v>True</v>
      </c>
      <c r="AJ312" s="3" t="s">
        <v>253</v>
      </c>
      <c r="AK312" s="14">
        <f t="shared" si="24"/>
        <v>4.5600000000000002E-2</v>
      </c>
      <c r="AL312" s="5">
        <v>57000</v>
      </c>
      <c r="AM312" s="5">
        <f t="shared" si="25"/>
        <v>1193000</v>
      </c>
      <c r="AN312" s="16">
        <f t="shared" si="29"/>
        <v>11.93</v>
      </c>
      <c r="AO312" s="3" t="s">
        <v>20</v>
      </c>
      <c r="AP312" s="3" t="s">
        <v>21</v>
      </c>
      <c r="AQ312" s="3" t="s">
        <v>53</v>
      </c>
      <c r="AR312" s="3" t="s">
        <v>24</v>
      </c>
      <c r="AS312" s="3" t="s">
        <v>4646</v>
      </c>
      <c r="AT312" s="3" t="s">
        <v>4646</v>
      </c>
      <c r="AU312" s="3" t="s">
        <v>4646</v>
      </c>
      <c r="AV312" s="3" t="s">
        <v>4646</v>
      </c>
      <c r="AW312" s="3" t="s">
        <v>4646</v>
      </c>
    </row>
    <row r="313" spans="1:49" x14ac:dyDescent="0.3">
      <c r="A313" s="3" t="s">
        <v>738</v>
      </c>
      <c r="B313" s="4">
        <v>45643</v>
      </c>
      <c r="C313" s="4" t="str">
        <f t="shared" si="26"/>
        <v>Dec</v>
      </c>
      <c r="D313" s="4" t="str">
        <f t="shared" si="27"/>
        <v>2024</v>
      </c>
      <c r="E313" s="4">
        <v>45663</v>
      </c>
      <c r="F313" s="3" t="s">
        <v>23</v>
      </c>
      <c r="G313" s="3">
        <f t="shared" si="28"/>
        <v>20</v>
      </c>
      <c r="H313" s="3" t="s">
        <v>739</v>
      </c>
      <c r="I313" s="3" t="str">
        <f>VLOOKUP($H313,Customers!$A$1:$I$721,2,FALSE)</f>
        <v>Suresh Verma</v>
      </c>
      <c r="J313" s="3" t="str">
        <f>VLOOKUP($H313,Customers!$A$1:$I$721,3,FALSE)</f>
        <v>Male</v>
      </c>
      <c r="K313" s="3">
        <f>VLOOKUP($H313,Customers!$A$1:$I$721,4,FALSE)</f>
        <v>48</v>
      </c>
      <c r="L313" s="3" t="str">
        <f>VLOOKUP($H313,Customers!$A$1:$I$721,5,FALSE)</f>
        <v>Kolkata</v>
      </c>
      <c r="M313" s="3" t="str">
        <f>VLOOKUP($H313,Customers!$A$1:$I$721,6,FALSE)</f>
        <v>West Bengal</v>
      </c>
      <c r="N313" s="3" t="str">
        <f>VLOOKUP($H313,Customers!$A$1:$I$721,7,FALSE)</f>
        <v>Self-Employed Professional</v>
      </c>
      <c r="O313" s="3">
        <f>VLOOKUP($H313,Customers!$A$1:$I$721,8,FALSE)</f>
        <v>2040000</v>
      </c>
      <c r="P313" s="3" t="str">
        <f>VLOOKUP($H313,Customers!$A$1:$I$721,9,FALSE)</f>
        <v>Individual</v>
      </c>
      <c r="Q313" s="3" t="s">
        <v>62</v>
      </c>
      <c r="R313" s="3" t="str" cm="1">
        <f t="array" ref="R313:Y313">VLOOKUP($Q313,Cars[],{2,3,4,5,6,7,8,9},FALSE)</f>
        <v>Honda</v>
      </c>
      <c r="S313" s="3" t="str">
        <v>City</v>
      </c>
      <c r="T313" s="3" t="str">
        <v>Sedan</v>
      </c>
      <c r="U313" s="3" t="str">
        <v>Petrol</v>
      </c>
      <c r="V313" s="3" t="str">
        <v>Automatic</v>
      </c>
      <c r="W313" s="3">
        <v>1250000</v>
      </c>
      <c r="X313" s="3">
        <v>2023</v>
      </c>
      <c r="Y313" s="3">
        <v>4</v>
      </c>
      <c r="Z313" s="3" t="s">
        <v>402</v>
      </c>
      <c r="AA313" s="3" t="str">
        <f>VLOOKUP(Z313,Dealers[],5,FALSE)</f>
        <v>East</v>
      </c>
      <c r="AB313" s="3" t="str" cm="1">
        <f t="array" ref="AB313:AE313">VLOOKUP($Z313,Dealers[],{2,7,8,9},FALSE)</f>
        <v>Kolkata Car World</v>
      </c>
      <c r="AC313" s="3">
        <v>2012</v>
      </c>
      <c r="AD313" s="3">
        <v>4500</v>
      </c>
      <c r="AE313" s="3">
        <v>4.0999999999999996</v>
      </c>
      <c r="AF313" s="3" t="s">
        <v>479</v>
      </c>
      <c r="AG313" s="3" t="str">
        <f>VLOOKUP($AF313,SalesPerson[],2,FALSE)</f>
        <v>Tarun Shah</v>
      </c>
      <c r="AH313" s="3">
        <f>_xlfn.XLOOKUP(AG313,Salespersons!$B:$B,Salespersons!$G:$G,,0)</f>
        <v>4</v>
      </c>
      <c r="AI313" s="3" t="str">
        <f>_xlfn.XLOOKUP(AG313,Salespersons!$B:$B,Salespersons!$I:$I,,0)</f>
        <v>True</v>
      </c>
      <c r="AJ313" s="3" t="s">
        <v>78</v>
      </c>
      <c r="AK313" s="14">
        <f t="shared" si="24"/>
        <v>0.04</v>
      </c>
      <c r="AL313" s="5">
        <v>50000</v>
      </c>
      <c r="AM313" s="5">
        <f t="shared" si="25"/>
        <v>1200000</v>
      </c>
      <c r="AN313" s="16">
        <f t="shared" si="29"/>
        <v>12</v>
      </c>
      <c r="AO313" s="3" t="s">
        <v>20</v>
      </c>
      <c r="AP313" s="3" t="s">
        <v>21</v>
      </c>
      <c r="AQ313" s="3" t="s">
        <v>86</v>
      </c>
      <c r="AR313" s="3" t="s">
        <v>47</v>
      </c>
      <c r="AS313" s="3" t="s">
        <v>4646</v>
      </c>
      <c r="AT313" s="3" t="s">
        <v>4646</v>
      </c>
      <c r="AU313" s="3" t="s">
        <v>4646</v>
      </c>
      <c r="AV313" s="3" t="s">
        <v>4646</v>
      </c>
      <c r="AW313" s="3" t="s">
        <v>4646</v>
      </c>
    </row>
    <row r="314" spans="1:49" x14ac:dyDescent="0.3">
      <c r="A314" s="3" t="s">
        <v>740</v>
      </c>
      <c r="B314" s="4">
        <v>45644</v>
      </c>
      <c r="C314" s="4" t="str">
        <f t="shared" si="26"/>
        <v>Dec</v>
      </c>
      <c r="D314" s="4" t="str">
        <f t="shared" si="27"/>
        <v>2024</v>
      </c>
      <c r="E314" s="4">
        <v>45671</v>
      </c>
      <c r="F314" s="3" t="s">
        <v>23</v>
      </c>
      <c r="G314" s="3">
        <f t="shared" si="28"/>
        <v>27</v>
      </c>
      <c r="H314" s="3" t="s">
        <v>741</v>
      </c>
      <c r="I314" s="3" t="str">
        <f>VLOOKUP($H314,Customers!$A$1:$I$721,2,FALSE)</f>
        <v>Ravi Saini</v>
      </c>
      <c r="J314" s="3" t="str">
        <f>VLOOKUP($H314,Customers!$A$1:$I$721,3,FALSE)</f>
        <v>Male</v>
      </c>
      <c r="K314" s="3">
        <f>VLOOKUP($H314,Customers!$A$1:$I$721,4,FALSE)</f>
        <v>50</v>
      </c>
      <c r="L314" s="3" t="str">
        <f>VLOOKUP($H314,Customers!$A$1:$I$721,5,FALSE)</f>
        <v>Chandigarh</v>
      </c>
      <c r="M314" s="3" t="str">
        <f>VLOOKUP($H314,Customers!$A$1:$I$721,6,FALSE)</f>
        <v>Chandigarh</v>
      </c>
      <c r="N314" s="3" t="str">
        <f>VLOOKUP($H314,Customers!$A$1:$I$721,7,FALSE)</f>
        <v>Salaried - Private</v>
      </c>
      <c r="O314" s="3">
        <f>VLOOKUP($H314,Customers!$A$1:$I$721,8,FALSE)</f>
        <v>1410000</v>
      </c>
      <c r="P314" s="3" t="str">
        <f>VLOOKUP($H314,Customers!$A$1:$I$721,9,FALSE)</f>
        <v>Individual</v>
      </c>
      <c r="Q314" s="3" t="s">
        <v>27</v>
      </c>
      <c r="R314" s="3" t="str" cm="1">
        <f t="array" ref="R314:Y314">VLOOKUP($Q314,Cars[],{2,3,4,5,6,7,8,9},FALSE)</f>
        <v>Maruti Suzuki</v>
      </c>
      <c r="S314" s="3" t="str">
        <v>Brezza</v>
      </c>
      <c r="T314" s="3" t="str">
        <v>SUV</v>
      </c>
      <c r="U314" s="3" t="str">
        <v>Petrol</v>
      </c>
      <c r="V314" s="3" t="str">
        <v>Automatic</v>
      </c>
      <c r="W314" s="3">
        <v>900000</v>
      </c>
      <c r="X314" s="3">
        <v>2022</v>
      </c>
      <c r="Y314" s="3">
        <v>3</v>
      </c>
      <c r="Z314" s="3" t="s">
        <v>17</v>
      </c>
      <c r="AA314" s="3" t="str">
        <f>VLOOKUP(Z314,Dealers[],5,FALSE)</f>
        <v>North</v>
      </c>
      <c r="AB314" s="3" t="str" cm="1">
        <f t="array" ref="AB314:AE314">VLOOKUP($Z314,Dealers[],{2,7,8,9},FALSE)</f>
        <v>Chandigarh Car World</v>
      </c>
      <c r="AC314" s="3">
        <v>2018</v>
      </c>
      <c r="AD314" s="3">
        <v>4500</v>
      </c>
      <c r="AE314" s="3">
        <v>4</v>
      </c>
      <c r="AF314" s="3" t="s">
        <v>18</v>
      </c>
      <c r="AG314" s="3" t="str">
        <f>VLOOKUP($AF314,SalesPerson[],2,FALSE)</f>
        <v>Tarun Sharma</v>
      </c>
      <c r="AH314" s="3">
        <f>_xlfn.XLOOKUP(AG314,Salespersons!$B:$B,Salespersons!$G:$G,,0)</f>
        <v>7</v>
      </c>
      <c r="AI314" s="3" t="str">
        <f>_xlfn.XLOOKUP(AG314,Salespersons!$B:$B,Salespersons!$I:$I,,0)</f>
        <v>True</v>
      </c>
      <c r="AJ314" s="3" t="s">
        <v>59</v>
      </c>
      <c r="AK314" s="14">
        <f t="shared" si="24"/>
        <v>1.6666666666666666E-2</v>
      </c>
      <c r="AL314" s="5">
        <v>15000</v>
      </c>
      <c r="AM314" s="5">
        <f t="shared" si="25"/>
        <v>885000</v>
      </c>
      <c r="AN314" s="16">
        <f t="shared" si="29"/>
        <v>8.85</v>
      </c>
      <c r="AO314" s="3" t="s">
        <v>20</v>
      </c>
      <c r="AP314" s="3" t="s">
        <v>21</v>
      </c>
      <c r="AQ314" s="3" t="s">
        <v>122</v>
      </c>
      <c r="AR314" s="3" t="s">
        <v>24</v>
      </c>
      <c r="AS314" s="3" t="str" cm="1">
        <f t="array" ref="AS314:AW314">VLOOKUP($A314,Feedback[],{2,4,5,6,7},FALSE)</f>
        <v>FB0166</v>
      </c>
      <c r="AT314" s="3">
        <v>3</v>
      </c>
      <c r="AU314" s="3">
        <v>6</v>
      </c>
      <c r="AV314" s="3" t="str">
        <v>Online Survey</v>
      </c>
      <c r="AW314" s="3" t="str">
        <v>None</v>
      </c>
    </row>
    <row r="315" spans="1:49" x14ac:dyDescent="0.3">
      <c r="A315" s="3" t="s">
        <v>742</v>
      </c>
      <c r="B315" s="4">
        <v>45645</v>
      </c>
      <c r="C315" s="4" t="str">
        <f t="shared" si="26"/>
        <v>Dec</v>
      </c>
      <c r="D315" s="4" t="str">
        <f t="shared" si="27"/>
        <v>2024</v>
      </c>
      <c r="E315" s="4">
        <v>45659</v>
      </c>
      <c r="F315" s="3" t="s">
        <v>23</v>
      </c>
      <c r="G315" s="3">
        <f t="shared" si="28"/>
        <v>14</v>
      </c>
      <c r="H315" s="3" t="s">
        <v>743</v>
      </c>
      <c r="I315" s="3" t="str">
        <f>VLOOKUP($H315,Customers!$A$1:$I$721,2,FALSE)</f>
        <v>Imran Pillai</v>
      </c>
      <c r="J315" s="3" t="str">
        <f>VLOOKUP($H315,Customers!$A$1:$I$721,3,FALSE)</f>
        <v>Male</v>
      </c>
      <c r="K315" s="3">
        <f>VLOOKUP($H315,Customers!$A$1:$I$721,4,FALSE)</f>
        <v>47</v>
      </c>
      <c r="L315" s="3" t="str">
        <f>VLOOKUP($H315,Customers!$A$1:$I$721,5,FALSE)</f>
        <v>Hyderabad</v>
      </c>
      <c r="M315" s="3" t="str">
        <f>VLOOKUP($H315,Customers!$A$1:$I$721,6,FALSE)</f>
        <v>Telangana</v>
      </c>
      <c r="N315" s="3" t="str">
        <f>VLOOKUP($H315,Customers!$A$1:$I$721,7,FALSE)</f>
        <v>Retired</v>
      </c>
      <c r="O315" s="3">
        <f>VLOOKUP($H315,Customers!$A$1:$I$721,8,FALSE)</f>
        <v>620000</v>
      </c>
      <c r="P315" s="3" t="str">
        <f>VLOOKUP($H315,Customers!$A$1:$I$721,9,FALSE)</f>
        <v>Individual</v>
      </c>
      <c r="Q315" s="3" t="s">
        <v>56</v>
      </c>
      <c r="R315" s="3" t="str" cm="1">
        <f t="array" ref="R315:Y315">VLOOKUP($Q315,Cars[],{2,3,4,5,6,7,8,9},FALSE)</f>
        <v>Maruti Suzuki</v>
      </c>
      <c r="S315" s="3" t="str">
        <v>Baleno</v>
      </c>
      <c r="T315" s="3" t="str">
        <v>Hatchback</v>
      </c>
      <c r="U315" s="3" t="str">
        <v>Petrol</v>
      </c>
      <c r="V315" s="3" t="str">
        <v>Automatic</v>
      </c>
      <c r="W315" s="3">
        <v>760000</v>
      </c>
      <c r="X315" s="3">
        <v>2022</v>
      </c>
      <c r="Y315" s="3">
        <v>2</v>
      </c>
      <c r="Z315" s="3" t="s">
        <v>68</v>
      </c>
      <c r="AA315" s="3" t="str">
        <f>VLOOKUP(Z315,Dealers[],5,FALSE)</f>
        <v>South</v>
      </c>
      <c r="AB315" s="3" t="str" cm="1">
        <f t="array" ref="AB315:AE315">VLOOKUP($Z315,Dealers[],{2,7,8,9},FALSE)</f>
        <v>Hyderabad Automobiles</v>
      </c>
      <c r="AC315" s="3">
        <v>2019</v>
      </c>
      <c r="AD315" s="3">
        <v>4500</v>
      </c>
      <c r="AE315" s="3">
        <v>3.8</v>
      </c>
      <c r="AF315" s="3" t="s">
        <v>69</v>
      </c>
      <c r="AG315" s="3" t="str">
        <f>VLOOKUP($AF315,SalesPerson[],2,FALSE)</f>
        <v>Mohit Patel</v>
      </c>
      <c r="AH315" s="3">
        <f>_xlfn.XLOOKUP(AG315,Salespersons!$B:$B,Salespersons!$G:$G,,0)</f>
        <v>7</v>
      </c>
      <c r="AI315" s="3" t="str">
        <f>_xlfn.XLOOKUP(AG315,Salespersons!$B:$B,Salespersons!$I:$I,,0)</f>
        <v>True</v>
      </c>
      <c r="AJ315" s="3" t="s">
        <v>19</v>
      </c>
      <c r="AK315" s="14">
        <f t="shared" si="24"/>
        <v>1.8421052631578946E-2</v>
      </c>
      <c r="AL315" s="5">
        <v>14000</v>
      </c>
      <c r="AM315" s="5">
        <f t="shared" si="25"/>
        <v>746000</v>
      </c>
      <c r="AN315" s="16">
        <f t="shared" si="29"/>
        <v>7.46</v>
      </c>
      <c r="AO315" s="3" t="s">
        <v>31</v>
      </c>
      <c r="AP315" s="3" t="s">
        <v>227</v>
      </c>
      <c r="AQ315" s="3" t="s">
        <v>46</v>
      </c>
      <c r="AR315" s="3" t="s">
        <v>47</v>
      </c>
      <c r="AS315" s="3" t="s">
        <v>4646</v>
      </c>
      <c r="AT315" s="3" t="s">
        <v>4646</v>
      </c>
      <c r="AU315" s="3" t="s">
        <v>4646</v>
      </c>
      <c r="AV315" s="3" t="s">
        <v>4646</v>
      </c>
      <c r="AW315" s="3" t="s">
        <v>4646</v>
      </c>
    </row>
    <row r="316" spans="1:49" x14ac:dyDescent="0.3">
      <c r="A316" s="3" t="s">
        <v>744</v>
      </c>
      <c r="B316" s="4">
        <v>45645</v>
      </c>
      <c r="C316" s="4" t="str">
        <f t="shared" si="26"/>
        <v>Dec</v>
      </c>
      <c r="D316" s="4" t="str">
        <f t="shared" si="27"/>
        <v>2024</v>
      </c>
      <c r="E316" s="4">
        <v>45663</v>
      </c>
      <c r="F316" s="3" t="s">
        <v>23</v>
      </c>
      <c r="G316" s="3">
        <f t="shared" si="28"/>
        <v>18</v>
      </c>
      <c r="H316" s="3" t="s">
        <v>745</v>
      </c>
      <c r="I316" s="3" t="str">
        <f>VLOOKUP($H316,Customers!$A$1:$I$721,2,FALSE)</f>
        <v>Nitin Kapoor</v>
      </c>
      <c r="J316" s="3" t="str">
        <f>VLOOKUP($H316,Customers!$A$1:$I$721,3,FALSE)</f>
        <v>Male</v>
      </c>
      <c r="K316" s="3">
        <f>VLOOKUP($H316,Customers!$A$1:$I$721,4,FALSE)</f>
        <v>50</v>
      </c>
      <c r="L316" s="3" t="str">
        <f>VLOOKUP($H316,Customers!$A$1:$I$721,5,FALSE)</f>
        <v>Patna</v>
      </c>
      <c r="M316" s="3" t="str">
        <f>VLOOKUP($H316,Customers!$A$1:$I$721,6,FALSE)</f>
        <v>Bihar</v>
      </c>
      <c r="N316" s="3" t="str">
        <f>VLOOKUP($H316,Customers!$A$1:$I$721,7,FALSE)</f>
        <v>Self-Employed Professional</v>
      </c>
      <c r="O316" s="3">
        <f>VLOOKUP($H316,Customers!$A$1:$I$721,8,FALSE)</f>
        <v>1510000</v>
      </c>
      <c r="P316" s="3" t="str">
        <f>VLOOKUP($H316,Customers!$A$1:$I$721,9,FALSE)</f>
        <v>Individual</v>
      </c>
      <c r="Q316" s="3" t="s">
        <v>36</v>
      </c>
      <c r="R316" s="3" t="str" cm="1">
        <f t="array" ref="R316:Y316">VLOOKUP($Q316,Cars[],{2,3,4,5,6,7,8,9},FALSE)</f>
        <v>Tata</v>
      </c>
      <c r="S316" s="3" t="str">
        <v>Punch</v>
      </c>
      <c r="T316" s="3" t="str">
        <v>SUV</v>
      </c>
      <c r="U316" s="3" t="str">
        <v>Petrol</v>
      </c>
      <c r="V316" s="3" t="str">
        <v>Manual</v>
      </c>
      <c r="W316" s="3">
        <v>650000</v>
      </c>
      <c r="X316" s="3">
        <v>2021</v>
      </c>
      <c r="Y316" s="3">
        <v>3</v>
      </c>
      <c r="Z316" s="3" t="s">
        <v>249</v>
      </c>
      <c r="AA316" s="3" t="str">
        <f>VLOOKUP(Z316,Dealers[],5,FALSE)</f>
        <v>East</v>
      </c>
      <c r="AB316" s="3" t="str" cm="1">
        <f t="array" ref="AB316:AE316">VLOOKUP($Z316,Dealers[],{2,7,8,9},FALSE)</f>
        <v>Patna Autoplex</v>
      </c>
      <c r="AC316" s="3">
        <v>2007</v>
      </c>
      <c r="AD316" s="3">
        <v>8000</v>
      </c>
      <c r="AE316" s="3">
        <v>3.9</v>
      </c>
      <c r="AF316" s="3" t="s">
        <v>457</v>
      </c>
      <c r="AG316" s="3" t="str">
        <f>VLOOKUP($AF316,SalesPerson[],2,FALSE)</f>
        <v>Priya Singh</v>
      </c>
      <c r="AH316" s="3">
        <f>_xlfn.XLOOKUP(AG316,Salespersons!$B:$B,Salespersons!$G:$G,,0)</f>
        <v>7</v>
      </c>
      <c r="AI316" s="3" t="str">
        <f>_xlfn.XLOOKUP(AG316,Salespersons!$B:$B,Salespersons!$I:$I,,0)</f>
        <v>True</v>
      </c>
      <c r="AJ316" s="3" t="s">
        <v>78</v>
      </c>
      <c r="AK316" s="14">
        <f t="shared" si="24"/>
        <v>2.7692307692307693E-2</v>
      </c>
      <c r="AL316" s="5">
        <v>18000</v>
      </c>
      <c r="AM316" s="5">
        <f t="shared" si="25"/>
        <v>632000</v>
      </c>
      <c r="AN316" s="16">
        <f t="shared" si="29"/>
        <v>6.32</v>
      </c>
      <c r="AO316" s="3" t="s">
        <v>95</v>
      </c>
      <c r="AP316" s="3" t="s">
        <v>227</v>
      </c>
      <c r="AQ316" s="3" t="s">
        <v>46</v>
      </c>
      <c r="AR316" s="3" t="s">
        <v>24</v>
      </c>
      <c r="AS316" s="3" t="str" cm="1">
        <f t="array" ref="AS316:AW316">VLOOKUP($A316,Feedback[],{2,4,5,6,7},FALSE)</f>
        <v>FB0167</v>
      </c>
      <c r="AT316" s="3">
        <v>2</v>
      </c>
      <c r="AU316" s="3">
        <v>4</v>
      </c>
      <c r="AV316" s="3" t="str">
        <v>Online Survey</v>
      </c>
      <c r="AW316" s="3" t="str">
        <v>Pricing</v>
      </c>
    </row>
    <row r="317" spans="1:49" x14ac:dyDescent="0.3">
      <c r="A317" s="3" t="s">
        <v>746</v>
      </c>
      <c r="B317" s="4">
        <v>45646</v>
      </c>
      <c r="C317" s="4" t="str">
        <f t="shared" si="26"/>
        <v>Dec</v>
      </c>
      <c r="D317" s="4" t="str">
        <f t="shared" si="27"/>
        <v>2024</v>
      </c>
      <c r="E317" s="4">
        <v>45676</v>
      </c>
      <c r="F317" s="3" t="s">
        <v>23</v>
      </c>
      <c r="G317" s="3">
        <f t="shared" si="28"/>
        <v>30</v>
      </c>
      <c r="H317" s="3" t="s">
        <v>747</v>
      </c>
      <c r="I317" s="3" t="str">
        <f>VLOOKUP($H317,Customers!$A$1:$I$721,2,FALSE)</f>
        <v>Sneha Nair</v>
      </c>
      <c r="J317" s="3" t="str">
        <f>VLOOKUP($H317,Customers!$A$1:$I$721,3,FALSE)</f>
        <v>Female</v>
      </c>
      <c r="K317" s="3">
        <f>VLOOKUP($H317,Customers!$A$1:$I$721,4,FALSE)</f>
        <v>62</v>
      </c>
      <c r="L317" s="3" t="str">
        <f>VLOOKUP($H317,Customers!$A$1:$I$721,5,FALSE)</f>
        <v>Bhopal</v>
      </c>
      <c r="M317" s="3" t="str">
        <f>VLOOKUP($H317,Customers!$A$1:$I$721,6,FALSE)</f>
        <v>Madhya Pradesh</v>
      </c>
      <c r="N317" s="3" t="str">
        <f>VLOOKUP($H317,Customers!$A$1:$I$721,7,FALSE)</f>
        <v>Salaried - Private</v>
      </c>
      <c r="O317" s="3">
        <f>VLOOKUP($H317,Customers!$A$1:$I$721,8,FALSE)</f>
        <v>1130000</v>
      </c>
      <c r="P317" s="3" t="str">
        <f>VLOOKUP($H317,Customers!$A$1:$I$721,9,FALSE)</f>
        <v>Individual</v>
      </c>
      <c r="Q317" s="3" t="s">
        <v>92</v>
      </c>
      <c r="R317" s="3" t="str" cm="1">
        <f t="array" ref="R317:Y317">VLOOKUP($Q317,Cars[],{2,3,4,5,6,7,8,9},FALSE)</f>
        <v>Hyundai</v>
      </c>
      <c r="S317" s="3" t="str">
        <v>Verna</v>
      </c>
      <c r="T317" s="3" t="str">
        <v>Sedan</v>
      </c>
      <c r="U317" s="3" t="str">
        <v>Petrol</v>
      </c>
      <c r="V317" s="3" t="str">
        <v>Automatic</v>
      </c>
      <c r="W317" s="3">
        <v>1100000</v>
      </c>
      <c r="X317" s="3">
        <v>2023</v>
      </c>
      <c r="Y317" s="3">
        <v>2</v>
      </c>
      <c r="Z317" s="3" t="s">
        <v>93</v>
      </c>
      <c r="AA317" s="3" t="str">
        <f>VLOOKUP(Z317,Dealers[],5,FALSE)</f>
        <v>Central</v>
      </c>
      <c r="AB317" s="3" t="str" cm="1">
        <f t="array" ref="AB317:AE317">VLOOKUP($Z317,Dealers[],{2,7,8,9},FALSE)</f>
        <v>Bhopal Autoplex</v>
      </c>
      <c r="AC317" s="3">
        <v>2013</v>
      </c>
      <c r="AD317" s="3">
        <v>12000</v>
      </c>
      <c r="AE317" s="3">
        <v>3.9</v>
      </c>
      <c r="AF317" s="3" t="s">
        <v>94</v>
      </c>
      <c r="AG317" s="3" t="str">
        <f>VLOOKUP($AF317,SalesPerson[],2,FALSE)</f>
        <v>Imran Verma</v>
      </c>
      <c r="AH317" s="3">
        <f>_xlfn.XLOOKUP(AG317,Salespersons!$B:$B,Salespersons!$G:$G,,0)</f>
        <v>5</v>
      </c>
      <c r="AI317" s="3" t="str">
        <f>_xlfn.XLOOKUP(AG317,Salespersons!$B:$B,Salespersons!$I:$I,,0)</f>
        <v>True</v>
      </c>
      <c r="AJ317" s="3" t="s">
        <v>45</v>
      </c>
      <c r="AK317" s="14">
        <f t="shared" si="24"/>
        <v>4.9090909090909088E-2</v>
      </c>
      <c r="AL317" s="5">
        <v>54000</v>
      </c>
      <c r="AM317" s="5">
        <f t="shared" si="25"/>
        <v>1046000</v>
      </c>
      <c r="AN317" s="16">
        <f t="shared" si="29"/>
        <v>10.46</v>
      </c>
      <c r="AO317" s="3" t="s">
        <v>20</v>
      </c>
      <c r="AP317" s="3" t="s">
        <v>21</v>
      </c>
      <c r="AQ317" s="3" t="s">
        <v>119</v>
      </c>
      <c r="AR317" s="3" t="s">
        <v>24</v>
      </c>
      <c r="AS317" s="3" t="str" cm="1">
        <f t="array" ref="AS317:AW317">VLOOKUP($A317,Feedback[],{2,4,5,6,7},FALSE)</f>
        <v>FB0168</v>
      </c>
      <c r="AT317" s="3">
        <v>3</v>
      </c>
      <c r="AU317" s="3">
        <v>8</v>
      </c>
      <c r="AV317" s="3" t="str">
        <v>Dealer Visit</v>
      </c>
      <c r="AW317" s="3" t="str">
        <v>None</v>
      </c>
    </row>
    <row r="318" spans="1:49" x14ac:dyDescent="0.3">
      <c r="A318" s="3" t="s">
        <v>748</v>
      </c>
      <c r="B318" s="4">
        <v>45646</v>
      </c>
      <c r="C318" s="4" t="str">
        <f t="shared" si="26"/>
        <v>Dec</v>
      </c>
      <c r="D318" s="4" t="str">
        <f t="shared" si="27"/>
        <v>2024</v>
      </c>
      <c r="E318" s="3"/>
      <c r="F318" s="3" t="s">
        <v>114</v>
      </c>
      <c r="G318" s="3" t="str">
        <f t="shared" si="28"/>
        <v/>
      </c>
      <c r="H318" s="3" t="s">
        <v>749</v>
      </c>
      <c r="I318" s="3" t="str">
        <f>VLOOKUP($H318,Customers!$A$1:$I$721,2,FALSE)</f>
        <v>Ritu Mishra</v>
      </c>
      <c r="J318" s="3" t="str">
        <f>VLOOKUP($H318,Customers!$A$1:$I$721,3,FALSE)</f>
        <v>Female</v>
      </c>
      <c r="K318" s="3">
        <f>VLOOKUP($H318,Customers!$A$1:$I$721,4,FALSE)</f>
        <v>37</v>
      </c>
      <c r="L318" s="3" t="str">
        <f>VLOOKUP($H318,Customers!$A$1:$I$721,5,FALSE)</f>
        <v>Surat</v>
      </c>
      <c r="M318" s="3" t="str">
        <f>VLOOKUP($H318,Customers!$A$1:$I$721,6,FALSE)</f>
        <v>Gujarat</v>
      </c>
      <c r="N318" s="3" t="str">
        <f>VLOOKUP($H318,Customers!$A$1:$I$721,7,FALSE)</f>
        <v>Salaried - Private</v>
      </c>
      <c r="O318" s="3">
        <f>VLOOKUP($H318,Customers!$A$1:$I$721,8,FALSE)</f>
        <v>1120000</v>
      </c>
      <c r="P318" s="3" t="str">
        <f>VLOOKUP($H318,Customers!$A$1:$I$721,9,FALSE)</f>
        <v>Individual</v>
      </c>
      <c r="Q318" s="3" t="s">
        <v>256</v>
      </c>
      <c r="R318" s="3" t="str" cm="1">
        <f t="array" ref="R318:Y318">VLOOKUP($Q318,Cars[],{2,3,4,5,6,7,8,9},FALSE)</f>
        <v>Maruti Suzuki</v>
      </c>
      <c r="S318" s="3" t="str">
        <v>Alto K10</v>
      </c>
      <c r="T318" s="3" t="str">
        <v>Hatchback</v>
      </c>
      <c r="U318" s="3" t="str">
        <v>Petrol</v>
      </c>
      <c r="V318" s="3" t="str">
        <v>Manual</v>
      </c>
      <c r="W318" s="3">
        <v>425000</v>
      </c>
      <c r="X318" s="3">
        <v>2022</v>
      </c>
      <c r="Y318" s="3">
        <v>3</v>
      </c>
      <c r="Z318" s="3" t="s">
        <v>225</v>
      </c>
      <c r="AA318" s="3" t="str">
        <f>VLOOKUP(Z318,Dealers[],5,FALSE)</f>
        <v>West</v>
      </c>
      <c r="AB318" s="3" t="str" cm="1">
        <f t="array" ref="AB318:AE318">VLOOKUP($Z318,Dealers[],{2,7,8,9},FALSE)</f>
        <v>Surat Autoplex</v>
      </c>
      <c r="AC318" s="3">
        <v>2010</v>
      </c>
      <c r="AD318" s="3">
        <v>10000</v>
      </c>
      <c r="AE318" s="3">
        <v>4.4000000000000004</v>
      </c>
      <c r="AF318" s="3" t="s">
        <v>226</v>
      </c>
      <c r="AG318" s="3" t="str">
        <f>VLOOKUP($AF318,SalesPerson[],2,FALSE)</f>
        <v>Jatin Kapoor</v>
      </c>
      <c r="AH318" s="3">
        <f>_xlfn.XLOOKUP(AG318,Salespersons!$B:$B,Salespersons!$G:$G,,0)</f>
        <v>5</v>
      </c>
      <c r="AI318" s="3" t="str">
        <f>_xlfn.XLOOKUP(AG318,Salespersons!$B:$B,Salespersons!$I:$I,,0)</f>
        <v>True</v>
      </c>
      <c r="AJ318" s="3" t="s">
        <v>30</v>
      </c>
      <c r="AK318" s="14">
        <f t="shared" si="24"/>
        <v>0.04</v>
      </c>
      <c r="AL318" s="5">
        <v>17000</v>
      </c>
      <c r="AM318" s="5">
        <f t="shared" si="25"/>
        <v>408000</v>
      </c>
      <c r="AN318" s="16">
        <f t="shared" si="29"/>
        <v>4.08</v>
      </c>
      <c r="AO318" s="3" t="s">
        <v>20</v>
      </c>
      <c r="AP318" s="3" t="s">
        <v>21</v>
      </c>
      <c r="AQ318" s="3" t="s">
        <v>22</v>
      </c>
      <c r="AR318" s="3" t="s">
        <v>24</v>
      </c>
      <c r="AS318" s="3" t="s">
        <v>4646</v>
      </c>
      <c r="AT318" s="3" t="s">
        <v>4646</v>
      </c>
      <c r="AU318" s="3" t="s">
        <v>4646</v>
      </c>
      <c r="AV318" s="3" t="s">
        <v>4646</v>
      </c>
      <c r="AW318" s="3" t="s">
        <v>4646</v>
      </c>
    </row>
    <row r="319" spans="1:49" x14ac:dyDescent="0.3">
      <c r="A319" s="3" t="s">
        <v>750</v>
      </c>
      <c r="B319" s="4">
        <v>45649</v>
      </c>
      <c r="C319" s="4" t="str">
        <f t="shared" si="26"/>
        <v>Dec</v>
      </c>
      <c r="D319" s="4" t="str">
        <f t="shared" si="27"/>
        <v>2024</v>
      </c>
      <c r="E319" s="4">
        <v>45681</v>
      </c>
      <c r="F319" s="3" t="s">
        <v>23</v>
      </c>
      <c r="G319" s="3">
        <f t="shared" si="28"/>
        <v>32</v>
      </c>
      <c r="H319" s="3" t="s">
        <v>751</v>
      </c>
      <c r="I319" s="3" t="str">
        <f>VLOOKUP($H319,Customers!$A$1:$I$721,2,FALSE)</f>
        <v>Vivek Joshi</v>
      </c>
      <c r="J319" s="3" t="str">
        <f>VLOOKUP($H319,Customers!$A$1:$I$721,3,FALSE)</f>
        <v>Male</v>
      </c>
      <c r="K319" s="3">
        <f>VLOOKUP($H319,Customers!$A$1:$I$721,4,FALSE)</f>
        <v>37</v>
      </c>
      <c r="L319" s="3" t="str">
        <f>VLOOKUP($H319,Customers!$A$1:$I$721,5,FALSE)</f>
        <v>Surat</v>
      </c>
      <c r="M319" s="3" t="str">
        <f>VLOOKUP($H319,Customers!$A$1:$I$721,6,FALSE)</f>
        <v>Gujarat</v>
      </c>
      <c r="N319" s="3" t="str">
        <f>VLOOKUP($H319,Customers!$A$1:$I$721,7,FALSE)</f>
        <v>Teacher</v>
      </c>
      <c r="O319" s="3">
        <f>VLOOKUP($H319,Customers!$A$1:$I$721,8,FALSE)</f>
        <v>630000</v>
      </c>
      <c r="P319" s="3" t="str">
        <f>VLOOKUP($H319,Customers!$A$1:$I$721,9,FALSE)</f>
        <v>Individual</v>
      </c>
      <c r="Q319" s="3" t="s">
        <v>274</v>
      </c>
      <c r="R319" s="3" t="str" cm="1">
        <f t="array" ref="R319:Y319">VLOOKUP($Q319,Cars[],{2,3,4,5,6,7,8,9},FALSE)</f>
        <v>Tata</v>
      </c>
      <c r="S319" s="3" t="str">
        <v>Harrier</v>
      </c>
      <c r="T319" s="3" t="str">
        <v>SUV</v>
      </c>
      <c r="U319" s="3" t="str">
        <v>Diesel</v>
      </c>
      <c r="V319" s="3" t="str">
        <v>Automatic</v>
      </c>
      <c r="W319" s="3">
        <v>1550000</v>
      </c>
      <c r="X319" s="3">
        <v>2023</v>
      </c>
      <c r="Y319" s="3">
        <v>2</v>
      </c>
      <c r="Z319" s="3" t="s">
        <v>209</v>
      </c>
      <c r="AA319" s="3" t="str">
        <f>VLOOKUP(Z319,Dealers[],5,FALSE)</f>
        <v>West</v>
      </c>
      <c r="AB319" s="3" t="str" cm="1">
        <f t="array" ref="AB319:AE319">VLOOKUP($Z319,Dealers[],{2,7,8,9},FALSE)</f>
        <v>Ahmedabad Auto Hub</v>
      </c>
      <c r="AC319" s="3">
        <v>2011</v>
      </c>
      <c r="AD319" s="3">
        <v>12000</v>
      </c>
      <c r="AE319" s="3">
        <v>3.8</v>
      </c>
      <c r="AF319" s="3" t="s">
        <v>329</v>
      </c>
      <c r="AG319" s="3" t="str">
        <f>VLOOKUP($AF319,SalesPerson[],2,FALSE)</f>
        <v>Nitin Das</v>
      </c>
      <c r="AH319" s="3">
        <f>_xlfn.XLOOKUP(AG319,Salespersons!$B:$B,Salespersons!$G:$G,,0)</f>
        <v>5</v>
      </c>
      <c r="AI319" s="3" t="str">
        <f>_xlfn.XLOOKUP(AG319,Salespersons!$B:$B,Salespersons!$I:$I,,0)</f>
        <v>True</v>
      </c>
      <c r="AJ319" s="3" t="s">
        <v>75</v>
      </c>
      <c r="AK319" s="14">
        <f t="shared" si="24"/>
        <v>9.6774193548387101E-3</v>
      </c>
      <c r="AL319" s="5">
        <v>15000</v>
      </c>
      <c r="AM319" s="5">
        <f t="shared" si="25"/>
        <v>1535000</v>
      </c>
      <c r="AN319" s="16">
        <f t="shared" si="29"/>
        <v>15.35</v>
      </c>
      <c r="AO319" s="3" t="s">
        <v>20</v>
      </c>
      <c r="AP319" s="3" t="s">
        <v>21</v>
      </c>
      <c r="AQ319" s="3" t="s">
        <v>53</v>
      </c>
      <c r="AR319" s="3" t="s">
        <v>47</v>
      </c>
      <c r="AS319" s="3" t="str" cm="1">
        <f t="array" ref="AS319:AW319">VLOOKUP($A319,Feedback[],{2,4,5,6,7},FALSE)</f>
        <v>FB0169</v>
      </c>
      <c r="AT319" s="3">
        <v>5</v>
      </c>
      <c r="AU319" s="3">
        <v>10</v>
      </c>
      <c r="AV319" s="3" t="str">
        <v>Dealer Visit</v>
      </c>
      <c r="AW319" s="3" t="str">
        <v>None</v>
      </c>
    </row>
    <row r="320" spans="1:49" x14ac:dyDescent="0.3">
      <c r="A320" s="3" t="s">
        <v>752</v>
      </c>
      <c r="B320" s="4">
        <v>45650</v>
      </c>
      <c r="C320" s="4" t="str">
        <f t="shared" si="26"/>
        <v>Dec</v>
      </c>
      <c r="D320" s="4" t="str">
        <f t="shared" si="27"/>
        <v>2024</v>
      </c>
      <c r="E320" s="4">
        <v>45668</v>
      </c>
      <c r="F320" s="3" t="s">
        <v>23</v>
      </c>
      <c r="G320" s="3">
        <f t="shared" si="28"/>
        <v>18</v>
      </c>
      <c r="H320" s="3" t="s">
        <v>753</v>
      </c>
      <c r="I320" s="3" t="str">
        <f>VLOOKUP($H320,Customers!$A$1:$I$721,2,FALSE)</f>
        <v>Dinesh Verma</v>
      </c>
      <c r="J320" s="3" t="str">
        <f>VLOOKUP($H320,Customers!$A$1:$I$721,3,FALSE)</f>
        <v>Male</v>
      </c>
      <c r="K320" s="3">
        <f>VLOOKUP($H320,Customers!$A$1:$I$721,4,FALSE)</f>
        <v>33</v>
      </c>
      <c r="L320" s="3" t="str">
        <f>VLOOKUP($H320,Customers!$A$1:$I$721,5,FALSE)</f>
        <v>Pune</v>
      </c>
      <c r="M320" s="3" t="str">
        <f>VLOOKUP($H320,Customers!$A$1:$I$721,6,FALSE)</f>
        <v>Maharashtra</v>
      </c>
      <c r="N320" s="3" t="str">
        <f>VLOOKUP($H320,Customers!$A$1:$I$721,7,FALSE)</f>
        <v>Salaried - Private</v>
      </c>
      <c r="O320" s="3">
        <f>VLOOKUP($H320,Customers!$A$1:$I$721,8,FALSE)</f>
        <v>770000</v>
      </c>
      <c r="P320" s="3" t="str">
        <f>VLOOKUP($H320,Customers!$A$1:$I$721,9,FALSE)</f>
        <v>Individual</v>
      </c>
      <c r="Q320" s="3" t="s">
        <v>56</v>
      </c>
      <c r="R320" s="3" t="str" cm="1">
        <f t="array" ref="R320:Y320">VLOOKUP($Q320,Cars[],{2,3,4,5,6,7,8,9},FALSE)</f>
        <v>Maruti Suzuki</v>
      </c>
      <c r="S320" s="3" t="str">
        <v>Baleno</v>
      </c>
      <c r="T320" s="3" t="str">
        <v>Hatchback</v>
      </c>
      <c r="U320" s="3" t="str">
        <v>Petrol</v>
      </c>
      <c r="V320" s="3" t="str">
        <v>Automatic</v>
      </c>
      <c r="W320" s="3">
        <v>760000</v>
      </c>
      <c r="X320" s="3">
        <v>2022</v>
      </c>
      <c r="Y320" s="3">
        <v>2</v>
      </c>
      <c r="Z320" s="3" t="s">
        <v>84</v>
      </c>
      <c r="AA320" s="3" t="str">
        <f>VLOOKUP(Z320,Dealers[],5,FALSE)</f>
        <v>West</v>
      </c>
      <c r="AB320" s="3" t="str" cm="1">
        <f t="array" ref="AB320:AE320">VLOOKUP($Z320,Dealers[],{2,7,8,9},FALSE)</f>
        <v>Pune Autoplex</v>
      </c>
      <c r="AC320" s="3">
        <v>2014</v>
      </c>
      <c r="AD320" s="3">
        <v>3000</v>
      </c>
      <c r="AE320" s="3">
        <v>4.5999999999999996</v>
      </c>
      <c r="AF320" s="3" t="s">
        <v>130</v>
      </c>
      <c r="AG320" s="3" t="str">
        <f>VLOOKUP($AF320,SalesPerson[],2,FALSE)</f>
        <v>Nitin Pillai</v>
      </c>
      <c r="AH320" s="3">
        <f>_xlfn.XLOOKUP(AG320,Salespersons!$B:$B,Salespersons!$G:$G,,0)</f>
        <v>6</v>
      </c>
      <c r="AI320" s="3" t="str">
        <f>_xlfn.XLOOKUP(AG320,Salespersons!$B:$B,Salespersons!$I:$I,,0)</f>
        <v>True</v>
      </c>
      <c r="AJ320" s="3" t="s">
        <v>78</v>
      </c>
      <c r="AK320" s="14">
        <f t="shared" si="24"/>
        <v>0</v>
      </c>
      <c r="AL320" s="5">
        <v>0</v>
      </c>
      <c r="AM320" s="5">
        <f t="shared" si="25"/>
        <v>760000</v>
      </c>
      <c r="AN320" s="16">
        <f t="shared" si="29"/>
        <v>7.6</v>
      </c>
      <c r="AO320" s="3" t="s">
        <v>20</v>
      </c>
      <c r="AP320" s="3" t="s">
        <v>21</v>
      </c>
      <c r="AQ320" s="3" t="s">
        <v>119</v>
      </c>
      <c r="AR320" s="3" t="s">
        <v>24</v>
      </c>
      <c r="AS320" s="3" t="s">
        <v>4646</v>
      </c>
      <c r="AT320" s="3" t="s">
        <v>4646</v>
      </c>
      <c r="AU320" s="3" t="s">
        <v>4646</v>
      </c>
      <c r="AV320" s="3" t="s">
        <v>4646</v>
      </c>
      <c r="AW320" s="3" t="s">
        <v>4646</v>
      </c>
    </row>
    <row r="321" spans="1:49" x14ac:dyDescent="0.3">
      <c r="A321" s="3" t="s">
        <v>754</v>
      </c>
      <c r="B321" s="4">
        <v>45651</v>
      </c>
      <c r="C321" s="4" t="str">
        <f t="shared" si="26"/>
        <v>Dec</v>
      </c>
      <c r="D321" s="4" t="str">
        <f t="shared" si="27"/>
        <v>2024</v>
      </c>
      <c r="E321" s="4">
        <v>45683</v>
      </c>
      <c r="F321" s="3" t="s">
        <v>23</v>
      </c>
      <c r="G321" s="3">
        <f t="shared" si="28"/>
        <v>32</v>
      </c>
      <c r="H321" s="3" t="s">
        <v>349</v>
      </c>
      <c r="I321" s="3" t="str">
        <f>VLOOKUP($H321,Customers!$A$1:$I$721,2,FALSE)</f>
        <v>Tarun Singh</v>
      </c>
      <c r="J321" s="3" t="str">
        <f>VLOOKUP($H321,Customers!$A$1:$I$721,3,FALSE)</f>
        <v>Male</v>
      </c>
      <c r="K321" s="3">
        <f>VLOOKUP($H321,Customers!$A$1:$I$721,4,FALSE)</f>
        <v>38</v>
      </c>
      <c r="L321" s="3" t="str">
        <f>VLOOKUP($H321,Customers!$A$1:$I$721,5,FALSE)</f>
        <v>Noida</v>
      </c>
      <c r="M321" s="3" t="str">
        <f>VLOOKUP($H321,Customers!$A$1:$I$721,6,FALSE)</f>
        <v>Uttar Pradesh</v>
      </c>
      <c r="N321" s="3" t="str">
        <f>VLOOKUP($H321,Customers!$A$1:$I$721,7,FALSE)</f>
        <v>Doctor</v>
      </c>
      <c r="O321" s="3">
        <f>VLOOKUP($H321,Customers!$A$1:$I$721,8,FALSE)</f>
        <v>2720000</v>
      </c>
      <c r="P321" s="3" t="str">
        <f>VLOOKUP($H321,Customers!$A$1:$I$721,9,FALSE)</f>
        <v>Individual</v>
      </c>
      <c r="Q321" s="3" t="s">
        <v>92</v>
      </c>
      <c r="R321" s="3" t="str" cm="1">
        <f t="array" ref="R321:Y321">VLOOKUP($Q321,Cars[],{2,3,4,5,6,7,8,9},FALSE)</f>
        <v>Hyundai</v>
      </c>
      <c r="S321" s="3" t="str">
        <v>Verna</v>
      </c>
      <c r="T321" s="3" t="str">
        <v>Sedan</v>
      </c>
      <c r="U321" s="3" t="str">
        <v>Petrol</v>
      </c>
      <c r="V321" s="3" t="str">
        <v>Automatic</v>
      </c>
      <c r="W321" s="3">
        <v>1100000</v>
      </c>
      <c r="X321" s="3">
        <v>2023</v>
      </c>
      <c r="Y321" s="3">
        <v>2</v>
      </c>
      <c r="Z321" s="3" t="s">
        <v>112</v>
      </c>
      <c r="AA321" s="3" t="str">
        <f>VLOOKUP(Z321,Dealers[],5,FALSE)</f>
        <v>North</v>
      </c>
      <c r="AB321" s="3" t="str" cm="1">
        <f t="array" ref="AB321:AE321">VLOOKUP($Z321,Dealers[],{2,7,8,9},FALSE)</f>
        <v>Noida Car World</v>
      </c>
      <c r="AC321" s="3">
        <v>2007</v>
      </c>
      <c r="AD321" s="3">
        <v>10000</v>
      </c>
      <c r="AE321" s="3">
        <v>3.8</v>
      </c>
      <c r="AF321" s="3" t="s">
        <v>505</v>
      </c>
      <c r="AG321" s="3" t="str">
        <f>VLOOKUP($AF321,SalesPerson[],2,FALSE)</f>
        <v>Imran Patel</v>
      </c>
      <c r="AH321" s="3">
        <f>_xlfn.XLOOKUP(AG321,Salespersons!$B:$B,Salespersons!$G:$G,,0)</f>
        <v>5</v>
      </c>
      <c r="AI321" s="3" t="str">
        <f>_xlfn.XLOOKUP(AG321,Salespersons!$B:$B,Salespersons!$I:$I,,0)</f>
        <v>True</v>
      </c>
      <c r="AJ321" s="3" t="s">
        <v>59</v>
      </c>
      <c r="AK321" s="14">
        <f t="shared" si="24"/>
        <v>3.3636363636363638E-2</v>
      </c>
      <c r="AL321" s="5">
        <v>37000</v>
      </c>
      <c r="AM321" s="5">
        <f t="shared" si="25"/>
        <v>1063000</v>
      </c>
      <c r="AN321" s="16">
        <f t="shared" si="29"/>
        <v>10.63</v>
      </c>
      <c r="AO321" s="3" t="s">
        <v>95</v>
      </c>
      <c r="AP321" s="3" t="s">
        <v>227</v>
      </c>
      <c r="AQ321" s="3" t="s">
        <v>86</v>
      </c>
      <c r="AR321" s="3" t="s">
        <v>47</v>
      </c>
      <c r="AS321" s="3" t="str" cm="1">
        <f t="array" ref="AS321:AW321">VLOOKUP($A321,Feedback[],{2,4,5,6,7},FALSE)</f>
        <v>FB0170</v>
      </c>
      <c r="AT321" s="3">
        <v>1</v>
      </c>
      <c r="AU321" s="3">
        <v>2</v>
      </c>
      <c r="AV321" s="3" t="str">
        <v>Dealer Visit</v>
      </c>
      <c r="AW321" s="3" t="str">
        <v>Vehicle Quality</v>
      </c>
    </row>
    <row r="322" spans="1:49" x14ac:dyDescent="0.3">
      <c r="A322" s="3" t="s">
        <v>755</v>
      </c>
      <c r="B322" s="4">
        <v>45654</v>
      </c>
      <c r="C322" s="4" t="str">
        <f t="shared" si="26"/>
        <v>Dec</v>
      </c>
      <c r="D322" s="4" t="str">
        <f t="shared" si="27"/>
        <v>2024</v>
      </c>
      <c r="E322" s="4">
        <v>45684</v>
      </c>
      <c r="F322" s="3" t="s">
        <v>23</v>
      </c>
      <c r="G322" s="3">
        <f t="shared" si="28"/>
        <v>30</v>
      </c>
      <c r="H322" s="3" t="s">
        <v>756</v>
      </c>
      <c r="I322" s="3" t="str">
        <f>VLOOKUP($H322,Customers!$A$1:$I$721,2,FALSE)</f>
        <v>Swati Verma</v>
      </c>
      <c r="J322" s="3" t="str">
        <f>VLOOKUP($H322,Customers!$A$1:$I$721,3,FALSE)</f>
        <v>Female</v>
      </c>
      <c r="K322" s="3">
        <f>VLOOKUP($H322,Customers!$A$1:$I$721,4,FALSE)</f>
        <v>43</v>
      </c>
      <c r="L322" s="3" t="str">
        <f>VLOOKUP($H322,Customers!$A$1:$I$721,5,FALSE)</f>
        <v>Guwahati</v>
      </c>
      <c r="M322" s="3" t="str">
        <f>VLOOKUP($H322,Customers!$A$1:$I$721,6,FALSE)</f>
        <v>Assam</v>
      </c>
      <c r="N322" s="3" t="str">
        <f>VLOOKUP($H322,Customers!$A$1:$I$721,7,FALSE)</f>
        <v>Business Owner</v>
      </c>
      <c r="O322" s="3">
        <f>VLOOKUP($H322,Customers!$A$1:$I$721,8,FALSE)</f>
        <v>1760000</v>
      </c>
      <c r="P322" s="3" t="str">
        <f>VLOOKUP($H322,Customers!$A$1:$I$721,9,FALSE)</f>
        <v>Individual</v>
      </c>
      <c r="Q322" s="3" t="s">
        <v>56</v>
      </c>
      <c r="R322" s="3" t="str" cm="1">
        <f t="array" ref="R322:Y322">VLOOKUP($Q322,Cars[],{2,3,4,5,6,7,8,9},FALSE)</f>
        <v>Maruti Suzuki</v>
      </c>
      <c r="S322" s="3" t="str">
        <v>Baleno</v>
      </c>
      <c r="T322" s="3" t="str">
        <v>Hatchback</v>
      </c>
      <c r="U322" s="3" t="str">
        <v>Petrol</v>
      </c>
      <c r="V322" s="3" t="str">
        <v>Automatic</v>
      </c>
      <c r="W322" s="3">
        <v>760000</v>
      </c>
      <c r="X322" s="3">
        <v>2022</v>
      </c>
      <c r="Y322" s="3">
        <v>2</v>
      </c>
      <c r="Z322" s="3" t="s">
        <v>134</v>
      </c>
      <c r="AA322" s="3" t="str">
        <f>VLOOKUP(Z322,Dealers[],5,FALSE)</f>
        <v>East</v>
      </c>
      <c r="AB322" s="3" t="str" cm="1">
        <f t="array" ref="AB322:AE322">VLOOKUP($Z322,Dealers[],{2,7,8,9},FALSE)</f>
        <v>Guwahati Automobiles</v>
      </c>
      <c r="AC322" s="3">
        <v>2005</v>
      </c>
      <c r="AD322" s="3">
        <v>12000</v>
      </c>
      <c r="AE322" s="3">
        <v>4.4000000000000004</v>
      </c>
      <c r="AF322" s="3" t="s">
        <v>135</v>
      </c>
      <c r="AG322" s="3" t="str">
        <f>VLOOKUP($AF322,SalesPerson[],2,FALSE)</f>
        <v>Tarun Mehta</v>
      </c>
      <c r="AH322" s="3">
        <f>_xlfn.XLOOKUP(AG322,Salespersons!$B:$B,Salespersons!$G:$G,,0)</f>
        <v>4</v>
      </c>
      <c r="AI322" s="3" t="str">
        <f>_xlfn.XLOOKUP(AG322,Salespersons!$B:$B,Salespersons!$I:$I,,0)</f>
        <v>True</v>
      </c>
      <c r="AJ322" s="3" t="s">
        <v>30</v>
      </c>
      <c r="AK322" s="14">
        <f t="shared" ref="AK322:AK385" si="30">AL322/W322</f>
        <v>4.3421052631578951E-2</v>
      </c>
      <c r="AL322" s="5">
        <v>33000</v>
      </c>
      <c r="AM322" s="5">
        <f t="shared" ref="AM322:AM385" si="31">W322-AL322</f>
        <v>727000</v>
      </c>
      <c r="AN322" s="16">
        <f t="shared" si="29"/>
        <v>7.27</v>
      </c>
      <c r="AO322" s="3" t="s">
        <v>31</v>
      </c>
      <c r="AP322" s="3" t="s">
        <v>96</v>
      </c>
      <c r="AQ322" s="3" t="s">
        <v>119</v>
      </c>
      <c r="AR322" s="3" t="s">
        <v>47</v>
      </c>
      <c r="AS322" s="3" t="s">
        <v>4646</v>
      </c>
      <c r="AT322" s="3" t="s">
        <v>4646</v>
      </c>
      <c r="AU322" s="3" t="s">
        <v>4646</v>
      </c>
      <c r="AV322" s="3" t="s">
        <v>4646</v>
      </c>
      <c r="AW322" s="3" t="s">
        <v>4646</v>
      </c>
    </row>
    <row r="323" spans="1:49" x14ac:dyDescent="0.3">
      <c r="A323" s="3" t="s">
        <v>757</v>
      </c>
      <c r="B323" s="4">
        <v>45654</v>
      </c>
      <c r="C323" s="4" t="str">
        <f t="shared" ref="C323:C386" si="32">TEXT(B323,"mmm")</f>
        <v>Dec</v>
      </c>
      <c r="D323" s="4" t="str">
        <f t="shared" ref="D323:D386" si="33">TEXT(B323,"yyyy")</f>
        <v>2024</v>
      </c>
      <c r="E323" s="4">
        <v>45680</v>
      </c>
      <c r="F323" s="3" t="s">
        <v>23</v>
      </c>
      <c r="G323" s="3">
        <f t="shared" ref="G323:G386" si="34">IF(E323=0,"",E323-B323)</f>
        <v>26</v>
      </c>
      <c r="H323" s="3" t="s">
        <v>758</v>
      </c>
      <c r="I323" s="3" t="str">
        <f>VLOOKUP($H323,Customers!$A$1:$I$721,2,FALSE)</f>
        <v>Pradeep Mishra</v>
      </c>
      <c r="J323" s="3" t="str">
        <f>VLOOKUP($H323,Customers!$A$1:$I$721,3,FALSE)</f>
        <v>Male</v>
      </c>
      <c r="K323" s="3">
        <f>VLOOKUP($H323,Customers!$A$1:$I$721,4,FALSE)</f>
        <v>52</v>
      </c>
      <c r="L323" s="3" t="str">
        <f>VLOOKUP($H323,Customers!$A$1:$I$721,5,FALSE)</f>
        <v>Mumbai</v>
      </c>
      <c r="M323" s="3" t="str">
        <f>VLOOKUP($H323,Customers!$A$1:$I$721,6,FALSE)</f>
        <v>Maharashtra</v>
      </c>
      <c r="N323" s="3" t="str">
        <f>VLOOKUP($H323,Customers!$A$1:$I$721,7,FALSE)</f>
        <v>Teacher</v>
      </c>
      <c r="O323" s="3">
        <f>VLOOKUP($H323,Customers!$A$1:$I$721,8,FALSE)</f>
        <v>400000</v>
      </c>
      <c r="P323" s="3" t="str">
        <f>VLOOKUP($H323,Customers!$A$1:$I$721,9,FALSE)</f>
        <v>Individual</v>
      </c>
      <c r="Q323" s="3" t="s">
        <v>145</v>
      </c>
      <c r="R323" s="3" t="str" cm="1">
        <f t="array" ref="R323:Y323">VLOOKUP($Q323,Cars[],{2,3,4,5,6,7,8,9},FALSE)</f>
        <v>Hyundai</v>
      </c>
      <c r="S323" s="3" t="str">
        <v>i20</v>
      </c>
      <c r="T323" s="3" t="str">
        <v>Hatchback</v>
      </c>
      <c r="U323" s="3" t="str">
        <v>Petrol</v>
      </c>
      <c r="V323" s="3" t="str">
        <v>Automatic</v>
      </c>
      <c r="W323" s="3">
        <v>780000</v>
      </c>
      <c r="X323" s="3">
        <v>2023</v>
      </c>
      <c r="Y323" s="3">
        <v>2</v>
      </c>
      <c r="Z323" s="3" t="s">
        <v>43</v>
      </c>
      <c r="AA323" s="3" t="str">
        <f>VLOOKUP(Z323,Dealers[],5,FALSE)</f>
        <v>West</v>
      </c>
      <c r="AB323" s="3" t="str" cm="1">
        <f t="array" ref="AB323:AE323">VLOOKUP($Z323,Dealers[],{2,7,8,9},FALSE)</f>
        <v>Nagpur Motors</v>
      </c>
      <c r="AC323" s="3">
        <v>2019</v>
      </c>
      <c r="AD323" s="3">
        <v>12000</v>
      </c>
      <c r="AE323" s="3">
        <v>4.5999999999999996</v>
      </c>
      <c r="AF323" s="3" t="s">
        <v>44</v>
      </c>
      <c r="AG323" s="3" t="str">
        <f>VLOOKUP($AF323,SalesPerson[],2,FALSE)</f>
        <v>Arjun Reddy</v>
      </c>
      <c r="AH323" s="3">
        <f>_xlfn.XLOOKUP(AG323,Salespersons!$B:$B,Salespersons!$G:$G,,0)</f>
        <v>5</v>
      </c>
      <c r="AI323" s="3" t="str">
        <f>_xlfn.XLOOKUP(AG323,Salespersons!$B:$B,Salespersons!$I:$I,,0)</f>
        <v>True</v>
      </c>
      <c r="AJ323" s="3" t="s">
        <v>75</v>
      </c>
      <c r="AK323" s="14">
        <f t="shared" si="30"/>
        <v>0</v>
      </c>
      <c r="AL323" s="5">
        <v>0</v>
      </c>
      <c r="AM323" s="5">
        <f t="shared" si="31"/>
        <v>780000</v>
      </c>
      <c r="AN323" s="16">
        <f t="shared" ref="AN323:AN386" si="35">AM323/100000</f>
        <v>7.8</v>
      </c>
      <c r="AO323" s="3" t="s">
        <v>20</v>
      </c>
      <c r="AP323" s="3" t="s">
        <v>21</v>
      </c>
      <c r="AQ323" s="3" t="s">
        <v>119</v>
      </c>
      <c r="AR323" s="3" t="s">
        <v>47</v>
      </c>
      <c r="AS323" s="3" t="str" cm="1">
        <f t="array" ref="AS323:AW323">VLOOKUP($A323,Feedback[],{2,4,5,6,7},FALSE)</f>
        <v>FB0171</v>
      </c>
      <c r="AT323" s="3">
        <v>5</v>
      </c>
      <c r="AU323" s="3">
        <v>10</v>
      </c>
      <c r="AV323" s="3" t="str">
        <v>Email</v>
      </c>
      <c r="AW323" s="3" t="str">
        <v>None</v>
      </c>
    </row>
    <row r="324" spans="1:49" x14ac:dyDescent="0.3">
      <c r="A324" s="3" t="s">
        <v>759</v>
      </c>
      <c r="B324" s="4">
        <v>45654</v>
      </c>
      <c r="C324" s="4" t="str">
        <f t="shared" si="32"/>
        <v>Dec</v>
      </c>
      <c r="D324" s="4" t="str">
        <f t="shared" si="33"/>
        <v>2024</v>
      </c>
      <c r="E324" s="4">
        <v>45662</v>
      </c>
      <c r="F324" s="3" t="s">
        <v>23</v>
      </c>
      <c r="G324" s="3">
        <f t="shared" si="34"/>
        <v>8</v>
      </c>
      <c r="H324" s="3" t="s">
        <v>760</v>
      </c>
      <c r="I324" s="3" t="str">
        <f>VLOOKUP($H324,Customers!$A$1:$I$721,2,FALSE)</f>
        <v>Sachin Mishra</v>
      </c>
      <c r="J324" s="3" t="str">
        <f>VLOOKUP($H324,Customers!$A$1:$I$721,3,FALSE)</f>
        <v>Male</v>
      </c>
      <c r="K324" s="3">
        <f>VLOOKUP($H324,Customers!$A$1:$I$721,4,FALSE)</f>
        <v>53</v>
      </c>
      <c r="L324" s="3" t="str">
        <f>VLOOKUP($H324,Customers!$A$1:$I$721,5,FALSE)</f>
        <v>Panipat</v>
      </c>
      <c r="M324" s="3" t="str">
        <f>VLOOKUP($H324,Customers!$A$1:$I$721,6,FALSE)</f>
        <v>Haryana</v>
      </c>
      <c r="N324" s="3" t="str">
        <f>VLOOKUP($H324,Customers!$A$1:$I$721,7,FALSE)</f>
        <v>Self-Employed Professional</v>
      </c>
      <c r="O324" s="3">
        <f>VLOOKUP($H324,Customers!$A$1:$I$721,8,FALSE)</f>
        <v>2430000</v>
      </c>
      <c r="P324" s="3" t="str">
        <f>VLOOKUP($H324,Customers!$A$1:$I$721,9,FALSE)</f>
        <v>Individual</v>
      </c>
      <c r="Q324" s="3" t="s">
        <v>138</v>
      </c>
      <c r="R324" s="3" t="str" cm="1">
        <f t="array" ref="R324:Y324">VLOOKUP($Q324,Cars[],{2,3,4,5,6,7,8,9},FALSE)</f>
        <v>Tata</v>
      </c>
      <c r="S324" s="3" t="str">
        <v>Nexon</v>
      </c>
      <c r="T324" s="3" t="str">
        <v>SUV</v>
      </c>
      <c r="U324" s="3" t="str">
        <v>Diesel</v>
      </c>
      <c r="V324" s="3" t="str">
        <v>Manual</v>
      </c>
      <c r="W324" s="3">
        <v>950000</v>
      </c>
      <c r="X324" s="3">
        <v>2023</v>
      </c>
      <c r="Y324" s="3">
        <v>3</v>
      </c>
      <c r="Z324" s="3" t="s">
        <v>57</v>
      </c>
      <c r="AA324" s="3" t="str">
        <f>VLOOKUP(Z324,Dealers[],5,FALSE)</f>
        <v>North</v>
      </c>
      <c r="AB324" s="3" t="str" cm="1">
        <f t="array" ref="AB324:AE324">VLOOKUP($Z324,Dealers[],{2,7,8,9},FALSE)</f>
        <v>Gurugram Autoplex</v>
      </c>
      <c r="AC324" s="3">
        <v>2007</v>
      </c>
      <c r="AD324" s="3">
        <v>10000</v>
      </c>
      <c r="AE324" s="3">
        <v>4</v>
      </c>
      <c r="AF324" s="3" t="s">
        <v>429</v>
      </c>
      <c r="AG324" s="3" t="str">
        <f>VLOOKUP($AF324,SalesPerson[],2,FALSE)</f>
        <v>Shweta Malhotra</v>
      </c>
      <c r="AH324" s="3">
        <f>_xlfn.XLOOKUP(AG324,Salespersons!$B:$B,Salespersons!$G:$G,,0)</f>
        <v>4</v>
      </c>
      <c r="AI324" s="3" t="str">
        <f>_xlfn.XLOOKUP(AG324,Salespersons!$B:$B,Salespersons!$I:$I,,0)</f>
        <v>True</v>
      </c>
      <c r="AJ324" s="3" t="s">
        <v>75</v>
      </c>
      <c r="AK324" s="14">
        <f t="shared" si="30"/>
        <v>0</v>
      </c>
      <c r="AL324" s="5">
        <v>0</v>
      </c>
      <c r="AM324" s="5">
        <f t="shared" si="31"/>
        <v>950000</v>
      </c>
      <c r="AN324" s="16">
        <f t="shared" si="35"/>
        <v>9.5</v>
      </c>
      <c r="AO324" s="3" t="s">
        <v>31</v>
      </c>
      <c r="AP324" s="3" t="s">
        <v>70</v>
      </c>
      <c r="AQ324" s="3" t="s">
        <v>33</v>
      </c>
      <c r="AR324" s="3" t="s">
        <v>47</v>
      </c>
      <c r="AS324" s="3" t="str" cm="1">
        <f t="array" ref="AS324:AW324">VLOOKUP($A324,Feedback[],{2,4,5,6,7},FALSE)</f>
        <v>FB0172</v>
      </c>
      <c r="AT324" s="3">
        <v>5</v>
      </c>
      <c r="AU324" s="3">
        <v>10</v>
      </c>
      <c r="AV324" s="3" t="str">
        <v>Phone</v>
      </c>
      <c r="AW324" s="3" t="str">
        <v>None</v>
      </c>
    </row>
    <row r="325" spans="1:49" x14ac:dyDescent="0.3">
      <c r="A325" s="3" t="s">
        <v>761</v>
      </c>
      <c r="B325" s="4">
        <v>45655</v>
      </c>
      <c r="C325" s="4" t="str">
        <f t="shared" si="32"/>
        <v>Dec</v>
      </c>
      <c r="D325" s="4" t="str">
        <f t="shared" si="33"/>
        <v>2024</v>
      </c>
      <c r="E325" s="4">
        <v>45664</v>
      </c>
      <c r="F325" s="3" t="s">
        <v>23</v>
      </c>
      <c r="G325" s="3">
        <f t="shared" si="34"/>
        <v>9</v>
      </c>
      <c r="H325" s="3" t="s">
        <v>762</v>
      </c>
      <c r="I325" s="3" t="str">
        <f>VLOOKUP($H325,Customers!$A$1:$I$721,2,FALSE)</f>
        <v>Kunal Mishra</v>
      </c>
      <c r="J325" s="3" t="str">
        <f>VLOOKUP($H325,Customers!$A$1:$I$721,3,FALSE)</f>
        <v>Male</v>
      </c>
      <c r="K325" s="3">
        <f>VLOOKUP($H325,Customers!$A$1:$I$721,4,FALSE)</f>
        <v>40</v>
      </c>
      <c r="L325" s="3" t="str">
        <f>VLOOKUP($H325,Customers!$A$1:$I$721,5,FALSE)</f>
        <v>Jaipur</v>
      </c>
      <c r="M325" s="3" t="str">
        <f>VLOOKUP($H325,Customers!$A$1:$I$721,6,FALSE)</f>
        <v>Rajasthan</v>
      </c>
      <c r="N325" s="3" t="str">
        <f>VLOOKUP($H325,Customers!$A$1:$I$721,7,FALSE)</f>
        <v>Self-Employed Professional</v>
      </c>
      <c r="O325" s="3">
        <f>VLOOKUP($H325,Customers!$A$1:$I$721,8,FALSE)</f>
        <v>1600000</v>
      </c>
      <c r="P325" s="3" t="str">
        <f>VLOOKUP($H325,Customers!$A$1:$I$721,9,FALSE)</f>
        <v>Individual</v>
      </c>
      <c r="Q325" s="3" t="s">
        <v>67</v>
      </c>
      <c r="R325" s="3" t="str" cm="1">
        <f t="array" ref="R325:Y325">VLOOKUP($Q325,Cars[],{2,3,4,5,6,7,8,9},FALSE)</f>
        <v>Maruti Suzuki</v>
      </c>
      <c r="S325" s="3" t="str">
        <v>Dzire</v>
      </c>
      <c r="T325" s="3" t="str">
        <v>Sedan</v>
      </c>
      <c r="U325" s="3" t="str">
        <v>Petrol</v>
      </c>
      <c r="V325" s="3" t="str">
        <v>Manual</v>
      </c>
      <c r="W325" s="3">
        <v>690000</v>
      </c>
      <c r="X325" s="3">
        <v>2024</v>
      </c>
      <c r="Y325" s="3">
        <v>3</v>
      </c>
      <c r="Z325" s="3" t="s">
        <v>146</v>
      </c>
      <c r="AA325" s="3" t="str">
        <f>VLOOKUP(Z325,Dealers[],5,FALSE)</f>
        <v>North</v>
      </c>
      <c r="AB325" s="3" t="str" cm="1">
        <f t="array" ref="AB325:AE325">VLOOKUP($Z325,Dealers[],{2,7,8,9},FALSE)</f>
        <v>Jaipur Wheels</v>
      </c>
      <c r="AC325" s="3">
        <v>2015</v>
      </c>
      <c r="AD325" s="3">
        <v>3000</v>
      </c>
      <c r="AE325" s="3">
        <v>3.5</v>
      </c>
      <c r="AF325" s="3" t="s">
        <v>198</v>
      </c>
      <c r="AG325" s="3" t="str">
        <f>VLOOKUP($AF325,SalesPerson[],2,FALSE)</f>
        <v>Rahul Kapoor</v>
      </c>
      <c r="AH325" s="3">
        <f>_xlfn.XLOOKUP(AG325,Salespersons!$B:$B,Salespersons!$G:$G,,0)</f>
        <v>8</v>
      </c>
      <c r="AI325" s="3" t="str">
        <f>_xlfn.XLOOKUP(AG325,Salespersons!$B:$B,Salespersons!$I:$I,,0)</f>
        <v>True</v>
      </c>
      <c r="AJ325" s="3" t="s">
        <v>30</v>
      </c>
      <c r="AK325" s="14">
        <f t="shared" si="30"/>
        <v>1.0144927536231883E-2</v>
      </c>
      <c r="AL325" s="5">
        <v>7000</v>
      </c>
      <c r="AM325" s="5">
        <f t="shared" si="31"/>
        <v>683000</v>
      </c>
      <c r="AN325" s="16">
        <f t="shared" si="35"/>
        <v>6.83</v>
      </c>
      <c r="AO325" s="3" t="s">
        <v>95</v>
      </c>
      <c r="AP325" s="3" t="s">
        <v>70</v>
      </c>
      <c r="AQ325" s="3" t="s">
        <v>122</v>
      </c>
      <c r="AR325" s="3" t="s">
        <v>24</v>
      </c>
      <c r="AS325" s="3" t="s">
        <v>4646</v>
      </c>
      <c r="AT325" s="3" t="s">
        <v>4646</v>
      </c>
      <c r="AU325" s="3" t="s">
        <v>4646</v>
      </c>
      <c r="AV325" s="3" t="s">
        <v>4646</v>
      </c>
      <c r="AW325" s="3" t="s">
        <v>4646</v>
      </c>
    </row>
    <row r="326" spans="1:49" x14ac:dyDescent="0.3">
      <c r="A326" s="3" t="s">
        <v>763</v>
      </c>
      <c r="B326" s="4">
        <v>45655</v>
      </c>
      <c r="C326" s="4" t="str">
        <f t="shared" si="32"/>
        <v>Dec</v>
      </c>
      <c r="D326" s="4" t="str">
        <f t="shared" si="33"/>
        <v>2024</v>
      </c>
      <c r="E326" s="4">
        <v>45687</v>
      </c>
      <c r="F326" s="3" t="s">
        <v>23</v>
      </c>
      <c r="G326" s="3">
        <f t="shared" si="34"/>
        <v>32</v>
      </c>
      <c r="H326" s="3" t="s">
        <v>764</v>
      </c>
      <c r="I326" s="3" t="str">
        <f>VLOOKUP($H326,Customers!$A$1:$I$721,2,FALSE)</f>
        <v>Divya Khanna</v>
      </c>
      <c r="J326" s="3" t="str">
        <f>VLOOKUP($H326,Customers!$A$1:$I$721,3,FALSE)</f>
        <v>Female</v>
      </c>
      <c r="K326" s="3">
        <f>VLOOKUP($H326,Customers!$A$1:$I$721,4,FALSE)</f>
        <v>41</v>
      </c>
      <c r="L326" s="3" t="str">
        <f>VLOOKUP($H326,Customers!$A$1:$I$721,5,FALSE)</f>
        <v>Gurugram</v>
      </c>
      <c r="M326" s="3" t="str">
        <f>VLOOKUP($H326,Customers!$A$1:$I$721,6,FALSE)</f>
        <v>Haryana</v>
      </c>
      <c r="N326" s="3" t="str">
        <f>VLOOKUP($H326,Customers!$A$1:$I$721,7,FALSE)</f>
        <v>Engineer</v>
      </c>
      <c r="O326" s="3">
        <f>VLOOKUP($H326,Customers!$A$1:$I$721,8,FALSE)</f>
        <v>1260000</v>
      </c>
      <c r="P326" s="3" t="str">
        <f>VLOOKUP($H326,Customers!$A$1:$I$721,9,FALSE)</f>
        <v>Individual</v>
      </c>
      <c r="Q326" s="3" t="s">
        <v>395</v>
      </c>
      <c r="R326" s="3" t="str" cm="1">
        <f t="array" ref="R326:Y326">VLOOKUP($Q326,Cars[],{2,3,4,5,6,7,8,9},FALSE)</f>
        <v>Mahindra</v>
      </c>
      <c r="S326" s="3" t="str">
        <v>XUV700</v>
      </c>
      <c r="T326" s="3" t="str">
        <v>SUV</v>
      </c>
      <c r="U326" s="3" t="str">
        <v>Diesel</v>
      </c>
      <c r="V326" s="3" t="str">
        <v>Automatic</v>
      </c>
      <c r="W326" s="3">
        <v>1700000</v>
      </c>
      <c r="X326" s="3">
        <v>2021</v>
      </c>
      <c r="Y326" s="3">
        <v>2</v>
      </c>
      <c r="Z326" s="3" t="s">
        <v>51</v>
      </c>
      <c r="AA326" s="3" t="str">
        <f>VLOOKUP(Z326,Dealers[],5,FALSE)</f>
        <v>North</v>
      </c>
      <c r="AB326" s="3" t="str" cm="1">
        <f t="array" ref="AB326:AE326">VLOOKUP($Z326,Dealers[],{2,7,8,9},FALSE)</f>
        <v>Panipat Motors</v>
      </c>
      <c r="AC326" s="3">
        <v>2012</v>
      </c>
      <c r="AD326" s="3">
        <v>10000</v>
      </c>
      <c r="AE326" s="3">
        <v>4.2</v>
      </c>
      <c r="AF326" s="3" t="s">
        <v>413</v>
      </c>
      <c r="AG326" s="3" t="str">
        <f>VLOOKUP($AF326,SalesPerson[],2,FALSE)</f>
        <v>Varun Das</v>
      </c>
      <c r="AH326" s="3">
        <f>_xlfn.XLOOKUP(AG326,Salespersons!$B:$B,Salespersons!$G:$G,,0)</f>
        <v>8</v>
      </c>
      <c r="AI326" s="3" t="str">
        <f>_xlfn.XLOOKUP(AG326,Salespersons!$B:$B,Salespersons!$I:$I,,0)</f>
        <v>True</v>
      </c>
      <c r="AJ326" s="3" t="s">
        <v>78</v>
      </c>
      <c r="AK326" s="14">
        <f t="shared" si="30"/>
        <v>0</v>
      </c>
      <c r="AL326" s="5">
        <v>0</v>
      </c>
      <c r="AM326" s="5">
        <f t="shared" si="31"/>
        <v>1700000</v>
      </c>
      <c r="AN326" s="16">
        <f t="shared" si="35"/>
        <v>17</v>
      </c>
      <c r="AO326" s="3" t="s">
        <v>20</v>
      </c>
      <c r="AP326" s="3" t="s">
        <v>21</v>
      </c>
      <c r="AQ326" s="3" t="s">
        <v>33</v>
      </c>
      <c r="AR326" s="3" t="s">
        <v>24</v>
      </c>
      <c r="AS326" s="3" t="str" cm="1">
        <f t="array" ref="AS326:AW326">VLOOKUP($A326,Feedback[],{2,4,5,6,7},FALSE)</f>
        <v>FB0173</v>
      </c>
      <c r="AT326" s="3">
        <v>5</v>
      </c>
      <c r="AU326" s="3">
        <v>10</v>
      </c>
      <c r="AV326" s="3" t="str">
        <v>Online Survey</v>
      </c>
      <c r="AW326" s="3" t="str">
        <v>None</v>
      </c>
    </row>
    <row r="327" spans="1:49" x14ac:dyDescent="0.3">
      <c r="A327" s="3" t="s">
        <v>765</v>
      </c>
      <c r="B327" s="4">
        <v>45655</v>
      </c>
      <c r="C327" s="4" t="str">
        <f t="shared" si="32"/>
        <v>Dec</v>
      </c>
      <c r="D327" s="4" t="str">
        <f t="shared" si="33"/>
        <v>2024</v>
      </c>
      <c r="E327" s="4">
        <v>45686</v>
      </c>
      <c r="F327" s="3" t="s">
        <v>23</v>
      </c>
      <c r="G327" s="3">
        <f t="shared" si="34"/>
        <v>31</v>
      </c>
      <c r="H327" s="3" t="s">
        <v>766</v>
      </c>
      <c r="I327" s="3" t="str">
        <f>VLOOKUP($H327,Customers!$A$1:$I$721,2,FALSE)</f>
        <v>Sneha Das</v>
      </c>
      <c r="J327" s="3" t="str">
        <f>VLOOKUP($H327,Customers!$A$1:$I$721,3,FALSE)</f>
        <v>Female</v>
      </c>
      <c r="K327" s="3">
        <f>VLOOKUP($H327,Customers!$A$1:$I$721,4,FALSE)</f>
        <v>37</v>
      </c>
      <c r="L327" s="3" t="str">
        <f>VLOOKUP($H327,Customers!$A$1:$I$721,5,FALSE)</f>
        <v>Jaipur</v>
      </c>
      <c r="M327" s="3" t="str">
        <f>VLOOKUP($H327,Customers!$A$1:$I$721,6,FALSE)</f>
        <v>Rajasthan</v>
      </c>
      <c r="N327" s="3" t="str">
        <f>VLOOKUP($H327,Customers!$A$1:$I$721,7,FALSE)</f>
        <v>Salaried - Private</v>
      </c>
      <c r="O327" s="3">
        <f>VLOOKUP($H327,Customers!$A$1:$I$721,8,FALSE)</f>
        <v>1650000</v>
      </c>
      <c r="P327" s="3" t="str">
        <f>VLOOKUP($H327,Customers!$A$1:$I$721,9,FALSE)</f>
        <v>Individual</v>
      </c>
      <c r="Q327" s="3" t="s">
        <v>125</v>
      </c>
      <c r="R327" s="3" t="str" cm="1">
        <f t="array" ref="R327:Y327">VLOOKUP($Q327,Cars[],{2,3,4,5,6,7,8,9},FALSE)</f>
        <v>Hyundai</v>
      </c>
      <c r="S327" s="3" t="str">
        <v>Creta</v>
      </c>
      <c r="T327" s="3" t="str">
        <v>SUV</v>
      </c>
      <c r="U327" s="3" t="str">
        <v>Diesel</v>
      </c>
      <c r="V327" s="3" t="str">
        <v>Automatic</v>
      </c>
      <c r="W327" s="3">
        <v>1250000</v>
      </c>
      <c r="X327" s="3">
        <v>2024</v>
      </c>
      <c r="Y327" s="3">
        <v>4</v>
      </c>
      <c r="Z327" s="3" t="s">
        <v>146</v>
      </c>
      <c r="AA327" s="3" t="str">
        <f>VLOOKUP(Z327,Dealers[],5,FALSE)</f>
        <v>North</v>
      </c>
      <c r="AB327" s="3" t="str" cm="1">
        <f t="array" ref="AB327:AE327">VLOOKUP($Z327,Dealers[],{2,7,8,9},FALSE)</f>
        <v>Jaipur Wheels</v>
      </c>
      <c r="AC327" s="3">
        <v>2015</v>
      </c>
      <c r="AD327" s="3">
        <v>3000</v>
      </c>
      <c r="AE327" s="3">
        <v>3.5</v>
      </c>
      <c r="AF327" s="3" t="s">
        <v>384</v>
      </c>
      <c r="AG327" s="3" t="str">
        <f>VLOOKUP($AF327,SalesPerson[],2,FALSE)</f>
        <v>Priya Mishra</v>
      </c>
      <c r="AH327" s="3">
        <f>_xlfn.XLOOKUP(AG327,Salespersons!$B:$B,Salespersons!$G:$G,,0)</f>
        <v>8</v>
      </c>
      <c r="AI327" s="3" t="str">
        <f>_xlfn.XLOOKUP(AG327,Salespersons!$B:$B,Salespersons!$I:$I,,0)</f>
        <v>False</v>
      </c>
      <c r="AJ327" s="3" t="s">
        <v>30</v>
      </c>
      <c r="AK327" s="14">
        <f t="shared" si="30"/>
        <v>3.6799999999999999E-2</v>
      </c>
      <c r="AL327" s="5">
        <v>46000</v>
      </c>
      <c r="AM327" s="5">
        <f t="shared" si="31"/>
        <v>1204000</v>
      </c>
      <c r="AN327" s="16">
        <f t="shared" si="35"/>
        <v>12.04</v>
      </c>
      <c r="AO327" s="3" t="s">
        <v>20</v>
      </c>
      <c r="AP327" s="3" t="s">
        <v>21</v>
      </c>
      <c r="AQ327" s="3" t="s">
        <v>86</v>
      </c>
      <c r="AR327" s="3" t="s">
        <v>24</v>
      </c>
      <c r="AS327" s="3" t="str" cm="1">
        <f t="array" ref="AS327:AW327">VLOOKUP($A327,Feedback[],{2,4,5,6,7},FALSE)</f>
        <v>FB0174</v>
      </c>
      <c r="AT327" s="3">
        <v>4</v>
      </c>
      <c r="AU327" s="3">
        <v>8</v>
      </c>
      <c r="AV327" s="3" t="str">
        <v>Online Survey</v>
      </c>
      <c r="AW327" s="3" t="str">
        <v>None</v>
      </c>
    </row>
    <row r="328" spans="1:49" x14ac:dyDescent="0.3">
      <c r="A328" s="3" t="s">
        <v>767</v>
      </c>
      <c r="B328" s="4">
        <v>45656</v>
      </c>
      <c r="C328" s="4" t="str">
        <f t="shared" si="32"/>
        <v>Dec</v>
      </c>
      <c r="D328" s="4" t="str">
        <f t="shared" si="33"/>
        <v>2024</v>
      </c>
      <c r="E328" s="4">
        <v>45668</v>
      </c>
      <c r="F328" s="3" t="s">
        <v>23</v>
      </c>
      <c r="G328" s="3">
        <f t="shared" si="34"/>
        <v>12</v>
      </c>
      <c r="H328" s="3" t="s">
        <v>768</v>
      </c>
      <c r="I328" s="3" t="str">
        <f>VLOOKUP($H328,Customers!$A$1:$I$721,2,FALSE)</f>
        <v>Karan Joshi</v>
      </c>
      <c r="J328" s="3" t="str">
        <f>VLOOKUP($H328,Customers!$A$1:$I$721,3,FALSE)</f>
        <v>Male</v>
      </c>
      <c r="K328" s="3">
        <f>VLOOKUP($H328,Customers!$A$1:$I$721,4,FALSE)</f>
        <v>54</v>
      </c>
      <c r="L328" s="3" t="str">
        <f>VLOOKUP($H328,Customers!$A$1:$I$721,5,FALSE)</f>
        <v>Pune</v>
      </c>
      <c r="M328" s="3" t="str">
        <f>VLOOKUP($H328,Customers!$A$1:$I$721,6,FALSE)</f>
        <v>Maharashtra</v>
      </c>
      <c r="N328" s="3" t="str">
        <f>VLOOKUP($H328,Customers!$A$1:$I$721,7,FALSE)</f>
        <v>Business Owner</v>
      </c>
      <c r="O328" s="3">
        <f>VLOOKUP($H328,Customers!$A$1:$I$721,8,FALSE)</f>
        <v>2300000</v>
      </c>
      <c r="P328" s="3" t="str">
        <f>VLOOKUP($H328,Customers!$A$1:$I$721,9,FALSE)</f>
        <v>Individual</v>
      </c>
      <c r="Q328" s="3" t="s">
        <v>153</v>
      </c>
      <c r="R328" s="3" t="str" cm="1">
        <f t="array" ref="R328:Y328">VLOOKUP($Q328,Cars[],{2,3,4,5,6,7,8,9},FALSE)</f>
        <v>Honda</v>
      </c>
      <c r="S328" s="3" t="str">
        <v>Amaze</v>
      </c>
      <c r="T328" s="3" t="str">
        <v>Sedan</v>
      </c>
      <c r="U328" s="3" t="str">
        <v>Petrol</v>
      </c>
      <c r="V328" s="3" t="str">
        <v>Manual</v>
      </c>
      <c r="W328" s="3">
        <v>800000</v>
      </c>
      <c r="X328" s="3">
        <v>2024</v>
      </c>
      <c r="Y328" s="3">
        <v>3</v>
      </c>
      <c r="Z328" s="3" t="s">
        <v>17</v>
      </c>
      <c r="AA328" s="3" t="str">
        <f>VLOOKUP(Z328,Dealers[],5,FALSE)</f>
        <v>North</v>
      </c>
      <c r="AB328" s="3" t="str" cm="1">
        <f t="array" ref="AB328:AE328">VLOOKUP($Z328,Dealers[],{2,7,8,9},FALSE)</f>
        <v>Chandigarh Car World</v>
      </c>
      <c r="AC328" s="3">
        <v>2018</v>
      </c>
      <c r="AD328" s="3">
        <v>4500</v>
      </c>
      <c r="AE328" s="3">
        <v>4</v>
      </c>
      <c r="AF328" s="3" t="s">
        <v>18</v>
      </c>
      <c r="AG328" s="3" t="str">
        <f>VLOOKUP($AF328,SalesPerson[],2,FALSE)</f>
        <v>Tarun Sharma</v>
      </c>
      <c r="AH328" s="3">
        <f>_xlfn.XLOOKUP(AG328,Salespersons!$B:$B,Salespersons!$G:$G,,0)</f>
        <v>7</v>
      </c>
      <c r="AI328" s="3" t="str">
        <f>_xlfn.XLOOKUP(AG328,Salespersons!$B:$B,Salespersons!$I:$I,,0)</f>
        <v>True</v>
      </c>
      <c r="AJ328" s="3" t="s">
        <v>78</v>
      </c>
      <c r="AK328" s="14">
        <f t="shared" si="30"/>
        <v>1.8749999999999999E-2</v>
      </c>
      <c r="AL328" s="5">
        <v>15000</v>
      </c>
      <c r="AM328" s="5">
        <f t="shared" si="31"/>
        <v>785000</v>
      </c>
      <c r="AN328" s="16">
        <f t="shared" si="35"/>
        <v>7.85</v>
      </c>
      <c r="AO328" s="3" t="s">
        <v>95</v>
      </c>
      <c r="AP328" s="3" t="s">
        <v>96</v>
      </c>
      <c r="AQ328" s="3" t="s">
        <v>33</v>
      </c>
      <c r="AR328" s="3" t="s">
        <v>24</v>
      </c>
      <c r="AS328" s="3" t="str" cm="1">
        <f t="array" ref="AS328:AW328">VLOOKUP($A328,Feedback[],{2,4,5,6,7},FALSE)</f>
        <v>FB0175</v>
      </c>
      <c r="AT328" s="3">
        <v>5</v>
      </c>
      <c r="AU328" s="3">
        <v>10</v>
      </c>
      <c r="AV328" s="3" t="str">
        <v>Online Survey</v>
      </c>
      <c r="AW328" s="3" t="str">
        <v>None</v>
      </c>
    </row>
    <row r="329" spans="1:49" x14ac:dyDescent="0.3">
      <c r="A329" s="3" t="s">
        <v>769</v>
      </c>
      <c r="B329" s="4">
        <v>45657</v>
      </c>
      <c r="C329" s="4" t="str">
        <f t="shared" si="32"/>
        <v>Dec</v>
      </c>
      <c r="D329" s="4" t="str">
        <f t="shared" si="33"/>
        <v>2024</v>
      </c>
      <c r="E329" s="4">
        <v>45689</v>
      </c>
      <c r="F329" s="3" t="s">
        <v>23</v>
      </c>
      <c r="G329" s="3">
        <f t="shared" si="34"/>
        <v>32</v>
      </c>
      <c r="H329" s="3" t="s">
        <v>741</v>
      </c>
      <c r="I329" s="3" t="str">
        <f>VLOOKUP($H329,Customers!$A$1:$I$721,2,FALSE)</f>
        <v>Ravi Saini</v>
      </c>
      <c r="J329" s="3" t="str">
        <f>VLOOKUP($H329,Customers!$A$1:$I$721,3,FALSE)</f>
        <v>Male</v>
      </c>
      <c r="K329" s="3">
        <f>VLOOKUP($H329,Customers!$A$1:$I$721,4,FALSE)</f>
        <v>50</v>
      </c>
      <c r="L329" s="3" t="str">
        <f>VLOOKUP($H329,Customers!$A$1:$I$721,5,FALSE)</f>
        <v>Chandigarh</v>
      </c>
      <c r="M329" s="3" t="str">
        <f>VLOOKUP($H329,Customers!$A$1:$I$721,6,FALSE)</f>
        <v>Chandigarh</v>
      </c>
      <c r="N329" s="3" t="str">
        <f>VLOOKUP($H329,Customers!$A$1:$I$721,7,FALSE)</f>
        <v>Salaried - Private</v>
      </c>
      <c r="O329" s="3">
        <f>VLOOKUP($H329,Customers!$A$1:$I$721,8,FALSE)</f>
        <v>1410000</v>
      </c>
      <c r="P329" s="3" t="str">
        <f>VLOOKUP($H329,Customers!$A$1:$I$721,9,FALSE)</f>
        <v>Individual</v>
      </c>
      <c r="Q329" s="3" t="s">
        <v>67</v>
      </c>
      <c r="R329" s="3" t="str" cm="1">
        <f t="array" ref="R329:Y329">VLOOKUP($Q329,Cars[],{2,3,4,5,6,7,8,9},FALSE)</f>
        <v>Maruti Suzuki</v>
      </c>
      <c r="S329" s="3" t="str">
        <v>Dzire</v>
      </c>
      <c r="T329" s="3" t="str">
        <v>Sedan</v>
      </c>
      <c r="U329" s="3" t="str">
        <v>Petrol</v>
      </c>
      <c r="V329" s="3" t="str">
        <v>Manual</v>
      </c>
      <c r="W329" s="3">
        <v>690000</v>
      </c>
      <c r="X329" s="3">
        <v>2024</v>
      </c>
      <c r="Y329" s="3">
        <v>3</v>
      </c>
      <c r="Z329" s="3" t="s">
        <v>17</v>
      </c>
      <c r="AA329" s="3" t="str">
        <f>VLOOKUP(Z329,Dealers[],5,FALSE)</f>
        <v>North</v>
      </c>
      <c r="AB329" s="3" t="str" cm="1">
        <f t="array" ref="AB329:AE329">VLOOKUP($Z329,Dealers[],{2,7,8,9},FALSE)</f>
        <v>Chandigarh Car World</v>
      </c>
      <c r="AC329" s="3">
        <v>2018</v>
      </c>
      <c r="AD329" s="3">
        <v>4500</v>
      </c>
      <c r="AE329" s="3">
        <v>4</v>
      </c>
      <c r="AF329" s="3" t="s">
        <v>277</v>
      </c>
      <c r="AG329" s="3" t="str">
        <f>VLOOKUP($AF329,SalesPerson[],2,FALSE)</f>
        <v>Yash Shah</v>
      </c>
      <c r="AH329" s="3">
        <f>_xlfn.XLOOKUP(AG329,Salespersons!$B:$B,Salespersons!$G:$G,,0)</f>
        <v>7</v>
      </c>
      <c r="AI329" s="3" t="str">
        <f>_xlfn.XLOOKUP(AG329,Salespersons!$B:$B,Salespersons!$I:$I,,0)</f>
        <v>True</v>
      </c>
      <c r="AJ329" s="3" t="s">
        <v>75</v>
      </c>
      <c r="AK329" s="14">
        <f t="shared" si="30"/>
        <v>0</v>
      </c>
      <c r="AL329" s="5">
        <v>0</v>
      </c>
      <c r="AM329" s="5">
        <f t="shared" si="31"/>
        <v>690000</v>
      </c>
      <c r="AN329" s="16">
        <f t="shared" si="35"/>
        <v>6.9</v>
      </c>
      <c r="AO329" s="3" t="s">
        <v>31</v>
      </c>
      <c r="AP329" s="3" t="s">
        <v>32</v>
      </c>
      <c r="AQ329" s="3" t="s">
        <v>119</v>
      </c>
      <c r="AR329" s="3" t="s">
        <v>24</v>
      </c>
      <c r="AS329" s="3" t="str" cm="1">
        <f t="array" ref="AS329:AW329">VLOOKUP($A329,Feedback[],{2,4,5,6,7},FALSE)</f>
        <v>FB0176</v>
      </c>
      <c r="AT329" s="3">
        <v>2</v>
      </c>
      <c r="AU329" s="3">
        <v>5</v>
      </c>
      <c r="AV329" s="3" t="str">
        <v>Phone</v>
      </c>
      <c r="AW329" s="3" t="str">
        <v>Pricing</v>
      </c>
    </row>
    <row r="330" spans="1:49" x14ac:dyDescent="0.3">
      <c r="A330" s="3" t="s">
        <v>770</v>
      </c>
      <c r="B330" s="4">
        <v>45657</v>
      </c>
      <c r="C330" s="4" t="str">
        <f t="shared" si="32"/>
        <v>Dec</v>
      </c>
      <c r="D330" s="4" t="str">
        <f t="shared" si="33"/>
        <v>2024</v>
      </c>
      <c r="E330" s="4">
        <v>45688</v>
      </c>
      <c r="F330" s="3" t="s">
        <v>23</v>
      </c>
      <c r="G330" s="3">
        <f t="shared" si="34"/>
        <v>31</v>
      </c>
      <c r="H330" s="3" t="s">
        <v>664</v>
      </c>
      <c r="I330" s="3" t="str">
        <f>VLOOKUP($H330,Customers!$A$1:$I$721,2,FALSE)</f>
        <v>Rahul Yadav</v>
      </c>
      <c r="J330" s="3" t="str">
        <f>VLOOKUP($H330,Customers!$A$1:$I$721,3,FALSE)</f>
        <v>Male</v>
      </c>
      <c r="K330" s="3">
        <f>VLOOKUP($H330,Customers!$A$1:$I$721,4,FALSE)</f>
        <v>41</v>
      </c>
      <c r="L330" s="3" t="str">
        <f>VLOOKUP($H330,Customers!$A$1:$I$721,5,FALSE)</f>
        <v>Ludhiana</v>
      </c>
      <c r="M330" s="3" t="str">
        <f>VLOOKUP($H330,Customers!$A$1:$I$721,6,FALSE)</f>
        <v>Punjab</v>
      </c>
      <c r="N330" s="3" t="str">
        <f>VLOOKUP($H330,Customers!$A$1:$I$721,7,FALSE)</f>
        <v>Salaried - Private</v>
      </c>
      <c r="O330" s="3">
        <f>VLOOKUP($H330,Customers!$A$1:$I$721,8,FALSE)</f>
        <v>1460000</v>
      </c>
      <c r="P330" s="3" t="str">
        <f>VLOOKUP($H330,Customers!$A$1:$I$721,9,FALSE)</f>
        <v>Individual</v>
      </c>
      <c r="Q330" s="3" t="s">
        <v>27</v>
      </c>
      <c r="R330" s="3" t="str" cm="1">
        <f t="array" ref="R330:Y330">VLOOKUP($Q330,Cars[],{2,3,4,5,6,7,8,9},FALSE)</f>
        <v>Maruti Suzuki</v>
      </c>
      <c r="S330" s="3" t="str">
        <v>Brezza</v>
      </c>
      <c r="T330" s="3" t="str">
        <v>SUV</v>
      </c>
      <c r="U330" s="3" t="str">
        <v>Petrol</v>
      </c>
      <c r="V330" s="3" t="str">
        <v>Automatic</v>
      </c>
      <c r="W330" s="3">
        <v>900000</v>
      </c>
      <c r="X330" s="3">
        <v>2022</v>
      </c>
      <c r="Y330" s="3">
        <v>3</v>
      </c>
      <c r="Z330" s="3" t="s">
        <v>28</v>
      </c>
      <c r="AA330" s="3" t="str">
        <f>VLOOKUP(Z330,Dealers[],5,FALSE)</f>
        <v>North</v>
      </c>
      <c r="AB330" s="3" t="str" cm="1">
        <f t="array" ref="AB330:AE330">VLOOKUP($Z330,Dealers[],{2,7,8,9},FALSE)</f>
        <v>Ludhiana Wheels</v>
      </c>
      <c r="AC330" s="3">
        <v>2010</v>
      </c>
      <c r="AD330" s="3">
        <v>12000</v>
      </c>
      <c r="AE330" s="3">
        <v>4</v>
      </c>
      <c r="AF330" s="3" t="s">
        <v>29</v>
      </c>
      <c r="AG330" s="3" t="str">
        <f>VLOOKUP($AF330,SalesPerson[],2,FALSE)</f>
        <v>Harsh Nair</v>
      </c>
      <c r="AH330" s="3">
        <f>_xlfn.XLOOKUP(AG330,Salespersons!$B:$B,Salespersons!$G:$G,,0)</f>
        <v>8</v>
      </c>
      <c r="AI330" s="3" t="str">
        <f>_xlfn.XLOOKUP(AG330,Salespersons!$B:$B,Salespersons!$I:$I,,0)</f>
        <v>True</v>
      </c>
      <c r="AJ330" s="3" t="s">
        <v>75</v>
      </c>
      <c r="AK330" s="14">
        <f t="shared" si="30"/>
        <v>2.5555555555555557E-2</v>
      </c>
      <c r="AL330" s="5">
        <v>23000</v>
      </c>
      <c r="AM330" s="5">
        <f t="shared" si="31"/>
        <v>877000</v>
      </c>
      <c r="AN330" s="16">
        <f t="shared" si="35"/>
        <v>8.77</v>
      </c>
      <c r="AO330" s="3" t="s">
        <v>31</v>
      </c>
      <c r="AP330" s="3" t="s">
        <v>39</v>
      </c>
      <c r="AQ330" s="3" t="s">
        <v>33</v>
      </c>
      <c r="AR330" s="3" t="s">
        <v>47</v>
      </c>
      <c r="AS330" s="3" t="str" cm="1">
        <f t="array" ref="AS330:AW330">VLOOKUP($A330,Feedback[],{2,4,5,6,7},FALSE)</f>
        <v>FB0177</v>
      </c>
      <c r="AT330" s="3">
        <v>4</v>
      </c>
      <c r="AU330" s="3">
        <v>7</v>
      </c>
      <c r="AV330" s="3" t="str">
        <v>Email</v>
      </c>
      <c r="AW330" s="3" t="str">
        <v>None</v>
      </c>
    </row>
    <row r="331" spans="1:49" x14ac:dyDescent="0.3">
      <c r="A331" s="3" t="s">
        <v>771</v>
      </c>
      <c r="B331" s="4">
        <v>45660</v>
      </c>
      <c r="C331" s="4" t="str">
        <f t="shared" si="32"/>
        <v>Jan</v>
      </c>
      <c r="D331" s="4" t="str">
        <f t="shared" si="33"/>
        <v>2025</v>
      </c>
      <c r="E331" s="4">
        <v>45694</v>
      </c>
      <c r="F331" s="3" t="s">
        <v>23</v>
      </c>
      <c r="G331" s="3">
        <f t="shared" si="34"/>
        <v>34</v>
      </c>
      <c r="H331" s="3" t="s">
        <v>302</v>
      </c>
      <c r="I331" s="3" t="str">
        <f>VLOOKUP($H331,Customers!$A$1:$I$721,2,FALSE)</f>
        <v>Mahesh Yadav</v>
      </c>
      <c r="J331" s="3" t="str">
        <f>VLOOKUP($H331,Customers!$A$1:$I$721,3,FALSE)</f>
        <v>Male</v>
      </c>
      <c r="K331" s="3">
        <f>VLOOKUP($H331,Customers!$A$1:$I$721,4,FALSE)</f>
        <v>55</v>
      </c>
      <c r="L331" s="3" t="str">
        <f>VLOOKUP($H331,Customers!$A$1:$I$721,5,FALSE)</f>
        <v>Kochi</v>
      </c>
      <c r="M331" s="3" t="str">
        <f>VLOOKUP($H331,Customers!$A$1:$I$721,6,FALSE)</f>
        <v>Kerala</v>
      </c>
      <c r="N331" s="3" t="str">
        <f>VLOOKUP($H331,Customers!$A$1:$I$721,7,FALSE)</f>
        <v>Engineer</v>
      </c>
      <c r="O331" s="3">
        <f>VLOOKUP($H331,Customers!$A$1:$I$721,8,FALSE)</f>
        <v>1470000</v>
      </c>
      <c r="P331" s="3" t="str">
        <f>VLOOKUP($H331,Customers!$A$1:$I$721,9,FALSE)</f>
        <v>Individual</v>
      </c>
      <c r="Q331" s="3" t="s">
        <v>56</v>
      </c>
      <c r="R331" s="3" t="str" cm="1">
        <f t="array" ref="R331:Y331">VLOOKUP($Q331,Cars[],{2,3,4,5,6,7,8,9},FALSE)</f>
        <v>Maruti Suzuki</v>
      </c>
      <c r="S331" s="3" t="str">
        <v>Baleno</v>
      </c>
      <c r="T331" s="3" t="str">
        <v>Hatchback</v>
      </c>
      <c r="U331" s="3" t="str">
        <v>Petrol</v>
      </c>
      <c r="V331" s="3" t="str">
        <v>Automatic</v>
      </c>
      <c r="W331" s="3">
        <v>760000</v>
      </c>
      <c r="X331" s="3">
        <v>2022</v>
      </c>
      <c r="Y331" s="3">
        <v>2</v>
      </c>
      <c r="Z331" s="3" t="s">
        <v>304</v>
      </c>
      <c r="AA331" s="3" t="str">
        <f>VLOOKUP(Z331,Dealers[],5,FALSE)</f>
        <v>South</v>
      </c>
      <c r="AB331" s="3" t="str" cm="1">
        <f t="array" ref="AB331:AE331">VLOOKUP($Z331,Dealers[],{2,7,8,9},FALSE)</f>
        <v>Kochi Auto Hub</v>
      </c>
      <c r="AC331" s="3">
        <v>2013</v>
      </c>
      <c r="AD331" s="3">
        <v>12000</v>
      </c>
      <c r="AE331" s="3">
        <v>4.2</v>
      </c>
      <c r="AF331" s="3" t="s">
        <v>705</v>
      </c>
      <c r="AG331" s="3" t="str">
        <f>VLOOKUP($AF331,SalesPerson[],2,FALSE)</f>
        <v>Imran Das</v>
      </c>
      <c r="AH331" s="3">
        <f>_xlfn.XLOOKUP(AG331,Salespersons!$B:$B,Salespersons!$G:$G,,0)</f>
        <v>7</v>
      </c>
      <c r="AI331" s="3" t="str">
        <f>_xlfn.XLOOKUP(AG331,Salespersons!$B:$B,Salespersons!$I:$I,,0)</f>
        <v>True</v>
      </c>
      <c r="AJ331" s="3" t="s">
        <v>75</v>
      </c>
      <c r="AK331" s="14">
        <f t="shared" si="30"/>
        <v>0</v>
      </c>
      <c r="AL331" s="5">
        <v>0</v>
      </c>
      <c r="AM331" s="5">
        <f t="shared" si="31"/>
        <v>760000</v>
      </c>
      <c r="AN331" s="16">
        <f t="shared" si="35"/>
        <v>7.6</v>
      </c>
      <c r="AO331" s="3" t="s">
        <v>31</v>
      </c>
      <c r="AP331" s="3" t="s">
        <v>70</v>
      </c>
      <c r="AQ331" s="3" t="s">
        <v>46</v>
      </c>
      <c r="AR331" s="3" t="s">
        <v>24</v>
      </c>
      <c r="AS331" s="3" t="str" cm="1">
        <f t="array" ref="AS331:AW331">VLOOKUP($A331,Feedback[],{2,4,5,6,7},FALSE)</f>
        <v>FB0178</v>
      </c>
      <c r="AT331" s="3">
        <v>5</v>
      </c>
      <c r="AU331" s="3">
        <v>9</v>
      </c>
      <c r="AV331" s="3" t="str">
        <v>Email</v>
      </c>
      <c r="AW331" s="3" t="str">
        <v>None</v>
      </c>
    </row>
    <row r="332" spans="1:49" x14ac:dyDescent="0.3">
      <c r="A332" s="3" t="s">
        <v>772</v>
      </c>
      <c r="B332" s="4">
        <v>45661</v>
      </c>
      <c r="C332" s="4" t="str">
        <f t="shared" si="32"/>
        <v>Jan</v>
      </c>
      <c r="D332" s="4" t="str">
        <f t="shared" si="33"/>
        <v>2025</v>
      </c>
      <c r="E332" s="4">
        <v>45670</v>
      </c>
      <c r="F332" s="3" t="s">
        <v>23</v>
      </c>
      <c r="G332" s="3">
        <f t="shared" si="34"/>
        <v>9</v>
      </c>
      <c r="H332" s="3" t="s">
        <v>582</v>
      </c>
      <c r="I332" s="3" t="str">
        <f>VLOOKUP($H332,Customers!$A$1:$I$721,2,FALSE)</f>
        <v>Kamal Joshi</v>
      </c>
      <c r="J332" s="3" t="str">
        <f>VLOOKUP($H332,Customers!$A$1:$I$721,3,FALSE)</f>
        <v>Male</v>
      </c>
      <c r="K332" s="3">
        <f>VLOOKUP($H332,Customers!$A$1:$I$721,4,FALSE)</f>
        <v>38</v>
      </c>
      <c r="L332" s="3" t="str">
        <f>VLOOKUP($H332,Customers!$A$1:$I$721,5,FALSE)</f>
        <v>Kolkata</v>
      </c>
      <c r="M332" s="3" t="str">
        <f>VLOOKUP($H332,Customers!$A$1:$I$721,6,FALSE)</f>
        <v>West Bengal</v>
      </c>
      <c r="N332" s="3" t="str">
        <f>VLOOKUP($H332,Customers!$A$1:$I$721,7,FALSE)</f>
        <v>Salaried - Private</v>
      </c>
      <c r="O332" s="3">
        <f>VLOOKUP($H332,Customers!$A$1:$I$721,8,FALSE)</f>
        <v>550000</v>
      </c>
      <c r="P332" s="3" t="str">
        <f>VLOOKUP($H332,Customers!$A$1:$I$721,9,FALSE)</f>
        <v>Individual</v>
      </c>
      <c r="Q332" s="3" t="s">
        <v>326</v>
      </c>
      <c r="R332" s="3" t="str" cm="1">
        <f t="array" ref="R332:Y332">VLOOKUP($Q332,Cars[],{2,3,4,5,6,7,8,9},FALSE)</f>
        <v>Tata</v>
      </c>
      <c r="S332" s="3" t="str">
        <v>Tiago EV</v>
      </c>
      <c r="T332" s="3" t="str">
        <v>Hatchback</v>
      </c>
      <c r="U332" s="3" t="str">
        <v>Electric</v>
      </c>
      <c r="V332" s="3" t="str">
        <v>Automatic</v>
      </c>
      <c r="W332" s="3">
        <v>800000</v>
      </c>
      <c r="X332" s="3">
        <v>2022</v>
      </c>
      <c r="Y332" s="3">
        <v>2</v>
      </c>
      <c r="Z332" s="3" t="s">
        <v>402</v>
      </c>
      <c r="AA332" s="3" t="str">
        <f>VLOOKUP(Z332,Dealers[],5,FALSE)</f>
        <v>East</v>
      </c>
      <c r="AB332" s="3" t="str" cm="1">
        <f t="array" ref="AB332:AE332">VLOOKUP($Z332,Dealers[],{2,7,8,9},FALSE)</f>
        <v>Kolkata Car World</v>
      </c>
      <c r="AC332" s="3">
        <v>2012</v>
      </c>
      <c r="AD332" s="3">
        <v>4500</v>
      </c>
      <c r="AE332" s="3">
        <v>4.0999999999999996</v>
      </c>
      <c r="AF332" s="3" t="s">
        <v>403</v>
      </c>
      <c r="AG332" s="3" t="str">
        <f>VLOOKUP($AF332,SalesPerson[],2,FALSE)</f>
        <v>Akash Khanna</v>
      </c>
      <c r="AH332" s="3">
        <f>_xlfn.XLOOKUP(AG332,Salespersons!$B:$B,Salespersons!$G:$G,,0)</f>
        <v>5</v>
      </c>
      <c r="AI332" s="3" t="str">
        <f>_xlfn.XLOOKUP(AG332,Salespersons!$B:$B,Salespersons!$I:$I,,0)</f>
        <v>True</v>
      </c>
      <c r="AJ332" s="3" t="s">
        <v>75</v>
      </c>
      <c r="AK332" s="14">
        <f t="shared" si="30"/>
        <v>0</v>
      </c>
      <c r="AL332" s="5">
        <v>0</v>
      </c>
      <c r="AM332" s="5">
        <f t="shared" si="31"/>
        <v>800000</v>
      </c>
      <c r="AN332" s="16">
        <f t="shared" si="35"/>
        <v>8</v>
      </c>
      <c r="AO332" s="3" t="s">
        <v>31</v>
      </c>
      <c r="AP332" s="3" t="s">
        <v>70</v>
      </c>
      <c r="AQ332" s="3" t="s">
        <v>33</v>
      </c>
      <c r="AR332" s="3" t="s">
        <v>47</v>
      </c>
      <c r="AS332" s="3" t="str" cm="1">
        <f t="array" ref="AS332:AW332">VLOOKUP($A332,Feedback[],{2,4,5,6,7},FALSE)</f>
        <v>FB0179</v>
      </c>
      <c r="AT332" s="3">
        <v>5</v>
      </c>
      <c r="AU332" s="3">
        <v>10</v>
      </c>
      <c r="AV332" s="3" t="str">
        <v>Online Survey</v>
      </c>
      <c r="AW332" s="3" t="str">
        <v>None</v>
      </c>
    </row>
    <row r="333" spans="1:49" x14ac:dyDescent="0.3">
      <c r="A333" s="3" t="s">
        <v>773</v>
      </c>
      <c r="B333" s="4">
        <v>45666</v>
      </c>
      <c r="C333" s="4" t="str">
        <f t="shared" si="32"/>
        <v>Jan</v>
      </c>
      <c r="D333" s="4" t="str">
        <f t="shared" si="33"/>
        <v>2025</v>
      </c>
      <c r="E333" s="4">
        <v>45674</v>
      </c>
      <c r="F333" s="3" t="s">
        <v>23</v>
      </c>
      <c r="G333" s="3">
        <f t="shared" si="34"/>
        <v>8</v>
      </c>
      <c r="H333" s="3" t="s">
        <v>747</v>
      </c>
      <c r="I333" s="3" t="str">
        <f>VLOOKUP($H333,Customers!$A$1:$I$721,2,FALSE)</f>
        <v>Sneha Nair</v>
      </c>
      <c r="J333" s="3" t="str">
        <f>VLOOKUP($H333,Customers!$A$1:$I$721,3,FALSE)</f>
        <v>Female</v>
      </c>
      <c r="K333" s="3">
        <f>VLOOKUP($H333,Customers!$A$1:$I$721,4,FALSE)</f>
        <v>62</v>
      </c>
      <c r="L333" s="3" t="str">
        <f>VLOOKUP($H333,Customers!$A$1:$I$721,5,FALSE)</f>
        <v>Bhopal</v>
      </c>
      <c r="M333" s="3" t="str">
        <f>VLOOKUP($H333,Customers!$A$1:$I$721,6,FALSE)</f>
        <v>Madhya Pradesh</v>
      </c>
      <c r="N333" s="3" t="str">
        <f>VLOOKUP($H333,Customers!$A$1:$I$721,7,FALSE)</f>
        <v>Salaried - Private</v>
      </c>
      <c r="O333" s="3">
        <f>VLOOKUP($H333,Customers!$A$1:$I$721,8,FALSE)</f>
        <v>1130000</v>
      </c>
      <c r="P333" s="3" t="str">
        <f>VLOOKUP($H333,Customers!$A$1:$I$721,9,FALSE)</f>
        <v>Individual</v>
      </c>
      <c r="Q333" s="3" t="s">
        <v>133</v>
      </c>
      <c r="R333" s="3" t="str" cm="1">
        <f t="array" ref="R333:Y333">VLOOKUP($Q333,Cars[],{2,3,4,5,6,7,8,9},FALSE)</f>
        <v>Skoda</v>
      </c>
      <c r="S333" s="3" t="str">
        <v>Slavia</v>
      </c>
      <c r="T333" s="3" t="str">
        <v>Sedan</v>
      </c>
      <c r="U333" s="3" t="str">
        <v>Petrol</v>
      </c>
      <c r="V333" s="3" t="str">
        <v>Automatic</v>
      </c>
      <c r="W333" s="3">
        <v>1300000</v>
      </c>
      <c r="X333" s="3">
        <v>2022</v>
      </c>
      <c r="Y333" s="3">
        <v>3</v>
      </c>
      <c r="Z333" s="3" t="s">
        <v>73</v>
      </c>
      <c r="AA333" s="3" t="str">
        <f>VLOOKUP(Z333,Dealers[],5,FALSE)</f>
        <v>Central</v>
      </c>
      <c r="AB333" s="3" t="str" cm="1">
        <f t="array" ref="AB333:AE333">VLOOKUP($Z333,Dealers[],{2,7,8,9},FALSE)</f>
        <v>Indore Wheels</v>
      </c>
      <c r="AC333" s="3">
        <v>2019</v>
      </c>
      <c r="AD333" s="3">
        <v>3000</v>
      </c>
      <c r="AE333" s="3">
        <v>4.7</v>
      </c>
      <c r="AF333" s="3" t="s">
        <v>300</v>
      </c>
      <c r="AG333" s="3" t="str">
        <f>VLOOKUP($AF333,SalesPerson[],2,FALSE)</f>
        <v>Faisal Shah</v>
      </c>
      <c r="AH333" s="3">
        <f>_xlfn.XLOOKUP(AG333,Salespersons!$B:$B,Salespersons!$G:$G,,0)</f>
        <v>6</v>
      </c>
      <c r="AI333" s="3" t="str">
        <f>_xlfn.XLOOKUP(AG333,Salespersons!$B:$B,Salespersons!$I:$I,,0)</f>
        <v>True</v>
      </c>
      <c r="AJ333" s="3" t="s">
        <v>45</v>
      </c>
      <c r="AK333" s="14">
        <f t="shared" si="30"/>
        <v>0</v>
      </c>
      <c r="AL333" s="5">
        <v>0</v>
      </c>
      <c r="AM333" s="5">
        <f t="shared" si="31"/>
        <v>1300000</v>
      </c>
      <c r="AN333" s="16">
        <f t="shared" si="35"/>
        <v>13</v>
      </c>
      <c r="AO333" s="3" t="s">
        <v>31</v>
      </c>
      <c r="AP333" s="3" t="s">
        <v>227</v>
      </c>
      <c r="AQ333" s="3" t="s">
        <v>53</v>
      </c>
      <c r="AR333" s="3" t="s">
        <v>47</v>
      </c>
      <c r="AS333" s="3" t="s">
        <v>4646</v>
      </c>
      <c r="AT333" s="3" t="s">
        <v>4646</v>
      </c>
      <c r="AU333" s="3" t="s">
        <v>4646</v>
      </c>
      <c r="AV333" s="3" t="s">
        <v>4646</v>
      </c>
      <c r="AW333" s="3" t="s">
        <v>4646</v>
      </c>
    </row>
    <row r="334" spans="1:49" x14ac:dyDescent="0.3">
      <c r="A334" s="3" t="s">
        <v>774</v>
      </c>
      <c r="B334" s="4">
        <v>45671</v>
      </c>
      <c r="C334" s="4" t="str">
        <f t="shared" si="32"/>
        <v>Jan</v>
      </c>
      <c r="D334" s="4" t="str">
        <f t="shared" si="33"/>
        <v>2025</v>
      </c>
      <c r="E334" s="4">
        <v>45701</v>
      </c>
      <c r="F334" s="3" t="s">
        <v>23</v>
      </c>
      <c r="G334" s="3">
        <f t="shared" si="34"/>
        <v>30</v>
      </c>
      <c r="H334" s="3" t="s">
        <v>80</v>
      </c>
      <c r="I334" s="3" t="str">
        <f>VLOOKUP($H334,Customers!$A$1:$I$721,2,FALSE)</f>
        <v>Aman Mehta</v>
      </c>
      <c r="J334" s="3" t="str">
        <f>VLOOKUP($H334,Customers!$A$1:$I$721,3,FALSE)</f>
        <v>Male</v>
      </c>
      <c r="K334" s="3">
        <f>VLOOKUP($H334,Customers!$A$1:$I$721,4,FALSE)</f>
        <v>52</v>
      </c>
      <c r="L334" s="3" t="str">
        <f>VLOOKUP($H334,Customers!$A$1:$I$721,5,FALSE)</f>
        <v>Gurugram</v>
      </c>
      <c r="M334" s="3" t="str">
        <f>VLOOKUP($H334,Customers!$A$1:$I$721,6,FALSE)</f>
        <v>Haryana</v>
      </c>
      <c r="N334" s="3" t="str">
        <f>VLOOKUP($H334,Customers!$A$1:$I$721,7,FALSE)</f>
        <v>Salaried - Private</v>
      </c>
      <c r="O334" s="3">
        <f>VLOOKUP($H334,Customers!$A$1:$I$721,8,FALSE)</f>
        <v>1180000</v>
      </c>
      <c r="P334" s="3" t="str">
        <f>VLOOKUP($H334,Customers!$A$1:$I$721,9,FALSE)</f>
        <v>Individual</v>
      </c>
      <c r="Q334" s="3" t="s">
        <v>36</v>
      </c>
      <c r="R334" s="3" t="str" cm="1">
        <f t="array" ref="R334:Y334">VLOOKUP($Q334,Cars[],{2,3,4,5,6,7,8,9},FALSE)</f>
        <v>Tata</v>
      </c>
      <c r="S334" s="3" t="str">
        <v>Punch</v>
      </c>
      <c r="T334" s="3" t="str">
        <v>SUV</v>
      </c>
      <c r="U334" s="3" t="str">
        <v>Petrol</v>
      </c>
      <c r="V334" s="3" t="str">
        <v>Manual</v>
      </c>
      <c r="W334" s="3">
        <v>650000</v>
      </c>
      <c r="X334" s="3">
        <v>2021</v>
      </c>
      <c r="Y334" s="3">
        <v>3</v>
      </c>
      <c r="Z334" s="3" t="s">
        <v>402</v>
      </c>
      <c r="AA334" s="3" t="str">
        <f>VLOOKUP(Z334,Dealers[],5,FALSE)</f>
        <v>East</v>
      </c>
      <c r="AB334" s="3" t="str" cm="1">
        <f t="array" ref="AB334:AE334">VLOOKUP($Z334,Dealers[],{2,7,8,9},FALSE)</f>
        <v>Kolkata Car World</v>
      </c>
      <c r="AC334" s="3">
        <v>2012</v>
      </c>
      <c r="AD334" s="3">
        <v>4500</v>
      </c>
      <c r="AE334" s="3">
        <v>4.0999999999999996</v>
      </c>
      <c r="AF334" s="3" t="s">
        <v>403</v>
      </c>
      <c r="AG334" s="3" t="str">
        <f>VLOOKUP($AF334,SalesPerson[],2,FALSE)</f>
        <v>Akash Khanna</v>
      </c>
      <c r="AH334" s="3">
        <f>_xlfn.XLOOKUP(AG334,Salespersons!$B:$B,Salespersons!$G:$G,,0)</f>
        <v>5</v>
      </c>
      <c r="AI334" s="3" t="str">
        <f>_xlfn.XLOOKUP(AG334,Salespersons!$B:$B,Salespersons!$I:$I,,0)</f>
        <v>True</v>
      </c>
      <c r="AJ334" s="3" t="s">
        <v>78</v>
      </c>
      <c r="AK334" s="14">
        <f t="shared" si="30"/>
        <v>3.8461538461538464E-2</v>
      </c>
      <c r="AL334" s="5">
        <v>25000</v>
      </c>
      <c r="AM334" s="5">
        <f t="shared" si="31"/>
        <v>625000</v>
      </c>
      <c r="AN334" s="16">
        <f t="shared" si="35"/>
        <v>6.25</v>
      </c>
      <c r="AO334" s="3" t="s">
        <v>31</v>
      </c>
      <c r="AP334" s="3" t="s">
        <v>180</v>
      </c>
      <c r="AQ334" s="3" t="s">
        <v>33</v>
      </c>
      <c r="AR334" s="3" t="s">
        <v>47</v>
      </c>
      <c r="AS334" s="3" t="s">
        <v>4646</v>
      </c>
      <c r="AT334" s="3" t="s">
        <v>4646</v>
      </c>
      <c r="AU334" s="3" t="s">
        <v>4646</v>
      </c>
      <c r="AV334" s="3" t="s">
        <v>4646</v>
      </c>
      <c r="AW334" s="3" t="s">
        <v>4646</v>
      </c>
    </row>
    <row r="335" spans="1:49" x14ac:dyDescent="0.3">
      <c r="A335" s="3" t="s">
        <v>775</v>
      </c>
      <c r="B335" s="4">
        <v>45672</v>
      </c>
      <c r="C335" s="4" t="str">
        <f t="shared" si="32"/>
        <v>Jan</v>
      </c>
      <c r="D335" s="4" t="str">
        <f t="shared" si="33"/>
        <v>2025</v>
      </c>
      <c r="E335" s="4">
        <v>45701</v>
      </c>
      <c r="F335" s="3" t="s">
        <v>23</v>
      </c>
      <c r="G335" s="3">
        <f t="shared" si="34"/>
        <v>29</v>
      </c>
      <c r="H335" s="3" t="s">
        <v>776</v>
      </c>
      <c r="I335" s="3" t="str">
        <f>VLOOKUP($H335,Customers!$A$1:$I$721,2,FALSE)</f>
        <v>Kamal Bansal</v>
      </c>
      <c r="J335" s="3" t="str">
        <f>VLOOKUP($H335,Customers!$A$1:$I$721,3,FALSE)</f>
        <v>Male</v>
      </c>
      <c r="K335" s="3">
        <f>VLOOKUP($H335,Customers!$A$1:$I$721,4,FALSE)</f>
        <v>26</v>
      </c>
      <c r="L335" s="3" t="str">
        <f>VLOOKUP($H335,Customers!$A$1:$I$721,5,FALSE)</f>
        <v>Surat</v>
      </c>
      <c r="M335" s="3" t="str">
        <f>VLOOKUP($H335,Customers!$A$1:$I$721,6,FALSE)</f>
        <v>Gujarat</v>
      </c>
      <c r="N335" s="3" t="str">
        <f>VLOOKUP($H335,Customers!$A$1:$I$721,7,FALSE)</f>
        <v>Business Owner</v>
      </c>
      <c r="O335" s="3">
        <f>VLOOKUP($H335,Customers!$A$1:$I$721,8,FALSE)</f>
        <v>1980000</v>
      </c>
      <c r="P335" s="3" t="str">
        <f>VLOOKUP($H335,Customers!$A$1:$I$721,9,FALSE)</f>
        <v>Individual</v>
      </c>
      <c r="Q335" s="3" t="s">
        <v>167</v>
      </c>
      <c r="R335" s="3" t="str" cm="1">
        <f t="array" ref="R335:Y335">VLOOKUP($Q335,Cars[],{2,3,4,5,6,7,8,9},FALSE)</f>
        <v>Hyundai</v>
      </c>
      <c r="S335" s="3" t="str">
        <v>Alcazar</v>
      </c>
      <c r="T335" s="3" t="str">
        <v>SUV</v>
      </c>
      <c r="U335" s="3" t="str">
        <v>Diesel</v>
      </c>
      <c r="V335" s="3" t="str">
        <v>Automatic</v>
      </c>
      <c r="W335" s="3">
        <v>1700000</v>
      </c>
      <c r="X335" s="3">
        <v>2024</v>
      </c>
      <c r="Y335" s="3">
        <v>2</v>
      </c>
      <c r="Z335" s="3" t="s">
        <v>225</v>
      </c>
      <c r="AA335" s="3" t="str">
        <f>VLOOKUP(Z335,Dealers[],5,FALSE)</f>
        <v>West</v>
      </c>
      <c r="AB335" s="3" t="str" cm="1">
        <f t="array" ref="AB335:AE335">VLOOKUP($Z335,Dealers[],{2,7,8,9},FALSE)</f>
        <v>Surat Autoplex</v>
      </c>
      <c r="AC335" s="3">
        <v>2010</v>
      </c>
      <c r="AD335" s="3">
        <v>10000</v>
      </c>
      <c r="AE335" s="3">
        <v>4.4000000000000004</v>
      </c>
      <c r="AF335" s="3" t="s">
        <v>240</v>
      </c>
      <c r="AG335" s="3" t="str">
        <f>VLOOKUP($AF335,SalesPerson[],2,FALSE)</f>
        <v>Vivek Mehta</v>
      </c>
      <c r="AH335" s="3">
        <f>_xlfn.XLOOKUP(AG335,Salespersons!$B:$B,Salespersons!$G:$G,,0)</f>
        <v>4</v>
      </c>
      <c r="AI335" s="3" t="str">
        <f>_xlfn.XLOOKUP(AG335,Salespersons!$B:$B,Salespersons!$I:$I,,0)</f>
        <v>True</v>
      </c>
      <c r="AJ335" s="3" t="s">
        <v>59</v>
      </c>
      <c r="AK335" s="14">
        <f t="shared" si="30"/>
        <v>3.411764705882353E-2</v>
      </c>
      <c r="AL335" s="5">
        <v>58000</v>
      </c>
      <c r="AM335" s="5">
        <f t="shared" si="31"/>
        <v>1642000</v>
      </c>
      <c r="AN335" s="16">
        <f t="shared" si="35"/>
        <v>16.420000000000002</v>
      </c>
      <c r="AO335" s="3" t="s">
        <v>31</v>
      </c>
      <c r="AP335" s="3" t="s">
        <v>100</v>
      </c>
      <c r="AQ335" s="3" t="s">
        <v>46</v>
      </c>
      <c r="AR335" s="3" t="s">
        <v>24</v>
      </c>
      <c r="AS335" s="3" t="str" cm="1">
        <f t="array" ref="AS335:AW335">VLOOKUP($A335,Feedback[],{2,4,5,6,7},FALSE)</f>
        <v>FB0180</v>
      </c>
      <c r="AT335" s="3">
        <v>4</v>
      </c>
      <c r="AU335" s="3">
        <v>7</v>
      </c>
      <c r="AV335" s="3" t="str">
        <v>Email</v>
      </c>
      <c r="AW335" s="3" t="str">
        <v>None</v>
      </c>
    </row>
    <row r="336" spans="1:49" x14ac:dyDescent="0.3">
      <c r="A336" s="3" t="s">
        <v>777</v>
      </c>
      <c r="B336" s="4">
        <v>45676</v>
      </c>
      <c r="C336" s="4" t="str">
        <f t="shared" si="32"/>
        <v>Jan</v>
      </c>
      <c r="D336" s="4" t="str">
        <f t="shared" si="33"/>
        <v>2025</v>
      </c>
      <c r="E336" s="4">
        <v>45697</v>
      </c>
      <c r="F336" s="3" t="s">
        <v>23</v>
      </c>
      <c r="G336" s="3">
        <f t="shared" si="34"/>
        <v>21</v>
      </c>
      <c r="H336" s="3" t="s">
        <v>707</v>
      </c>
      <c r="I336" s="3" t="str">
        <f>VLOOKUP($H336,Customers!$A$1:$I$721,2,FALSE)</f>
        <v>Sachin Nair</v>
      </c>
      <c r="J336" s="3" t="str">
        <f>VLOOKUP($H336,Customers!$A$1:$I$721,3,FALSE)</f>
        <v>Male</v>
      </c>
      <c r="K336" s="3">
        <f>VLOOKUP($H336,Customers!$A$1:$I$721,4,FALSE)</f>
        <v>32</v>
      </c>
      <c r="L336" s="3" t="str">
        <f>VLOOKUP($H336,Customers!$A$1:$I$721,5,FALSE)</f>
        <v>Nagpur</v>
      </c>
      <c r="M336" s="3" t="str">
        <f>VLOOKUP($H336,Customers!$A$1:$I$721,6,FALSE)</f>
        <v>Maharashtra</v>
      </c>
      <c r="N336" s="3" t="str">
        <f>VLOOKUP($H336,Customers!$A$1:$I$721,7,FALSE)</f>
        <v>Salaried - Private</v>
      </c>
      <c r="O336" s="3">
        <f>VLOOKUP($H336,Customers!$A$1:$I$721,8,FALSE)</f>
        <v>600000</v>
      </c>
      <c r="P336" s="3" t="str">
        <f>VLOOKUP($H336,Customers!$A$1:$I$721,9,FALSE)</f>
        <v>Individual</v>
      </c>
      <c r="Q336" s="3" t="s">
        <v>36</v>
      </c>
      <c r="R336" s="3" t="str" cm="1">
        <f t="array" ref="R336:Y336">VLOOKUP($Q336,Cars[],{2,3,4,5,6,7,8,9},FALSE)</f>
        <v>Tata</v>
      </c>
      <c r="S336" s="3" t="str">
        <v>Punch</v>
      </c>
      <c r="T336" s="3" t="str">
        <v>SUV</v>
      </c>
      <c r="U336" s="3" t="str">
        <v>Petrol</v>
      </c>
      <c r="V336" s="3" t="str">
        <v>Manual</v>
      </c>
      <c r="W336" s="3">
        <v>650000</v>
      </c>
      <c r="X336" s="3">
        <v>2021</v>
      </c>
      <c r="Y336" s="3">
        <v>3</v>
      </c>
      <c r="Z336" s="3" t="s">
        <v>43</v>
      </c>
      <c r="AA336" s="3" t="str">
        <f>VLOOKUP(Z336,Dealers[],5,FALSE)</f>
        <v>West</v>
      </c>
      <c r="AB336" s="3" t="str" cm="1">
        <f t="array" ref="AB336:AE336">VLOOKUP($Z336,Dealers[],{2,7,8,9},FALSE)</f>
        <v>Nagpur Motors</v>
      </c>
      <c r="AC336" s="3">
        <v>2019</v>
      </c>
      <c r="AD336" s="3">
        <v>12000</v>
      </c>
      <c r="AE336" s="3">
        <v>4.5999999999999996</v>
      </c>
      <c r="AF336" s="3" t="s">
        <v>44</v>
      </c>
      <c r="AG336" s="3" t="str">
        <f>VLOOKUP($AF336,SalesPerson[],2,FALSE)</f>
        <v>Arjun Reddy</v>
      </c>
      <c r="AH336" s="3">
        <f>_xlfn.XLOOKUP(AG336,Salespersons!$B:$B,Salespersons!$G:$G,,0)</f>
        <v>5</v>
      </c>
      <c r="AI336" s="3" t="str">
        <f>_xlfn.XLOOKUP(AG336,Salespersons!$B:$B,Salespersons!$I:$I,,0)</f>
        <v>True</v>
      </c>
      <c r="AJ336" s="3" t="s">
        <v>59</v>
      </c>
      <c r="AK336" s="14">
        <f t="shared" si="30"/>
        <v>0</v>
      </c>
      <c r="AL336" s="5">
        <v>0</v>
      </c>
      <c r="AM336" s="5">
        <f t="shared" si="31"/>
        <v>650000</v>
      </c>
      <c r="AN336" s="16">
        <f t="shared" si="35"/>
        <v>6.5</v>
      </c>
      <c r="AO336" s="3" t="s">
        <v>31</v>
      </c>
      <c r="AP336" s="3" t="s">
        <v>70</v>
      </c>
      <c r="AQ336" s="3" t="s">
        <v>119</v>
      </c>
      <c r="AR336" s="3" t="s">
        <v>24</v>
      </c>
      <c r="AS336" s="3" t="s">
        <v>4646</v>
      </c>
      <c r="AT336" s="3" t="s">
        <v>4646</v>
      </c>
      <c r="AU336" s="3" t="s">
        <v>4646</v>
      </c>
      <c r="AV336" s="3" t="s">
        <v>4646</v>
      </c>
      <c r="AW336" s="3" t="s">
        <v>4646</v>
      </c>
    </row>
    <row r="337" spans="1:49" x14ac:dyDescent="0.3">
      <c r="A337" s="3" t="s">
        <v>778</v>
      </c>
      <c r="B337" s="4">
        <v>45676</v>
      </c>
      <c r="C337" s="4" t="str">
        <f t="shared" si="32"/>
        <v>Jan</v>
      </c>
      <c r="D337" s="4" t="str">
        <f t="shared" si="33"/>
        <v>2025</v>
      </c>
      <c r="E337" s="4">
        <v>45707</v>
      </c>
      <c r="F337" s="3" t="s">
        <v>23</v>
      </c>
      <c r="G337" s="3">
        <f t="shared" si="34"/>
        <v>31</v>
      </c>
      <c r="H337" s="3" t="s">
        <v>657</v>
      </c>
      <c r="I337" s="3" t="str">
        <f>VLOOKUP($H337,Customers!$A$1:$I$721,2,FALSE)</f>
        <v>Nitin Pillai</v>
      </c>
      <c r="J337" s="3" t="str">
        <f>VLOOKUP($H337,Customers!$A$1:$I$721,3,FALSE)</f>
        <v>Male</v>
      </c>
      <c r="K337" s="3">
        <f>VLOOKUP($H337,Customers!$A$1:$I$721,4,FALSE)</f>
        <v>27</v>
      </c>
      <c r="L337" s="3" t="str">
        <f>VLOOKUP($H337,Customers!$A$1:$I$721,5,FALSE)</f>
        <v>Mysuru</v>
      </c>
      <c r="M337" s="3" t="str">
        <f>VLOOKUP($H337,Customers!$A$1:$I$721,6,FALSE)</f>
        <v>Karnataka</v>
      </c>
      <c r="N337" s="3" t="str">
        <f>VLOOKUP($H337,Customers!$A$1:$I$721,7,FALSE)</f>
        <v>Salaried - Private</v>
      </c>
      <c r="O337" s="3">
        <f>VLOOKUP($H337,Customers!$A$1:$I$721,8,FALSE)</f>
        <v>580000</v>
      </c>
      <c r="P337" s="3" t="str">
        <f>VLOOKUP($H337,Customers!$A$1:$I$721,9,FALSE)</f>
        <v>Individual</v>
      </c>
      <c r="Q337" s="3" t="s">
        <v>50</v>
      </c>
      <c r="R337" s="3" t="str" cm="1">
        <f t="array" ref="R337:Y337">VLOOKUP($Q337,Cars[],{2,3,4,5,6,7,8,9},FALSE)</f>
        <v>Hyundai</v>
      </c>
      <c r="S337" s="3" t="str">
        <v>Venue</v>
      </c>
      <c r="T337" s="3" t="str">
        <v>SUV</v>
      </c>
      <c r="U337" s="3" t="str">
        <v>Petrol</v>
      </c>
      <c r="V337" s="3" t="str">
        <v>Manual</v>
      </c>
      <c r="W337" s="3">
        <v>800000</v>
      </c>
      <c r="X337" s="3">
        <v>2022</v>
      </c>
      <c r="Y337" s="3">
        <v>3</v>
      </c>
      <c r="Z337" s="3" t="s">
        <v>104</v>
      </c>
      <c r="AA337" s="3" t="str">
        <f>VLOOKUP(Z337,Dealers[],5,FALSE)</f>
        <v>South</v>
      </c>
      <c r="AB337" s="3" t="str" cm="1">
        <f t="array" ref="AB337:AE337">VLOOKUP($Z337,Dealers[],{2,7,8,9},FALSE)</f>
        <v>Mysuru Auto Hub</v>
      </c>
      <c r="AC337" s="3">
        <v>2006</v>
      </c>
      <c r="AD337" s="3">
        <v>4500</v>
      </c>
      <c r="AE337" s="3">
        <v>4.5999999999999996</v>
      </c>
      <c r="AF337" s="3" t="s">
        <v>105</v>
      </c>
      <c r="AG337" s="3" t="str">
        <f>VLOOKUP($AF337,SalesPerson[],2,FALSE)</f>
        <v>Tanvi Reddy</v>
      </c>
      <c r="AH337" s="3">
        <f>_xlfn.XLOOKUP(AG337,Salespersons!$B:$B,Salespersons!$G:$G,,0)</f>
        <v>4</v>
      </c>
      <c r="AI337" s="3" t="str">
        <f>_xlfn.XLOOKUP(AG337,Salespersons!$B:$B,Salespersons!$I:$I,,0)</f>
        <v>True</v>
      </c>
      <c r="AJ337" s="3" t="s">
        <v>78</v>
      </c>
      <c r="AK337" s="14">
        <f t="shared" si="30"/>
        <v>2.375E-2</v>
      </c>
      <c r="AL337" s="5">
        <v>19000</v>
      </c>
      <c r="AM337" s="5">
        <f t="shared" si="31"/>
        <v>781000</v>
      </c>
      <c r="AN337" s="16">
        <f t="shared" si="35"/>
        <v>7.81</v>
      </c>
      <c r="AO337" s="3" t="s">
        <v>31</v>
      </c>
      <c r="AP337" s="3" t="s">
        <v>39</v>
      </c>
      <c r="AQ337" s="3" t="s">
        <v>86</v>
      </c>
      <c r="AR337" s="3" t="s">
        <v>24</v>
      </c>
      <c r="AS337" s="3" t="str" cm="1">
        <f t="array" ref="AS337:AW337">VLOOKUP($A337,Feedback[],{2,4,5,6,7},FALSE)</f>
        <v>FB0181</v>
      </c>
      <c r="AT337" s="3">
        <v>4</v>
      </c>
      <c r="AU337" s="3">
        <v>8</v>
      </c>
      <c r="AV337" s="3" t="str">
        <v>Dealer Visit</v>
      </c>
      <c r="AW337" s="3" t="str">
        <v>None</v>
      </c>
    </row>
    <row r="338" spans="1:49" x14ac:dyDescent="0.3">
      <c r="A338" s="3" t="s">
        <v>779</v>
      </c>
      <c r="B338" s="4">
        <v>45677</v>
      </c>
      <c r="C338" s="4" t="str">
        <f t="shared" si="32"/>
        <v>Jan</v>
      </c>
      <c r="D338" s="4" t="str">
        <f t="shared" si="33"/>
        <v>2025</v>
      </c>
      <c r="E338" s="3"/>
      <c r="F338" s="3" t="s">
        <v>114</v>
      </c>
      <c r="G338" s="3" t="str">
        <f t="shared" si="34"/>
        <v/>
      </c>
      <c r="H338" s="3" t="s">
        <v>780</v>
      </c>
      <c r="I338" s="3" t="str">
        <f>VLOOKUP($H338,Customers!$A$1:$I$721,2,FALSE)</f>
        <v>Kamal Malhotra</v>
      </c>
      <c r="J338" s="3" t="str">
        <f>VLOOKUP($H338,Customers!$A$1:$I$721,3,FALSE)</f>
        <v>Male</v>
      </c>
      <c r="K338" s="3">
        <f>VLOOKUP($H338,Customers!$A$1:$I$721,4,FALSE)</f>
        <v>41</v>
      </c>
      <c r="L338" s="3" t="str">
        <f>VLOOKUP($H338,Customers!$A$1:$I$721,5,FALSE)</f>
        <v>Ahmedabad</v>
      </c>
      <c r="M338" s="3" t="str">
        <f>VLOOKUP($H338,Customers!$A$1:$I$721,6,FALSE)</f>
        <v>Gujarat</v>
      </c>
      <c r="N338" s="3" t="str">
        <f>VLOOKUP($H338,Customers!$A$1:$I$721,7,FALSE)</f>
        <v>Self-Employed Professional</v>
      </c>
      <c r="O338" s="3">
        <f>VLOOKUP($H338,Customers!$A$1:$I$721,8,FALSE)</f>
        <v>2400000</v>
      </c>
      <c r="P338" s="3" t="str">
        <f>VLOOKUP($H338,Customers!$A$1:$I$721,9,FALSE)</f>
        <v>Individual</v>
      </c>
      <c r="Q338" s="3" t="s">
        <v>27</v>
      </c>
      <c r="R338" s="3" t="str" cm="1">
        <f t="array" ref="R338:Y338">VLOOKUP($Q338,Cars[],{2,3,4,5,6,7,8,9},FALSE)</f>
        <v>Maruti Suzuki</v>
      </c>
      <c r="S338" s="3" t="str">
        <v>Brezza</v>
      </c>
      <c r="T338" s="3" t="str">
        <v>SUV</v>
      </c>
      <c r="U338" s="3" t="str">
        <v>Petrol</v>
      </c>
      <c r="V338" s="3" t="str">
        <v>Automatic</v>
      </c>
      <c r="W338" s="3">
        <v>900000</v>
      </c>
      <c r="X338" s="3">
        <v>2022</v>
      </c>
      <c r="Y338" s="3">
        <v>3</v>
      </c>
      <c r="Z338" s="3" t="s">
        <v>225</v>
      </c>
      <c r="AA338" s="3" t="str">
        <f>VLOOKUP(Z338,Dealers[],5,FALSE)</f>
        <v>West</v>
      </c>
      <c r="AB338" s="3" t="str" cm="1">
        <f t="array" ref="AB338:AE338">VLOOKUP($Z338,Dealers[],{2,7,8,9},FALSE)</f>
        <v>Surat Autoplex</v>
      </c>
      <c r="AC338" s="3">
        <v>2010</v>
      </c>
      <c r="AD338" s="3">
        <v>10000</v>
      </c>
      <c r="AE338" s="3">
        <v>4.4000000000000004</v>
      </c>
      <c r="AF338" s="3" t="s">
        <v>585</v>
      </c>
      <c r="AG338" s="3" t="str">
        <f>VLOOKUP($AF338,SalesPerson[],2,FALSE)</f>
        <v>Jatin Chauhan</v>
      </c>
      <c r="AH338" s="3">
        <f>_xlfn.XLOOKUP(AG338,Salespersons!$B:$B,Salespersons!$G:$G,,0)</f>
        <v>6</v>
      </c>
      <c r="AI338" s="3" t="str">
        <f>_xlfn.XLOOKUP(AG338,Salespersons!$B:$B,Salespersons!$I:$I,,0)</f>
        <v>True</v>
      </c>
      <c r="AJ338" s="3" t="s">
        <v>59</v>
      </c>
      <c r="AK338" s="14">
        <f t="shared" si="30"/>
        <v>1.6666666666666666E-2</v>
      </c>
      <c r="AL338" s="5">
        <v>15000</v>
      </c>
      <c r="AM338" s="5">
        <f t="shared" si="31"/>
        <v>885000</v>
      </c>
      <c r="AN338" s="16">
        <f t="shared" si="35"/>
        <v>8.85</v>
      </c>
      <c r="AO338" s="3" t="s">
        <v>20</v>
      </c>
      <c r="AP338" s="3" t="s">
        <v>21</v>
      </c>
      <c r="AQ338" s="3" t="s">
        <v>119</v>
      </c>
      <c r="AR338" s="3" t="s">
        <v>24</v>
      </c>
      <c r="AS338" s="3" t="s">
        <v>4646</v>
      </c>
      <c r="AT338" s="3" t="s">
        <v>4646</v>
      </c>
      <c r="AU338" s="3" t="s">
        <v>4646</v>
      </c>
      <c r="AV338" s="3" t="s">
        <v>4646</v>
      </c>
      <c r="AW338" s="3" t="s">
        <v>4646</v>
      </c>
    </row>
    <row r="339" spans="1:49" x14ac:dyDescent="0.3">
      <c r="A339" s="3" t="s">
        <v>781</v>
      </c>
      <c r="B339" s="4">
        <v>45678</v>
      </c>
      <c r="C339" s="4" t="str">
        <f t="shared" si="32"/>
        <v>Jan</v>
      </c>
      <c r="D339" s="4" t="str">
        <f t="shared" si="33"/>
        <v>2025</v>
      </c>
      <c r="E339" s="4">
        <v>45690</v>
      </c>
      <c r="F339" s="3" t="s">
        <v>23</v>
      </c>
      <c r="G339" s="3">
        <f t="shared" si="34"/>
        <v>12</v>
      </c>
      <c r="H339" s="3" t="s">
        <v>782</v>
      </c>
      <c r="I339" s="3" t="str">
        <f>VLOOKUP($H339,Customers!$A$1:$I$721,2,FALSE)</f>
        <v>Faisal Mehta</v>
      </c>
      <c r="J339" s="3" t="str">
        <f>VLOOKUP($H339,Customers!$A$1:$I$721,3,FALSE)</f>
        <v>Male</v>
      </c>
      <c r="K339" s="3">
        <f>VLOOKUP($H339,Customers!$A$1:$I$721,4,FALSE)</f>
        <v>32</v>
      </c>
      <c r="L339" s="3" t="str">
        <f>VLOOKUP($H339,Customers!$A$1:$I$721,5,FALSE)</f>
        <v>Mysuru</v>
      </c>
      <c r="M339" s="3" t="str">
        <f>VLOOKUP($H339,Customers!$A$1:$I$721,6,FALSE)</f>
        <v>Karnataka</v>
      </c>
      <c r="N339" s="3" t="str">
        <f>VLOOKUP($H339,Customers!$A$1:$I$721,7,FALSE)</f>
        <v>Salaried - Private</v>
      </c>
      <c r="O339" s="3">
        <f>VLOOKUP($H339,Customers!$A$1:$I$721,8,FALSE)</f>
        <v>1490000</v>
      </c>
      <c r="P339" s="3" t="str">
        <f>VLOOKUP($H339,Customers!$A$1:$I$721,9,FALSE)</f>
        <v>Individual</v>
      </c>
      <c r="Q339" s="3" t="s">
        <v>42</v>
      </c>
      <c r="R339" s="3" t="str" cm="1">
        <f t="array" ref="R339:Y339">VLOOKUP($Q339,Cars[],{2,3,4,5,6,7,8,9},FALSE)</f>
        <v>Maruti Suzuki</v>
      </c>
      <c r="S339" s="3" t="str">
        <v>Swift</v>
      </c>
      <c r="T339" s="3" t="str">
        <v>Hatchback</v>
      </c>
      <c r="U339" s="3" t="str">
        <v>Petrol</v>
      </c>
      <c r="V339" s="3" t="str">
        <v>Manual</v>
      </c>
      <c r="W339" s="3">
        <v>650000</v>
      </c>
      <c r="X339" s="3">
        <v>2024</v>
      </c>
      <c r="Y339" s="3">
        <v>3</v>
      </c>
      <c r="Z339" s="3" t="s">
        <v>104</v>
      </c>
      <c r="AA339" s="3" t="str">
        <f>VLOOKUP(Z339,Dealers[],5,FALSE)</f>
        <v>South</v>
      </c>
      <c r="AB339" s="3" t="str" cm="1">
        <f t="array" ref="AB339:AE339">VLOOKUP($Z339,Dealers[],{2,7,8,9},FALSE)</f>
        <v>Mysuru Auto Hub</v>
      </c>
      <c r="AC339" s="3">
        <v>2006</v>
      </c>
      <c r="AD339" s="3">
        <v>4500</v>
      </c>
      <c r="AE339" s="3">
        <v>4.5999999999999996</v>
      </c>
      <c r="AF339" s="3" t="s">
        <v>105</v>
      </c>
      <c r="AG339" s="3" t="str">
        <f>VLOOKUP($AF339,SalesPerson[],2,FALSE)</f>
        <v>Tanvi Reddy</v>
      </c>
      <c r="AH339" s="3">
        <f>_xlfn.XLOOKUP(AG339,Salespersons!$B:$B,Salespersons!$G:$G,,0)</f>
        <v>4</v>
      </c>
      <c r="AI339" s="3" t="str">
        <f>_xlfn.XLOOKUP(AG339,Salespersons!$B:$B,Salespersons!$I:$I,,0)</f>
        <v>True</v>
      </c>
      <c r="AJ339" s="3" t="s">
        <v>59</v>
      </c>
      <c r="AK339" s="14">
        <f t="shared" si="30"/>
        <v>9.2307692307692316E-3</v>
      </c>
      <c r="AL339" s="5">
        <v>6000</v>
      </c>
      <c r="AM339" s="5">
        <f t="shared" si="31"/>
        <v>644000</v>
      </c>
      <c r="AN339" s="16">
        <f t="shared" si="35"/>
        <v>6.44</v>
      </c>
      <c r="AO339" s="3" t="s">
        <v>95</v>
      </c>
      <c r="AP339" s="3" t="s">
        <v>227</v>
      </c>
      <c r="AQ339" s="3" t="s">
        <v>22</v>
      </c>
      <c r="AR339" s="3" t="s">
        <v>24</v>
      </c>
      <c r="AS339" s="3" t="s">
        <v>4646</v>
      </c>
      <c r="AT339" s="3" t="s">
        <v>4646</v>
      </c>
      <c r="AU339" s="3" t="s">
        <v>4646</v>
      </c>
      <c r="AV339" s="3" t="s">
        <v>4646</v>
      </c>
      <c r="AW339" s="3" t="s">
        <v>4646</v>
      </c>
    </row>
    <row r="340" spans="1:49" x14ac:dyDescent="0.3">
      <c r="A340" s="3" t="s">
        <v>783</v>
      </c>
      <c r="B340" s="4">
        <v>45679</v>
      </c>
      <c r="C340" s="4" t="str">
        <f t="shared" si="32"/>
        <v>Jan</v>
      </c>
      <c r="D340" s="4" t="str">
        <f t="shared" si="33"/>
        <v>2025</v>
      </c>
      <c r="E340" s="4">
        <v>45690</v>
      </c>
      <c r="F340" s="3" t="s">
        <v>23</v>
      </c>
      <c r="G340" s="3">
        <f t="shared" si="34"/>
        <v>11</v>
      </c>
      <c r="H340" s="3" t="s">
        <v>784</v>
      </c>
      <c r="I340" s="3" t="str">
        <f>VLOOKUP($H340,Customers!$A$1:$I$721,2,FALSE)</f>
        <v>Ayesha Kapoor</v>
      </c>
      <c r="J340" s="3" t="str">
        <f>VLOOKUP($H340,Customers!$A$1:$I$721,3,FALSE)</f>
        <v>Female</v>
      </c>
      <c r="K340" s="3">
        <f>VLOOKUP($H340,Customers!$A$1:$I$721,4,FALSE)</f>
        <v>37</v>
      </c>
      <c r="L340" s="3" t="str">
        <f>VLOOKUP($H340,Customers!$A$1:$I$721,5,FALSE)</f>
        <v>Indore</v>
      </c>
      <c r="M340" s="3" t="str">
        <f>VLOOKUP($H340,Customers!$A$1:$I$721,6,FALSE)</f>
        <v>Madhya Pradesh</v>
      </c>
      <c r="N340" s="3" t="str">
        <f>VLOOKUP($H340,Customers!$A$1:$I$721,7,FALSE)</f>
        <v>Salaried - Private</v>
      </c>
      <c r="O340" s="3">
        <f>VLOOKUP($H340,Customers!$A$1:$I$721,8,FALSE)</f>
        <v>1660000</v>
      </c>
      <c r="P340" s="3" t="str">
        <f>VLOOKUP($H340,Customers!$A$1:$I$721,9,FALSE)</f>
        <v>Individual</v>
      </c>
      <c r="Q340" s="3" t="s">
        <v>36</v>
      </c>
      <c r="R340" s="3" t="str" cm="1">
        <f t="array" ref="R340:Y340">VLOOKUP($Q340,Cars[],{2,3,4,5,6,7,8,9},FALSE)</f>
        <v>Tata</v>
      </c>
      <c r="S340" s="3" t="str">
        <v>Punch</v>
      </c>
      <c r="T340" s="3" t="str">
        <v>SUV</v>
      </c>
      <c r="U340" s="3" t="str">
        <v>Petrol</v>
      </c>
      <c r="V340" s="3" t="str">
        <v>Manual</v>
      </c>
      <c r="W340" s="3">
        <v>650000</v>
      </c>
      <c r="X340" s="3">
        <v>2021</v>
      </c>
      <c r="Y340" s="3">
        <v>3</v>
      </c>
      <c r="Z340" s="3" t="s">
        <v>93</v>
      </c>
      <c r="AA340" s="3" t="str">
        <f>VLOOKUP(Z340,Dealers[],5,FALSE)</f>
        <v>Central</v>
      </c>
      <c r="AB340" s="3" t="str" cm="1">
        <f t="array" ref="AB340:AE340">VLOOKUP($Z340,Dealers[],{2,7,8,9},FALSE)</f>
        <v>Bhopal Autoplex</v>
      </c>
      <c r="AC340" s="3">
        <v>2013</v>
      </c>
      <c r="AD340" s="3">
        <v>12000</v>
      </c>
      <c r="AE340" s="3">
        <v>3.9</v>
      </c>
      <c r="AF340" s="3" t="s">
        <v>192</v>
      </c>
      <c r="AG340" s="3" t="str">
        <f>VLOOKUP($AF340,SalesPerson[],2,FALSE)</f>
        <v>Priya Saini</v>
      </c>
      <c r="AH340" s="3">
        <f>_xlfn.XLOOKUP(AG340,Salespersons!$B:$B,Salespersons!$G:$G,,0)</f>
        <v>4</v>
      </c>
      <c r="AI340" s="3" t="str">
        <f>_xlfn.XLOOKUP(AG340,Salespersons!$B:$B,Salespersons!$I:$I,,0)</f>
        <v>True</v>
      </c>
      <c r="AJ340" s="3" t="s">
        <v>75</v>
      </c>
      <c r="AK340" s="14">
        <f t="shared" si="30"/>
        <v>2.923076923076923E-2</v>
      </c>
      <c r="AL340" s="5">
        <v>19000</v>
      </c>
      <c r="AM340" s="5">
        <f t="shared" si="31"/>
        <v>631000</v>
      </c>
      <c r="AN340" s="16">
        <f t="shared" si="35"/>
        <v>6.31</v>
      </c>
      <c r="AO340" s="3" t="s">
        <v>20</v>
      </c>
      <c r="AP340" s="3" t="s">
        <v>21</v>
      </c>
      <c r="AQ340" s="3" t="s">
        <v>86</v>
      </c>
      <c r="AR340" s="3" t="s">
        <v>47</v>
      </c>
      <c r="AS340" s="3" t="s">
        <v>4646</v>
      </c>
      <c r="AT340" s="3" t="s">
        <v>4646</v>
      </c>
      <c r="AU340" s="3" t="s">
        <v>4646</v>
      </c>
      <c r="AV340" s="3" t="s">
        <v>4646</v>
      </c>
      <c r="AW340" s="3" t="s">
        <v>4646</v>
      </c>
    </row>
    <row r="341" spans="1:49" x14ac:dyDescent="0.3">
      <c r="A341" s="3" t="s">
        <v>785</v>
      </c>
      <c r="B341" s="4">
        <v>45681</v>
      </c>
      <c r="C341" s="4" t="str">
        <f t="shared" si="32"/>
        <v>Jan</v>
      </c>
      <c r="D341" s="4" t="str">
        <f t="shared" si="33"/>
        <v>2025</v>
      </c>
      <c r="E341" s="4">
        <v>45709</v>
      </c>
      <c r="F341" s="3" t="s">
        <v>23</v>
      </c>
      <c r="G341" s="3">
        <f t="shared" si="34"/>
        <v>28</v>
      </c>
      <c r="H341" s="3" t="s">
        <v>786</v>
      </c>
      <c r="I341" s="3" t="str">
        <f>VLOOKUP($H341,Customers!$A$1:$I$721,2,FALSE)</f>
        <v>Shweta Verma</v>
      </c>
      <c r="J341" s="3" t="str">
        <f>VLOOKUP($H341,Customers!$A$1:$I$721,3,FALSE)</f>
        <v>Female</v>
      </c>
      <c r="K341" s="3">
        <f>VLOOKUP($H341,Customers!$A$1:$I$721,4,FALSE)</f>
        <v>34</v>
      </c>
      <c r="L341" s="3" t="str">
        <f>VLOOKUP($H341,Customers!$A$1:$I$721,5,FALSE)</f>
        <v>Surat</v>
      </c>
      <c r="M341" s="3" t="str">
        <f>VLOOKUP($H341,Customers!$A$1:$I$721,6,FALSE)</f>
        <v>Gujarat</v>
      </c>
      <c r="N341" s="3" t="str">
        <f>VLOOKUP($H341,Customers!$A$1:$I$721,7,FALSE)</f>
        <v>Business Owner</v>
      </c>
      <c r="O341" s="3">
        <f>VLOOKUP($H341,Customers!$A$1:$I$721,8,FALSE)</f>
        <v>1630000</v>
      </c>
      <c r="P341" s="3" t="str">
        <f>VLOOKUP($H341,Customers!$A$1:$I$721,9,FALSE)</f>
        <v>Individual</v>
      </c>
      <c r="Q341" s="3" t="s">
        <v>50</v>
      </c>
      <c r="R341" s="3" t="str" cm="1">
        <f t="array" ref="R341:Y341">VLOOKUP($Q341,Cars[],{2,3,4,5,6,7,8,9},FALSE)</f>
        <v>Hyundai</v>
      </c>
      <c r="S341" s="3" t="str">
        <v>Venue</v>
      </c>
      <c r="T341" s="3" t="str">
        <v>SUV</v>
      </c>
      <c r="U341" s="3" t="str">
        <v>Petrol</v>
      </c>
      <c r="V341" s="3" t="str">
        <v>Manual</v>
      </c>
      <c r="W341" s="3">
        <v>800000</v>
      </c>
      <c r="X341" s="3">
        <v>2022</v>
      </c>
      <c r="Y341" s="3">
        <v>3</v>
      </c>
      <c r="Z341" s="3" t="s">
        <v>209</v>
      </c>
      <c r="AA341" s="3" t="str">
        <f>VLOOKUP(Z341,Dealers[],5,FALSE)</f>
        <v>West</v>
      </c>
      <c r="AB341" s="3" t="str" cm="1">
        <f t="array" ref="AB341:AE341">VLOOKUP($Z341,Dealers[],{2,7,8,9},FALSE)</f>
        <v>Ahmedabad Auto Hub</v>
      </c>
      <c r="AC341" s="3">
        <v>2011</v>
      </c>
      <c r="AD341" s="3">
        <v>12000</v>
      </c>
      <c r="AE341" s="3">
        <v>3.8</v>
      </c>
      <c r="AF341" s="3" t="s">
        <v>210</v>
      </c>
      <c r="AG341" s="3" t="str">
        <f>VLOOKUP($AF341,SalesPerson[],2,FALSE)</f>
        <v>Varun Malhotra</v>
      </c>
      <c r="AH341" s="3">
        <f>_xlfn.XLOOKUP(AG341,Salespersons!$B:$B,Salespersons!$G:$G,,0)</f>
        <v>8</v>
      </c>
      <c r="AI341" s="3" t="str">
        <f>_xlfn.XLOOKUP(AG341,Salespersons!$B:$B,Salespersons!$I:$I,,0)</f>
        <v>True</v>
      </c>
      <c r="AJ341" s="3" t="s">
        <v>30</v>
      </c>
      <c r="AK341" s="14">
        <f t="shared" si="30"/>
        <v>8.7500000000000008E-3</v>
      </c>
      <c r="AL341" s="5">
        <v>7000</v>
      </c>
      <c r="AM341" s="5">
        <f t="shared" si="31"/>
        <v>793000</v>
      </c>
      <c r="AN341" s="16">
        <f t="shared" si="35"/>
        <v>7.93</v>
      </c>
      <c r="AO341" s="3" t="s">
        <v>20</v>
      </c>
      <c r="AP341" s="3" t="s">
        <v>21</v>
      </c>
      <c r="AQ341" s="3" t="s">
        <v>46</v>
      </c>
      <c r="AR341" s="3" t="s">
        <v>47</v>
      </c>
      <c r="AS341" s="3" t="s">
        <v>4646</v>
      </c>
      <c r="AT341" s="3" t="s">
        <v>4646</v>
      </c>
      <c r="AU341" s="3" t="s">
        <v>4646</v>
      </c>
      <c r="AV341" s="3" t="s">
        <v>4646</v>
      </c>
      <c r="AW341" s="3" t="s">
        <v>4646</v>
      </c>
    </row>
    <row r="342" spans="1:49" x14ac:dyDescent="0.3">
      <c r="A342" s="3" t="s">
        <v>787</v>
      </c>
      <c r="B342" s="4">
        <v>45685</v>
      </c>
      <c r="C342" s="4" t="str">
        <f t="shared" si="32"/>
        <v>Jan</v>
      </c>
      <c r="D342" s="4" t="str">
        <f t="shared" si="33"/>
        <v>2025</v>
      </c>
      <c r="E342" s="4">
        <v>45713</v>
      </c>
      <c r="F342" s="3" t="s">
        <v>23</v>
      </c>
      <c r="G342" s="3">
        <f t="shared" si="34"/>
        <v>28</v>
      </c>
      <c r="H342" s="3" t="s">
        <v>788</v>
      </c>
      <c r="I342" s="3" t="str">
        <f>VLOOKUP($H342,Customers!$A$1:$I$721,2,FALSE)</f>
        <v>Yash Shah</v>
      </c>
      <c r="J342" s="3" t="str">
        <f>VLOOKUP($H342,Customers!$A$1:$I$721,3,FALSE)</f>
        <v>Male</v>
      </c>
      <c r="K342" s="3">
        <f>VLOOKUP($H342,Customers!$A$1:$I$721,4,FALSE)</f>
        <v>33</v>
      </c>
      <c r="L342" s="3" t="str">
        <f>VLOOKUP($H342,Customers!$A$1:$I$721,5,FALSE)</f>
        <v>Nagpur</v>
      </c>
      <c r="M342" s="3" t="str">
        <f>VLOOKUP($H342,Customers!$A$1:$I$721,6,FALSE)</f>
        <v>Maharashtra</v>
      </c>
      <c r="N342" s="3" t="str">
        <f>VLOOKUP($H342,Customers!$A$1:$I$721,7,FALSE)</f>
        <v>Business Owner</v>
      </c>
      <c r="O342" s="3">
        <f>VLOOKUP($H342,Customers!$A$1:$I$721,8,FALSE)</f>
        <v>2450000</v>
      </c>
      <c r="P342" s="3" t="str">
        <f>VLOOKUP($H342,Customers!$A$1:$I$721,9,FALSE)</f>
        <v>Individual</v>
      </c>
      <c r="Q342" s="3" t="s">
        <v>117</v>
      </c>
      <c r="R342" s="3" t="str" cm="1">
        <f t="array" ref="R342:Y342">VLOOKUP($Q342,Cars[],{2,3,4,5,6,7,8,9},FALSE)</f>
        <v>Kia</v>
      </c>
      <c r="S342" s="3" t="str">
        <v>Carens</v>
      </c>
      <c r="T342" s="3" t="str">
        <v>MPV</v>
      </c>
      <c r="U342" s="3" t="str">
        <v>Diesel</v>
      </c>
      <c r="V342" s="3" t="str">
        <v>Manual</v>
      </c>
      <c r="W342" s="3">
        <v>1200000</v>
      </c>
      <c r="X342" s="3">
        <v>2022</v>
      </c>
      <c r="Y342" s="3">
        <v>3</v>
      </c>
      <c r="Z342" s="3" t="s">
        <v>84</v>
      </c>
      <c r="AA342" s="3" t="str">
        <f>VLOOKUP(Z342,Dealers[],5,FALSE)</f>
        <v>West</v>
      </c>
      <c r="AB342" s="3" t="str" cm="1">
        <f t="array" ref="AB342:AE342">VLOOKUP($Z342,Dealers[],{2,7,8,9},FALSE)</f>
        <v>Pune Autoplex</v>
      </c>
      <c r="AC342" s="3">
        <v>2014</v>
      </c>
      <c r="AD342" s="3">
        <v>3000</v>
      </c>
      <c r="AE342" s="3">
        <v>4.5999999999999996</v>
      </c>
      <c r="AF342" s="3" t="s">
        <v>523</v>
      </c>
      <c r="AG342" s="3" t="str">
        <f>VLOOKUP($AF342,SalesPerson[],2,FALSE)</f>
        <v>Imran Verma</v>
      </c>
      <c r="AH342" s="3">
        <f>_xlfn.XLOOKUP(AG342,Salespersons!$B:$B,Salespersons!$G:$G,,0)</f>
        <v>5</v>
      </c>
      <c r="AI342" s="3" t="str">
        <f>_xlfn.XLOOKUP(AG342,Salespersons!$B:$B,Salespersons!$I:$I,,0)</f>
        <v>True</v>
      </c>
      <c r="AJ342" s="3" t="s">
        <v>78</v>
      </c>
      <c r="AK342" s="14">
        <f t="shared" si="30"/>
        <v>3.9166666666666669E-2</v>
      </c>
      <c r="AL342" s="5">
        <v>47000</v>
      </c>
      <c r="AM342" s="5">
        <f t="shared" si="31"/>
        <v>1153000</v>
      </c>
      <c r="AN342" s="16">
        <f t="shared" si="35"/>
        <v>11.53</v>
      </c>
      <c r="AO342" s="3" t="s">
        <v>31</v>
      </c>
      <c r="AP342" s="3" t="s">
        <v>180</v>
      </c>
      <c r="AQ342" s="3" t="s">
        <v>53</v>
      </c>
      <c r="AR342" s="3" t="s">
        <v>24</v>
      </c>
      <c r="AS342" s="3" t="str" cm="1">
        <f t="array" ref="AS342:AW342">VLOOKUP($A342,Feedback[],{2,4,5,6,7},FALSE)</f>
        <v>FB0182</v>
      </c>
      <c r="AT342" s="3">
        <v>4</v>
      </c>
      <c r="AU342" s="3">
        <v>8</v>
      </c>
      <c r="AV342" s="3" t="str">
        <v>Dealer Visit</v>
      </c>
      <c r="AW342" s="3" t="str">
        <v>None</v>
      </c>
    </row>
    <row r="343" spans="1:49" x14ac:dyDescent="0.3">
      <c r="A343" s="3" t="s">
        <v>789</v>
      </c>
      <c r="B343" s="4">
        <v>45685</v>
      </c>
      <c r="C343" s="4" t="str">
        <f t="shared" si="32"/>
        <v>Jan</v>
      </c>
      <c r="D343" s="4" t="str">
        <f t="shared" si="33"/>
        <v>2025</v>
      </c>
      <c r="E343" s="4">
        <v>45717</v>
      </c>
      <c r="F343" s="3" t="s">
        <v>23</v>
      </c>
      <c r="G343" s="3">
        <f t="shared" si="34"/>
        <v>32</v>
      </c>
      <c r="H343" s="3" t="s">
        <v>790</v>
      </c>
      <c r="I343" s="3" t="str">
        <f>VLOOKUP($H343,Customers!$A$1:$I$721,2,FALSE)</f>
        <v>Vinod Joshi</v>
      </c>
      <c r="J343" s="3" t="str">
        <f>VLOOKUP($H343,Customers!$A$1:$I$721,3,FALSE)</f>
        <v>Male</v>
      </c>
      <c r="K343" s="3">
        <f>VLOOKUP($H343,Customers!$A$1:$I$721,4,FALSE)</f>
        <v>46</v>
      </c>
      <c r="L343" s="3" t="str">
        <f>VLOOKUP($H343,Customers!$A$1:$I$721,5,FALSE)</f>
        <v>Chennai</v>
      </c>
      <c r="M343" s="3" t="str">
        <f>VLOOKUP($H343,Customers!$A$1:$I$721,6,FALSE)</f>
        <v>Tamil Nadu</v>
      </c>
      <c r="N343" s="3" t="str">
        <f>VLOOKUP($H343,Customers!$A$1:$I$721,7,FALSE)</f>
        <v>Student/Other</v>
      </c>
      <c r="O343" s="3">
        <f>VLOOKUP($H343,Customers!$A$1:$I$721,8,FALSE)</f>
        <v>420000</v>
      </c>
      <c r="P343" s="3" t="str">
        <f>VLOOKUP($H343,Customers!$A$1:$I$721,9,FALSE)</f>
        <v>Individual</v>
      </c>
      <c r="Q343" s="3" t="s">
        <v>67</v>
      </c>
      <c r="R343" s="3" t="str" cm="1">
        <f t="array" ref="R343:Y343">VLOOKUP($Q343,Cars[],{2,3,4,5,6,7,8,9},FALSE)</f>
        <v>Maruti Suzuki</v>
      </c>
      <c r="S343" s="3" t="str">
        <v>Dzire</v>
      </c>
      <c r="T343" s="3" t="str">
        <v>Sedan</v>
      </c>
      <c r="U343" s="3" t="str">
        <v>Petrol</v>
      </c>
      <c r="V343" s="3" t="str">
        <v>Manual</v>
      </c>
      <c r="W343" s="3">
        <v>690000</v>
      </c>
      <c r="X343" s="3">
        <v>2024</v>
      </c>
      <c r="Y343" s="3">
        <v>3</v>
      </c>
      <c r="Z343" s="3" t="s">
        <v>146</v>
      </c>
      <c r="AA343" s="3" t="str">
        <f>VLOOKUP(Z343,Dealers[],5,FALSE)</f>
        <v>North</v>
      </c>
      <c r="AB343" s="3" t="str" cm="1">
        <f t="array" ref="AB343:AE343">VLOOKUP($Z343,Dealers[],{2,7,8,9},FALSE)</f>
        <v>Jaipur Wheels</v>
      </c>
      <c r="AC343" s="3">
        <v>2015</v>
      </c>
      <c r="AD343" s="3">
        <v>3000</v>
      </c>
      <c r="AE343" s="3">
        <v>3.5</v>
      </c>
      <c r="AF343" s="3" t="s">
        <v>147</v>
      </c>
      <c r="AG343" s="3" t="str">
        <f>VLOOKUP($AF343,SalesPerson[],2,FALSE)</f>
        <v>Mohit Yadav</v>
      </c>
      <c r="AH343" s="3">
        <f>_xlfn.XLOOKUP(AG343,Salespersons!$B:$B,Salespersons!$G:$G,,0)</f>
        <v>8</v>
      </c>
      <c r="AI343" s="3" t="str">
        <f>_xlfn.XLOOKUP(AG343,Salespersons!$B:$B,Salespersons!$I:$I,,0)</f>
        <v>True</v>
      </c>
      <c r="AJ343" s="3" t="s">
        <v>59</v>
      </c>
      <c r="AK343" s="14">
        <f t="shared" si="30"/>
        <v>1.7391304347826087E-2</v>
      </c>
      <c r="AL343" s="5">
        <v>12000</v>
      </c>
      <c r="AM343" s="5">
        <f t="shared" si="31"/>
        <v>678000</v>
      </c>
      <c r="AN343" s="16">
        <f t="shared" si="35"/>
        <v>6.78</v>
      </c>
      <c r="AO343" s="3" t="s">
        <v>20</v>
      </c>
      <c r="AP343" s="3" t="s">
        <v>21</v>
      </c>
      <c r="AQ343" s="3" t="s">
        <v>33</v>
      </c>
      <c r="AR343" s="3" t="s">
        <v>47</v>
      </c>
      <c r="AS343" s="3" t="s">
        <v>4646</v>
      </c>
      <c r="AT343" s="3" t="s">
        <v>4646</v>
      </c>
      <c r="AU343" s="3" t="s">
        <v>4646</v>
      </c>
      <c r="AV343" s="3" t="s">
        <v>4646</v>
      </c>
      <c r="AW343" s="3" t="s">
        <v>4646</v>
      </c>
    </row>
    <row r="344" spans="1:49" x14ac:dyDescent="0.3">
      <c r="A344" s="3" t="s">
        <v>791</v>
      </c>
      <c r="B344" s="4">
        <v>45685</v>
      </c>
      <c r="C344" s="4" t="str">
        <f t="shared" si="32"/>
        <v>Jan</v>
      </c>
      <c r="D344" s="4" t="str">
        <f t="shared" si="33"/>
        <v>2025</v>
      </c>
      <c r="E344" s="4">
        <v>45720</v>
      </c>
      <c r="F344" s="3" t="s">
        <v>23</v>
      </c>
      <c r="G344" s="3">
        <f t="shared" si="34"/>
        <v>35</v>
      </c>
      <c r="H344" s="3" t="s">
        <v>421</v>
      </c>
      <c r="I344" s="3" t="str">
        <f>VLOOKUP($H344,Customers!$A$1:$I$721,2,FALSE)</f>
        <v>Nisha Jain</v>
      </c>
      <c r="J344" s="3" t="str">
        <f>VLOOKUP($H344,Customers!$A$1:$I$721,3,FALSE)</f>
        <v>Female</v>
      </c>
      <c r="K344" s="3">
        <f>VLOOKUP($H344,Customers!$A$1:$I$721,4,FALSE)</f>
        <v>32</v>
      </c>
      <c r="L344" s="3" t="str">
        <f>VLOOKUP($H344,Customers!$A$1:$I$721,5,FALSE)</f>
        <v>Delhi</v>
      </c>
      <c r="M344" s="3" t="str">
        <f>VLOOKUP($H344,Customers!$A$1:$I$721,6,FALSE)</f>
        <v>Delhi</v>
      </c>
      <c r="N344" s="3" t="str">
        <f>VLOOKUP($H344,Customers!$A$1:$I$721,7,FALSE)</f>
        <v>Self-Employed Professional</v>
      </c>
      <c r="O344" s="3">
        <f>VLOOKUP($H344,Customers!$A$1:$I$721,8,FALSE)</f>
        <v>1320000</v>
      </c>
      <c r="P344" s="3" t="str">
        <f>VLOOKUP($H344,Customers!$A$1:$I$721,9,FALSE)</f>
        <v>Individual</v>
      </c>
      <c r="Q344" s="3" t="s">
        <v>36</v>
      </c>
      <c r="R344" s="3" t="str" cm="1">
        <f t="array" ref="R344:Y344">VLOOKUP($Q344,Cars[],{2,3,4,5,6,7,8,9},FALSE)</f>
        <v>Tata</v>
      </c>
      <c r="S344" s="3" t="str">
        <v>Punch</v>
      </c>
      <c r="T344" s="3" t="str">
        <v>SUV</v>
      </c>
      <c r="U344" s="3" t="str">
        <v>Petrol</v>
      </c>
      <c r="V344" s="3" t="str">
        <v>Manual</v>
      </c>
      <c r="W344" s="3">
        <v>650000</v>
      </c>
      <c r="X344" s="3">
        <v>2021</v>
      </c>
      <c r="Y344" s="3">
        <v>3</v>
      </c>
      <c r="Z344" s="3" t="s">
        <v>37</v>
      </c>
      <c r="AA344" s="3" t="str">
        <f>VLOOKUP(Z344,Dealers[],5,FALSE)</f>
        <v>North</v>
      </c>
      <c r="AB344" s="3" t="str" cm="1">
        <f t="array" ref="AB344:AE344">VLOOKUP($Z344,Dealers[],{2,7,8,9},FALSE)</f>
        <v>Delhi Autoplex</v>
      </c>
      <c r="AC344" s="3">
        <v>2013</v>
      </c>
      <c r="AD344" s="3">
        <v>4500</v>
      </c>
      <c r="AE344" s="3">
        <v>3.7</v>
      </c>
      <c r="AF344" s="3" t="s">
        <v>142</v>
      </c>
      <c r="AG344" s="3" t="str">
        <f>VLOOKUP($AF344,SalesPerson[],2,FALSE)</f>
        <v>Lokesh Nair</v>
      </c>
      <c r="AH344" s="3">
        <f>_xlfn.XLOOKUP(AG344,Salespersons!$B:$B,Salespersons!$G:$G,,0)</f>
        <v>8</v>
      </c>
      <c r="AI344" s="3" t="str">
        <f>_xlfn.XLOOKUP(AG344,Salespersons!$B:$B,Salespersons!$I:$I,,0)</f>
        <v>False</v>
      </c>
      <c r="AJ344" s="3" t="s">
        <v>253</v>
      </c>
      <c r="AK344" s="14">
        <f t="shared" si="30"/>
        <v>0</v>
      </c>
      <c r="AL344" s="5">
        <v>0</v>
      </c>
      <c r="AM344" s="5">
        <f t="shared" si="31"/>
        <v>650000</v>
      </c>
      <c r="AN344" s="16">
        <f t="shared" si="35"/>
        <v>6.5</v>
      </c>
      <c r="AO344" s="3" t="s">
        <v>20</v>
      </c>
      <c r="AP344" s="3" t="s">
        <v>21</v>
      </c>
      <c r="AQ344" s="3" t="s">
        <v>119</v>
      </c>
      <c r="AR344" s="3" t="s">
        <v>24</v>
      </c>
      <c r="AS344" s="3" t="s">
        <v>4646</v>
      </c>
      <c r="AT344" s="3" t="s">
        <v>4646</v>
      </c>
      <c r="AU344" s="3" t="s">
        <v>4646</v>
      </c>
      <c r="AV344" s="3" t="s">
        <v>4646</v>
      </c>
      <c r="AW344" s="3" t="s">
        <v>4646</v>
      </c>
    </row>
    <row r="345" spans="1:49" x14ac:dyDescent="0.3">
      <c r="A345" s="3" t="s">
        <v>792</v>
      </c>
      <c r="B345" s="4">
        <v>45686</v>
      </c>
      <c r="C345" s="4" t="str">
        <f t="shared" si="32"/>
        <v>Jan</v>
      </c>
      <c r="D345" s="4" t="str">
        <f t="shared" si="33"/>
        <v>2025</v>
      </c>
      <c r="E345" s="4">
        <v>45713</v>
      </c>
      <c r="F345" s="3" t="s">
        <v>23</v>
      </c>
      <c r="G345" s="3">
        <f t="shared" si="34"/>
        <v>27</v>
      </c>
      <c r="H345" s="3" t="s">
        <v>793</v>
      </c>
      <c r="I345" s="3" t="str">
        <f>VLOOKUP($H345,Customers!$A$1:$I$721,2,FALSE)</f>
        <v>Tanvi Gupta</v>
      </c>
      <c r="J345" s="3" t="str">
        <f>VLOOKUP($H345,Customers!$A$1:$I$721,3,FALSE)</f>
        <v>Female</v>
      </c>
      <c r="K345" s="3">
        <f>VLOOKUP($H345,Customers!$A$1:$I$721,4,FALSE)</f>
        <v>32</v>
      </c>
      <c r="L345" s="3" t="str">
        <f>VLOOKUP($H345,Customers!$A$1:$I$721,5,FALSE)</f>
        <v>Chennai</v>
      </c>
      <c r="M345" s="3" t="str">
        <f>VLOOKUP($H345,Customers!$A$1:$I$721,6,FALSE)</f>
        <v>Tamil Nadu</v>
      </c>
      <c r="N345" s="3" t="str">
        <f>VLOOKUP($H345,Customers!$A$1:$I$721,7,FALSE)</f>
        <v>Business Owner</v>
      </c>
      <c r="O345" s="3">
        <f>VLOOKUP($H345,Customers!$A$1:$I$721,8,FALSE)</f>
        <v>2590000</v>
      </c>
      <c r="P345" s="3" t="str">
        <f>VLOOKUP($H345,Customers!$A$1:$I$721,9,FALSE)</f>
        <v>Individual</v>
      </c>
      <c r="Q345" s="3" t="s">
        <v>303</v>
      </c>
      <c r="R345" s="3" t="str" cm="1">
        <f t="array" ref="R345:Y345">VLOOKUP($Q345,Cars[],{2,3,4,5,6,7,8,9},FALSE)</f>
        <v>MG</v>
      </c>
      <c r="S345" s="3" t="str">
        <v>Hector</v>
      </c>
      <c r="T345" s="3" t="str">
        <v>SUV</v>
      </c>
      <c r="U345" s="3" t="str">
        <v>Petrol</v>
      </c>
      <c r="V345" s="3" t="str">
        <v>Automatic</v>
      </c>
      <c r="W345" s="3">
        <v>1600000</v>
      </c>
      <c r="X345" s="3">
        <v>2019</v>
      </c>
      <c r="Y345" s="3">
        <v>4</v>
      </c>
      <c r="Z345" s="3" t="s">
        <v>173</v>
      </c>
      <c r="AA345" s="3" t="str">
        <f>VLOOKUP(Z345,Dealers[],5,FALSE)</f>
        <v>South</v>
      </c>
      <c r="AB345" s="3" t="str" cm="1">
        <f t="array" ref="AB345:AE345">VLOOKUP($Z345,Dealers[],{2,7,8,9},FALSE)</f>
        <v>Chennai Wheels</v>
      </c>
      <c r="AC345" s="3">
        <v>2007</v>
      </c>
      <c r="AD345" s="3">
        <v>4500</v>
      </c>
      <c r="AE345" s="3">
        <v>4.7</v>
      </c>
      <c r="AF345" s="3" t="s">
        <v>174</v>
      </c>
      <c r="AG345" s="3" t="str">
        <f>VLOOKUP($AF345,SalesPerson[],2,FALSE)</f>
        <v>Kunal Pillai</v>
      </c>
      <c r="AH345" s="3">
        <f>_xlfn.XLOOKUP(AG345,Salespersons!$B:$B,Salespersons!$G:$G,,0)</f>
        <v>5</v>
      </c>
      <c r="AI345" s="3" t="str">
        <f>_xlfn.XLOOKUP(AG345,Salespersons!$B:$B,Salespersons!$I:$I,,0)</f>
        <v>True</v>
      </c>
      <c r="AJ345" s="3" t="s">
        <v>30</v>
      </c>
      <c r="AK345" s="14">
        <f t="shared" si="30"/>
        <v>2.75E-2</v>
      </c>
      <c r="AL345" s="5">
        <v>44000</v>
      </c>
      <c r="AM345" s="5">
        <f t="shared" si="31"/>
        <v>1556000</v>
      </c>
      <c r="AN345" s="16">
        <f t="shared" si="35"/>
        <v>15.56</v>
      </c>
      <c r="AO345" s="3" t="s">
        <v>31</v>
      </c>
      <c r="AP345" s="3" t="s">
        <v>39</v>
      </c>
      <c r="AQ345" s="3" t="s">
        <v>86</v>
      </c>
      <c r="AR345" s="3" t="s">
        <v>47</v>
      </c>
      <c r="AS345" s="3" t="s">
        <v>4646</v>
      </c>
      <c r="AT345" s="3" t="s">
        <v>4646</v>
      </c>
      <c r="AU345" s="3" t="s">
        <v>4646</v>
      </c>
      <c r="AV345" s="3" t="s">
        <v>4646</v>
      </c>
      <c r="AW345" s="3" t="s">
        <v>4646</v>
      </c>
    </row>
    <row r="346" spans="1:49" x14ac:dyDescent="0.3">
      <c r="A346" s="3" t="s">
        <v>794</v>
      </c>
      <c r="B346" s="4">
        <v>45687</v>
      </c>
      <c r="C346" s="4" t="str">
        <f t="shared" si="32"/>
        <v>Jan</v>
      </c>
      <c r="D346" s="4" t="str">
        <f t="shared" si="33"/>
        <v>2025</v>
      </c>
      <c r="E346" s="4">
        <v>45708</v>
      </c>
      <c r="F346" s="3" t="s">
        <v>23</v>
      </c>
      <c r="G346" s="3">
        <f t="shared" si="34"/>
        <v>21</v>
      </c>
      <c r="H346" s="3" t="s">
        <v>795</v>
      </c>
      <c r="I346" s="3" t="str">
        <f>VLOOKUP($H346,Customers!$A$1:$I$721,2,FALSE)</f>
        <v>Pradeep Gupta</v>
      </c>
      <c r="J346" s="3" t="str">
        <f>VLOOKUP($H346,Customers!$A$1:$I$721,3,FALSE)</f>
        <v>Male</v>
      </c>
      <c r="K346" s="3">
        <f>VLOOKUP($H346,Customers!$A$1:$I$721,4,FALSE)</f>
        <v>51</v>
      </c>
      <c r="L346" s="3" t="str">
        <f>VLOOKUP($H346,Customers!$A$1:$I$721,5,FALSE)</f>
        <v>Patna</v>
      </c>
      <c r="M346" s="3" t="str">
        <f>VLOOKUP($H346,Customers!$A$1:$I$721,6,FALSE)</f>
        <v>Bihar</v>
      </c>
      <c r="N346" s="3" t="str">
        <f>VLOOKUP($H346,Customers!$A$1:$I$721,7,FALSE)</f>
        <v>Salaried - Private</v>
      </c>
      <c r="O346" s="3">
        <f>VLOOKUP($H346,Customers!$A$1:$I$721,8,FALSE)</f>
        <v>1220000</v>
      </c>
      <c r="P346" s="3" t="str">
        <f>VLOOKUP($H346,Customers!$A$1:$I$721,9,FALSE)</f>
        <v>Individual</v>
      </c>
      <c r="Q346" s="3" t="s">
        <v>125</v>
      </c>
      <c r="R346" s="3" t="str" cm="1">
        <f t="array" ref="R346:Y346">VLOOKUP($Q346,Cars[],{2,3,4,5,6,7,8,9},FALSE)</f>
        <v>Hyundai</v>
      </c>
      <c r="S346" s="3" t="str">
        <v>Creta</v>
      </c>
      <c r="T346" s="3" t="str">
        <v>SUV</v>
      </c>
      <c r="U346" s="3" t="str">
        <v>Diesel</v>
      </c>
      <c r="V346" s="3" t="str">
        <v>Automatic</v>
      </c>
      <c r="W346" s="3">
        <v>1250000</v>
      </c>
      <c r="X346" s="3">
        <v>2024</v>
      </c>
      <c r="Y346" s="3">
        <v>4</v>
      </c>
      <c r="Z346" s="3" t="s">
        <v>249</v>
      </c>
      <c r="AA346" s="3" t="str">
        <f>VLOOKUP(Z346,Dealers[],5,FALSE)</f>
        <v>East</v>
      </c>
      <c r="AB346" s="3" t="str" cm="1">
        <f t="array" ref="AB346:AE346">VLOOKUP($Z346,Dealers[],{2,7,8,9},FALSE)</f>
        <v>Patna Autoplex</v>
      </c>
      <c r="AC346" s="3">
        <v>2007</v>
      </c>
      <c r="AD346" s="3">
        <v>8000</v>
      </c>
      <c r="AE346" s="3">
        <v>3.9</v>
      </c>
      <c r="AF346" s="3" t="s">
        <v>396</v>
      </c>
      <c r="AG346" s="3" t="str">
        <f>VLOOKUP($AF346,SalesPerson[],2,FALSE)</f>
        <v>Akash Pillai</v>
      </c>
      <c r="AH346" s="3">
        <f>_xlfn.XLOOKUP(AG346,Salespersons!$B:$B,Salespersons!$G:$G,,0)</f>
        <v>7</v>
      </c>
      <c r="AI346" s="3" t="str">
        <f>_xlfn.XLOOKUP(AG346,Salespersons!$B:$B,Salespersons!$I:$I,,0)</f>
        <v>True</v>
      </c>
      <c r="AJ346" s="3" t="s">
        <v>78</v>
      </c>
      <c r="AK346" s="14">
        <f t="shared" si="30"/>
        <v>0.02</v>
      </c>
      <c r="AL346" s="5">
        <v>25000</v>
      </c>
      <c r="AM346" s="5">
        <f t="shared" si="31"/>
        <v>1225000</v>
      </c>
      <c r="AN346" s="16">
        <f t="shared" si="35"/>
        <v>12.25</v>
      </c>
      <c r="AO346" s="3" t="s">
        <v>20</v>
      </c>
      <c r="AP346" s="3" t="s">
        <v>21</v>
      </c>
      <c r="AQ346" s="3" t="s">
        <v>122</v>
      </c>
      <c r="AR346" s="3" t="s">
        <v>47</v>
      </c>
      <c r="AS346" s="3" t="str" cm="1">
        <f t="array" ref="AS346:AW346">VLOOKUP($A346,Feedback[],{2,4,5,6,7},FALSE)</f>
        <v>FB0183</v>
      </c>
      <c r="AT346" s="3">
        <v>4</v>
      </c>
      <c r="AU346" s="3">
        <v>8</v>
      </c>
      <c r="AV346" s="3" t="str">
        <v>Online Survey</v>
      </c>
      <c r="AW346" s="3" t="str">
        <v>None</v>
      </c>
    </row>
    <row r="347" spans="1:49" x14ac:dyDescent="0.3">
      <c r="A347" s="3" t="s">
        <v>796</v>
      </c>
      <c r="B347" s="4">
        <v>45688</v>
      </c>
      <c r="C347" s="4" t="str">
        <f t="shared" si="32"/>
        <v>Jan</v>
      </c>
      <c r="D347" s="4" t="str">
        <f t="shared" si="33"/>
        <v>2025</v>
      </c>
      <c r="E347" s="4">
        <v>45712</v>
      </c>
      <c r="F347" s="3" t="s">
        <v>23</v>
      </c>
      <c r="G347" s="3">
        <f t="shared" si="34"/>
        <v>24</v>
      </c>
      <c r="H347" s="3" t="s">
        <v>797</v>
      </c>
      <c r="I347" s="3" t="str">
        <f>VLOOKUP($H347,Customers!$A$1:$I$721,2,FALSE)</f>
        <v>Aman Agarwal</v>
      </c>
      <c r="J347" s="3" t="str">
        <f>VLOOKUP($H347,Customers!$A$1:$I$721,3,FALSE)</f>
        <v>Male</v>
      </c>
      <c r="K347" s="3">
        <f>VLOOKUP($H347,Customers!$A$1:$I$721,4,FALSE)</f>
        <v>43</v>
      </c>
      <c r="L347" s="3" t="str">
        <f>VLOOKUP($H347,Customers!$A$1:$I$721,5,FALSE)</f>
        <v>Jaipur</v>
      </c>
      <c r="M347" s="3" t="str">
        <f>VLOOKUP($H347,Customers!$A$1:$I$721,6,FALSE)</f>
        <v>Rajasthan</v>
      </c>
      <c r="N347" s="3" t="str">
        <f>VLOOKUP($H347,Customers!$A$1:$I$721,7,FALSE)</f>
        <v>Business Owner</v>
      </c>
      <c r="O347" s="3">
        <f>VLOOKUP($H347,Customers!$A$1:$I$721,8,FALSE)</f>
        <v>2620000</v>
      </c>
      <c r="P347" s="3" t="str">
        <f>VLOOKUP($H347,Customers!$A$1:$I$721,9,FALSE)</f>
        <v>Individual</v>
      </c>
      <c r="Q347" s="3" t="s">
        <v>125</v>
      </c>
      <c r="R347" s="3" t="str" cm="1">
        <f t="array" ref="R347:Y347">VLOOKUP($Q347,Cars[],{2,3,4,5,6,7,8,9},FALSE)</f>
        <v>Hyundai</v>
      </c>
      <c r="S347" s="3" t="str">
        <v>Creta</v>
      </c>
      <c r="T347" s="3" t="str">
        <v>SUV</v>
      </c>
      <c r="U347" s="3" t="str">
        <v>Diesel</v>
      </c>
      <c r="V347" s="3" t="str">
        <v>Automatic</v>
      </c>
      <c r="W347" s="3">
        <v>1250000</v>
      </c>
      <c r="X347" s="3">
        <v>2024</v>
      </c>
      <c r="Y347" s="3">
        <v>4</v>
      </c>
      <c r="Z347" s="3" t="s">
        <v>146</v>
      </c>
      <c r="AA347" s="3" t="str">
        <f>VLOOKUP(Z347,Dealers[],5,FALSE)</f>
        <v>North</v>
      </c>
      <c r="AB347" s="3" t="str" cm="1">
        <f t="array" ref="AB347:AE347">VLOOKUP($Z347,Dealers[],{2,7,8,9},FALSE)</f>
        <v>Jaipur Wheels</v>
      </c>
      <c r="AC347" s="3">
        <v>2015</v>
      </c>
      <c r="AD347" s="3">
        <v>3000</v>
      </c>
      <c r="AE347" s="3">
        <v>3.5</v>
      </c>
      <c r="AF347" s="3" t="s">
        <v>147</v>
      </c>
      <c r="AG347" s="3" t="str">
        <f>VLOOKUP($AF347,SalesPerson[],2,FALSE)</f>
        <v>Mohit Yadav</v>
      </c>
      <c r="AH347" s="3">
        <f>_xlfn.XLOOKUP(AG347,Salespersons!$B:$B,Salespersons!$G:$G,,0)</f>
        <v>8</v>
      </c>
      <c r="AI347" s="3" t="str">
        <f>_xlfn.XLOOKUP(AG347,Salespersons!$B:$B,Salespersons!$I:$I,,0)</f>
        <v>True</v>
      </c>
      <c r="AJ347" s="3" t="s">
        <v>19</v>
      </c>
      <c r="AK347" s="14">
        <f t="shared" si="30"/>
        <v>4.1599999999999998E-2</v>
      </c>
      <c r="AL347" s="5">
        <v>52000</v>
      </c>
      <c r="AM347" s="5">
        <f t="shared" si="31"/>
        <v>1198000</v>
      </c>
      <c r="AN347" s="16">
        <f t="shared" si="35"/>
        <v>11.98</v>
      </c>
      <c r="AO347" s="3" t="s">
        <v>95</v>
      </c>
      <c r="AP347" s="3" t="s">
        <v>180</v>
      </c>
      <c r="AQ347" s="3" t="s">
        <v>22</v>
      </c>
      <c r="AR347" s="3" t="s">
        <v>47</v>
      </c>
      <c r="AS347" s="3" t="str" cm="1">
        <f t="array" ref="AS347:AW347">VLOOKUP($A347,Feedback[],{2,4,5,6,7},FALSE)</f>
        <v>FB0184</v>
      </c>
      <c r="AT347" s="3">
        <v>4</v>
      </c>
      <c r="AU347" s="3">
        <v>8</v>
      </c>
      <c r="AV347" s="3" t="str">
        <v>Email</v>
      </c>
      <c r="AW347" s="3" t="str">
        <v>None</v>
      </c>
    </row>
    <row r="348" spans="1:49" x14ac:dyDescent="0.3">
      <c r="A348" s="3" t="s">
        <v>798</v>
      </c>
      <c r="B348" s="4">
        <v>45692</v>
      </c>
      <c r="C348" s="4" t="str">
        <f t="shared" si="32"/>
        <v>Feb</v>
      </c>
      <c r="D348" s="4" t="str">
        <f t="shared" si="33"/>
        <v>2025</v>
      </c>
      <c r="E348" s="3"/>
      <c r="F348" s="3" t="s">
        <v>114</v>
      </c>
      <c r="G348" s="3" t="str">
        <f t="shared" si="34"/>
        <v/>
      </c>
      <c r="H348" s="3" t="s">
        <v>707</v>
      </c>
      <c r="I348" s="3" t="str">
        <f>VLOOKUP($H348,Customers!$A$1:$I$721,2,FALSE)</f>
        <v>Sachin Nair</v>
      </c>
      <c r="J348" s="3" t="str">
        <f>VLOOKUP($H348,Customers!$A$1:$I$721,3,FALSE)</f>
        <v>Male</v>
      </c>
      <c r="K348" s="3">
        <f>VLOOKUP($H348,Customers!$A$1:$I$721,4,FALSE)</f>
        <v>32</v>
      </c>
      <c r="L348" s="3" t="str">
        <f>VLOOKUP($H348,Customers!$A$1:$I$721,5,FALSE)</f>
        <v>Nagpur</v>
      </c>
      <c r="M348" s="3" t="str">
        <f>VLOOKUP($H348,Customers!$A$1:$I$721,6,FALSE)</f>
        <v>Maharashtra</v>
      </c>
      <c r="N348" s="3" t="str">
        <f>VLOOKUP($H348,Customers!$A$1:$I$721,7,FALSE)</f>
        <v>Salaried - Private</v>
      </c>
      <c r="O348" s="3">
        <f>VLOOKUP($H348,Customers!$A$1:$I$721,8,FALSE)</f>
        <v>600000</v>
      </c>
      <c r="P348" s="3" t="str">
        <f>VLOOKUP($H348,Customers!$A$1:$I$721,9,FALSE)</f>
        <v>Individual</v>
      </c>
      <c r="Q348" s="3" t="s">
        <v>283</v>
      </c>
      <c r="R348" s="3" t="str" cm="1">
        <f t="array" ref="R348:Y348">VLOOKUP($Q348,Cars[],{2,3,4,5,6,7,8,9},FALSE)</f>
        <v>Mahindra</v>
      </c>
      <c r="S348" s="3" t="str">
        <v>Thar</v>
      </c>
      <c r="T348" s="3" t="str">
        <v>SUV</v>
      </c>
      <c r="U348" s="3" t="str">
        <v>Diesel</v>
      </c>
      <c r="V348" s="3" t="str">
        <v>Manual</v>
      </c>
      <c r="W348" s="3">
        <v>1250000</v>
      </c>
      <c r="X348" s="3">
        <v>2020</v>
      </c>
      <c r="Y348" s="3">
        <v>2</v>
      </c>
      <c r="Z348" s="3" t="s">
        <v>43</v>
      </c>
      <c r="AA348" s="3" t="str">
        <f>VLOOKUP(Z348,Dealers[],5,FALSE)</f>
        <v>West</v>
      </c>
      <c r="AB348" s="3" t="str" cm="1">
        <f t="array" ref="AB348:AE348">VLOOKUP($Z348,Dealers[],{2,7,8,9},FALSE)</f>
        <v>Nagpur Motors</v>
      </c>
      <c r="AC348" s="3">
        <v>2019</v>
      </c>
      <c r="AD348" s="3">
        <v>12000</v>
      </c>
      <c r="AE348" s="3">
        <v>4.5999999999999996</v>
      </c>
      <c r="AF348" s="3" t="s">
        <v>44</v>
      </c>
      <c r="AG348" s="3" t="str">
        <f>VLOOKUP($AF348,SalesPerson[],2,FALSE)</f>
        <v>Arjun Reddy</v>
      </c>
      <c r="AH348" s="3">
        <f>_xlfn.XLOOKUP(AG348,Salespersons!$B:$B,Salespersons!$G:$G,,0)</f>
        <v>5</v>
      </c>
      <c r="AI348" s="3" t="str">
        <f>_xlfn.XLOOKUP(AG348,Salespersons!$B:$B,Salespersons!$I:$I,,0)</f>
        <v>True</v>
      </c>
      <c r="AJ348" s="3" t="s">
        <v>19</v>
      </c>
      <c r="AK348" s="14">
        <f t="shared" si="30"/>
        <v>3.7600000000000001E-2</v>
      </c>
      <c r="AL348" s="5">
        <v>47000</v>
      </c>
      <c r="AM348" s="5">
        <f t="shared" si="31"/>
        <v>1203000</v>
      </c>
      <c r="AN348" s="16">
        <f t="shared" si="35"/>
        <v>12.03</v>
      </c>
      <c r="AO348" s="3" t="s">
        <v>20</v>
      </c>
      <c r="AP348" s="3" t="s">
        <v>21</v>
      </c>
      <c r="AQ348" s="3" t="s">
        <v>122</v>
      </c>
      <c r="AR348" s="3" t="s">
        <v>24</v>
      </c>
      <c r="AS348" s="3" t="s">
        <v>4646</v>
      </c>
      <c r="AT348" s="3" t="s">
        <v>4646</v>
      </c>
      <c r="AU348" s="3" t="s">
        <v>4646</v>
      </c>
      <c r="AV348" s="3" t="s">
        <v>4646</v>
      </c>
      <c r="AW348" s="3" t="s">
        <v>4646</v>
      </c>
    </row>
    <row r="349" spans="1:49" x14ac:dyDescent="0.3">
      <c r="A349" s="3" t="s">
        <v>799</v>
      </c>
      <c r="B349" s="4">
        <v>45693</v>
      </c>
      <c r="C349" s="4" t="str">
        <f t="shared" si="32"/>
        <v>Feb</v>
      </c>
      <c r="D349" s="4" t="str">
        <f t="shared" si="33"/>
        <v>2025</v>
      </c>
      <c r="E349" s="4">
        <v>45724</v>
      </c>
      <c r="F349" s="3" t="s">
        <v>23</v>
      </c>
      <c r="G349" s="3">
        <f t="shared" si="34"/>
        <v>31</v>
      </c>
      <c r="H349" s="3" t="s">
        <v>800</v>
      </c>
      <c r="I349" s="3" t="str">
        <f>VLOOKUP($H349,Customers!$A$1:$I$721,2,FALSE)</f>
        <v>Arjun Shah</v>
      </c>
      <c r="J349" s="3" t="str">
        <f>VLOOKUP($H349,Customers!$A$1:$I$721,3,FALSE)</f>
        <v>Male</v>
      </c>
      <c r="K349" s="3">
        <f>VLOOKUP($H349,Customers!$A$1:$I$721,4,FALSE)</f>
        <v>56</v>
      </c>
      <c r="L349" s="3" t="str">
        <f>VLOOKUP($H349,Customers!$A$1:$I$721,5,FALSE)</f>
        <v>Bhopal</v>
      </c>
      <c r="M349" s="3" t="str">
        <f>VLOOKUP($H349,Customers!$A$1:$I$721,6,FALSE)</f>
        <v>Madhya Pradesh</v>
      </c>
      <c r="N349" s="3" t="str">
        <f>VLOOKUP($H349,Customers!$A$1:$I$721,7,FALSE)</f>
        <v>Engineer</v>
      </c>
      <c r="O349" s="3">
        <f>VLOOKUP($H349,Customers!$A$1:$I$721,8,FALSE)</f>
        <v>1620000</v>
      </c>
      <c r="P349" s="3" t="str">
        <f>VLOOKUP($H349,Customers!$A$1:$I$721,9,FALSE)</f>
        <v>Individual</v>
      </c>
      <c r="Q349" s="3" t="s">
        <v>303</v>
      </c>
      <c r="R349" s="3" t="str" cm="1">
        <f t="array" ref="R349:Y349">VLOOKUP($Q349,Cars[],{2,3,4,5,6,7,8,9},FALSE)</f>
        <v>MG</v>
      </c>
      <c r="S349" s="3" t="str">
        <v>Hector</v>
      </c>
      <c r="T349" s="3" t="str">
        <v>SUV</v>
      </c>
      <c r="U349" s="3" t="str">
        <v>Petrol</v>
      </c>
      <c r="V349" s="3" t="str">
        <v>Automatic</v>
      </c>
      <c r="W349" s="3">
        <v>1600000</v>
      </c>
      <c r="X349" s="3">
        <v>2019</v>
      </c>
      <c r="Y349" s="3">
        <v>4</v>
      </c>
      <c r="Z349" s="3" t="s">
        <v>68</v>
      </c>
      <c r="AA349" s="3" t="str">
        <f>VLOOKUP(Z349,Dealers[],5,FALSE)</f>
        <v>South</v>
      </c>
      <c r="AB349" s="3" t="str" cm="1">
        <f t="array" ref="AB349:AE349">VLOOKUP($Z349,Dealers[],{2,7,8,9},FALSE)</f>
        <v>Hyderabad Automobiles</v>
      </c>
      <c r="AC349" s="3">
        <v>2019</v>
      </c>
      <c r="AD349" s="3">
        <v>4500</v>
      </c>
      <c r="AE349" s="3">
        <v>3.8</v>
      </c>
      <c r="AF349" s="3" t="s">
        <v>69</v>
      </c>
      <c r="AG349" s="3" t="str">
        <f>VLOOKUP($AF349,SalesPerson[],2,FALSE)</f>
        <v>Mohit Patel</v>
      </c>
      <c r="AH349" s="3">
        <f>_xlfn.XLOOKUP(AG349,Salespersons!$B:$B,Salespersons!$G:$G,,0)</f>
        <v>7</v>
      </c>
      <c r="AI349" s="3" t="str">
        <f>_xlfn.XLOOKUP(AG349,Salespersons!$B:$B,Salespersons!$I:$I,,0)</f>
        <v>True</v>
      </c>
      <c r="AJ349" s="3" t="s">
        <v>30</v>
      </c>
      <c r="AK349" s="14">
        <f t="shared" si="30"/>
        <v>3.8124999999999999E-2</v>
      </c>
      <c r="AL349" s="5">
        <v>61000</v>
      </c>
      <c r="AM349" s="5">
        <f t="shared" si="31"/>
        <v>1539000</v>
      </c>
      <c r="AN349" s="16">
        <f t="shared" si="35"/>
        <v>15.39</v>
      </c>
      <c r="AO349" s="3" t="s">
        <v>20</v>
      </c>
      <c r="AP349" s="3" t="s">
        <v>21</v>
      </c>
      <c r="AQ349" s="3" t="s">
        <v>33</v>
      </c>
      <c r="AR349" s="3" t="s">
        <v>47</v>
      </c>
      <c r="AS349" s="3" t="str" cm="1">
        <f t="array" ref="AS349:AW349">VLOOKUP($A349,Feedback[],{2,4,5,6,7},FALSE)</f>
        <v>FB0185</v>
      </c>
      <c r="AT349" s="3">
        <v>5</v>
      </c>
      <c r="AU349" s="3">
        <v>8</v>
      </c>
      <c r="AV349" s="3" t="str">
        <v>Online Survey</v>
      </c>
      <c r="AW349" s="3" t="str">
        <v>None</v>
      </c>
    </row>
    <row r="350" spans="1:49" x14ac:dyDescent="0.3">
      <c r="A350" s="3" t="s">
        <v>801</v>
      </c>
      <c r="B350" s="4">
        <v>45695</v>
      </c>
      <c r="C350" s="4" t="str">
        <f t="shared" si="32"/>
        <v>Feb</v>
      </c>
      <c r="D350" s="4" t="str">
        <f t="shared" si="33"/>
        <v>2025</v>
      </c>
      <c r="E350" s="4">
        <v>45726</v>
      </c>
      <c r="F350" s="3" t="s">
        <v>23</v>
      </c>
      <c r="G350" s="3">
        <f t="shared" si="34"/>
        <v>31</v>
      </c>
      <c r="H350" s="3" t="s">
        <v>676</v>
      </c>
      <c r="I350" s="3" t="str">
        <f>VLOOKUP($H350,Customers!$A$1:$I$721,2,FALSE)</f>
        <v>Ayesha Rao</v>
      </c>
      <c r="J350" s="3" t="str">
        <f>VLOOKUP($H350,Customers!$A$1:$I$721,3,FALSE)</f>
        <v>Female</v>
      </c>
      <c r="K350" s="3">
        <f>VLOOKUP($H350,Customers!$A$1:$I$721,4,FALSE)</f>
        <v>41</v>
      </c>
      <c r="L350" s="3" t="str">
        <f>VLOOKUP($H350,Customers!$A$1:$I$721,5,FALSE)</f>
        <v>Bhopal</v>
      </c>
      <c r="M350" s="3" t="str">
        <f>VLOOKUP($H350,Customers!$A$1:$I$721,6,FALSE)</f>
        <v>Madhya Pradesh</v>
      </c>
      <c r="N350" s="3" t="str">
        <f>VLOOKUP($H350,Customers!$A$1:$I$721,7,FALSE)</f>
        <v>Teacher</v>
      </c>
      <c r="O350" s="3">
        <f>VLOOKUP($H350,Customers!$A$1:$I$721,8,FALSE)</f>
        <v>650000</v>
      </c>
      <c r="P350" s="3" t="str">
        <f>VLOOKUP($H350,Customers!$A$1:$I$721,9,FALSE)</f>
        <v>Individual</v>
      </c>
      <c r="Q350" s="3" t="s">
        <v>62</v>
      </c>
      <c r="R350" s="3" t="str" cm="1">
        <f t="array" ref="R350:Y350">VLOOKUP($Q350,Cars[],{2,3,4,5,6,7,8,9},FALSE)</f>
        <v>Honda</v>
      </c>
      <c r="S350" s="3" t="str">
        <v>City</v>
      </c>
      <c r="T350" s="3" t="str">
        <v>Sedan</v>
      </c>
      <c r="U350" s="3" t="str">
        <v>Petrol</v>
      </c>
      <c r="V350" s="3" t="str">
        <v>Automatic</v>
      </c>
      <c r="W350" s="3">
        <v>1250000</v>
      </c>
      <c r="X350" s="3">
        <v>2023</v>
      </c>
      <c r="Y350" s="3">
        <v>4</v>
      </c>
      <c r="Z350" s="3" t="s">
        <v>93</v>
      </c>
      <c r="AA350" s="3" t="str">
        <f>VLOOKUP(Z350,Dealers[],5,FALSE)</f>
        <v>Central</v>
      </c>
      <c r="AB350" s="3" t="str" cm="1">
        <f t="array" ref="AB350:AE350">VLOOKUP($Z350,Dealers[],{2,7,8,9},FALSE)</f>
        <v>Bhopal Autoplex</v>
      </c>
      <c r="AC350" s="3">
        <v>2013</v>
      </c>
      <c r="AD350" s="3">
        <v>12000</v>
      </c>
      <c r="AE350" s="3">
        <v>3.9</v>
      </c>
      <c r="AF350" s="3" t="s">
        <v>192</v>
      </c>
      <c r="AG350" s="3" t="str">
        <f>VLOOKUP($AF350,SalesPerson[],2,FALSE)</f>
        <v>Priya Saini</v>
      </c>
      <c r="AH350" s="3">
        <f>_xlfn.XLOOKUP(AG350,Salespersons!$B:$B,Salespersons!$G:$G,,0)</f>
        <v>4</v>
      </c>
      <c r="AI350" s="3" t="str">
        <f>_xlfn.XLOOKUP(AG350,Salespersons!$B:$B,Salespersons!$I:$I,,0)</f>
        <v>True</v>
      </c>
      <c r="AJ350" s="3" t="s">
        <v>75</v>
      </c>
      <c r="AK350" s="14">
        <f t="shared" si="30"/>
        <v>1.9199999999999998E-2</v>
      </c>
      <c r="AL350" s="5">
        <v>24000</v>
      </c>
      <c r="AM350" s="5">
        <f t="shared" si="31"/>
        <v>1226000</v>
      </c>
      <c r="AN350" s="16">
        <f t="shared" si="35"/>
        <v>12.26</v>
      </c>
      <c r="AO350" s="3" t="s">
        <v>20</v>
      </c>
      <c r="AP350" s="3" t="s">
        <v>21</v>
      </c>
      <c r="AQ350" s="3" t="s">
        <v>122</v>
      </c>
      <c r="AR350" s="3" t="s">
        <v>47</v>
      </c>
      <c r="AS350" s="3" t="str" cm="1">
        <f t="array" ref="AS350:AW350">VLOOKUP($A350,Feedback[],{2,4,5,6,7},FALSE)</f>
        <v>FB0186</v>
      </c>
      <c r="AT350" s="3">
        <v>1</v>
      </c>
      <c r="AU350" s="3">
        <v>2</v>
      </c>
      <c r="AV350" s="3" t="str">
        <v>Online Survey</v>
      </c>
      <c r="AW350" s="3" t="str">
        <v>Pricing</v>
      </c>
    </row>
    <row r="351" spans="1:49" x14ac:dyDescent="0.3">
      <c r="A351" s="3" t="s">
        <v>802</v>
      </c>
      <c r="B351" s="4">
        <v>45696</v>
      </c>
      <c r="C351" s="4" t="str">
        <f t="shared" si="32"/>
        <v>Feb</v>
      </c>
      <c r="D351" s="4" t="str">
        <f t="shared" si="33"/>
        <v>2025</v>
      </c>
      <c r="E351" s="4">
        <v>45729</v>
      </c>
      <c r="F351" s="3" t="s">
        <v>23</v>
      </c>
      <c r="G351" s="3">
        <f t="shared" si="34"/>
        <v>33</v>
      </c>
      <c r="H351" s="3" t="s">
        <v>803</v>
      </c>
      <c r="I351" s="3" t="str">
        <f>VLOOKUP($H351,Customers!$A$1:$I$721,2,FALSE)</f>
        <v>Sandeep Yadav</v>
      </c>
      <c r="J351" s="3" t="str">
        <f>VLOOKUP($H351,Customers!$A$1:$I$721,3,FALSE)</f>
        <v>Male</v>
      </c>
      <c r="K351" s="3">
        <f>VLOOKUP($H351,Customers!$A$1:$I$721,4,FALSE)</f>
        <v>21</v>
      </c>
      <c r="L351" s="3" t="str">
        <f>VLOOKUP($H351,Customers!$A$1:$I$721,5,FALSE)</f>
        <v>Ahmedabad</v>
      </c>
      <c r="M351" s="3" t="str">
        <f>VLOOKUP($H351,Customers!$A$1:$I$721,6,FALSE)</f>
        <v>Gujarat</v>
      </c>
      <c r="N351" s="3" t="str">
        <f>VLOOKUP($H351,Customers!$A$1:$I$721,7,FALSE)</f>
        <v>Retired</v>
      </c>
      <c r="O351" s="3">
        <f>VLOOKUP($H351,Customers!$A$1:$I$721,8,FALSE)</f>
        <v>820000</v>
      </c>
      <c r="P351" s="3" t="str">
        <f>VLOOKUP($H351,Customers!$A$1:$I$721,9,FALSE)</f>
        <v>Individual</v>
      </c>
      <c r="Q351" s="3" t="s">
        <v>153</v>
      </c>
      <c r="R351" s="3" t="str" cm="1">
        <f t="array" ref="R351:Y351">VLOOKUP($Q351,Cars[],{2,3,4,5,6,7,8,9},FALSE)</f>
        <v>Honda</v>
      </c>
      <c r="S351" s="3" t="str">
        <v>Amaze</v>
      </c>
      <c r="T351" s="3" t="str">
        <v>Sedan</v>
      </c>
      <c r="U351" s="3" t="str">
        <v>Petrol</v>
      </c>
      <c r="V351" s="3" t="str">
        <v>Manual</v>
      </c>
      <c r="W351" s="3">
        <v>800000</v>
      </c>
      <c r="X351" s="3">
        <v>2024</v>
      </c>
      <c r="Y351" s="3">
        <v>3</v>
      </c>
      <c r="Z351" s="3" t="s">
        <v>209</v>
      </c>
      <c r="AA351" s="3" t="str">
        <f>VLOOKUP(Z351,Dealers[],5,FALSE)</f>
        <v>West</v>
      </c>
      <c r="AB351" s="3" t="str" cm="1">
        <f t="array" ref="AB351:AE351">VLOOKUP($Z351,Dealers[],{2,7,8,9},FALSE)</f>
        <v>Ahmedabad Auto Hub</v>
      </c>
      <c r="AC351" s="3">
        <v>2011</v>
      </c>
      <c r="AD351" s="3">
        <v>12000</v>
      </c>
      <c r="AE351" s="3">
        <v>3.8</v>
      </c>
      <c r="AF351" s="3" t="s">
        <v>210</v>
      </c>
      <c r="AG351" s="3" t="str">
        <f>VLOOKUP($AF351,SalesPerson[],2,FALSE)</f>
        <v>Varun Malhotra</v>
      </c>
      <c r="AH351" s="3">
        <f>_xlfn.XLOOKUP(AG351,Salespersons!$B:$B,Salespersons!$G:$G,,0)</f>
        <v>8</v>
      </c>
      <c r="AI351" s="3" t="str">
        <f>_xlfn.XLOOKUP(AG351,Salespersons!$B:$B,Salespersons!$I:$I,,0)</f>
        <v>True</v>
      </c>
      <c r="AJ351" s="3" t="s">
        <v>78</v>
      </c>
      <c r="AK351" s="14">
        <f t="shared" si="30"/>
        <v>0</v>
      </c>
      <c r="AL351" s="5">
        <v>0</v>
      </c>
      <c r="AM351" s="5">
        <f t="shared" si="31"/>
        <v>800000</v>
      </c>
      <c r="AN351" s="16">
        <f t="shared" si="35"/>
        <v>8</v>
      </c>
      <c r="AO351" s="3" t="s">
        <v>31</v>
      </c>
      <c r="AP351" s="3" t="s">
        <v>70</v>
      </c>
      <c r="AQ351" s="3" t="s">
        <v>122</v>
      </c>
      <c r="AR351" s="3" t="s">
        <v>24</v>
      </c>
      <c r="AS351" s="3" t="s">
        <v>4646</v>
      </c>
      <c r="AT351" s="3" t="s">
        <v>4646</v>
      </c>
      <c r="AU351" s="3" t="s">
        <v>4646</v>
      </c>
      <c r="AV351" s="3" t="s">
        <v>4646</v>
      </c>
      <c r="AW351" s="3" t="s">
        <v>4646</v>
      </c>
    </row>
    <row r="352" spans="1:49" x14ac:dyDescent="0.3">
      <c r="A352" s="3" t="s">
        <v>804</v>
      </c>
      <c r="B352" s="4">
        <v>45696</v>
      </c>
      <c r="C352" s="4" t="str">
        <f t="shared" si="32"/>
        <v>Feb</v>
      </c>
      <c r="D352" s="4" t="str">
        <f t="shared" si="33"/>
        <v>2025</v>
      </c>
      <c r="E352" s="4">
        <v>45727</v>
      </c>
      <c r="F352" s="3" t="s">
        <v>23</v>
      </c>
      <c r="G352" s="3">
        <f t="shared" si="34"/>
        <v>31</v>
      </c>
      <c r="H352" s="3" t="s">
        <v>597</v>
      </c>
      <c r="I352" s="3" t="str">
        <f>VLOOKUP($H352,Customers!$A$1:$I$721,2,FALSE)</f>
        <v>Sneha Malhotra</v>
      </c>
      <c r="J352" s="3" t="str">
        <f>VLOOKUP($H352,Customers!$A$1:$I$721,3,FALSE)</f>
        <v>Female</v>
      </c>
      <c r="K352" s="3">
        <f>VLOOKUP($H352,Customers!$A$1:$I$721,4,FALSE)</f>
        <v>41</v>
      </c>
      <c r="L352" s="3" t="str">
        <f>VLOOKUP($H352,Customers!$A$1:$I$721,5,FALSE)</f>
        <v>Mysuru</v>
      </c>
      <c r="M352" s="3" t="str">
        <f>VLOOKUP($H352,Customers!$A$1:$I$721,6,FALSE)</f>
        <v>Karnataka</v>
      </c>
      <c r="N352" s="3" t="str">
        <f>VLOOKUP($H352,Customers!$A$1:$I$721,7,FALSE)</f>
        <v>Business Owner</v>
      </c>
      <c r="O352" s="3">
        <f>VLOOKUP($H352,Customers!$A$1:$I$721,8,FALSE)</f>
        <v>1460000</v>
      </c>
      <c r="P352" s="3" t="str">
        <f>VLOOKUP($H352,Customers!$A$1:$I$721,9,FALSE)</f>
        <v>Individual</v>
      </c>
      <c r="Q352" s="3" t="s">
        <v>283</v>
      </c>
      <c r="R352" s="3" t="str" cm="1">
        <f t="array" ref="R352:Y352">VLOOKUP($Q352,Cars[],{2,3,4,5,6,7,8,9},FALSE)</f>
        <v>Mahindra</v>
      </c>
      <c r="S352" s="3" t="str">
        <v>Thar</v>
      </c>
      <c r="T352" s="3" t="str">
        <v>SUV</v>
      </c>
      <c r="U352" s="3" t="str">
        <v>Diesel</v>
      </c>
      <c r="V352" s="3" t="str">
        <v>Manual</v>
      </c>
      <c r="W352" s="3">
        <v>1250000</v>
      </c>
      <c r="X352" s="3">
        <v>2020</v>
      </c>
      <c r="Y352" s="3">
        <v>2</v>
      </c>
      <c r="Z352" s="3" t="s">
        <v>104</v>
      </c>
      <c r="AA352" s="3" t="str">
        <f>VLOOKUP(Z352,Dealers[],5,FALSE)</f>
        <v>South</v>
      </c>
      <c r="AB352" s="3" t="str" cm="1">
        <f t="array" ref="AB352:AE352">VLOOKUP($Z352,Dealers[],{2,7,8,9},FALSE)</f>
        <v>Mysuru Auto Hub</v>
      </c>
      <c r="AC352" s="3">
        <v>2006</v>
      </c>
      <c r="AD352" s="3">
        <v>4500</v>
      </c>
      <c r="AE352" s="3">
        <v>4.5999999999999996</v>
      </c>
      <c r="AF352" s="3" t="s">
        <v>266</v>
      </c>
      <c r="AG352" s="3" t="str">
        <f>VLOOKUP($AF352,SalesPerson[],2,FALSE)</f>
        <v>Divya Jain</v>
      </c>
      <c r="AH352" s="3">
        <f>_xlfn.XLOOKUP(AG352,Salespersons!$B:$B,Salespersons!$G:$G,,0)</f>
        <v>7</v>
      </c>
      <c r="AI352" s="3" t="str">
        <f>_xlfn.XLOOKUP(AG352,Salespersons!$B:$B,Salespersons!$I:$I,,0)</f>
        <v>True</v>
      </c>
      <c r="AJ352" s="3" t="s">
        <v>59</v>
      </c>
      <c r="AK352" s="14">
        <f t="shared" si="30"/>
        <v>4.24E-2</v>
      </c>
      <c r="AL352" s="5">
        <v>53000</v>
      </c>
      <c r="AM352" s="5">
        <f t="shared" si="31"/>
        <v>1197000</v>
      </c>
      <c r="AN352" s="16">
        <f t="shared" si="35"/>
        <v>11.97</v>
      </c>
      <c r="AO352" s="3" t="s">
        <v>31</v>
      </c>
      <c r="AP352" s="3" t="s">
        <v>227</v>
      </c>
      <c r="AQ352" s="3" t="s">
        <v>119</v>
      </c>
      <c r="AR352" s="3" t="s">
        <v>24</v>
      </c>
      <c r="AS352" s="3" t="str" cm="1">
        <f t="array" ref="AS352:AW352">VLOOKUP($A352,Feedback[],{2,4,5,6,7},FALSE)</f>
        <v>FB0187</v>
      </c>
      <c r="AT352" s="3">
        <v>3</v>
      </c>
      <c r="AU352" s="3">
        <v>6</v>
      </c>
      <c r="AV352" s="3" t="str">
        <v>Email</v>
      </c>
      <c r="AW352" s="3" t="str">
        <v>Delivery Delay</v>
      </c>
    </row>
    <row r="353" spans="1:49" x14ac:dyDescent="0.3">
      <c r="A353" s="3" t="s">
        <v>805</v>
      </c>
      <c r="B353" s="4">
        <v>45696</v>
      </c>
      <c r="C353" s="4" t="str">
        <f t="shared" si="32"/>
        <v>Feb</v>
      </c>
      <c r="D353" s="4" t="str">
        <f t="shared" si="33"/>
        <v>2025</v>
      </c>
      <c r="E353" s="4">
        <v>45717</v>
      </c>
      <c r="F353" s="3" t="s">
        <v>23</v>
      </c>
      <c r="G353" s="3">
        <f t="shared" si="34"/>
        <v>21</v>
      </c>
      <c r="H353" s="3" t="s">
        <v>806</v>
      </c>
      <c r="I353" s="3" t="str">
        <f>VLOOKUP($H353,Customers!$A$1:$I$721,2,FALSE)</f>
        <v>Nitin Das</v>
      </c>
      <c r="J353" s="3" t="str">
        <f>VLOOKUP($H353,Customers!$A$1:$I$721,3,FALSE)</f>
        <v>Male</v>
      </c>
      <c r="K353" s="3">
        <f>VLOOKUP($H353,Customers!$A$1:$I$721,4,FALSE)</f>
        <v>37</v>
      </c>
      <c r="L353" s="3" t="str">
        <f>VLOOKUP($H353,Customers!$A$1:$I$721,5,FALSE)</f>
        <v>Guwahati</v>
      </c>
      <c r="M353" s="3" t="str">
        <f>VLOOKUP($H353,Customers!$A$1:$I$721,6,FALSE)</f>
        <v>Assam</v>
      </c>
      <c r="N353" s="3" t="str">
        <f>VLOOKUP($H353,Customers!$A$1:$I$721,7,FALSE)</f>
        <v>Salaried - Private</v>
      </c>
      <c r="O353" s="3">
        <f>VLOOKUP($H353,Customers!$A$1:$I$721,8,FALSE)</f>
        <v>1390000</v>
      </c>
      <c r="P353" s="3" t="str">
        <f>VLOOKUP($H353,Customers!$A$1:$I$721,9,FALSE)</f>
        <v>Individual</v>
      </c>
      <c r="Q353" s="3" t="s">
        <v>42</v>
      </c>
      <c r="R353" s="3" t="str" cm="1">
        <f t="array" ref="R353:Y353">VLOOKUP($Q353,Cars[],{2,3,4,5,6,7,8,9},FALSE)</f>
        <v>Maruti Suzuki</v>
      </c>
      <c r="S353" s="3" t="str">
        <v>Swift</v>
      </c>
      <c r="T353" s="3" t="str">
        <v>Hatchback</v>
      </c>
      <c r="U353" s="3" t="str">
        <v>Petrol</v>
      </c>
      <c r="V353" s="3" t="str">
        <v>Manual</v>
      </c>
      <c r="W353" s="3">
        <v>650000</v>
      </c>
      <c r="X353" s="3">
        <v>2024</v>
      </c>
      <c r="Y353" s="3">
        <v>3</v>
      </c>
      <c r="Z353" s="3" t="s">
        <v>134</v>
      </c>
      <c r="AA353" s="3" t="str">
        <f>VLOOKUP(Z353,Dealers[],5,FALSE)</f>
        <v>East</v>
      </c>
      <c r="AB353" s="3" t="str" cm="1">
        <f t="array" ref="AB353:AE353">VLOOKUP($Z353,Dealers[],{2,7,8,9},FALSE)</f>
        <v>Guwahati Automobiles</v>
      </c>
      <c r="AC353" s="3">
        <v>2005</v>
      </c>
      <c r="AD353" s="3">
        <v>12000</v>
      </c>
      <c r="AE353" s="3">
        <v>4.4000000000000004</v>
      </c>
      <c r="AF353" s="3" t="s">
        <v>183</v>
      </c>
      <c r="AG353" s="3" t="str">
        <f>VLOOKUP($AF353,SalesPerson[],2,FALSE)</f>
        <v>Varun Yadav</v>
      </c>
      <c r="AH353" s="3">
        <f>_xlfn.XLOOKUP(AG353,Salespersons!$B:$B,Salespersons!$G:$G,,0)</f>
        <v>6</v>
      </c>
      <c r="AI353" s="3" t="str">
        <f>_xlfn.XLOOKUP(AG353,Salespersons!$B:$B,Salespersons!$I:$I,,0)</f>
        <v>True</v>
      </c>
      <c r="AJ353" s="3" t="s">
        <v>75</v>
      </c>
      <c r="AK353" s="14">
        <f t="shared" si="30"/>
        <v>0</v>
      </c>
      <c r="AL353" s="5">
        <v>0</v>
      </c>
      <c r="AM353" s="5">
        <f t="shared" si="31"/>
        <v>650000</v>
      </c>
      <c r="AN353" s="16">
        <f t="shared" si="35"/>
        <v>6.5</v>
      </c>
      <c r="AO353" s="3" t="s">
        <v>20</v>
      </c>
      <c r="AP353" s="3" t="s">
        <v>21</v>
      </c>
      <c r="AQ353" s="3" t="s">
        <v>33</v>
      </c>
      <c r="AR353" s="3" t="s">
        <v>47</v>
      </c>
      <c r="AS353" s="3" t="s">
        <v>4646</v>
      </c>
      <c r="AT353" s="3" t="s">
        <v>4646</v>
      </c>
      <c r="AU353" s="3" t="s">
        <v>4646</v>
      </c>
      <c r="AV353" s="3" t="s">
        <v>4646</v>
      </c>
      <c r="AW353" s="3" t="s">
        <v>4646</v>
      </c>
    </row>
    <row r="354" spans="1:49" x14ac:dyDescent="0.3">
      <c r="A354" s="3" t="s">
        <v>807</v>
      </c>
      <c r="B354" s="4">
        <v>45696</v>
      </c>
      <c r="C354" s="4" t="str">
        <f t="shared" si="32"/>
        <v>Feb</v>
      </c>
      <c r="D354" s="4" t="str">
        <f t="shared" si="33"/>
        <v>2025</v>
      </c>
      <c r="E354" s="4">
        <v>45717</v>
      </c>
      <c r="F354" s="3" t="s">
        <v>23</v>
      </c>
      <c r="G354" s="3">
        <f t="shared" si="34"/>
        <v>21</v>
      </c>
      <c r="H354" s="3" t="s">
        <v>808</v>
      </c>
      <c r="I354" s="3" t="str">
        <f>VLOOKUP($H354,Customers!$A$1:$I$721,2,FALSE)</f>
        <v>Faisal Sharma</v>
      </c>
      <c r="J354" s="3" t="str">
        <f>VLOOKUP($H354,Customers!$A$1:$I$721,3,FALSE)</f>
        <v>Male</v>
      </c>
      <c r="K354" s="3">
        <f>VLOOKUP($H354,Customers!$A$1:$I$721,4,FALSE)</f>
        <v>47</v>
      </c>
      <c r="L354" s="3" t="str">
        <f>VLOOKUP($H354,Customers!$A$1:$I$721,5,FALSE)</f>
        <v>Noida</v>
      </c>
      <c r="M354" s="3" t="str">
        <f>VLOOKUP($H354,Customers!$A$1:$I$721,6,FALSE)</f>
        <v>Uttar Pradesh</v>
      </c>
      <c r="N354" s="3" t="str">
        <f>VLOOKUP($H354,Customers!$A$1:$I$721,7,FALSE)</f>
        <v>Business Owner</v>
      </c>
      <c r="O354" s="3">
        <f>VLOOKUP($H354,Customers!$A$1:$I$721,8,FALSE)</f>
        <v>2460000</v>
      </c>
      <c r="P354" s="3" t="str">
        <f>VLOOKUP($H354,Customers!$A$1:$I$721,9,FALSE)</f>
        <v>Individual</v>
      </c>
      <c r="Q354" s="3" t="s">
        <v>138</v>
      </c>
      <c r="R354" s="3" t="str" cm="1">
        <f t="array" ref="R354:Y354">VLOOKUP($Q354,Cars[],{2,3,4,5,6,7,8,9},FALSE)</f>
        <v>Tata</v>
      </c>
      <c r="S354" s="3" t="str">
        <v>Nexon</v>
      </c>
      <c r="T354" s="3" t="str">
        <v>SUV</v>
      </c>
      <c r="U354" s="3" t="str">
        <v>Diesel</v>
      </c>
      <c r="V354" s="3" t="str">
        <v>Manual</v>
      </c>
      <c r="W354" s="3">
        <v>950000</v>
      </c>
      <c r="X354" s="3">
        <v>2023</v>
      </c>
      <c r="Y354" s="3">
        <v>3</v>
      </c>
      <c r="Z354" s="3" t="s">
        <v>112</v>
      </c>
      <c r="AA354" s="3" t="str">
        <f>VLOOKUP(Z354,Dealers[],5,FALSE)</f>
        <v>North</v>
      </c>
      <c r="AB354" s="3" t="str" cm="1">
        <f t="array" ref="AB354:AE354">VLOOKUP($Z354,Dealers[],{2,7,8,9},FALSE)</f>
        <v>Noida Car World</v>
      </c>
      <c r="AC354" s="3">
        <v>2007</v>
      </c>
      <c r="AD354" s="3">
        <v>10000</v>
      </c>
      <c r="AE354" s="3">
        <v>3.8</v>
      </c>
      <c r="AF354" s="3" t="s">
        <v>216</v>
      </c>
      <c r="AG354" s="3" t="str">
        <f>VLOOKUP($AF354,SalesPerson[],2,FALSE)</f>
        <v>Imran Joshi</v>
      </c>
      <c r="AH354" s="3">
        <f>_xlfn.XLOOKUP(AG354,Salespersons!$B:$B,Salespersons!$G:$G,,0)</f>
        <v>4</v>
      </c>
      <c r="AI354" s="3" t="str">
        <f>_xlfn.XLOOKUP(AG354,Salespersons!$B:$B,Salespersons!$I:$I,,0)</f>
        <v>True</v>
      </c>
      <c r="AJ354" s="3" t="s">
        <v>45</v>
      </c>
      <c r="AK354" s="14">
        <f t="shared" si="30"/>
        <v>0</v>
      </c>
      <c r="AL354" s="5">
        <v>0</v>
      </c>
      <c r="AM354" s="5">
        <f t="shared" si="31"/>
        <v>950000</v>
      </c>
      <c r="AN354" s="16">
        <f t="shared" si="35"/>
        <v>9.5</v>
      </c>
      <c r="AO354" s="3" t="s">
        <v>20</v>
      </c>
      <c r="AP354" s="3" t="s">
        <v>21</v>
      </c>
      <c r="AQ354" s="3" t="s">
        <v>46</v>
      </c>
      <c r="AR354" s="3" t="s">
        <v>24</v>
      </c>
      <c r="AS354" s="3" t="str" cm="1">
        <f t="array" ref="AS354:AW354">VLOOKUP($A354,Feedback[],{2,4,5,6,7},FALSE)</f>
        <v>FB0188</v>
      </c>
      <c r="AT354" s="3">
        <v>5</v>
      </c>
      <c r="AU354" s="3">
        <v>10</v>
      </c>
      <c r="AV354" s="3" t="str">
        <v>Phone</v>
      </c>
      <c r="AW354" s="3" t="str">
        <v>None</v>
      </c>
    </row>
    <row r="355" spans="1:49" x14ac:dyDescent="0.3">
      <c r="A355" s="3" t="s">
        <v>809</v>
      </c>
      <c r="B355" s="4">
        <v>45700</v>
      </c>
      <c r="C355" s="4" t="str">
        <f t="shared" si="32"/>
        <v>Feb</v>
      </c>
      <c r="D355" s="4" t="str">
        <f t="shared" si="33"/>
        <v>2025</v>
      </c>
      <c r="E355" s="4">
        <v>45728</v>
      </c>
      <c r="F355" s="3" t="s">
        <v>23</v>
      </c>
      <c r="G355" s="3">
        <f t="shared" si="34"/>
        <v>28</v>
      </c>
      <c r="H355" s="3" t="s">
        <v>637</v>
      </c>
      <c r="I355" s="3" t="str">
        <f>VLOOKUP($H355,Customers!$A$1:$I$721,2,FALSE)</f>
        <v>Anjali Bansal</v>
      </c>
      <c r="J355" s="3" t="str">
        <f>VLOOKUP($H355,Customers!$A$1:$I$721,3,FALSE)</f>
        <v>Female</v>
      </c>
      <c r="K355" s="3">
        <f>VLOOKUP($H355,Customers!$A$1:$I$721,4,FALSE)</f>
        <v>28</v>
      </c>
      <c r="L355" s="3" t="str">
        <f>VLOOKUP($H355,Customers!$A$1:$I$721,5,FALSE)</f>
        <v>Bhubaneswar</v>
      </c>
      <c r="M355" s="3" t="str">
        <f>VLOOKUP($H355,Customers!$A$1:$I$721,6,FALSE)</f>
        <v>Odisha</v>
      </c>
      <c r="N355" s="3" t="str">
        <f>VLOOKUP($H355,Customers!$A$1:$I$721,7,FALSE)</f>
        <v>Engineer</v>
      </c>
      <c r="O355" s="3">
        <f>VLOOKUP($H355,Customers!$A$1:$I$721,8,FALSE)</f>
        <v>1180000</v>
      </c>
      <c r="P355" s="3" t="str">
        <f>VLOOKUP($H355,Customers!$A$1:$I$721,9,FALSE)</f>
        <v>Individual</v>
      </c>
      <c r="Q355" s="3" t="s">
        <v>256</v>
      </c>
      <c r="R355" s="3" t="str" cm="1">
        <f t="array" ref="R355:Y355">VLOOKUP($Q355,Cars[],{2,3,4,5,6,7,8,9},FALSE)</f>
        <v>Maruti Suzuki</v>
      </c>
      <c r="S355" s="3" t="str">
        <v>Alto K10</v>
      </c>
      <c r="T355" s="3" t="str">
        <v>Hatchback</v>
      </c>
      <c r="U355" s="3" t="str">
        <v>Petrol</v>
      </c>
      <c r="V355" s="3" t="str">
        <v>Manual</v>
      </c>
      <c r="W355" s="3">
        <v>425000</v>
      </c>
      <c r="X355" s="3">
        <v>2022</v>
      </c>
      <c r="Y355" s="3">
        <v>3</v>
      </c>
      <c r="Z355" s="3" t="s">
        <v>63</v>
      </c>
      <c r="AA355" s="3" t="str">
        <f>VLOOKUP(Z355,Dealers[],5,FALSE)</f>
        <v>East</v>
      </c>
      <c r="AB355" s="3" t="str" cm="1">
        <f t="array" ref="AB355:AE355">VLOOKUP($Z355,Dealers[],{2,7,8,9},FALSE)</f>
        <v>Bhubaneswar Motors</v>
      </c>
      <c r="AC355" s="3">
        <v>2008</v>
      </c>
      <c r="AD355" s="3">
        <v>4500</v>
      </c>
      <c r="AE355" s="3">
        <v>4.3</v>
      </c>
      <c r="AF355" s="3" t="s">
        <v>64</v>
      </c>
      <c r="AG355" s="3" t="str">
        <f>VLOOKUP($AF355,SalesPerson[],2,FALSE)</f>
        <v>Akash Jain</v>
      </c>
      <c r="AH355" s="3">
        <f>_xlfn.XLOOKUP(AG355,Salespersons!$B:$B,Salespersons!$G:$G,,0)</f>
        <v>5</v>
      </c>
      <c r="AI355" s="3" t="str">
        <f>_xlfn.XLOOKUP(AG355,Salespersons!$B:$B,Salespersons!$I:$I,,0)</f>
        <v>True</v>
      </c>
      <c r="AJ355" s="3" t="s">
        <v>30</v>
      </c>
      <c r="AK355" s="14">
        <f t="shared" si="30"/>
        <v>2.3529411764705882E-2</v>
      </c>
      <c r="AL355" s="5">
        <v>10000</v>
      </c>
      <c r="AM355" s="5">
        <f t="shared" si="31"/>
        <v>415000</v>
      </c>
      <c r="AN355" s="16">
        <f t="shared" si="35"/>
        <v>4.1500000000000004</v>
      </c>
      <c r="AO355" s="3" t="s">
        <v>31</v>
      </c>
      <c r="AP355" s="3" t="s">
        <v>227</v>
      </c>
      <c r="AQ355" s="3" t="s">
        <v>22</v>
      </c>
      <c r="AR355" s="3" t="s">
        <v>24</v>
      </c>
      <c r="AS355" s="3" t="s">
        <v>4646</v>
      </c>
      <c r="AT355" s="3" t="s">
        <v>4646</v>
      </c>
      <c r="AU355" s="3" t="s">
        <v>4646</v>
      </c>
      <c r="AV355" s="3" t="s">
        <v>4646</v>
      </c>
      <c r="AW355" s="3" t="s">
        <v>4646</v>
      </c>
    </row>
    <row r="356" spans="1:49" x14ac:dyDescent="0.3">
      <c r="A356" s="3" t="s">
        <v>810</v>
      </c>
      <c r="B356" s="4">
        <v>45701</v>
      </c>
      <c r="C356" s="4" t="str">
        <f t="shared" si="32"/>
        <v>Feb</v>
      </c>
      <c r="D356" s="4" t="str">
        <f t="shared" si="33"/>
        <v>2025</v>
      </c>
      <c r="E356" s="4">
        <v>45734</v>
      </c>
      <c r="F356" s="3" t="s">
        <v>23</v>
      </c>
      <c r="G356" s="3">
        <f t="shared" si="34"/>
        <v>33</v>
      </c>
      <c r="H356" s="3" t="s">
        <v>811</v>
      </c>
      <c r="I356" s="3" t="str">
        <f>VLOOKUP($H356,Customers!$A$1:$I$721,2,FALSE)</f>
        <v>Swati Pillai</v>
      </c>
      <c r="J356" s="3" t="str">
        <f>VLOOKUP($H356,Customers!$A$1:$I$721,3,FALSE)</f>
        <v>Female</v>
      </c>
      <c r="K356" s="3">
        <f>VLOOKUP($H356,Customers!$A$1:$I$721,4,FALSE)</f>
        <v>62</v>
      </c>
      <c r="L356" s="3" t="str">
        <f>VLOOKUP($H356,Customers!$A$1:$I$721,5,FALSE)</f>
        <v>Ludhiana</v>
      </c>
      <c r="M356" s="3" t="str">
        <f>VLOOKUP($H356,Customers!$A$1:$I$721,6,FALSE)</f>
        <v>Punjab</v>
      </c>
      <c r="N356" s="3" t="str">
        <f>VLOOKUP($H356,Customers!$A$1:$I$721,7,FALSE)</f>
        <v>Engineer</v>
      </c>
      <c r="O356" s="3">
        <f>VLOOKUP($H356,Customers!$A$1:$I$721,8,FALSE)</f>
        <v>1860000</v>
      </c>
      <c r="P356" s="3" t="str">
        <f>VLOOKUP($H356,Customers!$A$1:$I$721,9,FALSE)</f>
        <v>Individual</v>
      </c>
      <c r="Q356" s="3" t="s">
        <v>67</v>
      </c>
      <c r="R356" s="3" t="str" cm="1">
        <f t="array" ref="R356:Y356">VLOOKUP($Q356,Cars[],{2,3,4,5,6,7,8,9},FALSE)</f>
        <v>Maruti Suzuki</v>
      </c>
      <c r="S356" s="3" t="str">
        <v>Dzire</v>
      </c>
      <c r="T356" s="3" t="str">
        <v>Sedan</v>
      </c>
      <c r="U356" s="3" t="str">
        <v>Petrol</v>
      </c>
      <c r="V356" s="3" t="str">
        <v>Manual</v>
      </c>
      <c r="W356" s="3">
        <v>690000</v>
      </c>
      <c r="X356" s="3">
        <v>2024</v>
      </c>
      <c r="Y356" s="3">
        <v>3</v>
      </c>
      <c r="Z356" s="3" t="s">
        <v>43</v>
      </c>
      <c r="AA356" s="3" t="str">
        <f>VLOOKUP(Z356,Dealers[],5,FALSE)</f>
        <v>West</v>
      </c>
      <c r="AB356" s="3" t="str" cm="1">
        <f t="array" ref="AB356:AE356">VLOOKUP($Z356,Dealers[],{2,7,8,9},FALSE)</f>
        <v>Nagpur Motors</v>
      </c>
      <c r="AC356" s="3">
        <v>2019</v>
      </c>
      <c r="AD356" s="3">
        <v>12000</v>
      </c>
      <c r="AE356" s="3">
        <v>4.5999999999999996</v>
      </c>
      <c r="AF356" s="3" t="s">
        <v>372</v>
      </c>
      <c r="AG356" s="3" t="str">
        <f>VLOOKUP($AF356,SalesPerson[],2,FALSE)</f>
        <v>Gaurav Shah</v>
      </c>
      <c r="AH356" s="3">
        <f>_xlfn.XLOOKUP(AG356,Salespersons!$B:$B,Salespersons!$G:$G,,0)</f>
        <v>4</v>
      </c>
      <c r="AI356" s="3" t="str">
        <f>_xlfn.XLOOKUP(AG356,Salespersons!$B:$B,Salespersons!$I:$I,,0)</f>
        <v>True</v>
      </c>
      <c r="AJ356" s="3" t="s">
        <v>78</v>
      </c>
      <c r="AK356" s="14">
        <f t="shared" si="30"/>
        <v>1.8840579710144929E-2</v>
      </c>
      <c r="AL356" s="5">
        <v>13000</v>
      </c>
      <c r="AM356" s="5">
        <f t="shared" si="31"/>
        <v>677000</v>
      </c>
      <c r="AN356" s="16">
        <f t="shared" si="35"/>
        <v>6.77</v>
      </c>
      <c r="AO356" s="3" t="s">
        <v>95</v>
      </c>
      <c r="AP356" s="3" t="s">
        <v>227</v>
      </c>
      <c r="AQ356" s="3" t="s">
        <v>53</v>
      </c>
      <c r="AR356" s="3" t="s">
        <v>47</v>
      </c>
      <c r="AS356" s="3" t="s">
        <v>4646</v>
      </c>
      <c r="AT356" s="3" t="s">
        <v>4646</v>
      </c>
      <c r="AU356" s="3" t="s">
        <v>4646</v>
      </c>
      <c r="AV356" s="3" t="s">
        <v>4646</v>
      </c>
      <c r="AW356" s="3" t="s">
        <v>4646</v>
      </c>
    </row>
    <row r="357" spans="1:49" x14ac:dyDescent="0.3">
      <c r="A357" s="3" t="s">
        <v>812</v>
      </c>
      <c r="B357" s="4">
        <v>45701</v>
      </c>
      <c r="C357" s="4" t="str">
        <f t="shared" si="32"/>
        <v>Feb</v>
      </c>
      <c r="D357" s="4" t="str">
        <f t="shared" si="33"/>
        <v>2025</v>
      </c>
      <c r="E357" s="4">
        <v>45711</v>
      </c>
      <c r="F357" s="3" t="s">
        <v>23</v>
      </c>
      <c r="G357" s="3">
        <f t="shared" si="34"/>
        <v>10</v>
      </c>
      <c r="H357" s="3" t="s">
        <v>813</v>
      </c>
      <c r="I357" s="3" t="str">
        <f>VLOOKUP($H357,Customers!$A$1:$I$721,2,FALSE)</f>
        <v>Ritu Agarwal</v>
      </c>
      <c r="J357" s="3" t="str">
        <f>VLOOKUP($H357,Customers!$A$1:$I$721,3,FALSE)</f>
        <v>Female</v>
      </c>
      <c r="K357" s="3">
        <f>VLOOKUP($H357,Customers!$A$1:$I$721,4,FALSE)</f>
        <v>42</v>
      </c>
      <c r="L357" s="3" t="str">
        <f>VLOOKUP($H357,Customers!$A$1:$I$721,5,FALSE)</f>
        <v>Lucknow</v>
      </c>
      <c r="M357" s="3" t="str">
        <f>VLOOKUP($H357,Customers!$A$1:$I$721,6,FALSE)</f>
        <v>Uttar Pradesh</v>
      </c>
      <c r="N357" s="3" t="str">
        <f>VLOOKUP($H357,Customers!$A$1:$I$721,7,FALSE)</f>
        <v>Salaried - Private</v>
      </c>
      <c r="O357" s="3">
        <f>VLOOKUP($H357,Customers!$A$1:$I$721,8,FALSE)</f>
        <v>1530000</v>
      </c>
      <c r="P357" s="3" t="str">
        <f>VLOOKUP($H357,Customers!$A$1:$I$721,9,FALSE)</f>
        <v>Individual</v>
      </c>
      <c r="Q357" s="3" t="s">
        <v>99</v>
      </c>
      <c r="R357" s="3" t="str" cm="1">
        <f t="array" ref="R357:Y357">VLOOKUP($Q357,Cars[],{2,3,4,5,6,7,8,9},FALSE)</f>
        <v>Volkswagen</v>
      </c>
      <c r="S357" s="3" t="str">
        <v>Virtus</v>
      </c>
      <c r="T357" s="3" t="str">
        <v>Sedan</v>
      </c>
      <c r="U357" s="3" t="str">
        <v>Petrol</v>
      </c>
      <c r="V357" s="3" t="str">
        <v>Automatic</v>
      </c>
      <c r="W357" s="3">
        <v>1350000</v>
      </c>
      <c r="X357" s="3">
        <v>2022</v>
      </c>
      <c r="Y357" s="3">
        <v>3</v>
      </c>
      <c r="Z357" s="3" t="s">
        <v>112</v>
      </c>
      <c r="AA357" s="3" t="str">
        <f>VLOOKUP(Z357,Dealers[],5,FALSE)</f>
        <v>North</v>
      </c>
      <c r="AB357" s="3" t="str" cm="1">
        <f t="array" ref="AB357:AE357">VLOOKUP($Z357,Dealers[],{2,7,8,9},FALSE)</f>
        <v>Noida Car World</v>
      </c>
      <c r="AC357" s="3">
        <v>2007</v>
      </c>
      <c r="AD357" s="3">
        <v>10000</v>
      </c>
      <c r="AE357" s="3">
        <v>3.8</v>
      </c>
      <c r="AF357" s="3" t="s">
        <v>113</v>
      </c>
      <c r="AG357" s="3" t="str">
        <f>VLOOKUP($AF357,SalesPerson[],2,FALSE)</f>
        <v>Kunal Jain</v>
      </c>
      <c r="AH357" s="3">
        <f>_xlfn.XLOOKUP(AG357,Salespersons!$B:$B,Salespersons!$G:$G,,0)</f>
        <v>8</v>
      </c>
      <c r="AI357" s="3" t="str">
        <f>_xlfn.XLOOKUP(AG357,Salespersons!$B:$B,Salespersons!$I:$I,,0)</f>
        <v>True</v>
      </c>
      <c r="AJ357" s="3" t="s">
        <v>59</v>
      </c>
      <c r="AK357" s="14">
        <f t="shared" si="30"/>
        <v>0</v>
      </c>
      <c r="AL357" s="5">
        <v>0</v>
      </c>
      <c r="AM357" s="5">
        <f t="shared" si="31"/>
        <v>1350000</v>
      </c>
      <c r="AN357" s="16">
        <f t="shared" si="35"/>
        <v>13.5</v>
      </c>
      <c r="AO357" s="3" t="s">
        <v>20</v>
      </c>
      <c r="AP357" s="3" t="s">
        <v>21</v>
      </c>
      <c r="AQ357" s="3" t="s">
        <v>46</v>
      </c>
      <c r="AR357" s="3" t="s">
        <v>24</v>
      </c>
      <c r="AS357" s="3" t="s">
        <v>4646</v>
      </c>
      <c r="AT357" s="3" t="s">
        <v>4646</v>
      </c>
      <c r="AU357" s="3" t="s">
        <v>4646</v>
      </c>
      <c r="AV357" s="3" t="s">
        <v>4646</v>
      </c>
      <c r="AW357" s="3" t="s">
        <v>4646</v>
      </c>
    </row>
    <row r="358" spans="1:49" x14ac:dyDescent="0.3">
      <c r="A358" s="3" t="s">
        <v>814</v>
      </c>
      <c r="B358" s="4">
        <v>45703</v>
      </c>
      <c r="C358" s="4" t="str">
        <f t="shared" si="32"/>
        <v>Feb</v>
      </c>
      <c r="D358" s="4" t="str">
        <f t="shared" si="33"/>
        <v>2025</v>
      </c>
      <c r="E358" s="4">
        <v>45727</v>
      </c>
      <c r="F358" s="3" t="s">
        <v>23</v>
      </c>
      <c r="G358" s="3">
        <f t="shared" si="34"/>
        <v>24</v>
      </c>
      <c r="H358" s="3" t="s">
        <v>815</v>
      </c>
      <c r="I358" s="3" t="str">
        <f>VLOOKUP($H358,Customers!$A$1:$I$721,2,FALSE)</f>
        <v>Kamal Yadav</v>
      </c>
      <c r="J358" s="3" t="str">
        <f>VLOOKUP($H358,Customers!$A$1:$I$721,3,FALSE)</f>
        <v>Male</v>
      </c>
      <c r="K358" s="3">
        <f>VLOOKUP($H358,Customers!$A$1:$I$721,4,FALSE)</f>
        <v>47</v>
      </c>
      <c r="L358" s="3" t="str">
        <f>VLOOKUP($H358,Customers!$A$1:$I$721,5,FALSE)</f>
        <v>Noida</v>
      </c>
      <c r="M358" s="3" t="str">
        <f>VLOOKUP($H358,Customers!$A$1:$I$721,6,FALSE)</f>
        <v>Uttar Pradesh</v>
      </c>
      <c r="N358" s="3" t="str">
        <f>VLOOKUP($H358,Customers!$A$1:$I$721,7,FALSE)</f>
        <v>Salaried - Government</v>
      </c>
      <c r="O358" s="3">
        <f>VLOOKUP($H358,Customers!$A$1:$I$721,8,FALSE)</f>
        <v>870000</v>
      </c>
      <c r="P358" s="3" t="str">
        <f>VLOOKUP($H358,Customers!$A$1:$I$721,9,FALSE)</f>
        <v>Individual</v>
      </c>
      <c r="Q358" s="3" t="s">
        <v>36</v>
      </c>
      <c r="R358" s="3" t="str" cm="1">
        <f t="array" ref="R358:Y358">VLOOKUP($Q358,Cars[],{2,3,4,5,6,7,8,9},FALSE)</f>
        <v>Tata</v>
      </c>
      <c r="S358" s="3" t="str">
        <v>Punch</v>
      </c>
      <c r="T358" s="3" t="str">
        <v>SUV</v>
      </c>
      <c r="U358" s="3" t="str">
        <v>Petrol</v>
      </c>
      <c r="V358" s="3" t="str">
        <v>Manual</v>
      </c>
      <c r="W358" s="3">
        <v>650000</v>
      </c>
      <c r="X358" s="3">
        <v>2021</v>
      </c>
      <c r="Y358" s="3">
        <v>3</v>
      </c>
      <c r="Z358" s="3" t="s">
        <v>159</v>
      </c>
      <c r="AA358" s="3" t="str">
        <f>VLOOKUP(Z358,Dealers[],5,FALSE)</f>
        <v>North</v>
      </c>
      <c r="AB358" s="3" t="str" cm="1">
        <f t="array" ref="AB358:AE358">VLOOKUP($Z358,Dealers[],{2,7,8,9},FALSE)</f>
        <v>Lucknow Motors</v>
      </c>
      <c r="AC358" s="3">
        <v>2013</v>
      </c>
      <c r="AD358" s="3">
        <v>3000</v>
      </c>
      <c r="AE358" s="3">
        <v>4.4000000000000004</v>
      </c>
      <c r="AF358" s="3" t="s">
        <v>160</v>
      </c>
      <c r="AG358" s="3" t="str">
        <f>VLOOKUP($AF358,SalesPerson[],2,FALSE)</f>
        <v>Tarun Patel</v>
      </c>
      <c r="AH358" s="3">
        <f>_xlfn.XLOOKUP(AG358,Salespersons!$B:$B,Salespersons!$G:$G,,0)</f>
        <v>4</v>
      </c>
      <c r="AI358" s="3" t="str">
        <f>_xlfn.XLOOKUP(AG358,Salespersons!$B:$B,Salespersons!$I:$I,,0)</f>
        <v>True</v>
      </c>
      <c r="AJ358" s="3" t="s">
        <v>30</v>
      </c>
      <c r="AK358" s="14">
        <f t="shared" si="30"/>
        <v>3.3846153846153845E-2</v>
      </c>
      <c r="AL358" s="5">
        <v>22000</v>
      </c>
      <c r="AM358" s="5">
        <f t="shared" si="31"/>
        <v>628000</v>
      </c>
      <c r="AN358" s="16">
        <f t="shared" si="35"/>
        <v>6.28</v>
      </c>
      <c r="AO358" s="3" t="s">
        <v>31</v>
      </c>
      <c r="AP358" s="3" t="s">
        <v>100</v>
      </c>
      <c r="AQ358" s="3" t="s">
        <v>46</v>
      </c>
      <c r="AR358" s="3" t="s">
        <v>24</v>
      </c>
      <c r="AS358" s="3" t="s">
        <v>4646</v>
      </c>
      <c r="AT358" s="3" t="s">
        <v>4646</v>
      </c>
      <c r="AU358" s="3" t="s">
        <v>4646</v>
      </c>
      <c r="AV358" s="3" t="s">
        <v>4646</v>
      </c>
      <c r="AW358" s="3" t="s">
        <v>4646</v>
      </c>
    </row>
    <row r="359" spans="1:49" x14ac:dyDescent="0.3">
      <c r="A359" s="3" t="s">
        <v>816</v>
      </c>
      <c r="B359" s="4">
        <v>45704</v>
      </c>
      <c r="C359" s="4" t="str">
        <f t="shared" si="32"/>
        <v>Feb</v>
      </c>
      <c r="D359" s="4" t="str">
        <f t="shared" si="33"/>
        <v>2025</v>
      </c>
      <c r="E359" s="4">
        <v>45718</v>
      </c>
      <c r="F359" s="3" t="s">
        <v>23</v>
      </c>
      <c r="G359" s="3">
        <f t="shared" si="34"/>
        <v>14</v>
      </c>
      <c r="H359" s="3" t="s">
        <v>391</v>
      </c>
      <c r="I359" s="3" t="str">
        <f>VLOOKUP($H359,Customers!$A$1:$I$721,2,FALSE)</f>
        <v>Yash Shah</v>
      </c>
      <c r="J359" s="3" t="str">
        <f>VLOOKUP($H359,Customers!$A$1:$I$721,3,FALSE)</f>
        <v>Male</v>
      </c>
      <c r="K359" s="3">
        <f>VLOOKUP($H359,Customers!$A$1:$I$721,4,FALSE)</f>
        <v>44</v>
      </c>
      <c r="L359" s="3" t="str">
        <f>VLOOKUP($H359,Customers!$A$1:$I$721,5,FALSE)</f>
        <v>Lucknow</v>
      </c>
      <c r="M359" s="3" t="str">
        <f>VLOOKUP($H359,Customers!$A$1:$I$721,6,FALSE)</f>
        <v>Uttar Pradesh</v>
      </c>
      <c r="N359" s="3" t="str">
        <f>VLOOKUP($H359,Customers!$A$1:$I$721,7,FALSE)</f>
        <v>Self-Employed Professional</v>
      </c>
      <c r="O359" s="3">
        <f>VLOOKUP($H359,Customers!$A$1:$I$721,8,FALSE)</f>
        <v>1110000</v>
      </c>
      <c r="P359" s="3" t="str">
        <f>VLOOKUP($H359,Customers!$A$1:$I$721,9,FALSE)</f>
        <v>Individual</v>
      </c>
      <c r="Q359" s="3" t="s">
        <v>153</v>
      </c>
      <c r="R359" s="3" t="str" cm="1">
        <f t="array" ref="R359:Y359">VLOOKUP($Q359,Cars[],{2,3,4,5,6,7,8,9},FALSE)</f>
        <v>Honda</v>
      </c>
      <c r="S359" s="3" t="str">
        <v>Amaze</v>
      </c>
      <c r="T359" s="3" t="str">
        <v>Sedan</v>
      </c>
      <c r="U359" s="3" t="str">
        <v>Petrol</v>
      </c>
      <c r="V359" s="3" t="str">
        <v>Manual</v>
      </c>
      <c r="W359" s="3">
        <v>800000</v>
      </c>
      <c r="X359" s="3">
        <v>2024</v>
      </c>
      <c r="Y359" s="3">
        <v>3</v>
      </c>
      <c r="Z359" s="3" t="s">
        <v>159</v>
      </c>
      <c r="AA359" s="3" t="str">
        <f>VLOOKUP(Z359,Dealers[],5,FALSE)</f>
        <v>North</v>
      </c>
      <c r="AB359" s="3" t="str" cm="1">
        <f t="array" ref="AB359:AE359">VLOOKUP($Z359,Dealers[],{2,7,8,9},FALSE)</f>
        <v>Lucknow Motors</v>
      </c>
      <c r="AC359" s="3">
        <v>2013</v>
      </c>
      <c r="AD359" s="3">
        <v>3000</v>
      </c>
      <c r="AE359" s="3">
        <v>4.4000000000000004</v>
      </c>
      <c r="AF359" s="3" t="s">
        <v>160</v>
      </c>
      <c r="AG359" s="3" t="str">
        <f>VLOOKUP($AF359,SalesPerson[],2,FALSE)</f>
        <v>Tarun Patel</v>
      </c>
      <c r="AH359" s="3">
        <f>_xlfn.XLOOKUP(AG359,Salespersons!$B:$B,Salespersons!$G:$G,,0)</f>
        <v>4</v>
      </c>
      <c r="AI359" s="3" t="str">
        <f>_xlfn.XLOOKUP(AG359,Salespersons!$B:$B,Salespersons!$I:$I,,0)</f>
        <v>True</v>
      </c>
      <c r="AJ359" s="3" t="s">
        <v>59</v>
      </c>
      <c r="AK359" s="14">
        <f t="shared" si="30"/>
        <v>1.8749999999999999E-2</v>
      </c>
      <c r="AL359" s="5">
        <v>15000</v>
      </c>
      <c r="AM359" s="5">
        <f t="shared" si="31"/>
        <v>785000</v>
      </c>
      <c r="AN359" s="16">
        <f t="shared" si="35"/>
        <v>7.85</v>
      </c>
      <c r="AO359" s="3" t="s">
        <v>20</v>
      </c>
      <c r="AP359" s="3" t="s">
        <v>21</v>
      </c>
      <c r="AQ359" s="3" t="s">
        <v>33</v>
      </c>
      <c r="AR359" s="3" t="s">
        <v>47</v>
      </c>
      <c r="AS359" s="3" t="str" cm="1">
        <f t="array" ref="AS359:AW359">VLOOKUP($A359,Feedback[],{2,4,5,6,7},FALSE)</f>
        <v>FB0189</v>
      </c>
      <c r="AT359" s="3">
        <v>4</v>
      </c>
      <c r="AU359" s="3">
        <v>7</v>
      </c>
      <c r="AV359" s="3" t="str">
        <v>Phone</v>
      </c>
      <c r="AW359" s="3" t="str">
        <v>None</v>
      </c>
    </row>
    <row r="360" spans="1:49" x14ac:dyDescent="0.3">
      <c r="A360" s="3" t="s">
        <v>817</v>
      </c>
      <c r="B360" s="4">
        <v>45707</v>
      </c>
      <c r="C360" s="4" t="str">
        <f t="shared" si="32"/>
        <v>Feb</v>
      </c>
      <c r="D360" s="4" t="str">
        <f t="shared" si="33"/>
        <v>2025</v>
      </c>
      <c r="E360" s="4">
        <v>45714</v>
      </c>
      <c r="F360" s="3" t="s">
        <v>23</v>
      </c>
      <c r="G360" s="3">
        <f t="shared" si="34"/>
        <v>7</v>
      </c>
      <c r="H360" s="3" t="s">
        <v>637</v>
      </c>
      <c r="I360" s="3" t="str">
        <f>VLOOKUP($H360,Customers!$A$1:$I$721,2,FALSE)</f>
        <v>Anjali Bansal</v>
      </c>
      <c r="J360" s="3" t="str">
        <f>VLOOKUP($H360,Customers!$A$1:$I$721,3,FALSE)</f>
        <v>Female</v>
      </c>
      <c r="K360" s="3">
        <f>VLOOKUP($H360,Customers!$A$1:$I$721,4,FALSE)</f>
        <v>28</v>
      </c>
      <c r="L360" s="3" t="str">
        <f>VLOOKUP($H360,Customers!$A$1:$I$721,5,FALSE)</f>
        <v>Bhubaneswar</v>
      </c>
      <c r="M360" s="3" t="str">
        <f>VLOOKUP($H360,Customers!$A$1:$I$721,6,FALSE)</f>
        <v>Odisha</v>
      </c>
      <c r="N360" s="3" t="str">
        <f>VLOOKUP($H360,Customers!$A$1:$I$721,7,FALSE)</f>
        <v>Engineer</v>
      </c>
      <c r="O360" s="3">
        <f>VLOOKUP($H360,Customers!$A$1:$I$721,8,FALSE)</f>
        <v>1180000</v>
      </c>
      <c r="P360" s="3" t="str">
        <f>VLOOKUP($H360,Customers!$A$1:$I$721,9,FALSE)</f>
        <v>Individual</v>
      </c>
      <c r="Q360" s="3" t="s">
        <v>283</v>
      </c>
      <c r="R360" s="3" t="str" cm="1">
        <f t="array" ref="R360:Y360">VLOOKUP($Q360,Cars[],{2,3,4,5,6,7,8,9},FALSE)</f>
        <v>Mahindra</v>
      </c>
      <c r="S360" s="3" t="str">
        <v>Thar</v>
      </c>
      <c r="T360" s="3" t="str">
        <v>SUV</v>
      </c>
      <c r="U360" s="3" t="str">
        <v>Diesel</v>
      </c>
      <c r="V360" s="3" t="str">
        <v>Manual</v>
      </c>
      <c r="W360" s="3">
        <v>1250000</v>
      </c>
      <c r="X360" s="3">
        <v>2020</v>
      </c>
      <c r="Y360" s="3">
        <v>2</v>
      </c>
      <c r="Z360" s="3" t="s">
        <v>63</v>
      </c>
      <c r="AA360" s="3" t="str">
        <f>VLOOKUP(Z360,Dealers[],5,FALSE)</f>
        <v>East</v>
      </c>
      <c r="AB360" s="3" t="str" cm="1">
        <f t="array" ref="AB360:AE360">VLOOKUP($Z360,Dealers[],{2,7,8,9},FALSE)</f>
        <v>Bhubaneswar Motors</v>
      </c>
      <c r="AC360" s="3">
        <v>2008</v>
      </c>
      <c r="AD360" s="3">
        <v>4500</v>
      </c>
      <c r="AE360" s="3">
        <v>4.3</v>
      </c>
      <c r="AF360" s="3" t="s">
        <v>259</v>
      </c>
      <c r="AG360" s="3" t="str">
        <f>VLOOKUP($AF360,SalesPerson[],2,FALSE)</f>
        <v>Siddharth Joshi</v>
      </c>
      <c r="AH360" s="3">
        <f>_xlfn.XLOOKUP(AG360,Salespersons!$B:$B,Salespersons!$G:$G,,0)</f>
        <v>8</v>
      </c>
      <c r="AI360" s="3" t="str">
        <f>_xlfn.XLOOKUP(AG360,Salespersons!$B:$B,Salespersons!$I:$I,,0)</f>
        <v>True</v>
      </c>
      <c r="AJ360" s="3" t="s">
        <v>19</v>
      </c>
      <c r="AK360" s="14">
        <f t="shared" si="30"/>
        <v>8.8000000000000005E-3</v>
      </c>
      <c r="AL360" s="5">
        <v>11000</v>
      </c>
      <c r="AM360" s="5">
        <f t="shared" si="31"/>
        <v>1239000</v>
      </c>
      <c r="AN360" s="16">
        <f t="shared" si="35"/>
        <v>12.39</v>
      </c>
      <c r="AO360" s="3" t="s">
        <v>31</v>
      </c>
      <c r="AP360" s="3" t="s">
        <v>227</v>
      </c>
      <c r="AQ360" s="3" t="s">
        <v>22</v>
      </c>
      <c r="AR360" s="3" t="s">
        <v>24</v>
      </c>
      <c r="AS360" s="3" t="str" cm="1">
        <f t="array" ref="AS360:AW360">VLOOKUP($A360,Feedback[],{2,4,5,6,7},FALSE)</f>
        <v>FB0190</v>
      </c>
      <c r="AT360" s="3">
        <v>5</v>
      </c>
      <c r="AU360" s="3">
        <v>10</v>
      </c>
      <c r="AV360" s="3" t="str">
        <v>Email</v>
      </c>
      <c r="AW360" s="3" t="str">
        <v>None</v>
      </c>
    </row>
    <row r="361" spans="1:49" x14ac:dyDescent="0.3">
      <c r="A361" s="3" t="s">
        <v>818</v>
      </c>
      <c r="B361" s="4">
        <v>45707</v>
      </c>
      <c r="C361" s="4" t="str">
        <f t="shared" si="32"/>
        <v>Feb</v>
      </c>
      <c r="D361" s="4" t="str">
        <f t="shared" si="33"/>
        <v>2025</v>
      </c>
      <c r="E361" s="4">
        <v>45714</v>
      </c>
      <c r="F361" s="3" t="s">
        <v>23</v>
      </c>
      <c r="G361" s="3">
        <f t="shared" si="34"/>
        <v>7</v>
      </c>
      <c r="H361" s="3" t="s">
        <v>819</v>
      </c>
      <c r="I361" s="3" t="str">
        <f>VLOOKUP($H361,Customers!$A$1:$I$721,2,FALSE)</f>
        <v>Dinesh Jain</v>
      </c>
      <c r="J361" s="3" t="str">
        <f>VLOOKUP($H361,Customers!$A$1:$I$721,3,FALSE)</f>
        <v>Male</v>
      </c>
      <c r="K361" s="3">
        <f>VLOOKUP($H361,Customers!$A$1:$I$721,4,FALSE)</f>
        <v>52</v>
      </c>
      <c r="L361" s="3" t="str">
        <f>VLOOKUP($H361,Customers!$A$1:$I$721,5,FALSE)</f>
        <v>Bengaluru</v>
      </c>
      <c r="M361" s="3" t="str">
        <f>VLOOKUP($H361,Customers!$A$1:$I$721,6,FALSE)</f>
        <v>Karnataka</v>
      </c>
      <c r="N361" s="3" t="str">
        <f>VLOOKUP($H361,Customers!$A$1:$I$721,7,FALSE)</f>
        <v>Business Owner</v>
      </c>
      <c r="O361" s="3">
        <f>VLOOKUP($H361,Customers!$A$1:$I$721,8,FALSE)</f>
        <v>3050000</v>
      </c>
      <c r="P361" s="3" t="str">
        <f>VLOOKUP($H361,Customers!$A$1:$I$721,9,FALSE)</f>
        <v>Individual</v>
      </c>
      <c r="Q361" s="3" t="s">
        <v>42</v>
      </c>
      <c r="R361" s="3" t="str" cm="1">
        <f t="array" ref="R361:Y361">VLOOKUP($Q361,Cars[],{2,3,4,5,6,7,8,9},FALSE)</f>
        <v>Maruti Suzuki</v>
      </c>
      <c r="S361" s="3" t="str">
        <v>Swift</v>
      </c>
      <c r="T361" s="3" t="str">
        <v>Hatchback</v>
      </c>
      <c r="U361" s="3" t="str">
        <v>Petrol</v>
      </c>
      <c r="V361" s="3" t="str">
        <v>Manual</v>
      </c>
      <c r="W361" s="3">
        <v>650000</v>
      </c>
      <c r="X361" s="3">
        <v>2024</v>
      </c>
      <c r="Y361" s="3">
        <v>3</v>
      </c>
      <c r="Z361" s="3" t="s">
        <v>104</v>
      </c>
      <c r="AA361" s="3" t="str">
        <f>VLOOKUP(Z361,Dealers[],5,FALSE)</f>
        <v>South</v>
      </c>
      <c r="AB361" s="3" t="str" cm="1">
        <f t="array" ref="AB361:AE361">VLOOKUP($Z361,Dealers[],{2,7,8,9},FALSE)</f>
        <v>Mysuru Auto Hub</v>
      </c>
      <c r="AC361" s="3">
        <v>2006</v>
      </c>
      <c r="AD361" s="3">
        <v>4500</v>
      </c>
      <c r="AE361" s="3">
        <v>4.5999999999999996</v>
      </c>
      <c r="AF361" s="3" t="s">
        <v>105</v>
      </c>
      <c r="AG361" s="3" t="str">
        <f>VLOOKUP($AF361,SalesPerson[],2,FALSE)</f>
        <v>Tanvi Reddy</v>
      </c>
      <c r="AH361" s="3">
        <f>_xlfn.XLOOKUP(AG361,Salespersons!$B:$B,Salespersons!$G:$G,,0)</f>
        <v>4</v>
      </c>
      <c r="AI361" s="3" t="str">
        <f>_xlfn.XLOOKUP(AG361,Salespersons!$B:$B,Salespersons!$I:$I,,0)</f>
        <v>True</v>
      </c>
      <c r="AJ361" s="3" t="s">
        <v>78</v>
      </c>
      <c r="AK361" s="14">
        <f t="shared" si="30"/>
        <v>0</v>
      </c>
      <c r="AL361" s="5">
        <v>0</v>
      </c>
      <c r="AM361" s="5">
        <f t="shared" si="31"/>
        <v>650000</v>
      </c>
      <c r="AN361" s="16">
        <f t="shared" si="35"/>
        <v>6.5</v>
      </c>
      <c r="AO361" s="3" t="s">
        <v>31</v>
      </c>
      <c r="AP361" s="3" t="s">
        <v>39</v>
      </c>
      <c r="AQ361" s="3" t="s">
        <v>122</v>
      </c>
      <c r="AR361" s="3" t="s">
        <v>24</v>
      </c>
      <c r="AS361" s="3" t="s">
        <v>4646</v>
      </c>
      <c r="AT361" s="3" t="s">
        <v>4646</v>
      </c>
      <c r="AU361" s="3" t="s">
        <v>4646</v>
      </c>
      <c r="AV361" s="3" t="s">
        <v>4646</v>
      </c>
      <c r="AW361" s="3" t="s">
        <v>4646</v>
      </c>
    </row>
    <row r="362" spans="1:49" x14ac:dyDescent="0.3">
      <c r="A362" s="3" t="s">
        <v>820</v>
      </c>
      <c r="B362" s="4">
        <v>45708</v>
      </c>
      <c r="C362" s="4" t="str">
        <f t="shared" si="32"/>
        <v>Feb</v>
      </c>
      <c r="D362" s="4" t="str">
        <f t="shared" si="33"/>
        <v>2025</v>
      </c>
      <c r="E362" s="4">
        <v>45718</v>
      </c>
      <c r="F362" s="3" t="s">
        <v>23</v>
      </c>
      <c r="G362" s="3">
        <f t="shared" si="34"/>
        <v>10</v>
      </c>
      <c r="H362" s="3" t="s">
        <v>821</v>
      </c>
      <c r="I362" s="3" t="str">
        <f>VLOOKUP($H362,Customers!$A$1:$I$721,2,FALSE)</f>
        <v>Karan Das</v>
      </c>
      <c r="J362" s="3" t="str">
        <f>VLOOKUP($H362,Customers!$A$1:$I$721,3,FALSE)</f>
        <v>Male</v>
      </c>
      <c r="K362" s="3">
        <f>VLOOKUP($H362,Customers!$A$1:$I$721,4,FALSE)</f>
        <v>39</v>
      </c>
      <c r="L362" s="3" t="str">
        <f>VLOOKUP($H362,Customers!$A$1:$I$721,5,FALSE)</f>
        <v>Kochi</v>
      </c>
      <c r="M362" s="3" t="str">
        <f>VLOOKUP($H362,Customers!$A$1:$I$721,6,FALSE)</f>
        <v>Kerala</v>
      </c>
      <c r="N362" s="3" t="str">
        <f>VLOOKUP($H362,Customers!$A$1:$I$721,7,FALSE)</f>
        <v>Self-Employed Professional</v>
      </c>
      <c r="O362" s="3">
        <f>VLOOKUP($H362,Customers!$A$1:$I$721,8,FALSE)</f>
        <v>1530000</v>
      </c>
      <c r="P362" s="3" t="str">
        <f>VLOOKUP($H362,Customers!$A$1:$I$721,9,FALSE)</f>
        <v>Individual</v>
      </c>
      <c r="Q362" s="3" t="s">
        <v>92</v>
      </c>
      <c r="R362" s="3" t="str" cm="1">
        <f t="array" ref="R362:Y362">VLOOKUP($Q362,Cars[],{2,3,4,5,6,7,8,9},FALSE)</f>
        <v>Hyundai</v>
      </c>
      <c r="S362" s="3" t="str">
        <v>Verna</v>
      </c>
      <c r="T362" s="3" t="str">
        <v>Sedan</v>
      </c>
      <c r="U362" s="3" t="str">
        <v>Petrol</v>
      </c>
      <c r="V362" s="3" t="str">
        <v>Automatic</v>
      </c>
      <c r="W362" s="3">
        <v>1100000</v>
      </c>
      <c r="X362" s="3">
        <v>2023</v>
      </c>
      <c r="Y362" s="3">
        <v>2</v>
      </c>
      <c r="Z362" s="3" t="s">
        <v>304</v>
      </c>
      <c r="AA362" s="3" t="str">
        <f>VLOOKUP(Z362,Dealers[],5,FALSE)</f>
        <v>South</v>
      </c>
      <c r="AB362" s="3" t="str" cm="1">
        <f t="array" ref="AB362:AE362">VLOOKUP($Z362,Dealers[],{2,7,8,9},FALSE)</f>
        <v>Kochi Auto Hub</v>
      </c>
      <c r="AC362" s="3">
        <v>2013</v>
      </c>
      <c r="AD362" s="3">
        <v>12000</v>
      </c>
      <c r="AE362" s="3">
        <v>4.2</v>
      </c>
      <c r="AF362" s="3" t="s">
        <v>541</v>
      </c>
      <c r="AG362" s="3" t="str">
        <f>VLOOKUP($AF362,SalesPerson[],2,FALSE)</f>
        <v>Mohit Mehta</v>
      </c>
      <c r="AH362" s="3">
        <f>_xlfn.XLOOKUP(AG362,Salespersons!$B:$B,Salespersons!$G:$G,,0)</f>
        <v>6</v>
      </c>
      <c r="AI362" s="3" t="str">
        <f>_xlfn.XLOOKUP(AG362,Salespersons!$B:$B,Salespersons!$I:$I,,0)</f>
        <v>True</v>
      </c>
      <c r="AJ362" s="3" t="s">
        <v>59</v>
      </c>
      <c r="AK362" s="14">
        <f t="shared" si="30"/>
        <v>9.0909090909090905E-3</v>
      </c>
      <c r="AL362" s="5">
        <v>10000</v>
      </c>
      <c r="AM362" s="5">
        <f t="shared" si="31"/>
        <v>1090000</v>
      </c>
      <c r="AN362" s="16">
        <f t="shared" si="35"/>
        <v>10.9</v>
      </c>
      <c r="AO362" s="3" t="s">
        <v>20</v>
      </c>
      <c r="AP362" s="3" t="s">
        <v>21</v>
      </c>
      <c r="AQ362" s="3" t="s">
        <v>53</v>
      </c>
      <c r="AR362" s="3" t="s">
        <v>24</v>
      </c>
      <c r="AS362" s="3" t="str" cm="1">
        <f t="array" ref="AS362:AW362">VLOOKUP($A362,Feedback[],{2,4,5,6,7},FALSE)</f>
        <v>FB0191</v>
      </c>
      <c r="AT362" s="3">
        <v>5</v>
      </c>
      <c r="AU362" s="3">
        <v>10</v>
      </c>
      <c r="AV362" s="3" t="str">
        <v>Dealer Visit</v>
      </c>
      <c r="AW362" s="3" t="str">
        <v>None</v>
      </c>
    </row>
    <row r="363" spans="1:49" x14ac:dyDescent="0.3">
      <c r="A363" s="3" t="s">
        <v>822</v>
      </c>
      <c r="B363" s="4">
        <v>45709</v>
      </c>
      <c r="C363" s="4" t="str">
        <f t="shared" si="32"/>
        <v>Feb</v>
      </c>
      <c r="D363" s="4" t="str">
        <f t="shared" si="33"/>
        <v>2025</v>
      </c>
      <c r="E363" s="4">
        <v>45723</v>
      </c>
      <c r="F363" s="3" t="s">
        <v>23</v>
      </c>
      <c r="G363" s="3">
        <f t="shared" si="34"/>
        <v>14</v>
      </c>
      <c r="H363" s="3" t="s">
        <v>823</v>
      </c>
      <c r="I363" s="3" t="str">
        <f>VLOOKUP($H363,Customers!$A$1:$I$721,2,FALSE)</f>
        <v>Kamal Iyer</v>
      </c>
      <c r="J363" s="3" t="str">
        <f>VLOOKUP($H363,Customers!$A$1:$I$721,3,FALSE)</f>
        <v>Male</v>
      </c>
      <c r="K363" s="3">
        <f>VLOOKUP($H363,Customers!$A$1:$I$721,4,FALSE)</f>
        <v>25</v>
      </c>
      <c r="L363" s="3" t="str">
        <f>VLOOKUP($H363,Customers!$A$1:$I$721,5,FALSE)</f>
        <v>Panipat</v>
      </c>
      <c r="M363" s="3" t="str">
        <f>VLOOKUP($H363,Customers!$A$1:$I$721,6,FALSE)</f>
        <v>Haryana</v>
      </c>
      <c r="N363" s="3" t="str">
        <f>VLOOKUP($H363,Customers!$A$1:$I$721,7,FALSE)</f>
        <v>Salaried - Government</v>
      </c>
      <c r="O363" s="3">
        <f>VLOOKUP($H363,Customers!$A$1:$I$721,8,FALSE)</f>
        <v>1280000</v>
      </c>
      <c r="P363" s="3" t="str">
        <f>VLOOKUP($H363,Customers!$A$1:$I$721,9,FALSE)</f>
        <v>Individual</v>
      </c>
      <c r="Q363" s="3" t="s">
        <v>36</v>
      </c>
      <c r="R363" s="3" t="str" cm="1">
        <f t="array" ref="R363:Y363">VLOOKUP($Q363,Cars[],{2,3,4,5,6,7,8,9},FALSE)</f>
        <v>Tata</v>
      </c>
      <c r="S363" s="3" t="str">
        <v>Punch</v>
      </c>
      <c r="T363" s="3" t="str">
        <v>SUV</v>
      </c>
      <c r="U363" s="3" t="str">
        <v>Petrol</v>
      </c>
      <c r="V363" s="3" t="str">
        <v>Manual</v>
      </c>
      <c r="W363" s="3">
        <v>650000</v>
      </c>
      <c r="X363" s="3">
        <v>2021</v>
      </c>
      <c r="Y363" s="3">
        <v>3</v>
      </c>
      <c r="Z363" s="3" t="s">
        <v>51</v>
      </c>
      <c r="AA363" s="3" t="str">
        <f>VLOOKUP(Z363,Dealers[],5,FALSE)</f>
        <v>North</v>
      </c>
      <c r="AB363" s="3" t="str" cm="1">
        <f t="array" ref="AB363:AE363">VLOOKUP($Z363,Dealers[],{2,7,8,9},FALSE)</f>
        <v>Panipat Motors</v>
      </c>
      <c r="AC363" s="3">
        <v>2012</v>
      </c>
      <c r="AD363" s="3">
        <v>10000</v>
      </c>
      <c r="AE363" s="3">
        <v>4.2</v>
      </c>
      <c r="AF363" s="3" t="s">
        <v>413</v>
      </c>
      <c r="AG363" s="3" t="str">
        <f>VLOOKUP($AF363,SalesPerson[],2,FALSE)</f>
        <v>Varun Das</v>
      </c>
      <c r="AH363" s="3">
        <f>_xlfn.XLOOKUP(AG363,Salespersons!$B:$B,Salespersons!$G:$G,,0)</f>
        <v>8</v>
      </c>
      <c r="AI363" s="3" t="str">
        <f>_xlfn.XLOOKUP(AG363,Salespersons!$B:$B,Salespersons!$I:$I,,0)</f>
        <v>True</v>
      </c>
      <c r="AJ363" s="3" t="s">
        <v>75</v>
      </c>
      <c r="AK363" s="14">
        <f t="shared" si="30"/>
        <v>9.2307692307692316E-3</v>
      </c>
      <c r="AL363" s="5">
        <v>6000</v>
      </c>
      <c r="AM363" s="5">
        <f t="shared" si="31"/>
        <v>644000</v>
      </c>
      <c r="AN363" s="16">
        <f t="shared" si="35"/>
        <v>6.44</v>
      </c>
      <c r="AO363" s="3" t="s">
        <v>20</v>
      </c>
      <c r="AP363" s="3" t="s">
        <v>21</v>
      </c>
      <c r="AQ363" s="3" t="s">
        <v>53</v>
      </c>
      <c r="AR363" s="3" t="s">
        <v>24</v>
      </c>
      <c r="AS363" s="3" t="s">
        <v>4646</v>
      </c>
      <c r="AT363" s="3" t="s">
        <v>4646</v>
      </c>
      <c r="AU363" s="3" t="s">
        <v>4646</v>
      </c>
      <c r="AV363" s="3" t="s">
        <v>4646</v>
      </c>
      <c r="AW363" s="3" t="s">
        <v>4646</v>
      </c>
    </row>
    <row r="364" spans="1:49" x14ac:dyDescent="0.3">
      <c r="A364" s="3" t="s">
        <v>824</v>
      </c>
      <c r="B364" s="4">
        <v>45710</v>
      </c>
      <c r="C364" s="4" t="str">
        <f t="shared" si="32"/>
        <v>Feb</v>
      </c>
      <c r="D364" s="4" t="str">
        <f t="shared" si="33"/>
        <v>2025</v>
      </c>
      <c r="E364" s="4">
        <v>45741</v>
      </c>
      <c r="F364" s="3" t="s">
        <v>23</v>
      </c>
      <c r="G364" s="3">
        <f t="shared" si="34"/>
        <v>31</v>
      </c>
      <c r="H364" s="3" t="s">
        <v>825</v>
      </c>
      <c r="I364" s="3" t="str">
        <f>VLOOKUP($H364,Customers!$A$1:$I$721,2,FALSE)</f>
        <v>Suresh Bansal</v>
      </c>
      <c r="J364" s="3" t="str">
        <f>VLOOKUP($H364,Customers!$A$1:$I$721,3,FALSE)</f>
        <v>Male</v>
      </c>
      <c r="K364" s="3">
        <f>VLOOKUP($H364,Customers!$A$1:$I$721,4,FALSE)</f>
        <v>28</v>
      </c>
      <c r="L364" s="3" t="str">
        <f>VLOOKUP($H364,Customers!$A$1:$I$721,5,FALSE)</f>
        <v>Guwahati</v>
      </c>
      <c r="M364" s="3" t="str">
        <f>VLOOKUP($H364,Customers!$A$1:$I$721,6,FALSE)</f>
        <v>Assam</v>
      </c>
      <c r="N364" s="3" t="str">
        <f>VLOOKUP($H364,Customers!$A$1:$I$721,7,FALSE)</f>
        <v>Doctor</v>
      </c>
      <c r="O364" s="3">
        <f>VLOOKUP($H364,Customers!$A$1:$I$721,8,FALSE)</f>
        <v>2330000</v>
      </c>
      <c r="P364" s="3" t="str">
        <f>VLOOKUP($H364,Customers!$A$1:$I$721,9,FALSE)</f>
        <v>Individual</v>
      </c>
      <c r="Q364" s="3" t="s">
        <v>303</v>
      </c>
      <c r="R364" s="3" t="str" cm="1">
        <f t="array" ref="R364:Y364">VLOOKUP($Q364,Cars[],{2,3,4,5,6,7,8,9},FALSE)</f>
        <v>MG</v>
      </c>
      <c r="S364" s="3" t="str">
        <v>Hector</v>
      </c>
      <c r="T364" s="3" t="str">
        <v>SUV</v>
      </c>
      <c r="U364" s="3" t="str">
        <v>Petrol</v>
      </c>
      <c r="V364" s="3" t="str">
        <v>Automatic</v>
      </c>
      <c r="W364" s="3">
        <v>1600000</v>
      </c>
      <c r="X364" s="3">
        <v>2019</v>
      </c>
      <c r="Y364" s="3">
        <v>4</v>
      </c>
      <c r="Z364" s="3" t="s">
        <v>134</v>
      </c>
      <c r="AA364" s="3" t="str">
        <f>VLOOKUP(Z364,Dealers[],5,FALSE)</f>
        <v>East</v>
      </c>
      <c r="AB364" s="3" t="str" cm="1">
        <f t="array" ref="AB364:AE364">VLOOKUP($Z364,Dealers[],{2,7,8,9},FALSE)</f>
        <v>Guwahati Automobiles</v>
      </c>
      <c r="AC364" s="3">
        <v>2005</v>
      </c>
      <c r="AD364" s="3">
        <v>12000</v>
      </c>
      <c r="AE364" s="3">
        <v>4.4000000000000004</v>
      </c>
      <c r="AF364" s="3" t="s">
        <v>135</v>
      </c>
      <c r="AG364" s="3" t="str">
        <f>VLOOKUP($AF364,SalesPerson[],2,FALSE)</f>
        <v>Tarun Mehta</v>
      </c>
      <c r="AH364" s="3">
        <f>_xlfn.XLOOKUP(AG364,Salespersons!$B:$B,Salespersons!$G:$G,,0)</f>
        <v>4</v>
      </c>
      <c r="AI364" s="3" t="str">
        <f>_xlfn.XLOOKUP(AG364,Salespersons!$B:$B,Salespersons!$I:$I,,0)</f>
        <v>True</v>
      </c>
      <c r="AJ364" s="3" t="s">
        <v>78</v>
      </c>
      <c r="AK364" s="14">
        <f t="shared" si="30"/>
        <v>9.3749999999999997E-3</v>
      </c>
      <c r="AL364" s="5">
        <v>15000</v>
      </c>
      <c r="AM364" s="5">
        <f t="shared" si="31"/>
        <v>1585000</v>
      </c>
      <c r="AN364" s="16">
        <f t="shared" si="35"/>
        <v>15.85</v>
      </c>
      <c r="AO364" s="3" t="s">
        <v>20</v>
      </c>
      <c r="AP364" s="3" t="s">
        <v>21</v>
      </c>
      <c r="AQ364" s="3" t="s">
        <v>86</v>
      </c>
      <c r="AR364" s="3" t="s">
        <v>47</v>
      </c>
      <c r="AS364" s="3" t="str" cm="1">
        <f t="array" ref="AS364:AW364">VLOOKUP($A364,Feedback[],{2,4,5,6,7},FALSE)</f>
        <v>FB0192</v>
      </c>
      <c r="AT364" s="3">
        <v>5</v>
      </c>
      <c r="AU364" s="3">
        <v>10</v>
      </c>
      <c r="AV364" s="3" t="str">
        <v>Email</v>
      </c>
      <c r="AW364" s="3" t="str">
        <v>None</v>
      </c>
    </row>
    <row r="365" spans="1:49" x14ac:dyDescent="0.3">
      <c r="A365" s="3" t="s">
        <v>826</v>
      </c>
      <c r="B365" s="4">
        <v>45711</v>
      </c>
      <c r="C365" s="4" t="str">
        <f t="shared" si="32"/>
        <v>Feb</v>
      </c>
      <c r="D365" s="4" t="str">
        <f t="shared" si="33"/>
        <v>2025</v>
      </c>
      <c r="E365" s="4">
        <v>45733</v>
      </c>
      <c r="F365" s="3" t="s">
        <v>23</v>
      </c>
      <c r="G365" s="3">
        <f t="shared" si="34"/>
        <v>22</v>
      </c>
      <c r="H365" s="3" t="s">
        <v>351</v>
      </c>
      <c r="I365" s="3" t="str">
        <f>VLOOKUP($H365,Customers!$A$1:$I$721,2,FALSE)</f>
        <v>Divya Mishra</v>
      </c>
      <c r="J365" s="3" t="str">
        <f>VLOOKUP($H365,Customers!$A$1:$I$721,3,FALSE)</f>
        <v>Female</v>
      </c>
      <c r="K365" s="3">
        <f>VLOOKUP($H365,Customers!$A$1:$I$721,4,FALSE)</f>
        <v>32</v>
      </c>
      <c r="L365" s="3" t="str">
        <f>VLOOKUP($H365,Customers!$A$1:$I$721,5,FALSE)</f>
        <v>Delhi</v>
      </c>
      <c r="M365" s="3" t="str">
        <f>VLOOKUP($H365,Customers!$A$1:$I$721,6,FALSE)</f>
        <v>Delhi</v>
      </c>
      <c r="N365" s="3" t="str">
        <f>VLOOKUP($H365,Customers!$A$1:$I$721,7,FALSE)</f>
        <v>Business Owner</v>
      </c>
      <c r="O365" s="3">
        <f>VLOOKUP($H365,Customers!$A$1:$I$721,8,FALSE)</f>
        <v>3400000</v>
      </c>
      <c r="P365" s="3" t="str">
        <f>VLOOKUP($H365,Customers!$A$1:$I$721,9,FALSE)</f>
        <v>Individual</v>
      </c>
      <c r="Q365" s="3" t="s">
        <v>256</v>
      </c>
      <c r="R365" s="3" t="str" cm="1">
        <f t="array" ref="R365:Y365">VLOOKUP($Q365,Cars[],{2,3,4,5,6,7,8,9},FALSE)</f>
        <v>Maruti Suzuki</v>
      </c>
      <c r="S365" s="3" t="str">
        <v>Alto K10</v>
      </c>
      <c r="T365" s="3" t="str">
        <v>Hatchback</v>
      </c>
      <c r="U365" s="3" t="str">
        <v>Petrol</v>
      </c>
      <c r="V365" s="3" t="str">
        <v>Manual</v>
      </c>
      <c r="W365" s="3">
        <v>425000</v>
      </c>
      <c r="X365" s="3">
        <v>2022</v>
      </c>
      <c r="Y365" s="3">
        <v>3</v>
      </c>
      <c r="Z365" s="3" t="s">
        <v>186</v>
      </c>
      <c r="AA365" s="3" t="str">
        <f>VLOOKUP(Z365,Dealers[],5,FALSE)</f>
        <v>South</v>
      </c>
      <c r="AB365" s="3" t="str" cm="1">
        <f t="array" ref="AB365:AE365">VLOOKUP($Z365,Dealers[],{2,7,8,9},FALSE)</f>
        <v>Coimbatore Car World</v>
      </c>
      <c r="AC365" s="3">
        <v>2015</v>
      </c>
      <c r="AD365" s="3">
        <v>4500</v>
      </c>
      <c r="AE365" s="3">
        <v>4.3</v>
      </c>
      <c r="AF365" s="3" t="s">
        <v>604</v>
      </c>
      <c r="AG365" s="3" t="str">
        <f>VLOOKUP($AF365,SalesPerson[],2,FALSE)</f>
        <v>Yash Rao</v>
      </c>
      <c r="AH365" s="3">
        <f>_xlfn.XLOOKUP(AG365,Salespersons!$B:$B,Salespersons!$G:$G,,0)</f>
        <v>7</v>
      </c>
      <c r="AI365" s="3" t="str">
        <f>_xlfn.XLOOKUP(AG365,Salespersons!$B:$B,Salespersons!$I:$I,,0)</f>
        <v>True</v>
      </c>
      <c r="AJ365" s="3" t="s">
        <v>78</v>
      </c>
      <c r="AK365" s="14">
        <f t="shared" si="30"/>
        <v>1.6470588235294119E-2</v>
      </c>
      <c r="AL365" s="5">
        <v>7000</v>
      </c>
      <c r="AM365" s="5">
        <f t="shared" si="31"/>
        <v>418000</v>
      </c>
      <c r="AN365" s="16">
        <f t="shared" si="35"/>
        <v>4.18</v>
      </c>
      <c r="AO365" s="3" t="s">
        <v>31</v>
      </c>
      <c r="AP365" s="3" t="s">
        <v>96</v>
      </c>
      <c r="AQ365" s="3" t="s">
        <v>86</v>
      </c>
      <c r="AR365" s="3" t="s">
        <v>24</v>
      </c>
      <c r="AS365" s="3" t="str" cm="1">
        <f t="array" ref="AS365:AW365">VLOOKUP($A365,Feedback[],{2,4,5,6,7},FALSE)</f>
        <v>FB0193</v>
      </c>
      <c r="AT365" s="3">
        <v>3</v>
      </c>
      <c r="AU365" s="3">
        <v>6</v>
      </c>
      <c r="AV365" s="3" t="str">
        <v>Online Survey</v>
      </c>
      <c r="AW365" s="3" t="str">
        <v>Sales Experience</v>
      </c>
    </row>
    <row r="366" spans="1:49" x14ac:dyDescent="0.3">
      <c r="A366" s="3" t="s">
        <v>827</v>
      </c>
      <c r="B366" s="4">
        <v>45712</v>
      </c>
      <c r="C366" s="4" t="str">
        <f t="shared" si="32"/>
        <v>Feb</v>
      </c>
      <c r="D366" s="4" t="str">
        <f t="shared" si="33"/>
        <v>2025</v>
      </c>
      <c r="E366" s="4">
        <v>45747</v>
      </c>
      <c r="F366" s="3" t="s">
        <v>23</v>
      </c>
      <c r="G366" s="3">
        <f t="shared" si="34"/>
        <v>35</v>
      </c>
      <c r="H366" s="3" t="s">
        <v>828</v>
      </c>
      <c r="I366" s="3" t="str">
        <f>VLOOKUP($H366,Customers!$A$1:$I$721,2,FALSE)</f>
        <v>Tarun Saini</v>
      </c>
      <c r="J366" s="3" t="str">
        <f>VLOOKUP($H366,Customers!$A$1:$I$721,3,FALSE)</f>
        <v>Male</v>
      </c>
      <c r="K366" s="3">
        <f>VLOOKUP($H366,Customers!$A$1:$I$721,4,FALSE)</f>
        <v>52</v>
      </c>
      <c r="L366" s="3" t="str">
        <f>VLOOKUP($H366,Customers!$A$1:$I$721,5,FALSE)</f>
        <v>Mumbai</v>
      </c>
      <c r="M366" s="3" t="str">
        <f>VLOOKUP($H366,Customers!$A$1:$I$721,6,FALSE)</f>
        <v>Maharashtra</v>
      </c>
      <c r="N366" s="3" t="str">
        <f>VLOOKUP($H366,Customers!$A$1:$I$721,7,FALSE)</f>
        <v>Salaried - Government</v>
      </c>
      <c r="O366" s="3">
        <f>VLOOKUP($H366,Customers!$A$1:$I$721,8,FALSE)</f>
        <v>910000</v>
      </c>
      <c r="P366" s="3" t="str">
        <f>VLOOKUP($H366,Customers!$A$1:$I$721,9,FALSE)</f>
        <v>Individual</v>
      </c>
      <c r="Q366" s="3" t="s">
        <v>138</v>
      </c>
      <c r="R366" s="3" t="str" cm="1">
        <f t="array" ref="R366:Y366">VLOOKUP($Q366,Cars[],{2,3,4,5,6,7,8,9},FALSE)</f>
        <v>Tata</v>
      </c>
      <c r="S366" s="3" t="str">
        <v>Nexon</v>
      </c>
      <c r="T366" s="3" t="str">
        <v>SUV</v>
      </c>
      <c r="U366" s="3" t="str">
        <v>Diesel</v>
      </c>
      <c r="V366" s="3" t="str">
        <v>Manual</v>
      </c>
      <c r="W366" s="3">
        <v>950000</v>
      </c>
      <c r="X366" s="3">
        <v>2023</v>
      </c>
      <c r="Y366" s="3">
        <v>3</v>
      </c>
      <c r="Z366" s="3" t="s">
        <v>163</v>
      </c>
      <c r="AA366" s="3" t="str">
        <f>VLOOKUP(Z366,Dealers[],5,FALSE)</f>
        <v>West</v>
      </c>
      <c r="AB366" s="3" t="str" cm="1">
        <f t="array" ref="AB366:AE366">VLOOKUP($Z366,Dealers[],{2,7,8,9},FALSE)</f>
        <v>Mumbai Autoplex</v>
      </c>
      <c r="AC366" s="3">
        <v>2011</v>
      </c>
      <c r="AD366" s="3">
        <v>12000</v>
      </c>
      <c r="AE366" s="3">
        <v>3.5</v>
      </c>
      <c r="AF366" s="3" t="s">
        <v>201</v>
      </c>
      <c r="AG366" s="3" t="str">
        <f>VLOOKUP($AF366,SalesPerson[],2,FALSE)</f>
        <v>Karan Rao</v>
      </c>
      <c r="AH366" s="3">
        <f>_xlfn.XLOOKUP(AG366,Salespersons!$B:$B,Salespersons!$G:$G,,0)</f>
        <v>4</v>
      </c>
      <c r="AI366" s="3" t="str">
        <f>_xlfn.XLOOKUP(AG366,Salespersons!$B:$B,Salespersons!$I:$I,,0)</f>
        <v>True</v>
      </c>
      <c r="AJ366" s="3" t="s">
        <v>75</v>
      </c>
      <c r="AK366" s="14">
        <f t="shared" si="30"/>
        <v>4.1052631578947368E-2</v>
      </c>
      <c r="AL366" s="5">
        <v>39000</v>
      </c>
      <c r="AM366" s="5">
        <f t="shared" si="31"/>
        <v>911000</v>
      </c>
      <c r="AN366" s="16">
        <f t="shared" si="35"/>
        <v>9.11</v>
      </c>
      <c r="AO366" s="3" t="s">
        <v>20</v>
      </c>
      <c r="AP366" s="3" t="s">
        <v>21</v>
      </c>
      <c r="AQ366" s="3" t="s">
        <v>86</v>
      </c>
      <c r="AR366" s="3" t="s">
        <v>24</v>
      </c>
      <c r="AS366" s="3" t="s">
        <v>4646</v>
      </c>
      <c r="AT366" s="3" t="s">
        <v>4646</v>
      </c>
      <c r="AU366" s="3" t="s">
        <v>4646</v>
      </c>
      <c r="AV366" s="3" t="s">
        <v>4646</v>
      </c>
      <c r="AW366" s="3" t="s">
        <v>4646</v>
      </c>
    </row>
    <row r="367" spans="1:49" x14ac:dyDescent="0.3">
      <c r="A367" s="3" t="s">
        <v>829</v>
      </c>
      <c r="B367" s="4">
        <v>45713</v>
      </c>
      <c r="C367" s="4" t="str">
        <f t="shared" si="32"/>
        <v>Feb</v>
      </c>
      <c r="D367" s="4" t="str">
        <f t="shared" si="33"/>
        <v>2025</v>
      </c>
      <c r="E367" s="4">
        <v>45741</v>
      </c>
      <c r="F367" s="3" t="s">
        <v>23</v>
      </c>
      <c r="G367" s="3">
        <f t="shared" si="34"/>
        <v>28</v>
      </c>
      <c r="H367" s="3" t="s">
        <v>830</v>
      </c>
      <c r="I367" s="3" t="str">
        <f>VLOOKUP($H367,Customers!$A$1:$I$721,2,FALSE)</f>
        <v>Harsh Shah</v>
      </c>
      <c r="J367" s="3" t="str">
        <f>VLOOKUP($H367,Customers!$A$1:$I$721,3,FALSE)</f>
        <v>Male</v>
      </c>
      <c r="K367" s="3">
        <f>VLOOKUP($H367,Customers!$A$1:$I$721,4,FALSE)</f>
        <v>46</v>
      </c>
      <c r="L367" s="3" t="str">
        <f>VLOOKUP($H367,Customers!$A$1:$I$721,5,FALSE)</f>
        <v>Hyderabad</v>
      </c>
      <c r="M367" s="3" t="str">
        <f>VLOOKUP($H367,Customers!$A$1:$I$721,6,FALSE)</f>
        <v>Telangana</v>
      </c>
      <c r="N367" s="3" t="str">
        <f>VLOOKUP($H367,Customers!$A$1:$I$721,7,FALSE)</f>
        <v>Engineer</v>
      </c>
      <c r="O367" s="3">
        <f>VLOOKUP($H367,Customers!$A$1:$I$721,8,FALSE)</f>
        <v>920000</v>
      </c>
      <c r="P367" s="3" t="str">
        <f>VLOOKUP($H367,Customers!$A$1:$I$721,9,FALSE)</f>
        <v>Individual</v>
      </c>
      <c r="Q367" s="3" t="s">
        <v>56</v>
      </c>
      <c r="R367" s="3" t="str" cm="1">
        <f t="array" ref="R367:Y367">VLOOKUP($Q367,Cars[],{2,3,4,5,6,7,8,9},FALSE)</f>
        <v>Maruti Suzuki</v>
      </c>
      <c r="S367" s="3" t="str">
        <v>Baleno</v>
      </c>
      <c r="T367" s="3" t="str">
        <v>Hatchback</v>
      </c>
      <c r="U367" s="3" t="str">
        <v>Petrol</v>
      </c>
      <c r="V367" s="3" t="str">
        <v>Automatic</v>
      </c>
      <c r="W367" s="3">
        <v>760000</v>
      </c>
      <c r="X367" s="3">
        <v>2022</v>
      </c>
      <c r="Y367" s="3">
        <v>2</v>
      </c>
      <c r="Z367" s="3" t="s">
        <v>68</v>
      </c>
      <c r="AA367" s="3" t="str">
        <f>VLOOKUP(Z367,Dealers[],5,FALSE)</f>
        <v>South</v>
      </c>
      <c r="AB367" s="3" t="str" cm="1">
        <f t="array" ref="AB367:AE367">VLOOKUP($Z367,Dealers[],{2,7,8,9},FALSE)</f>
        <v>Hyderabad Automobiles</v>
      </c>
      <c r="AC367" s="3">
        <v>2019</v>
      </c>
      <c r="AD367" s="3">
        <v>4500</v>
      </c>
      <c r="AE367" s="3">
        <v>3.8</v>
      </c>
      <c r="AF367" s="3" t="s">
        <v>831</v>
      </c>
      <c r="AG367" s="3" t="str">
        <f>VLOOKUP($AF367,SalesPerson[],2,FALSE)</f>
        <v>Vivek Das</v>
      </c>
      <c r="AH367" s="3">
        <f>_xlfn.XLOOKUP(AG367,Salespersons!$B:$B,Salespersons!$G:$G,,0)</f>
        <v>8</v>
      </c>
      <c r="AI367" s="3" t="str">
        <f>_xlfn.XLOOKUP(AG367,Salespersons!$B:$B,Salespersons!$I:$I,,0)</f>
        <v>False</v>
      </c>
      <c r="AJ367" s="3" t="s">
        <v>45</v>
      </c>
      <c r="AK367" s="14">
        <f t="shared" si="30"/>
        <v>3.2894736842105261E-2</v>
      </c>
      <c r="AL367" s="5">
        <v>25000</v>
      </c>
      <c r="AM367" s="5">
        <f t="shared" si="31"/>
        <v>735000</v>
      </c>
      <c r="AN367" s="16">
        <f t="shared" si="35"/>
        <v>7.35</v>
      </c>
      <c r="AO367" s="3" t="s">
        <v>20</v>
      </c>
      <c r="AP367" s="3" t="s">
        <v>21</v>
      </c>
      <c r="AQ367" s="3" t="s">
        <v>86</v>
      </c>
      <c r="AR367" s="3" t="s">
        <v>47</v>
      </c>
      <c r="AS367" s="3" t="str" cm="1">
        <f t="array" ref="AS367:AW367">VLOOKUP($A367,Feedback[],{2,4,5,6,7},FALSE)</f>
        <v>FB0194</v>
      </c>
      <c r="AT367" s="3">
        <v>5</v>
      </c>
      <c r="AU367" s="3">
        <v>9</v>
      </c>
      <c r="AV367" s="3" t="str">
        <v>Email</v>
      </c>
      <c r="AW367" s="3" t="str">
        <v>None</v>
      </c>
    </row>
    <row r="368" spans="1:49" x14ac:dyDescent="0.3">
      <c r="A368" s="3" t="s">
        <v>832</v>
      </c>
      <c r="B368" s="4">
        <v>45714</v>
      </c>
      <c r="C368" s="4" t="str">
        <f t="shared" si="32"/>
        <v>Feb</v>
      </c>
      <c r="D368" s="4" t="str">
        <f t="shared" si="33"/>
        <v>2025</v>
      </c>
      <c r="E368" s="4">
        <v>45747</v>
      </c>
      <c r="F368" s="3" t="s">
        <v>23</v>
      </c>
      <c r="G368" s="3">
        <f t="shared" si="34"/>
        <v>33</v>
      </c>
      <c r="H368" s="3" t="s">
        <v>833</v>
      </c>
      <c r="I368" s="3" t="str">
        <f>VLOOKUP($H368,Customers!$A$1:$I$721,2,FALSE)</f>
        <v>Aman Shah</v>
      </c>
      <c r="J368" s="3" t="str">
        <f>VLOOKUP($H368,Customers!$A$1:$I$721,3,FALSE)</f>
        <v>Male</v>
      </c>
      <c r="K368" s="3">
        <f>VLOOKUP($H368,Customers!$A$1:$I$721,4,FALSE)</f>
        <v>42</v>
      </c>
      <c r="L368" s="3" t="str">
        <f>VLOOKUP($H368,Customers!$A$1:$I$721,5,FALSE)</f>
        <v>Ludhiana</v>
      </c>
      <c r="M368" s="3" t="str">
        <f>VLOOKUP($H368,Customers!$A$1:$I$721,6,FALSE)</f>
        <v>Punjab</v>
      </c>
      <c r="N368" s="3" t="str">
        <f>VLOOKUP($H368,Customers!$A$1:$I$721,7,FALSE)</f>
        <v>Business Owner</v>
      </c>
      <c r="O368" s="3">
        <f>VLOOKUP($H368,Customers!$A$1:$I$721,8,FALSE)</f>
        <v>2040000</v>
      </c>
      <c r="P368" s="3" t="str">
        <f>VLOOKUP($H368,Customers!$A$1:$I$721,9,FALSE)</f>
        <v>Individual</v>
      </c>
      <c r="Q368" s="3" t="s">
        <v>179</v>
      </c>
      <c r="R368" s="3" t="str" cm="1">
        <f t="array" ref="R368:Y368">VLOOKUP($Q368,Cars[],{2,3,4,5,6,7,8,9},FALSE)</f>
        <v>Tata</v>
      </c>
      <c r="S368" s="3" t="str">
        <v>Nexon EV</v>
      </c>
      <c r="T368" s="3" t="str">
        <v>SUV</v>
      </c>
      <c r="U368" s="3" t="str">
        <v>Electric</v>
      </c>
      <c r="V368" s="3" t="str">
        <v>Automatic</v>
      </c>
      <c r="W368" s="3">
        <v>1450000</v>
      </c>
      <c r="X368" s="3">
        <v>2023</v>
      </c>
      <c r="Y368" s="3">
        <v>3</v>
      </c>
      <c r="Z368" s="3" t="s">
        <v>28</v>
      </c>
      <c r="AA368" s="3" t="str">
        <f>VLOOKUP(Z368,Dealers[],5,FALSE)</f>
        <v>North</v>
      </c>
      <c r="AB368" s="3" t="str" cm="1">
        <f t="array" ref="AB368:AE368">VLOOKUP($Z368,Dealers[],{2,7,8,9},FALSE)</f>
        <v>Ludhiana Wheels</v>
      </c>
      <c r="AC368" s="3">
        <v>2010</v>
      </c>
      <c r="AD368" s="3">
        <v>12000</v>
      </c>
      <c r="AE368" s="3">
        <v>4</v>
      </c>
      <c r="AF368" s="3" t="s">
        <v>89</v>
      </c>
      <c r="AG368" s="3" t="str">
        <f>VLOOKUP($AF368,SalesPerson[],2,FALSE)</f>
        <v>Akash Verma</v>
      </c>
      <c r="AH368" s="3">
        <f>_xlfn.XLOOKUP(AG368,Salespersons!$B:$B,Salespersons!$G:$G,,0)</f>
        <v>8</v>
      </c>
      <c r="AI368" s="3" t="str">
        <f>_xlfn.XLOOKUP(AG368,Salespersons!$B:$B,Salespersons!$I:$I,,0)</f>
        <v>True</v>
      </c>
      <c r="AJ368" s="3" t="s">
        <v>19</v>
      </c>
      <c r="AK368" s="14">
        <f t="shared" si="30"/>
        <v>4.7586206896551721E-2</v>
      </c>
      <c r="AL368" s="5">
        <v>69000</v>
      </c>
      <c r="AM368" s="5">
        <f t="shared" si="31"/>
        <v>1381000</v>
      </c>
      <c r="AN368" s="16">
        <f t="shared" si="35"/>
        <v>13.81</v>
      </c>
      <c r="AO368" s="3" t="s">
        <v>20</v>
      </c>
      <c r="AP368" s="3" t="s">
        <v>21</v>
      </c>
      <c r="AQ368" s="3" t="s">
        <v>86</v>
      </c>
      <c r="AR368" s="3" t="s">
        <v>24</v>
      </c>
      <c r="AS368" s="3" t="s">
        <v>4646</v>
      </c>
      <c r="AT368" s="3" t="s">
        <v>4646</v>
      </c>
      <c r="AU368" s="3" t="s">
        <v>4646</v>
      </c>
      <c r="AV368" s="3" t="s">
        <v>4646</v>
      </c>
      <c r="AW368" s="3" t="s">
        <v>4646</v>
      </c>
    </row>
    <row r="369" spans="1:49" x14ac:dyDescent="0.3">
      <c r="A369" s="3" t="s">
        <v>834</v>
      </c>
      <c r="B369" s="4">
        <v>45714</v>
      </c>
      <c r="C369" s="4" t="str">
        <f t="shared" si="32"/>
        <v>Feb</v>
      </c>
      <c r="D369" s="4" t="str">
        <f t="shared" si="33"/>
        <v>2025</v>
      </c>
      <c r="E369" s="4">
        <v>45743</v>
      </c>
      <c r="F369" s="3" t="s">
        <v>23</v>
      </c>
      <c r="G369" s="3">
        <f t="shared" si="34"/>
        <v>29</v>
      </c>
      <c r="H369" s="3" t="s">
        <v>835</v>
      </c>
      <c r="I369" s="3" t="str">
        <f>VLOOKUP($H369,Customers!$A$1:$I$721,2,FALSE)</f>
        <v>Vivek Shah</v>
      </c>
      <c r="J369" s="3" t="str">
        <f>VLOOKUP($H369,Customers!$A$1:$I$721,3,FALSE)</f>
        <v>Male</v>
      </c>
      <c r="K369" s="3">
        <f>VLOOKUP($H369,Customers!$A$1:$I$721,4,FALSE)</f>
        <v>39</v>
      </c>
      <c r="L369" s="3" t="str">
        <f>VLOOKUP($H369,Customers!$A$1:$I$721,5,FALSE)</f>
        <v>Pune</v>
      </c>
      <c r="M369" s="3" t="str">
        <f>VLOOKUP($H369,Customers!$A$1:$I$721,6,FALSE)</f>
        <v>Maharashtra</v>
      </c>
      <c r="N369" s="3" t="str">
        <f>VLOOKUP($H369,Customers!$A$1:$I$721,7,FALSE)</f>
        <v>Salaried - Private</v>
      </c>
      <c r="O369" s="3">
        <f>VLOOKUP($H369,Customers!$A$1:$I$721,8,FALSE)</f>
        <v>1170000</v>
      </c>
      <c r="P369" s="3" t="str">
        <f>VLOOKUP($H369,Customers!$A$1:$I$721,9,FALSE)</f>
        <v>Individual</v>
      </c>
      <c r="Q369" s="3" t="s">
        <v>56</v>
      </c>
      <c r="R369" s="3" t="str" cm="1">
        <f t="array" ref="R369:Y369">VLOOKUP($Q369,Cars[],{2,3,4,5,6,7,8,9},FALSE)</f>
        <v>Maruti Suzuki</v>
      </c>
      <c r="S369" s="3" t="str">
        <v>Baleno</v>
      </c>
      <c r="T369" s="3" t="str">
        <v>Hatchback</v>
      </c>
      <c r="U369" s="3" t="str">
        <v>Petrol</v>
      </c>
      <c r="V369" s="3" t="str">
        <v>Automatic</v>
      </c>
      <c r="W369" s="3">
        <v>760000</v>
      </c>
      <c r="X369" s="3">
        <v>2022</v>
      </c>
      <c r="Y369" s="3">
        <v>2</v>
      </c>
      <c r="Z369" s="3" t="s">
        <v>84</v>
      </c>
      <c r="AA369" s="3" t="str">
        <f>VLOOKUP(Z369,Dealers[],5,FALSE)</f>
        <v>West</v>
      </c>
      <c r="AB369" s="3" t="str" cm="1">
        <f t="array" ref="AB369:AE369">VLOOKUP($Z369,Dealers[],{2,7,8,9},FALSE)</f>
        <v>Pune Autoplex</v>
      </c>
      <c r="AC369" s="3">
        <v>2014</v>
      </c>
      <c r="AD369" s="3">
        <v>3000</v>
      </c>
      <c r="AE369" s="3">
        <v>4.5999999999999996</v>
      </c>
      <c r="AF369" s="3" t="s">
        <v>130</v>
      </c>
      <c r="AG369" s="3" t="str">
        <f>VLOOKUP($AF369,SalesPerson[],2,FALSE)</f>
        <v>Nitin Pillai</v>
      </c>
      <c r="AH369" s="3">
        <f>_xlfn.XLOOKUP(AG369,Salespersons!$B:$B,Salespersons!$G:$G,,0)</f>
        <v>6</v>
      </c>
      <c r="AI369" s="3" t="str">
        <f>_xlfn.XLOOKUP(AG369,Salespersons!$B:$B,Salespersons!$I:$I,,0)</f>
        <v>True</v>
      </c>
      <c r="AJ369" s="3" t="s">
        <v>78</v>
      </c>
      <c r="AK369" s="14">
        <f t="shared" si="30"/>
        <v>1.7105263157894738E-2</v>
      </c>
      <c r="AL369" s="5">
        <v>13000</v>
      </c>
      <c r="AM369" s="5">
        <f t="shared" si="31"/>
        <v>747000</v>
      </c>
      <c r="AN369" s="16">
        <f t="shared" si="35"/>
        <v>7.47</v>
      </c>
      <c r="AO369" s="3" t="s">
        <v>20</v>
      </c>
      <c r="AP369" s="3" t="s">
        <v>21</v>
      </c>
      <c r="AQ369" s="3" t="s">
        <v>53</v>
      </c>
      <c r="AR369" s="3" t="s">
        <v>47</v>
      </c>
      <c r="AS369" s="3" t="str" cm="1">
        <f t="array" ref="AS369:AW369">VLOOKUP($A369,Feedback[],{2,4,5,6,7},FALSE)</f>
        <v>FB0195</v>
      </c>
      <c r="AT369" s="3">
        <v>4</v>
      </c>
      <c r="AU369" s="3">
        <v>6</v>
      </c>
      <c r="AV369" s="3" t="str">
        <v>Dealer Visit</v>
      </c>
      <c r="AW369" s="3" t="str">
        <v>None</v>
      </c>
    </row>
    <row r="370" spans="1:49" x14ac:dyDescent="0.3">
      <c r="A370" s="3" t="s">
        <v>836</v>
      </c>
      <c r="B370" s="4">
        <v>45714</v>
      </c>
      <c r="C370" s="4" t="str">
        <f t="shared" si="32"/>
        <v>Feb</v>
      </c>
      <c r="D370" s="4" t="str">
        <f t="shared" si="33"/>
        <v>2025</v>
      </c>
      <c r="E370" s="4">
        <v>45733</v>
      </c>
      <c r="F370" s="3" t="s">
        <v>23</v>
      </c>
      <c r="G370" s="3">
        <f t="shared" si="34"/>
        <v>19</v>
      </c>
      <c r="H370" s="3" t="s">
        <v>793</v>
      </c>
      <c r="I370" s="3" t="str">
        <f>VLOOKUP($H370,Customers!$A$1:$I$721,2,FALSE)</f>
        <v>Tanvi Gupta</v>
      </c>
      <c r="J370" s="3" t="str">
        <f>VLOOKUP($H370,Customers!$A$1:$I$721,3,FALSE)</f>
        <v>Female</v>
      </c>
      <c r="K370" s="3">
        <f>VLOOKUP($H370,Customers!$A$1:$I$721,4,FALSE)</f>
        <v>32</v>
      </c>
      <c r="L370" s="3" t="str">
        <f>VLOOKUP($H370,Customers!$A$1:$I$721,5,FALSE)</f>
        <v>Chennai</v>
      </c>
      <c r="M370" s="3" t="str">
        <f>VLOOKUP($H370,Customers!$A$1:$I$721,6,FALSE)</f>
        <v>Tamil Nadu</v>
      </c>
      <c r="N370" s="3" t="str">
        <f>VLOOKUP($H370,Customers!$A$1:$I$721,7,FALSE)</f>
        <v>Business Owner</v>
      </c>
      <c r="O370" s="3">
        <f>VLOOKUP($H370,Customers!$A$1:$I$721,8,FALSE)</f>
        <v>2590000</v>
      </c>
      <c r="P370" s="3" t="str">
        <f>VLOOKUP($H370,Customers!$A$1:$I$721,9,FALSE)</f>
        <v>Individual</v>
      </c>
      <c r="Q370" s="3" t="s">
        <v>108</v>
      </c>
      <c r="R370" s="3" t="str" cm="1">
        <f t="array" ref="R370:Y370">VLOOKUP($Q370,Cars[],{2,3,4,5,6,7,8,9},FALSE)</f>
        <v>Hyundai</v>
      </c>
      <c r="S370" s="3" t="str">
        <v>i10 Nios</v>
      </c>
      <c r="T370" s="3" t="str">
        <v>Hatchback</v>
      </c>
      <c r="U370" s="3" t="str">
        <v>Petrol</v>
      </c>
      <c r="V370" s="3" t="str">
        <v>Manual</v>
      </c>
      <c r="W370" s="3">
        <v>600000</v>
      </c>
      <c r="X370" s="3">
        <v>2023</v>
      </c>
      <c r="Y370" s="3">
        <v>3</v>
      </c>
      <c r="Z370" s="3" t="s">
        <v>186</v>
      </c>
      <c r="AA370" s="3" t="str">
        <f>VLOOKUP(Z370,Dealers[],5,FALSE)</f>
        <v>South</v>
      </c>
      <c r="AB370" s="3" t="str" cm="1">
        <f t="array" ref="AB370:AE370">VLOOKUP($Z370,Dealers[],{2,7,8,9},FALSE)</f>
        <v>Coimbatore Car World</v>
      </c>
      <c r="AC370" s="3">
        <v>2015</v>
      </c>
      <c r="AD370" s="3">
        <v>4500</v>
      </c>
      <c r="AE370" s="3">
        <v>4.3</v>
      </c>
      <c r="AF370" s="3" t="s">
        <v>604</v>
      </c>
      <c r="AG370" s="3" t="str">
        <f>VLOOKUP($AF370,SalesPerson[],2,FALSE)</f>
        <v>Yash Rao</v>
      </c>
      <c r="AH370" s="3">
        <f>_xlfn.XLOOKUP(AG370,Salespersons!$B:$B,Salespersons!$G:$G,,0)</f>
        <v>7</v>
      </c>
      <c r="AI370" s="3" t="str">
        <f>_xlfn.XLOOKUP(AG370,Salespersons!$B:$B,Salespersons!$I:$I,,0)</f>
        <v>True</v>
      </c>
      <c r="AJ370" s="3" t="s">
        <v>75</v>
      </c>
      <c r="AK370" s="14">
        <f t="shared" si="30"/>
        <v>0</v>
      </c>
      <c r="AL370" s="5">
        <v>0</v>
      </c>
      <c r="AM370" s="5">
        <f t="shared" si="31"/>
        <v>600000</v>
      </c>
      <c r="AN370" s="16">
        <f t="shared" si="35"/>
        <v>6</v>
      </c>
      <c r="AO370" s="3" t="s">
        <v>20</v>
      </c>
      <c r="AP370" s="3" t="s">
        <v>21</v>
      </c>
      <c r="AQ370" s="3" t="s">
        <v>46</v>
      </c>
      <c r="AR370" s="3" t="s">
        <v>47</v>
      </c>
      <c r="AS370" s="3" t="str" cm="1">
        <f t="array" ref="AS370:AW370">VLOOKUP($A370,Feedback[],{2,4,5,6,7},FALSE)</f>
        <v>FB0196</v>
      </c>
      <c r="AT370" s="3">
        <v>4</v>
      </c>
      <c r="AU370" s="3">
        <v>7</v>
      </c>
      <c r="AV370" s="3" t="str">
        <v>Online Survey</v>
      </c>
      <c r="AW370" s="3" t="str">
        <v>None</v>
      </c>
    </row>
    <row r="371" spans="1:49" x14ac:dyDescent="0.3">
      <c r="A371" s="3" t="s">
        <v>837</v>
      </c>
      <c r="B371" s="4">
        <v>45716</v>
      </c>
      <c r="C371" s="4" t="str">
        <f t="shared" si="32"/>
        <v>Feb</v>
      </c>
      <c r="D371" s="4" t="str">
        <f t="shared" si="33"/>
        <v>2025</v>
      </c>
      <c r="E371" s="4">
        <v>45729</v>
      </c>
      <c r="F371" s="3" t="s">
        <v>23</v>
      </c>
      <c r="G371" s="3">
        <f t="shared" si="34"/>
        <v>13</v>
      </c>
      <c r="H371" s="3" t="s">
        <v>838</v>
      </c>
      <c r="I371" s="3" t="str">
        <f>VLOOKUP($H371,Customers!$A$1:$I$721,2,FALSE)</f>
        <v>Ramesh Jain</v>
      </c>
      <c r="J371" s="3" t="str">
        <f>VLOOKUP($H371,Customers!$A$1:$I$721,3,FALSE)</f>
        <v>Male</v>
      </c>
      <c r="K371" s="3">
        <f>VLOOKUP($H371,Customers!$A$1:$I$721,4,FALSE)</f>
        <v>50</v>
      </c>
      <c r="L371" s="3" t="str">
        <f>VLOOKUP($H371,Customers!$A$1:$I$721,5,FALSE)</f>
        <v>Bhubaneswar</v>
      </c>
      <c r="M371" s="3" t="str">
        <f>VLOOKUP($H371,Customers!$A$1:$I$721,6,FALSE)</f>
        <v>Odisha</v>
      </c>
      <c r="N371" s="3" t="str">
        <f>VLOOKUP($H371,Customers!$A$1:$I$721,7,FALSE)</f>
        <v>Business Owner</v>
      </c>
      <c r="O371" s="3">
        <f>VLOOKUP($H371,Customers!$A$1:$I$721,8,FALSE)</f>
        <v>1740000</v>
      </c>
      <c r="P371" s="3" t="str">
        <f>VLOOKUP($H371,Customers!$A$1:$I$721,9,FALSE)</f>
        <v>Individual</v>
      </c>
      <c r="Q371" s="3" t="s">
        <v>125</v>
      </c>
      <c r="R371" s="3" t="str" cm="1">
        <f t="array" ref="R371:Y371">VLOOKUP($Q371,Cars[],{2,3,4,5,6,7,8,9},FALSE)</f>
        <v>Hyundai</v>
      </c>
      <c r="S371" s="3" t="str">
        <v>Creta</v>
      </c>
      <c r="T371" s="3" t="str">
        <v>SUV</v>
      </c>
      <c r="U371" s="3" t="str">
        <v>Diesel</v>
      </c>
      <c r="V371" s="3" t="str">
        <v>Automatic</v>
      </c>
      <c r="W371" s="3">
        <v>1250000</v>
      </c>
      <c r="X371" s="3">
        <v>2024</v>
      </c>
      <c r="Y371" s="3">
        <v>4</v>
      </c>
      <c r="Z371" s="3" t="s">
        <v>63</v>
      </c>
      <c r="AA371" s="3" t="str">
        <f>VLOOKUP(Z371,Dealers[],5,FALSE)</f>
        <v>East</v>
      </c>
      <c r="AB371" s="3" t="str" cm="1">
        <f t="array" ref="AB371:AE371">VLOOKUP($Z371,Dealers[],{2,7,8,9},FALSE)</f>
        <v>Bhubaneswar Motors</v>
      </c>
      <c r="AC371" s="3">
        <v>2008</v>
      </c>
      <c r="AD371" s="3">
        <v>4500</v>
      </c>
      <c r="AE371" s="3">
        <v>4.3</v>
      </c>
      <c r="AF371" s="3" t="s">
        <v>64</v>
      </c>
      <c r="AG371" s="3" t="str">
        <f>VLOOKUP($AF371,SalesPerson[],2,FALSE)</f>
        <v>Akash Jain</v>
      </c>
      <c r="AH371" s="3">
        <f>_xlfn.XLOOKUP(AG371,Salespersons!$B:$B,Salespersons!$G:$G,,0)</f>
        <v>5</v>
      </c>
      <c r="AI371" s="3" t="str">
        <f>_xlfn.XLOOKUP(AG371,Salespersons!$B:$B,Salespersons!$I:$I,,0)</f>
        <v>True</v>
      </c>
      <c r="AJ371" s="3" t="s">
        <v>75</v>
      </c>
      <c r="AK371" s="14">
        <f t="shared" si="30"/>
        <v>2.7199999999999998E-2</v>
      </c>
      <c r="AL371" s="5">
        <v>34000</v>
      </c>
      <c r="AM371" s="5">
        <f t="shared" si="31"/>
        <v>1216000</v>
      </c>
      <c r="AN371" s="16">
        <f t="shared" si="35"/>
        <v>12.16</v>
      </c>
      <c r="AO371" s="3" t="s">
        <v>31</v>
      </c>
      <c r="AP371" s="3" t="s">
        <v>32</v>
      </c>
      <c r="AQ371" s="3" t="s">
        <v>53</v>
      </c>
      <c r="AR371" s="3" t="s">
        <v>24</v>
      </c>
      <c r="AS371" s="3" t="s">
        <v>4646</v>
      </c>
      <c r="AT371" s="3" t="s">
        <v>4646</v>
      </c>
      <c r="AU371" s="3" t="s">
        <v>4646</v>
      </c>
      <c r="AV371" s="3" t="s">
        <v>4646</v>
      </c>
      <c r="AW371" s="3" t="s">
        <v>4646</v>
      </c>
    </row>
    <row r="372" spans="1:49" x14ac:dyDescent="0.3">
      <c r="A372" s="3" t="s">
        <v>839</v>
      </c>
      <c r="B372" s="4">
        <v>45718</v>
      </c>
      <c r="C372" s="4" t="str">
        <f t="shared" si="32"/>
        <v>Mar</v>
      </c>
      <c r="D372" s="4" t="str">
        <f t="shared" si="33"/>
        <v>2025</v>
      </c>
      <c r="E372" s="4">
        <v>45745</v>
      </c>
      <c r="F372" s="3" t="s">
        <v>23</v>
      </c>
      <c r="G372" s="3">
        <f t="shared" si="34"/>
        <v>27</v>
      </c>
      <c r="H372" s="3" t="s">
        <v>749</v>
      </c>
      <c r="I372" s="3" t="str">
        <f>VLOOKUP($H372,Customers!$A$1:$I$721,2,FALSE)</f>
        <v>Ritu Mishra</v>
      </c>
      <c r="J372" s="3" t="str">
        <f>VLOOKUP($H372,Customers!$A$1:$I$721,3,FALSE)</f>
        <v>Female</v>
      </c>
      <c r="K372" s="3">
        <f>VLOOKUP($H372,Customers!$A$1:$I$721,4,FALSE)</f>
        <v>37</v>
      </c>
      <c r="L372" s="3" t="str">
        <f>VLOOKUP($H372,Customers!$A$1:$I$721,5,FALSE)</f>
        <v>Surat</v>
      </c>
      <c r="M372" s="3" t="str">
        <f>VLOOKUP($H372,Customers!$A$1:$I$721,6,FALSE)</f>
        <v>Gujarat</v>
      </c>
      <c r="N372" s="3" t="str">
        <f>VLOOKUP($H372,Customers!$A$1:$I$721,7,FALSE)</f>
        <v>Salaried - Private</v>
      </c>
      <c r="O372" s="3">
        <f>VLOOKUP($H372,Customers!$A$1:$I$721,8,FALSE)</f>
        <v>1120000</v>
      </c>
      <c r="P372" s="3" t="str">
        <f>VLOOKUP($H372,Customers!$A$1:$I$721,9,FALSE)</f>
        <v>Individual</v>
      </c>
      <c r="Q372" s="3" t="s">
        <v>92</v>
      </c>
      <c r="R372" s="3" t="str" cm="1">
        <f t="array" ref="R372:Y372">VLOOKUP($Q372,Cars[],{2,3,4,5,6,7,8,9},FALSE)</f>
        <v>Hyundai</v>
      </c>
      <c r="S372" s="3" t="str">
        <v>Verna</v>
      </c>
      <c r="T372" s="3" t="str">
        <v>Sedan</v>
      </c>
      <c r="U372" s="3" t="str">
        <v>Petrol</v>
      </c>
      <c r="V372" s="3" t="str">
        <v>Automatic</v>
      </c>
      <c r="W372" s="3">
        <v>1100000</v>
      </c>
      <c r="X372" s="3">
        <v>2023</v>
      </c>
      <c r="Y372" s="3">
        <v>2</v>
      </c>
      <c r="Z372" s="3" t="s">
        <v>57</v>
      </c>
      <c r="AA372" s="3" t="str">
        <f>VLOOKUP(Z372,Dealers[],5,FALSE)</f>
        <v>North</v>
      </c>
      <c r="AB372" s="3" t="str" cm="1">
        <f t="array" ref="AB372:AE372">VLOOKUP($Z372,Dealers[],{2,7,8,9},FALSE)</f>
        <v>Gurugram Autoplex</v>
      </c>
      <c r="AC372" s="3">
        <v>2007</v>
      </c>
      <c r="AD372" s="3">
        <v>10000</v>
      </c>
      <c r="AE372" s="3">
        <v>4</v>
      </c>
      <c r="AF372" s="3" t="s">
        <v>58</v>
      </c>
      <c r="AG372" s="3" t="str">
        <f>VLOOKUP($AF372,SalesPerson[],2,FALSE)</f>
        <v>Mohit Nair</v>
      </c>
      <c r="AH372" s="3">
        <f>_xlfn.XLOOKUP(AG372,Salespersons!$B:$B,Salespersons!$G:$G,,0)</f>
        <v>5</v>
      </c>
      <c r="AI372" s="3" t="str">
        <f>_xlfn.XLOOKUP(AG372,Salespersons!$B:$B,Salespersons!$I:$I,,0)</f>
        <v>True</v>
      </c>
      <c r="AJ372" s="3" t="s">
        <v>78</v>
      </c>
      <c r="AK372" s="14">
        <f t="shared" si="30"/>
        <v>0.04</v>
      </c>
      <c r="AL372" s="5">
        <v>44000</v>
      </c>
      <c r="AM372" s="5">
        <f t="shared" si="31"/>
        <v>1056000</v>
      </c>
      <c r="AN372" s="16">
        <f t="shared" si="35"/>
        <v>10.56</v>
      </c>
      <c r="AO372" s="3" t="s">
        <v>95</v>
      </c>
      <c r="AP372" s="3" t="s">
        <v>70</v>
      </c>
      <c r="AQ372" s="3" t="s">
        <v>122</v>
      </c>
      <c r="AR372" s="3" t="s">
        <v>24</v>
      </c>
      <c r="AS372" s="3" t="str" cm="1">
        <f t="array" ref="AS372:AW372">VLOOKUP($A372,Feedback[],{2,4,5,6,7},FALSE)</f>
        <v>FB0197</v>
      </c>
      <c r="AT372" s="3">
        <v>4</v>
      </c>
      <c r="AU372" s="3">
        <v>9</v>
      </c>
      <c r="AV372" s="3" t="str">
        <v>Dealer Visit</v>
      </c>
      <c r="AW372" s="3" t="str">
        <v>None</v>
      </c>
    </row>
    <row r="373" spans="1:49" x14ac:dyDescent="0.3">
      <c r="A373" s="3" t="s">
        <v>840</v>
      </c>
      <c r="B373" s="4">
        <v>45718</v>
      </c>
      <c r="C373" s="4" t="str">
        <f t="shared" si="32"/>
        <v>Mar</v>
      </c>
      <c r="D373" s="4" t="str">
        <f t="shared" si="33"/>
        <v>2025</v>
      </c>
      <c r="E373" s="3"/>
      <c r="F373" s="3" t="s">
        <v>114</v>
      </c>
      <c r="G373" s="3" t="str">
        <f t="shared" si="34"/>
        <v/>
      </c>
      <c r="H373" s="3" t="s">
        <v>828</v>
      </c>
      <c r="I373" s="3" t="str">
        <f>VLOOKUP($H373,Customers!$A$1:$I$721,2,FALSE)</f>
        <v>Tarun Saini</v>
      </c>
      <c r="J373" s="3" t="str">
        <f>VLOOKUP($H373,Customers!$A$1:$I$721,3,FALSE)</f>
        <v>Male</v>
      </c>
      <c r="K373" s="3">
        <f>VLOOKUP($H373,Customers!$A$1:$I$721,4,FALSE)</f>
        <v>52</v>
      </c>
      <c r="L373" s="3" t="str">
        <f>VLOOKUP($H373,Customers!$A$1:$I$721,5,FALSE)</f>
        <v>Mumbai</v>
      </c>
      <c r="M373" s="3" t="str">
        <f>VLOOKUP($H373,Customers!$A$1:$I$721,6,FALSE)</f>
        <v>Maharashtra</v>
      </c>
      <c r="N373" s="3" t="str">
        <f>VLOOKUP($H373,Customers!$A$1:$I$721,7,FALSE)</f>
        <v>Salaried - Government</v>
      </c>
      <c r="O373" s="3">
        <f>VLOOKUP($H373,Customers!$A$1:$I$721,8,FALSE)</f>
        <v>910000</v>
      </c>
      <c r="P373" s="3" t="str">
        <f>VLOOKUP($H373,Customers!$A$1:$I$721,9,FALSE)</f>
        <v>Individual</v>
      </c>
      <c r="Q373" s="3" t="s">
        <v>103</v>
      </c>
      <c r="R373" s="3" t="str" cm="1">
        <f t="array" ref="R373:Y373">VLOOKUP($Q373,Cars[],{2,3,4,5,6,7,8,9},FALSE)</f>
        <v>Maruti Suzuki</v>
      </c>
      <c r="S373" s="3" t="str">
        <v>Ertiga</v>
      </c>
      <c r="T373" s="3" t="str">
        <v>MPV</v>
      </c>
      <c r="U373" s="3" t="str">
        <v>CNG</v>
      </c>
      <c r="V373" s="3" t="str">
        <v>Manual</v>
      </c>
      <c r="W373" s="3">
        <v>900000</v>
      </c>
      <c r="X373" s="3">
        <v>2022</v>
      </c>
      <c r="Y373" s="3">
        <v>3</v>
      </c>
      <c r="Z373" s="3" t="s">
        <v>84</v>
      </c>
      <c r="AA373" s="3" t="str">
        <f>VLOOKUP(Z373,Dealers[],5,FALSE)</f>
        <v>West</v>
      </c>
      <c r="AB373" s="3" t="str" cm="1">
        <f t="array" ref="AB373:AE373">VLOOKUP($Z373,Dealers[],{2,7,8,9},FALSE)</f>
        <v>Pune Autoplex</v>
      </c>
      <c r="AC373" s="3">
        <v>2014</v>
      </c>
      <c r="AD373" s="3">
        <v>3000</v>
      </c>
      <c r="AE373" s="3">
        <v>4.5999999999999996</v>
      </c>
      <c r="AF373" s="3" t="s">
        <v>523</v>
      </c>
      <c r="AG373" s="3" t="str">
        <f>VLOOKUP($AF373,SalesPerson[],2,FALSE)</f>
        <v>Imran Verma</v>
      </c>
      <c r="AH373" s="3">
        <f>_xlfn.XLOOKUP(AG373,Salespersons!$B:$B,Salespersons!$G:$G,,0)</f>
        <v>5</v>
      </c>
      <c r="AI373" s="3" t="str">
        <f>_xlfn.XLOOKUP(AG373,Salespersons!$B:$B,Salespersons!$I:$I,,0)</f>
        <v>True</v>
      </c>
      <c r="AJ373" s="3" t="s">
        <v>59</v>
      </c>
      <c r="AK373" s="14">
        <f t="shared" si="30"/>
        <v>1.6666666666666666E-2</v>
      </c>
      <c r="AL373" s="5">
        <v>15000</v>
      </c>
      <c r="AM373" s="5">
        <f t="shared" si="31"/>
        <v>885000</v>
      </c>
      <c r="AN373" s="16">
        <f t="shared" si="35"/>
        <v>8.85</v>
      </c>
      <c r="AO373" s="3" t="s">
        <v>31</v>
      </c>
      <c r="AP373" s="3" t="s">
        <v>39</v>
      </c>
      <c r="AQ373" s="3" t="s">
        <v>86</v>
      </c>
      <c r="AR373" s="3" t="s">
        <v>24</v>
      </c>
      <c r="AS373" s="3" t="s">
        <v>4646</v>
      </c>
      <c r="AT373" s="3" t="s">
        <v>4646</v>
      </c>
      <c r="AU373" s="3" t="s">
        <v>4646</v>
      </c>
      <c r="AV373" s="3" t="s">
        <v>4646</v>
      </c>
      <c r="AW373" s="3" t="s">
        <v>4646</v>
      </c>
    </row>
    <row r="374" spans="1:49" x14ac:dyDescent="0.3">
      <c r="A374" s="3" t="s">
        <v>841</v>
      </c>
      <c r="B374" s="4">
        <v>45719</v>
      </c>
      <c r="C374" s="4" t="str">
        <f t="shared" si="32"/>
        <v>Mar</v>
      </c>
      <c r="D374" s="4" t="str">
        <f t="shared" si="33"/>
        <v>2025</v>
      </c>
      <c r="E374" s="4">
        <v>45738</v>
      </c>
      <c r="F374" s="3" t="s">
        <v>23</v>
      </c>
      <c r="G374" s="3">
        <f t="shared" si="34"/>
        <v>19</v>
      </c>
      <c r="H374" s="3" t="s">
        <v>584</v>
      </c>
      <c r="I374" s="3" t="str">
        <f>VLOOKUP($H374,Customers!$A$1:$I$721,2,FALSE)</f>
        <v>Sneha Verma</v>
      </c>
      <c r="J374" s="3" t="str">
        <f>VLOOKUP($H374,Customers!$A$1:$I$721,3,FALSE)</f>
        <v>Female</v>
      </c>
      <c r="K374" s="3">
        <f>VLOOKUP($H374,Customers!$A$1:$I$721,4,FALSE)</f>
        <v>55</v>
      </c>
      <c r="L374" s="3" t="str">
        <f>VLOOKUP($H374,Customers!$A$1:$I$721,5,FALSE)</f>
        <v>Surat</v>
      </c>
      <c r="M374" s="3" t="str">
        <f>VLOOKUP($H374,Customers!$A$1:$I$721,6,FALSE)</f>
        <v>Gujarat</v>
      </c>
      <c r="N374" s="3" t="str">
        <f>VLOOKUP($H374,Customers!$A$1:$I$721,7,FALSE)</f>
        <v>Engineer</v>
      </c>
      <c r="O374" s="3">
        <f>VLOOKUP($H374,Customers!$A$1:$I$721,8,FALSE)</f>
        <v>1010000</v>
      </c>
      <c r="P374" s="3" t="str">
        <f>VLOOKUP($H374,Customers!$A$1:$I$721,9,FALSE)</f>
        <v>Individual</v>
      </c>
      <c r="Q374" s="3" t="s">
        <v>213</v>
      </c>
      <c r="R374" s="3" t="str" cm="1">
        <f t="array" ref="R374:Y374">VLOOKUP($Q374,Cars[],{2,3,4,5,6,7,8,9},FALSE)</f>
        <v>Kia</v>
      </c>
      <c r="S374" s="3" t="str">
        <v>Sonet</v>
      </c>
      <c r="T374" s="3" t="str">
        <v>SUV</v>
      </c>
      <c r="U374" s="3" t="str">
        <v>Diesel</v>
      </c>
      <c r="V374" s="3" t="str">
        <v>Manual</v>
      </c>
      <c r="W374" s="3">
        <v>950000</v>
      </c>
      <c r="X374" s="3">
        <v>2024</v>
      </c>
      <c r="Y374" s="3">
        <v>4</v>
      </c>
      <c r="Z374" s="3" t="s">
        <v>209</v>
      </c>
      <c r="AA374" s="3" t="str">
        <f>VLOOKUP(Z374,Dealers[],5,FALSE)</f>
        <v>West</v>
      </c>
      <c r="AB374" s="3" t="str" cm="1">
        <f t="array" ref="AB374:AE374">VLOOKUP($Z374,Dealers[],{2,7,8,9},FALSE)</f>
        <v>Ahmedabad Auto Hub</v>
      </c>
      <c r="AC374" s="3">
        <v>2011</v>
      </c>
      <c r="AD374" s="3">
        <v>12000</v>
      </c>
      <c r="AE374" s="3">
        <v>3.8</v>
      </c>
      <c r="AF374" s="3" t="s">
        <v>210</v>
      </c>
      <c r="AG374" s="3" t="str">
        <f>VLOOKUP($AF374,SalesPerson[],2,FALSE)</f>
        <v>Varun Malhotra</v>
      </c>
      <c r="AH374" s="3">
        <f>_xlfn.XLOOKUP(AG374,Salespersons!$B:$B,Salespersons!$G:$G,,0)</f>
        <v>8</v>
      </c>
      <c r="AI374" s="3" t="str">
        <f>_xlfn.XLOOKUP(AG374,Salespersons!$B:$B,Salespersons!$I:$I,,0)</f>
        <v>True</v>
      </c>
      <c r="AJ374" s="3" t="s">
        <v>30</v>
      </c>
      <c r="AK374" s="14">
        <f t="shared" si="30"/>
        <v>0</v>
      </c>
      <c r="AL374" s="5">
        <v>0</v>
      </c>
      <c r="AM374" s="5">
        <f t="shared" si="31"/>
        <v>950000</v>
      </c>
      <c r="AN374" s="16">
        <f t="shared" si="35"/>
        <v>9.5</v>
      </c>
      <c r="AO374" s="3" t="s">
        <v>31</v>
      </c>
      <c r="AP374" s="3" t="s">
        <v>180</v>
      </c>
      <c r="AQ374" s="3" t="s">
        <v>86</v>
      </c>
      <c r="AR374" s="3" t="s">
        <v>24</v>
      </c>
      <c r="AS374" s="3" t="s">
        <v>4646</v>
      </c>
      <c r="AT374" s="3" t="s">
        <v>4646</v>
      </c>
      <c r="AU374" s="3" t="s">
        <v>4646</v>
      </c>
      <c r="AV374" s="3" t="s">
        <v>4646</v>
      </c>
      <c r="AW374" s="3" t="s">
        <v>4646</v>
      </c>
    </row>
    <row r="375" spans="1:49" x14ac:dyDescent="0.3">
      <c r="A375" s="3" t="s">
        <v>842</v>
      </c>
      <c r="B375" s="4">
        <v>45720</v>
      </c>
      <c r="C375" s="4" t="str">
        <f t="shared" si="32"/>
        <v>Mar</v>
      </c>
      <c r="D375" s="4" t="str">
        <f t="shared" si="33"/>
        <v>2025</v>
      </c>
      <c r="E375" s="4">
        <v>45734</v>
      </c>
      <c r="F375" s="3" t="s">
        <v>23</v>
      </c>
      <c r="G375" s="3">
        <f t="shared" si="34"/>
        <v>14</v>
      </c>
      <c r="H375" s="3" t="s">
        <v>843</v>
      </c>
      <c r="I375" s="3" t="str">
        <f>VLOOKUP($H375,Customers!$A$1:$I$721,2,FALSE)</f>
        <v>Aman Agarwal</v>
      </c>
      <c r="J375" s="3" t="str">
        <f>VLOOKUP($H375,Customers!$A$1:$I$721,3,FALSE)</f>
        <v>Male</v>
      </c>
      <c r="K375" s="3">
        <f>VLOOKUP($H375,Customers!$A$1:$I$721,4,FALSE)</f>
        <v>48</v>
      </c>
      <c r="L375" s="3" t="str">
        <f>VLOOKUP($H375,Customers!$A$1:$I$721,5,FALSE)</f>
        <v>Delhi</v>
      </c>
      <c r="M375" s="3" t="str">
        <f>VLOOKUP($H375,Customers!$A$1:$I$721,6,FALSE)</f>
        <v>Delhi</v>
      </c>
      <c r="N375" s="3" t="str">
        <f>VLOOKUP($H375,Customers!$A$1:$I$721,7,FALSE)</f>
        <v>Salaried - Government</v>
      </c>
      <c r="O375" s="3">
        <f>VLOOKUP($H375,Customers!$A$1:$I$721,8,FALSE)</f>
        <v>1080000</v>
      </c>
      <c r="P375" s="3" t="str">
        <f>VLOOKUP($H375,Customers!$A$1:$I$721,9,FALSE)</f>
        <v>Individual</v>
      </c>
      <c r="Q375" s="3" t="s">
        <v>256</v>
      </c>
      <c r="R375" s="3" t="str" cm="1">
        <f t="array" ref="R375:Y375">VLOOKUP($Q375,Cars[],{2,3,4,5,6,7,8,9},FALSE)</f>
        <v>Maruti Suzuki</v>
      </c>
      <c r="S375" s="3" t="str">
        <v>Alto K10</v>
      </c>
      <c r="T375" s="3" t="str">
        <v>Hatchback</v>
      </c>
      <c r="U375" s="3" t="str">
        <v>Petrol</v>
      </c>
      <c r="V375" s="3" t="str">
        <v>Manual</v>
      </c>
      <c r="W375" s="3">
        <v>425000</v>
      </c>
      <c r="X375" s="3">
        <v>2022</v>
      </c>
      <c r="Y375" s="3">
        <v>3</v>
      </c>
      <c r="Z375" s="3" t="s">
        <v>37</v>
      </c>
      <c r="AA375" s="3" t="str">
        <f>VLOOKUP(Z375,Dealers[],5,FALSE)</f>
        <v>North</v>
      </c>
      <c r="AB375" s="3" t="str" cm="1">
        <f t="array" ref="AB375:AE375">VLOOKUP($Z375,Dealers[],{2,7,8,9},FALSE)</f>
        <v>Delhi Autoplex</v>
      </c>
      <c r="AC375" s="3">
        <v>2013</v>
      </c>
      <c r="AD375" s="3">
        <v>4500</v>
      </c>
      <c r="AE375" s="3">
        <v>3.7</v>
      </c>
      <c r="AF375" s="3" t="s">
        <v>109</v>
      </c>
      <c r="AG375" s="3" t="str">
        <f>VLOOKUP($AF375,SalesPerson[],2,FALSE)</f>
        <v>Karan Verma</v>
      </c>
      <c r="AH375" s="3">
        <f>_xlfn.XLOOKUP(AG375,Salespersons!$B:$B,Salespersons!$G:$G,,0)</f>
        <v>5</v>
      </c>
      <c r="AI375" s="3" t="str">
        <f>_xlfn.XLOOKUP(AG375,Salespersons!$B:$B,Salespersons!$I:$I,,0)</f>
        <v>True</v>
      </c>
      <c r="AJ375" s="3" t="s">
        <v>75</v>
      </c>
      <c r="AK375" s="14">
        <f t="shared" si="30"/>
        <v>4.4705882352941179E-2</v>
      </c>
      <c r="AL375" s="5">
        <v>19000</v>
      </c>
      <c r="AM375" s="5">
        <f t="shared" si="31"/>
        <v>406000</v>
      </c>
      <c r="AN375" s="16">
        <f t="shared" si="35"/>
        <v>4.0599999999999996</v>
      </c>
      <c r="AO375" s="3" t="s">
        <v>95</v>
      </c>
      <c r="AP375" s="3" t="s">
        <v>227</v>
      </c>
      <c r="AQ375" s="3" t="s">
        <v>22</v>
      </c>
      <c r="AR375" s="3" t="s">
        <v>24</v>
      </c>
      <c r="AS375" s="3" t="s">
        <v>4646</v>
      </c>
      <c r="AT375" s="3" t="s">
        <v>4646</v>
      </c>
      <c r="AU375" s="3" t="s">
        <v>4646</v>
      </c>
      <c r="AV375" s="3" t="s">
        <v>4646</v>
      </c>
      <c r="AW375" s="3" t="s">
        <v>4646</v>
      </c>
    </row>
    <row r="376" spans="1:49" x14ac:dyDescent="0.3">
      <c r="A376" s="3" t="s">
        <v>844</v>
      </c>
      <c r="B376" s="4">
        <v>45722</v>
      </c>
      <c r="C376" s="4" t="str">
        <f t="shared" si="32"/>
        <v>Mar</v>
      </c>
      <c r="D376" s="4" t="str">
        <f t="shared" si="33"/>
        <v>2025</v>
      </c>
      <c r="E376" s="4">
        <v>45751</v>
      </c>
      <c r="F376" s="3" t="s">
        <v>23</v>
      </c>
      <c r="G376" s="3">
        <f t="shared" si="34"/>
        <v>29</v>
      </c>
      <c r="H376" s="3" t="s">
        <v>845</v>
      </c>
      <c r="I376" s="3" t="str">
        <f>VLOOKUP($H376,Customers!$A$1:$I$721,2,FALSE)</f>
        <v>Anjali Saini</v>
      </c>
      <c r="J376" s="3" t="str">
        <f>VLOOKUP($H376,Customers!$A$1:$I$721,3,FALSE)</f>
        <v>Female</v>
      </c>
      <c r="K376" s="3">
        <f>VLOOKUP($H376,Customers!$A$1:$I$721,4,FALSE)</f>
        <v>52</v>
      </c>
      <c r="L376" s="3" t="str">
        <f>VLOOKUP($H376,Customers!$A$1:$I$721,5,FALSE)</f>
        <v>Bengaluru</v>
      </c>
      <c r="M376" s="3" t="str">
        <f>VLOOKUP($H376,Customers!$A$1:$I$721,6,FALSE)</f>
        <v>Karnataka</v>
      </c>
      <c r="N376" s="3" t="str">
        <f>VLOOKUP($H376,Customers!$A$1:$I$721,7,FALSE)</f>
        <v>Self-Employed Professional</v>
      </c>
      <c r="O376" s="3">
        <f>VLOOKUP($H376,Customers!$A$1:$I$721,8,FALSE)</f>
        <v>1140000</v>
      </c>
      <c r="P376" s="3" t="str">
        <f>VLOOKUP($H376,Customers!$A$1:$I$721,9,FALSE)</f>
        <v>Individual</v>
      </c>
      <c r="Q376" s="3" t="s">
        <v>108</v>
      </c>
      <c r="R376" s="3" t="str" cm="1">
        <f t="array" ref="R376:Y376">VLOOKUP($Q376,Cars[],{2,3,4,5,6,7,8,9},FALSE)</f>
        <v>Hyundai</v>
      </c>
      <c r="S376" s="3" t="str">
        <v>i10 Nios</v>
      </c>
      <c r="T376" s="3" t="str">
        <v>Hatchback</v>
      </c>
      <c r="U376" s="3" t="str">
        <v>Petrol</v>
      </c>
      <c r="V376" s="3" t="str">
        <v>Manual</v>
      </c>
      <c r="W376" s="3">
        <v>600000</v>
      </c>
      <c r="X376" s="3">
        <v>2023</v>
      </c>
      <c r="Y376" s="3">
        <v>3</v>
      </c>
      <c r="Z376" s="3" t="s">
        <v>104</v>
      </c>
      <c r="AA376" s="3" t="str">
        <f>VLOOKUP(Z376,Dealers[],5,FALSE)</f>
        <v>South</v>
      </c>
      <c r="AB376" s="3" t="str" cm="1">
        <f t="array" ref="AB376:AE376">VLOOKUP($Z376,Dealers[],{2,7,8,9},FALSE)</f>
        <v>Mysuru Auto Hub</v>
      </c>
      <c r="AC376" s="3">
        <v>2006</v>
      </c>
      <c r="AD376" s="3">
        <v>4500</v>
      </c>
      <c r="AE376" s="3">
        <v>4.5999999999999996</v>
      </c>
      <c r="AF376" s="3" t="s">
        <v>105</v>
      </c>
      <c r="AG376" s="3" t="str">
        <f>VLOOKUP($AF376,SalesPerson[],2,FALSE)</f>
        <v>Tanvi Reddy</v>
      </c>
      <c r="AH376" s="3">
        <f>_xlfn.XLOOKUP(AG376,Salespersons!$B:$B,Salespersons!$G:$G,,0)</f>
        <v>4</v>
      </c>
      <c r="AI376" s="3" t="str">
        <f>_xlfn.XLOOKUP(AG376,Salespersons!$B:$B,Salespersons!$I:$I,,0)</f>
        <v>True</v>
      </c>
      <c r="AJ376" s="3" t="s">
        <v>75</v>
      </c>
      <c r="AK376" s="14">
        <f t="shared" si="30"/>
        <v>2.8333333333333332E-2</v>
      </c>
      <c r="AL376" s="5">
        <v>17000</v>
      </c>
      <c r="AM376" s="5">
        <f t="shared" si="31"/>
        <v>583000</v>
      </c>
      <c r="AN376" s="16">
        <f t="shared" si="35"/>
        <v>5.83</v>
      </c>
      <c r="AO376" s="3" t="s">
        <v>31</v>
      </c>
      <c r="AP376" s="3" t="s">
        <v>70</v>
      </c>
      <c r="AQ376" s="3" t="s">
        <v>86</v>
      </c>
      <c r="AR376" s="3" t="s">
        <v>24</v>
      </c>
      <c r="AS376" s="3" t="s">
        <v>4646</v>
      </c>
      <c r="AT376" s="3" t="s">
        <v>4646</v>
      </c>
      <c r="AU376" s="3" t="s">
        <v>4646</v>
      </c>
      <c r="AV376" s="3" t="s">
        <v>4646</v>
      </c>
      <c r="AW376" s="3" t="s">
        <v>4646</v>
      </c>
    </row>
    <row r="377" spans="1:49" x14ac:dyDescent="0.3">
      <c r="A377" s="3" t="s">
        <v>846</v>
      </c>
      <c r="B377" s="4">
        <v>45722</v>
      </c>
      <c r="C377" s="4" t="str">
        <f t="shared" si="32"/>
        <v>Mar</v>
      </c>
      <c r="D377" s="4" t="str">
        <f t="shared" si="33"/>
        <v>2025</v>
      </c>
      <c r="E377" s="4">
        <v>45745</v>
      </c>
      <c r="F377" s="3" t="s">
        <v>23</v>
      </c>
      <c r="G377" s="3">
        <f t="shared" si="34"/>
        <v>23</v>
      </c>
      <c r="H377" s="3" t="s">
        <v>847</v>
      </c>
      <c r="I377" s="3" t="str">
        <f>VLOOKUP($H377,Customers!$A$1:$I$721,2,FALSE)</f>
        <v>Nisha Malhotra</v>
      </c>
      <c r="J377" s="3" t="str">
        <f>VLOOKUP($H377,Customers!$A$1:$I$721,3,FALSE)</f>
        <v>Female</v>
      </c>
      <c r="K377" s="3">
        <f>VLOOKUP($H377,Customers!$A$1:$I$721,4,FALSE)</f>
        <v>26</v>
      </c>
      <c r="L377" s="3" t="str">
        <f>VLOOKUP($H377,Customers!$A$1:$I$721,5,FALSE)</f>
        <v>Panipat</v>
      </c>
      <c r="M377" s="3" t="str">
        <f>VLOOKUP($H377,Customers!$A$1:$I$721,6,FALSE)</f>
        <v>Haryana</v>
      </c>
      <c r="N377" s="3" t="str">
        <f>VLOOKUP($H377,Customers!$A$1:$I$721,7,FALSE)</f>
        <v>Engineer</v>
      </c>
      <c r="O377" s="3">
        <f>VLOOKUP($H377,Customers!$A$1:$I$721,8,FALSE)</f>
        <v>740000</v>
      </c>
      <c r="P377" s="3" t="str">
        <f>VLOOKUP($H377,Customers!$A$1:$I$721,9,FALSE)</f>
        <v>Individual</v>
      </c>
      <c r="Q377" s="3" t="s">
        <v>153</v>
      </c>
      <c r="R377" s="3" t="str" cm="1">
        <f t="array" ref="R377:Y377">VLOOKUP($Q377,Cars[],{2,3,4,5,6,7,8,9},FALSE)</f>
        <v>Honda</v>
      </c>
      <c r="S377" s="3" t="str">
        <v>Amaze</v>
      </c>
      <c r="T377" s="3" t="str">
        <v>Sedan</v>
      </c>
      <c r="U377" s="3" t="str">
        <v>Petrol</v>
      </c>
      <c r="V377" s="3" t="str">
        <v>Manual</v>
      </c>
      <c r="W377" s="3">
        <v>800000</v>
      </c>
      <c r="X377" s="3">
        <v>2024</v>
      </c>
      <c r="Y377" s="3">
        <v>3</v>
      </c>
      <c r="Z377" s="3" t="s">
        <v>51</v>
      </c>
      <c r="AA377" s="3" t="str">
        <f>VLOOKUP(Z377,Dealers[],5,FALSE)</f>
        <v>North</v>
      </c>
      <c r="AB377" s="3" t="str" cm="1">
        <f t="array" ref="AB377:AE377">VLOOKUP($Z377,Dealers[],{2,7,8,9},FALSE)</f>
        <v>Panipat Motors</v>
      </c>
      <c r="AC377" s="3">
        <v>2012</v>
      </c>
      <c r="AD377" s="3">
        <v>10000</v>
      </c>
      <c r="AE377" s="3">
        <v>4.2</v>
      </c>
      <c r="AF377" s="3" t="s">
        <v>413</v>
      </c>
      <c r="AG377" s="3" t="str">
        <f>VLOOKUP($AF377,SalesPerson[],2,FALSE)</f>
        <v>Varun Das</v>
      </c>
      <c r="AH377" s="3">
        <f>_xlfn.XLOOKUP(AG377,Salespersons!$B:$B,Salespersons!$G:$G,,0)</f>
        <v>8</v>
      </c>
      <c r="AI377" s="3" t="str">
        <f>_xlfn.XLOOKUP(AG377,Salespersons!$B:$B,Salespersons!$I:$I,,0)</f>
        <v>True</v>
      </c>
      <c r="AJ377" s="3" t="s">
        <v>45</v>
      </c>
      <c r="AK377" s="14">
        <f t="shared" si="30"/>
        <v>2.6249999999999999E-2</v>
      </c>
      <c r="AL377" s="5">
        <v>21000</v>
      </c>
      <c r="AM377" s="5">
        <f t="shared" si="31"/>
        <v>779000</v>
      </c>
      <c r="AN377" s="16">
        <f t="shared" si="35"/>
        <v>7.79</v>
      </c>
      <c r="AO377" s="3" t="s">
        <v>31</v>
      </c>
      <c r="AP377" s="3" t="s">
        <v>180</v>
      </c>
      <c r="AQ377" s="3" t="s">
        <v>53</v>
      </c>
      <c r="AR377" s="3" t="s">
        <v>24</v>
      </c>
      <c r="AS377" s="3" t="str" cm="1">
        <f t="array" ref="AS377:AW377">VLOOKUP($A377,Feedback[],{2,4,5,6,7},FALSE)</f>
        <v>FB0198</v>
      </c>
      <c r="AT377" s="3">
        <v>2</v>
      </c>
      <c r="AU377" s="3">
        <v>5</v>
      </c>
      <c r="AV377" s="3" t="str">
        <v>Online Survey</v>
      </c>
      <c r="AW377" s="3" t="str">
        <v>Delivery Delay</v>
      </c>
    </row>
    <row r="378" spans="1:49" x14ac:dyDescent="0.3">
      <c r="A378" s="3" t="s">
        <v>848</v>
      </c>
      <c r="B378" s="4">
        <v>45722</v>
      </c>
      <c r="C378" s="4" t="str">
        <f t="shared" si="32"/>
        <v>Mar</v>
      </c>
      <c r="D378" s="4" t="str">
        <f t="shared" si="33"/>
        <v>2025</v>
      </c>
      <c r="E378" s="4">
        <v>45757</v>
      </c>
      <c r="F378" s="3" t="s">
        <v>23</v>
      </c>
      <c r="G378" s="3">
        <f t="shared" si="34"/>
        <v>35</v>
      </c>
      <c r="H378" s="3" t="s">
        <v>849</v>
      </c>
      <c r="I378" s="3" t="str">
        <f>VLOOKUP($H378,Customers!$A$1:$I$721,2,FALSE)</f>
        <v>Gaurav Iyer</v>
      </c>
      <c r="J378" s="3" t="str">
        <f>VLOOKUP($H378,Customers!$A$1:$I$721,3,FALSE)</f>
        <v>Male</v>
      </c>
      <c r="K378" s="3">
        <f>VLOOKUP($H378,Customers!$A$1:$I$721,4,FALSE)</f>
        <v>26</v>
      </c>
      <c r="L378" s="3" t="str">
        <f>VLOOKUP($H378,Customers!$A$1:$I$721,5,FALSE)</f>
        <v>Chennai</v>
      </c>
      <c r="M378" s="3" t="str">
        <f>VLOOKUP($H378,Customers!$A$1:$I$721,6,FALSE)</f>
        <v>Tamil Nadu</v>
      </c>
      <c r="N378" s="3" t="str">
        <f>VLOOKUP($H378,Customers!$A$1:$I$721,7,FALSE)</f>
        <v>Self-Employed Professional</v>
      </c>
      <c r="O378" s="3">
        <f>VLOOKUP($H378,Customers!$A$1:$I$721,8,FALSE)</f>
        <v>2230000</v>
      </c>
      <c r="P378" s="3" t="str">
        <f>VLOOKUP($H378,Customers!$A$1:$I$721,9,FALSE)</f>
        <v>Individual</v>
      </c>
      <c r="Q378" s="3" t="s">
        <v>108</v>
      </c>
      <c r="R378" s="3" t="str" cm="1">
        <f t="array" ref="R378:Y378">VLOOKUP($Q378,Cars[],{2,3,4,5,6,7,8,9},FALSE)</f>
        <v>Hyundai</v>
      </c>
      <c r="S378" s="3" t="str">
        <v>i10 Nios</v>
      </c>
      <c r="T378" s="3" t="str">
        <v>Hatchback</v>
      </c>
      <c r="U378" s="3" t="str">
        <v>Petrol</v>
      </c>
      <c r="V378" s="3" t="str">
        <v>Manual</v>
      </c>
      <c r="W378" s="3">
        <v>600000</v>
      </c>
      <c r="X378" s="3">
        <v>2023</v>
      </c>
      <c r="Y378" s="3">
        <v>3</v>
      </c>
      <c r="Z378" s="3" t="s">
        <v>173</v>
      </c>
      <c r="AA378" s="3" t="str">
        <f>VLOOKUP(Z378,Dealers[],5,FALSE)</f>
        <v>South</v>
      </c>
      <c r="AB378" s="3" t="str" cm="1">
        <f t="array" ref="AB378:AE378">VLOOKUP($Z378,Dealers[],{2,7,8,9},FALSE)</f>
        <v>Chennai Wheels</v>
      </c>
      <c r="AC378" s="3">
        <v>2007</v>
      </c>
      <c r="AD378" s="3">
        <v>4500</v>
      </c>
      <c r="AE378" s="3">
        <v>4.7</v>
      </c>
      <c r="AF378" s="3" t="s">
        <v>447</v>
      </c>
      <c r="AG378" s="3" t="str">
        <f>VLOOKUP($AF378,SalesPerson[],2,FALSE)</f>
        <v>Karan Saini</v>
      </c>
      <c r="AH378" s="3">
        <f>_xlfn.XLOOKUP(AG378,Salespersons!$B:$B,Salespersons!$G:$G,,0)</f>
        <v>5</v>
      </c>
      <c r="AI378" s="3" t="str">
        <f>_xlfn.XLOOKUP(AG378,Salespersons!$B:$B,Salespersons!$I:$I,,0)</f>
        <v>True</v>
      </c>
      <c r="AJ378" s="3" t="s">
        <v>45</v>
      </c>
      <c r="AK378" s="14">
        <f t="shared" si="30"/>
        <v>0</v>
      </c>
      <c r="AL378" s="5">
        <v>0</v>
      </c>
      <c r="AM378" s="5">
        <f t="shared" si="31"/>
        <v>600000</v>
      </c>
      <c r="AN378" s="16">
        <f t="shared" si="35"/>
        <v>6</v>
      </c>
      <c r="AO378" s="3" t="s">
        <v>31</v>
      </c>
      <c r="AP378" s="3" t="s">
        <v>180</v>
      </c>
      <c r="AQ378" s="3" t="s">
        <v>122</v>
      </c>
      <c r="AR378" s="3" t="s">
        <v>24</v>
      </c>
      <c r="AS378" s="3" t="s">
        <v>4646</v>
      </c>
      <c r="AT378" s="3" t="s">
        <v>4646</v>
      </c>
      <c r="AU378" s="3" t="s">
        <v>4646</v>
      </c>
      <c r="AV378" s="3" t="s">
        <v>4646</v>
      </c>
      <c r="AW378" s="3" t="s">
        <v>4646</v>
      </c>
    </row>
    <row r="379" spans="1:49" x14ac:dyDescent="0.3">
      <c r="A379" s="3" t="s">
        <v>850</v>
      </c>
      <c r="B379" s="4">
        <v>45722</v>
      </c>
      <c r="C379" s="4" t="str">
        <f t="shared" si="32"/>
        <v>Mar</v>
      </c>
      <c r="D379" s="4" t="str">
        <f t="shared" si="33"/>
        <v>2025</v>
      </c>
      <c r="E379" s="4">
        <v>45734</v>
      </c>
      <c r="F379" s="3" t="s">
        <v>23</v>
      </c>
      <c r="G379" s="3">
        <f t="shared" si="34"/>
        <v>12</v>
      </c>
      <c r="H379" s="3" t="s">
        <v>851</v>
      </c>
      <c r="I379" s="3" t="str">
        <f>VLOOKUP($H379,Customers!$A$1:$I$721,2,FALSE)</f>
        <v>Karan Bansal</v>
      </c>
      <c r="J379" s="3" t="str">
        <f>VLOOKUP($H379,Customers!$A$1:$I$721,3,FALSE)</f>
        <v>Male</v>
      </c>
      <c r="K379" s="3">
        <f>VLOOKUP($H379,Customers!$A$1:$I$721,4,FALSE)</f>
        <v>36</v>
      </c>
      <c r="L379" s="3" t="str">
        <f>VLOOKUP($H379,Customers!$A$1:$I$721,5,FALSE)</f>
        <v>Hyderabad</v>
      </c>
      <c r="M379" s="3" t="str">
        <f>VLOOKUP($H379,Customers!$A$1:$I$721,6,FALSE)</f>
        <v>Telangana</v>
      </c>
      <c r="N379" s="3" t="str">
        <f>VLOOKUP($H379,Customers!$A$1:$I$721,7,FALSE)</f>
        <v>Business Owner</v>
      </c>
      <c r="O379" s="3">
        <f>VLOOKUP($H379,Customers!$A$1:$I$721,8,FALSE)</f>
        <v>1670000</v>
      </c>
      <c r="P379" s="3" t="str">
        <f>VLOOKUP($H379,Customers!$A$1:$I$721,9,FALSE)</f>
        <v>Individual</v>
      </c>
      <c r="Q379" s="3" t="s">
        <v>138</v>
      </c>
      <c r="R379" s="3" t="str" cm="1">
        <f t="array" ref="R379:Y379">VLOOKUP($Q379,Cars[],{2,3,4,5,6,7,8,9},FALSE)</f>
        <v>Tata</v>
      </c>
      <c r="S379" s="3" t="str">
        <v>Nexon</v>
      </c>
      <c r="T379" s="3" t="str">
        <v>SUV</v>
      </c>
      <c r="U379" s="3" t="str">
        <v>Diesel</v>
      </c>
      <c r="V379" s="3" t="str">
        <v>Manual</v>
      </c>
      <c r="W379" s="3">
        <v>950000</v>
      </c>
      <c r="X379" s="3">
        <v>2023</v>
      </c>
      <c r="Y379" s="3">
        <v>3</v>
      </c>
      <c r="Z379" s="3" t="s">
        <v>73</v>
      </c>
      <c r="AA379" s="3" t="str">
        <f>VLOOKUP(Z379,Dealers[],5,FALSE)</f>
        <v>Central</v>
      </c>
      <c r="AB379" s="3" t="str" cm="1">
        <f t="array" ref="AB379:AE379">VLOOKUP($Z379,Dealers[],{2,7,8,9},FALSE)</f>
        <v>Indore Wheels</v>
      </c>
      <c r="AC379" s="3">
        <v>2019</v>
      </c>
      <c r="AD379" s="3">
        <v>3000</v>
      </c>
      <c r="AE379" s="3">
        <v>4.7</v>
      </c>
      <c r="AF379" s="3" t="s">
        <v>74</v>
      </c>
      <c r="AG379" s="3" t="str">
        <f>VLOOKUP($AF379,SalesPerson[],2,FALSE)</f>
        <v>Kunal Shah</v>
      </c>
      <c r="AH379" s="3">
        <f>_xlfn.XLOOKUP(AG379,Salespersons!$B:$B,Salespersons!$G:$G,,0)</f>
        <v>8</v>
      </c>
      <c r="AI379" s="3" t="str">
        <f>_xlfn.XLOOKUP(AG379,Salespersons!$B:$B,Salespersons!$I:$I,,0)</f>
        <v>True</v>
      </c>
      <c r="AJ379" s="3" t="s">
        <v>59</v>
      </c>
      <c r="AK379" s="14">
        <f t="shared" si="30"/>
        <v>4.6315789473684213E-2</v>
      </c>
      <c r="AL379" s="5">
        <v>44000</v>
      </c>
      <c r="AM379" s="5">
        <f t="shared" si="31"/>
        <v>906000</v>
      </c>
      <c r="AN379" s="16">
        <f t="shared" si="35"/>
        <v>9.06</v>
      </c>
      <c r="AO379" s="3" t="s">
        <v>31</v>
      </c>
      <c r="AP379" s="3" t="s">
        <v>100</v>
      </c>
      <c r="AQ379" s="3" t="s">
        <v>122</v>
      </c>
      <c r="AR379" s="3" t="s">
        <v>47</v>
      </c>
      <c r="AS379" s="3" t="s">
        <v>4646</v>
      </c>
      <c r="AT379" s="3" t="s">
        <v>4646</v>
      </c>
      <c r="AU379" s="3" t="s">
        <v>4646</v>
      </c>
      <c r="AV379" s="3" t="s">
        <v>4646</v>
      </c>
      <c r="AW379" s="3" t="s">
        <v>4646</v>
      </c>
    </row>
    <row r="380" spans="1:49" x14ac:dyDescent="0.3">
      <c r="A380" s="3" t="s">
        <v>852</v>
      </c>
      <c r="B380" s="4">
        <v>45723</v>
      </c>
      <c r="C380" s="4" t="str">
        <f t="shared" si="32"/>
        <v>Mar</v>
      </c>
      <c r="D380" s="4" t="str">
        <f t="shared" si="33"/>
        <v>2025</v>
      </c>
      <c r="E380" s="4">
        <v>45727</v>
      </c>
      <c r="F380" s="3" t="s">
        <v>23</v>
      </c>
      <c r="G380" s="3">
        <f t="shared" si="34"/>
        <v>4</v>
      </c>
      <c r="H380" s="3" t="s">
        <v>324</v>
      </c>
      <c r="I380" s="3" t="str">
        <f>VLOOKUP($H380,Customers!$A$1:$I$721,2,FALSE)</f>
        <v>Vivek Pillai</v>
      </c>
      <c r="J380" s="3" t="str">
        <f>VLOOKUP($H380,Customers!$A$1:$I$721,3,FALSE)</f>
        <v>Male</v>
      </c>
      <c r="K380" s="3">
        <f>VLOOKUP($H380,Customers!$A$1:$I$721,4,FALSE)</f>
        <v>21</v>
      </c>
      <c r="L380" s="3" t="str">
        <f>VLOOKUP($H380,Customers!$A$1:$I$721,5,FALSE)</f>
        <v>Ahmedabad</v>
      </c>
      <c r="M380" s="3" t="str">
        <f>VLOOKUP($H380,Customers!$A$1:$I$721,6,FALSE)</f>
        <v>Gujarat</v>
      </c>
      <c r="N380" s="3" t="str">
        <f>VLOOKUP($H380,Customers!$A$1:$I$721,7,FALSE)</f>
        <v>Salaried - Government</v>
      </c>
      <c r="O380" s="3">
        <f>VLOOKUP($H380,Customers!$A$1:$I$721,8,FALSE)</f>
        <v>1220000</v>
      </c>
      <c r="P380" s="3" t="str">
        <f>VLOOKUP($H380,Customers!$A$1:$I$721,9,FALSE)</f>
        <v>Individual</v>
      </c>
      <c r="Q380" s="3" t="s">
        <v>36</v>
      </c>
      <c r="R380" s="3" t="str" cm="1">
        <f t="array" ref="R380:Y380">VLOOKUP($Q380,Cars[],{2,3,4,5,6,7,8,9},FALSE)</f>
        <v>Tata</v>
      </c>
      <c r="S380" s="3" t="str">
        <v>Punch</v>
      </c>
      <c r="T380" s="3" t="str">
        <v>SUV</v>
      </c>
      <c r="U380" s="3" t="str">
        <v>Petrol</v>
      </c>
      <c r="V380" s="3" t="str">
        <v>Manual</v>
      </c>
      <c r="W380" s="3">
        <v>650000</v>
      </c>
      <c r="X380" s="3">
        <v>2021</v>
      </c>
      <c r="Y380" s="3">
        <v>3</v>
      </c>
      <c r="Z380" s="3" t="s">
        <v>225</v>
      </c>
      <c r="AA380" s="3" t="str">
        <f>VLOOKUP(Z380,Dealers[],5,FALSE)</f>
        <v>West</v>
      </c>
      <c r="AB380" s="3" t="str" cm="1">
        <f t="array" ref="AB380:AE380">VLOOKUP($Z380,Dealers[],{2,7,8,9},FALSE)</f>
        <v>Surat Autoplex</v>
      </c>
      <c r="AC380" s="3">
        <v>2010</v>
      </c>
      <c r="AD380" s="3">
        <v>10000</v>
      </c>
      <c r="AE380" s="3">
        <v>4.4000000000000004</v>
      </c>
      <c r="AF380" s="3" t="s">
        <v>240</v>
      </c>
      <c r="AG380" s="3" t="str">
        <f>VLOOKUP($AF380,SalesPerson[],2,FALSE)</f>
        <v>Vivek Mehta</v>
      </c>
      <c r="AH380" s="3">
        <f>_xlfn.XLOOKUP(AG380,Salespersons!$B:$B,Salespersons!$G:$G,,0)</f>
        <v>4</v>
      </c>
      <c r="AI380" s="3" t="str">
        <f>_xlfn.XLOOKUP(AG380,Salespersons!$B:$B,Salespersons!$I:$I,,0)</f>
        <v>True</v>
      </c>
      <c r="AJ380" s="3" t="s">
        <v>78</v>
      </c>
      <c r="AK380" s="14">
        <f t="shared" si="30"/>
        <v>1.8461538461538463E-2</v>
      </c>
      <c r="AL380" s="5">
        <v>12000</v>
      </c>
      <c r="AM380" s="5">
        <f t="shared" si="31"/>
        <v>638000</v>
      </c>
      <c r="AN380" s="16">
        <f t="shared" si="35"/>
        <v>6.38</v>
      </c>
      <c r="AO380" s="3" t="s">
        <v>31</v>
      </c>
      <c r="AP380" s="3" t="s">
        <v>180</v>
      </c>
      <c r="AQ380" s="3" t="s">
        <v>46</v>
      </c>
      <c r="AR380" s="3" t="s">
        <v>24</v>
      </c>
      <c r="AS380" s="3" t="str" cm="1">
        <f t="array" ref="AS380:AW380">VLOOKUP($A380,Feedback[],{2,4,5,6,7},FALSE)</f>
        <v>FB0199</v>
      </c>
      <c r="AT380" s="3">
        <v>1</v>
      </c>
      <c r="AU380" s="3">
        <v>2</v>
      </c>
      <c r="AV380" s="3" t="str">
        <v>Dealer Visit</v>
      </c>
      <c r="AW380" s="3" t="str">
        <v>Delivery Delay</v>
      </c>
    </row>
    <row r="381" spans="1:49" x14ac:dyDescent="0.3">
      <c r="A381" s="3" t="s">
        <v>853</v>
      </c>
      <c r="B381" s="4">
        <v>45724</v>
      </c>
      <c r="C381" s="4" t="str">
        <f t="shared" si="32"/>
        <v>Mar</v>
      </c>
      <c r="D381" s="4" t="str">
        <f t="shared" si="33"/>
        <v>2025</v>
      </c>
      <c r="E381" s="4">
        <v>45736</v>
      </c>
      <c r="F381" s="3" t="s">
        <v>23</v>
      </c>
      <c r="G381" s="3">
        <f t="shared" si="34"/>
        <v>12</v>
      </c>
      <c r="H381" s="3" t="s">
        <v>854</v>
      </c>
      <c r="I381" s="3" t="str">
        <f>VLOOKUP($H381,Customers!$A$1:$I$721,2,FALSE)</f>
        <v>Gaurav Rao</v>
      </c>
      <c r="J381" s="3" t="str">
        <f>VLOOKUP($H381,Customers!$A$1:$I$721,3,FALSE)</f>
        <v>Male</v>
      </c>
      <c r="K381" s="3">
        <f>VLOOKUP($H381,Customers!$A$1:$I$721,4,FALSE)</f>
        <v>40</v>
      </c>
      <c r="L381" s="3" t="str">
        <f>VLOOKUP($H381,Customers!$A$1:$I$721,5,FALSE)</f>
        <v>Kochi</v>
      </c>
      <c r="M381" s="3" t="str">
        <f>VLOOKUP($H381,Customers!$A$1:$I$721,6,FALSE)</f>
        <v>Kerala</v>
      </c>
      <c r="N381" s="3" t="str">
        <f>VLOOKUP($H381,Customers!$A$1:$I$721,7,FALSE)</f>
        <v>Teacher</v>
      </c>
      <c r="O381" s="3">
        <f>VLOOKUP($H381,Customers!$A$1:$I$721,8,FALSE)</f>
        <v>360000</v>
      </c>
      <c r="P381" s="3" t="str">
        <f>VLOOKUP($H381,Customers!$A$1:$I$721,9,FALSE)</f>
        <v>Individual</v>
      </c>
      <c r="Q381" s="3" t="s">
        <v>67</v>
      </c>
      <c r="R381" s="3" t="str" cm="1">
        <f t="array" ref="R381:Y381">VLOOKUP($Q381,Cars[],{2,3,4,5,6,7,8,9},FALSE)</f>
        <v>Maruti Suzuki</v>
      </c>
      <c r="S381" s="3" t="str">
        <v>Dzire</v>
      </c>
      <c r="T381" s="3" t="str">
        <v>Sedan</v>
      </c>
      <c r="U381" s="3" t="str">
        <v>Petrol</v>
      </c>
      <c r="V381" s="3" t="str">
        <v>Manual</v>
      </c>
      <c r="W381" s="3">
        <v>690000</v>
      </c>
      <c r="X381" s="3">
        <v>2024</v>
      </c>
      <c r="Y381" s="3">
        <v>3</v>
      </c>
      <c r="Z381" s="3" t="s">
        <v>304</v>
      </c>
      <c r="AA381" s="3" t="str">
        <f>VLOOKUP(Z381,Dealers[],5,FALSE)</f>
        <v>South</v>
      </c>
      <c r="AB381" s="3" t="str" cm="1">
        <f t="array" ref="AB381:AE381">VLOOKUP($Z381,Dealers[],{2,7,8,9},FALSE)</f>
        <v>Kochi Auto Hub</v>
      </c>
      <c r="AC381" s="3">
        <v>2013</v>
      </c>
      <c r="AD381" s="3">
        <v>12000</v>
      </c>
      <c r="AE381" s="3">
        <v>4.2</v>
      </c>
      <c r="AF381" s="3" t="s">
        <v>541</v>
      </c>
      <c r="AG381" s="3" t="str">
        <f>VLOOKUP($AF381,SalesPerson[],2,FALSE)</f>
        <v>Mohit Mehta</v>
      </c>
      <c r="AH381" s="3">
        <f>_xlfn.XLOOKUP(AG381,Salespersons!$B:$B,Salespersons!$G:$G,,0)</f>
        <v>6</v>
      </c>
      <c r="AI381" s="3" t="str">
        <f>_xlfn.XLOOKUP(AG381,Salespersons!$B:$B,Salespersons!$I:$I,,0)</f>
        <v>True</v>
      </c>
      <c r="AJ381" s="3" t="s">
        <v>78</v>
      </c>
      <c r="AK381" s="14">
        <f t="shared" si="30"/>
        <v>3.7681159420289857E-2</v>
      </c>
      <c r="AL381" s="5">
        <v>26000</v>
      </c>
      <c r="AM381" s="5">
        <f t="shared" si="31"/>
        <v>664000</v>
      </c>
      <c r="AN381" s="16">
        <f t="shared" si="35"/>
        <v>6.64</v>
      </c>
      <c r="AO381" s="3" t="s">
        <v>20</v>
      </c>
      <c r="AP381" s="3" t="s">
        <v>21</v>
      </c>
      <c r="AQ381" s="3" t="s">
        <v>22</v>
      </c>
      <c r="AR381" s="3" t="s">
        <v>47</v>
      </c>
      <c r="AS381" s="3" t="s">
        <v>4646</v>
      </c>
      <c r="AT381" s="3" t="s">
        <v>4646</v>
      </c>
      <c r="AU381" s="3" t="s">
        <v>4646</v>
      </c>
      <c r="AV381" s="3" t="s">
        <v>4646</v>
      </c>
      <c r="AW381" s="3" t="s">
        <v>4646</v>
      </c>
    </row>
    <row r="382" spans="1:49" x14ac:dyDescent="0.3">
      <c r="A382" s="3" t="s">
        <v>855</v>
      </c>
      <c r="B382" s="4">
        <v>45726</v>
      </c>
      <c r="C382" s="4" t="str">
        <f t="shared" si="32"/>
        <v>Mar</v>
      </c>
      <c r="D382" s="4" t="str">
        <f t="shared" si="33"/>
        <v>2025</v>
      </c>
      <c r="E382" s="4">
        <v>45743</v>
      </c>
      <c r="F382" s="3" t="s">
        <v>23</v>
      </c>
      <c r="G382" s="3">
        <f t="shared" si="34"/>
        <v>17</v>
      </c>
      <c r="H382" s="3" t="s">
        <v>856</v>
      </c>
      <c r="I382" s="3" t="str">
        <f>VLOOKUP($H382,Customers!$A$1:$I$721,2,FALSE)</f>
        <v>Harsh Patel</v>
      </c>
      <c r="J382" s="3" t="str">
        <f>VLOOKUP($H382,Customers!$A$1:$I$721,3,FALSE)</f>
        <v>Male</v>
      </c>
      <c r="K382" s="3">
        <f>VLOOKUP($H382,Customers!$A$1:$I$721,4,FALSE)</f>
        <v>27</v>
      </c>
      <c r="L382" s="3" t="str">
        <f>VLOOKUP($H382,Customers!$A$1:$I$721,5,FALSE)</f>
        <v>Kochi</v>
      </c>
      <c r="M382" s="3" t="str">
        <f>VLOOKUP($H382,Customers!$A$1:$I$721,6,FALSE)</f>
        <v>Kerala</v>
      </c>
      <c r="N382" s="3" t="str">
        <f>VLOOKUP($H382,Customers!$A$1:$I$721,7,FALSE)</f>
        <v>Business Owner</v>
      </c>
      <c r="O382" s="3">
        <f>VLOOKUP($H382,Customers!$A$1:$I$721,8,FALSE)</f>
        <v>2850000</v>
      </c>
      <c r="P382" s="3" t="str">
        <f>VLOOKUP($H382,Customers!$A$1:$I$721,9,FALSE)</f>
        <v>Individual</v>
      </c>
      <c r="Q382" s="3" t="s">
        <v>67</v>
      </c>
      <c r="R382" s="3" t="str" cm="1">
        <f t="array" ref="R382:Y382">VLOOKUP($Q382,Cars[],{2,3,4,5,6,7,8,9},FALSE)</f>
        <v>Maruti Suzuki</v>
      </c>
      <c r="S382" s="3" t="str">
        <v>Dzire</v>
      </c>
      <c r="T382" s="3" t="str">
        <v>Sedan</v>
      </c>
      <c r="U382" s="3" t="str">
        <v>Petrol</v>
      </c>
      <c r="V382" s="3" t="str">
        <v>Manual</v>
      </c>
      <c r="W382" s="3">
        <v>690000</v>
      </c>
      <c r="X382" s="3">
        <v>2024</v>
      </c>
      <c r="Y382" s="3">
        <v>3</v>
      </c>
      <c r="Z382" s="3" t="s">
        <v>304</v>
      </c>
      <c r="AA382" s="3" t="str">
        <f>VLOOKUP(Z382,Dealers[],5,FALSE)</f>
        <v>South</v>
      </c>
      <c r="AB382" s="3" t="str" cm="1">
        <f t="array" ref="AB382:AE382">VLOOKUP($Z382,Dealers[],{2,7,8,9},FALSE)</f>
        <v>Kochi Auto Hub</v>
      </c>
      <c r="AC382" s="3">
        <v>2013</v>
      </c>
      <c r="AD382" s="3">
        <v>12000</v>
      </c>
      <c r="AE382" s="3">
        <v>4.2</v>
      </c>
      <c r="AF382" s="3" t="s">
        <v>705</v>
      </c>
      <c r="AG382" s="3" t="str">
        <f>VLOOKUP($AF382,SalesPerson[],2,FALSE)</f>
        <v>Imran Das</v>
      </c>
      <c r="AH382" s="3">
        <f>_xlfn.XLOOKUP(AG382,Salespersons!$B:$B,Salespersons!$G:$G,,0)</f>
        <v>7</v>
      </c>
      <c r="AI382" s="3" t="str">
        <f>_xlfn.XLOOKUP(AG382,Salespersons!$B:$B,Salespersons!$I:$I,,0)</f>
        <v>True</v>
      </c>
      <c r="AJ382" s="3" t="s">
        <v>59</v>
      </c>
      <c r="AK382" s="14">
        <f t="shared" si="30"/>
        <v>2.6086956521739129E-2</v>
      </c>
      <c r="AL382" s="5">
        <v>18000</v>
      </c>
      <c r="AM382" s="5">
        <f t="shared" si="31"/>
        <v>672000</v>
      </c>
      <c r="AN382" s="16">
        <f t="shared" si="35"/>
        <v>6.72</v>
      </c>
      <c r="AO382" s="3" t="s">
        <v>31</v>
      </c>
      <c r="AP382" s="3" t="s">
        <v>39</v>
      </c>
      <c r="AQ382" s="3" t="s">
        <v>22</v>
      </c>
      <c r="AR382" s="3" t="s">
        <v>24</v>
      </c>
      <c r="AS382" s="3" t="str" cm="1">
        <f t="array" ref="AS382:AW382">VLOOKUP($A382,Feedback[],{2,4,5,6,7},FALSE)</f>
        <v>FB0200</v>
      </c>
      <c r="AT382" s="3">
        <v>5</v>
      </c>
      <c r="AU382" s="3">
        <v>10</v>
      </c>
      <c r="AV382" s="3" t="str">
        <v>Email</v>
      </c>
      <c r="AW382" s="3" t="str">
        <v>None</v>
      </c>
    </row>
    <row r="383" spans="1:49" x14ac:dyDescent="0.3">
      <c r="A383" s="3" t="s">
        <v>857</v>
      </c>
      <c r="B383" s="4">
        <v>45727</v>
      </c>
      <c r="C383" s="4" t="str">
        <f t="shared" si="32"/>
        <v>Mar</v>
      </c>
      <c r="D383" s="4" t="str">
        <f t="shared" si="33"/>
        <v>2025</v>
      </c>
      <c r="E383" s="4">
        <v>45754</v>
      </c>
      <c r="F383" s="3" t="s">
        <v>23</v>
      </c>
      <c r="G383" s="3">
        <f t="shared" si="34"/>
        <v>27</v>
      </c>
      <c r="H383" s="3" t="s">
        <v>858</v>
      </c>
      <c r="I383" s="3" t="str">
        <f>VLOOKUP($H383,Customers!$A$1:$I$721,2,FALSE)</f>
        <v>Arjun Bansal</v>
      </c>
      <c r="J383" s="3" t="str">
        <f>VLOOKUP($H383,Customers!$A$1:$I$721,3,FALSE)</f>
        <v>Male</v>
      </c>
      <c r="K383" s="3">
        <f>VLOOKUP($H383,Customers!$A$1:$I$721,4,FALSE)</f>
        <v>45</v>
      </c>
      <c r="L383" s="3" t="str">
        <f>VLOOKUP($H383,Customers!$A$1:$I$721,5,FALSE)</f>
        <v>Lucknow</v>
      </c>
      <c r="M383" s="3" t="str">
        <f>VLOOKUP($H383,Customers!$A$1:$I$721,6,FALSE)</f>
        <v>Uttar Pradesh</v>
      </c>
      <c r="N383" s="3" t="str">
        <f>VLOOKUP($H383,Customers!$A$1:$I$721,7,FALSE)</f>
        <v>Business Owner</v>
      </c>
      <c r="O383" s="3">
        <f>VLOOKUP($H383,Customers!$A$1:$I$721,8,FALSE)</f>
        <v>1190000</v>
      </c>
      <c r="P383" s="3" t="str">
        <f>VLOOKUP($H383,Customers!$A$1:$I$721,9,FALSE)</f>
        <v>Individual</v>
      </c>
      <c r="Q383" s="3" t="s">
        <v>125</v>
      </c>
      <c r="R383" s="3" t="str" cm="1">
        <f t="array" ref="R383:Y383">VLOOKUP($Q383,Cars[],{2,3,4,5,6,7,8,9},FALSE)</f>
        <v>Hyundai</v>
      </c>
      <c r="S383" s="3" t="str">
        <v>Creta</v>
      </c>
      <c r="T383" s="3" t="str">
        <v>SUV</v>
      </c>
      <c r="U383" s="3" t="str">
        <v>Diesel</v>
      </c>
      <c r="V383" s="3" t="str">
        <v>Automatic</v>
      </c>
      <c r="W383" s="3">
        <v>1250000</v>
      </c>
      <c r="X383" s="3">
        <v>2024</v>
      </c>
      <c r="Y383" s="3">
        <v>4</v>
      </c>
      <c r="Z383" s="3" t="s">
        <v>159</v>
      </c>
      <c r="AA383" s="3" t="str">
        <f>VLOOKUP(Z383,Dealers[],5,FALSE)</f>
        <v>North</v>
      </c>
      <c r="AB383" s="3" t="str" cm="1">
        <f t="array" ref="AB383:AE383">VLOOKUP($Z383,Dealers[],{2,7,8,9},FALSE)</f>
        <v>Lucknow Motors</v>
      </c>
      <c r="AC383" s="3">
        <v>2013</v>
      </c>
      <c r="AD383" s="3">
        <v>3000</v>
      </c>
      <c r="AE383" s="3">
        <v>4.4000000000000004</v>
      </c>
      <c r="AF383" s="3" t="s">
        <v>359</v>
      </c>
      <c r="AG383" s="3" t="str">
        <f>VLOOKUP($AF383,SalesPerson[],2,FALSE)</f>
        <v>Kunal Mishra</v>
      </c>
      <c r="AH383" s="3">
        <f>_xlfn.XLOOKUP(AG383,Salespersons!$B:$B,Salespersons!$G:$G,,0)</f>
        <v>5</v>
      </c>
      <c r="AI383" s="3" t="str">
        <f>_xlfn.XLOOKUP(AG383,Salespersons!$B:$B,Salespersons!$I:$I,,0)</f>
        <v>True</v>
      </c>
      <c r="AJ383" s="3" t="s">
        <v>78</v>
      </c>
      <c r="AK383" s="14">
        <f t="shared" si="30"/>
        <v>0</v>
      </c>
      <c r="AL383" s="5">
        <v>0</v>
      </c>
      <c r="AM383" s="5">
        <f t="shared" si="31"/>
        <v>1250000</v>
      </c>
      <c r="AN383" s="16">
        <f t="shared" si="35"/>
        <v>12.5</v>
      </c>
      <c r="AO383" s="3" t="s">
        <v>95</v>
      </c>
      <c r="AP383" s="3" t="s">
        <v>32</v>
      </c>
      <c r="AQ383" s="3" t="s">
        <v>86</v>
      </c>
      <c r="AR383" s="3" t="s">
        <v>24</v>
      </c>
      <c r="AS383" s="3" t="s">
        <v>4646</v>
      </c>
      <c r="AT383" s="3" t="s">
        <v>4646</v>
      </c>
      <c r="AU383" s="3" t="s">
        <v>4646</v>
      </c>
      <c r="AV383" s="3" t="s">
        <v>4646</v>
      </c>
      <c r="AW383" s="3" t="s">
        <v>4646</v>
      </c>
    </row>
    <row r="384" spans="1:49" x14ac:dyDescent="0.3">
      <c r="A384" s="3" t="s">
        <v>859</v>
      </c>
      <c r="B384" s="4">
        <v>45729</v>
      </c>
      <c r="C384" s="4" t="str">
        <f t="shared" si="32"/>
        <v>Mar</v>
      </c>
      <c r="D384" s="4" t="str">
        <f t="shared" si="33"/>
        <v>2025</v>
      </c>
      <c r="E384" s="4">
        <v>45737</v>
      </c>
      <c r="F384" s="3" t="s">
        <v>23</v>
      </c>
      <c r="G384" s="3">
        <f t="shared" si="34"/>
        <v>8</v>
      </c>
      <c r="H384" s="3" t="s">
        <v>860</v>
      </c>
      <c r="I384" s="3" t="str">
        <f>VLOOKUP($H384,Customers!$A$1:$I$721,2,FALSE)</f>
        <v>Jatin Iyer</v>
      </c>
      <c r="J384" s="3" t="str">
        <f>VLOOKUP($H384,Customers!$A$1:$I$721,3,FALSE)</f>
        <v>Male</v>
      </c>
      <c r="K384" s="3">
        <f>VLOOKUP($H384,Customers!$A$1:$I$721,4,FALSE)</f>
        <v>42</v>
      </c>
      <c r="L384" s="3" t="str">
        <f>VLOOKUP($H384,Customers!$A$1:$I$721,5,FALSE)</f>
        <v>Mumbai</v>
      </c>
      <c r="M384" s="3" t="str">
        <f>VLOOKUP($H384,Customers!$A$1:$I$721,6,FALSE)</f>
        <v>Maharashtra</v>
      </c>
      <c r="N384" s="3" t="str">
        <f>VLOOKUP($H384,Customers!$A$1:$I$721,7,FALSE)</f>
        <v>Self-Employed Professional</v>
      </c>
      <c r="O384" s="3">
        <f>VLOOKUP($H384,Customers!$A$1:$I$721,8,FALSE)</f>
        <v>2290000</v>
      </c>
      <c r="P384" s="3" t="str">
        <f>VLOOKUP($H384,Customers!$A$1:$I$721,9,FALSE)</f>
        <v>Individual</v>
      </c>
      <c r="Q384" s="3" t="s">
        <v>145</v>
      </c>
      <c r="R384" s="3" t="str" cm="1">
        <f t="array" ref="R384:Y384">VLOOKUP($Q384,Cars[],{2,3,4,5,6,7,8,9},FALSE)</f>
        <v>Hyundai</v>
      </c>
      <c r="S384" s="3" t="str">
        <v>i20</v>
      </c>
      <c r="T384" s="3" t="str">
        <v>Hatchback</v>
      </c>
      <c r="U384" s="3" t="str">
        <v>Petrol</v>
      </c>
      <c r="V384" s="3" t="str">
        <v>Automatic</v>
      </c>
      <c r="W384" s="3">
        <v>780000</v>
      </c>
      <c r="X384" s="3">
        <v>2023</v>
      </c>
      <c r="Y384" s="3">
        <v>2</v>
      </c>
      <c r="Z384" s="3" t="s">
        <v>84</v>
      </c>
      <c r="AA384" s="3" t="str">
        <f>VLOOKUP(Z384,Dealers[],5,FALSE)</f>
        <v>West</v>
      </c>
      <c r="AB384" s="3" t="str" cm="1">
        <f t="array" ref="AB384:AE384">VLOOKUP($Z384,Dealers[],{2,7,8,9},FALSE)</f>
        <v>Pune Autoplex</v>
      </c>
      <c r="AC384" s="3">
        <v>2014</v>
      </c>
      <c r="AD384" s="3">
        <v>3000</v>
      </c>
      <c r="AE384" s="3">
        <v>4.5999999999999996</v>
      </c>
      <c r="AF384" s="3" t="s">
        <v>85</v>
      </c>
      <c r="AG384" s="3" t="str">
        <f>VLOOKUP($AF384,SalesPerson[],2,FALSE)</f>
        <v>Ankit Verma</v>
      </c>
      <c r="AH384" s="3">
        <f>_xlfn.XLOOKUP(AG384,Salespersons!$B:$B,Salespersons!$G:$G,,0)</f>
        <v>4</v>
      </c>
      <c r="AI384" s="3" t="str">
        <f>_xlfn.XLOOKUP(AG384,Salespersons!$B:$B,Salespersons!$I:$I,,0)</f>
        <v>True</v>
      </c>
      <c r="AJ384" s="3" t="s">
        <v>268</v>
      </c>
      <c r="AK384" s="14">
        <f t="shared" si="30"/>
        <v>0</v>
      </c>
      <c r="AL384" s="5">
        <v>0</v>
      </c>
      <c r="AM384" s="5">
        <f t="shared" si="31"/>
        <v>780000</v>
      </c>
      <c r="AN384" s="16">
        <f t="shared" si="35"/>
        <v>7.8</v>
      </c>
      <c r="AO384" s="3" t="s">
        <v>20</v>
      </c>
      <c r="AP384" s="3" t="s">
        <v>21</v>
      </c>
      <c r="AQ384" s="3" t="s">
        <v>119</v>
      </c>
      <c r="AR384" s="3" t="s">
        <v>24</v>
      </c>
      <c r="AS384" s="3" t="s">
        <v>4646</v>
      </c>
      <c r="AT384" s="3" t="s">
        <v>4646</v>
      </c>
      <c r="AU384" s="3" t="s">
        <v>4646</v>
      </c>
      <c r="AV384" s="3" t="s">
        <v>4646</v>
      </c>
      <c r="AW384" s="3" t="s">
        <v>4646</v>
      </c>
    </row>
    <row r="385" spans="1:49" x14ac:dyDescent="0.3">
      <c r="A385" s="3" t="s">
        <v>861</v>
      </c>
      <c r="B385" s="4">
        <v>45729</v>
      </c>
      <c r="C385" s="4" t="str">
        <f t="shared" si="32"/>
        <v>Mar</v>
      </c>
      <c r="D385" s="4" t="str">
        <f t="shared" si="33"/>
        <v>2025</v>
      </c>
      <c r="E385" s="4">
        <v>45737</v>
      </c>
      <c r="F385" s="3" t="s">
        <v>23</v>
      </c>
      <c r="G385" s="3">
        <f t="shared" si="34"/>
        <v>8</v>
      </c>
      <c r="H385" s="3" t="s">
        <v>862</v>
      </c>
      <c r="I385" s="3" t="str">
        <f>VLOOKUP($H385,Customers!$A$1:$I$721,2,FALSE)</f>
        <v>Aman Shah</v>
      </c>
      <c r="J385" s="3" t="str">
        <f>VLOOKUP($H385,Customers!$A$1:$I$721,3,FALSE)</f>
        <v>Male</v>
      </c>
      <c r="K385" s="3">
        <f>VLOOKUP($H385,Customers!$A$1:$I$721,4,FALSE)</f>
        <v>22</v>
      </c>
      <c r="L385" s="3" t="str">
        <f>VLOOKUP($H385,Customers!$A$1:$I$721,5,FALSE)</f>
        <v>Bhubaneswar</v>
      </c>
      <c r="M385" s="3" t="str">
        <f>VLOOKUP($H385,Customers!$A$1:$I$721,6,FALSE)</f>
        <v>Odisha</v>
      </c>
      <c r="N385" s="3" t="str">
        <f>VLOOKUP($H385,Customers!$A$1:$I$721,7,FALSE)</f>
        <v>Business Owner</v>
      </c>
      <c r="O385" s="3">
        <f>VLOOKUP($H385,Customers!$A$1:$I$721,8,FALSE)</f>
        <v>1400000</v>
      </c>
      <c r="P385" s="3" t="str">
        <f>VLOOKUP($H385,Customers!$A$1:$I$721,9,FALSE)</f>
        <v>Corporate</v>
      </c>
      <c r="Q385" s="3" t="s">
        <v>56</v>
      </c>
      <c r="R385" s="3" t="str" cm="1">
        <f t="array" ref="R385:Y385">VLOOKUP($Q385,Cars[],{2,3,4,5,6,7,8,9},FALSE)</f>
        <v>Maruti Suzuki</v>
      </c>
      <c r="S385" s="3" t="str">
        <v>Baleno</v>
      </c>
      <c r="T385" s="3" t="str">
        <v>Hatchback</v>
      </c>
      <c r="U385" s="3" t="str">
        <v>Petrol</v>
      </c>
      <c r="V385" s="3" t="str">
        <v>Automatic</v>
      </c>
      <c r="W385" s="3">
        <v>760000</v>
      </c>
      <c r="X385" s="3">
        <v>2022</v>
      </c>
      <c r="Y385" s="3">
        <v>2</v>
      </c>
      <c r="Z385" s="3" t="s">
        <v>63</v>
      </c>
      <c r="AA385" s="3" t="str">
        <f>VLOOKUP(Z385,Dealers[],5,FALSE)</f>
        <v>East</v>
      </c>
      <c r="AB385" s="3" t="str" cm="1">
        <f t="array" ref="AB385:AE385">VLOOKUP($Z385,Dealers[],{2,7,8,9},FALSE)</f>
        <v>Bhubaneswar Motors</v>
      </c>
      <c r="AC385" s="3">
        <v>2008</v>
      </c>
      <c r="AD385" s="3">
        <v>4500</v>
      </c>
      <c r="AE385" s="3">
        <v>4.3</v>
      </c>
      <c r="AF385" s="3" t="s">
        <v>503</v>
      </c>
      <c r="AG385" s="3" t="str">
        <f>VLOOKUP($AF385,SalesPerson[],2,FALSE)</f>
        <v>Tarun Saini</v>
      </c>
      <c r="AH385" s="3">
        <f>_xlfn.XLOOKUP(AG385,Salespersons!$B:$B,Salespersons!$G:$G,,0)</f>
        <v>7</v>
      </c>
      <c r="AI385" s="3" t="str">
        <f>_xlfn.XLOOKUP(AG385,Salespersons!$B:$B,Salespersons!$I:$I,,0)</f>
        <v>True</v>
      </c>
      <c r="AJ385" s="3" t="s">
        <v>45</v>
      </c>
      <c r="AK385" s="14">
        <f t="shared" si="30"/>
        <v>3.6842105263157891E-2</v>
      </c>
      <c r="AL385" s="5">
        <v>28000</v>
      </c>
      <c r="AM385" s="5">
        <f t="shared" si="31"/>
        <v>732000</v>
      </c>
      <c r="AN385" s="16">
        <f t="shared" si="35"/>
        <v>7.32</v>
      </c>
      <c r="AO385" s="3" t="s">
        <v>202</v>
      </c>
      <c r="AP385" s="3" t="s">
        <v>100</v>
      </c>
      <c r="AQ385" s="3" t="s">
        <v>46</v>
      </c>
      <c r="AR385" s="3" t="s">
        <v>24</v>
      </c>
      <c r="AS385" s="3" t="s">
        <v>4646</v>
      </c>
      <c r="AT385" s="3" t="s">
        <v>4646</v>
      </c>
      <c r="AU385" s="3" t="s">
        <v>4646</v>
      </c>
      <c r="AV385" s="3" t="s">
        <v>4646</v>
      </c>
      <c r="AW385" s="3" t="s">
        <v>4646</v>
      </c>
    </row>
    <row r="386" spans="1:49" x14ac:dyDescent="0.3">
      <c r="A386" s="3" t="s">
        <v>863</v>
      </c>
      <c r="B386" s="4">
        <v>45730</v>
      </c>
      <c r="C386" s="4" t="str">
        <f t="shared" si="32"/>
        <v>Mar</v>
      </c>
      <c r="D386" s="4" t="str">
        <f t="shared" si="33"/>
        <v>2025</v>
      </c>
      <c r="E386" s="4">
        <v>45756</v>
      </c>
      <c r="F386" s="3" t="s">
        <v>23</v>
      </c>
      <c r="G386" s="3">
        <f t="shared" si="34"/>
        <v>26</v>
      </c>
      <c r="H386" s="3" t="s">
        <v>864</v>
      </c>
      <c r="I386" s="3" t="str">
        <f>VLOOKUP($H386,Customers!$A$1:$I$721,2,FALSE)</f>
        <v>Dinesh Kapoor</v>
      </c>
      <c r="J386" s="3" t="str">
        <f>VLOOKUP($H386,Customers!$A$1:$I$721,3,FALSE)</f>
        <v>Male</v>
      </c>
      <c r="K386" s="3">
        <f>VLOOKUP($H386,Customers!$A$1:$I$721,4,FALSE)</f>
        <v>21</v>
      </c>
      <c r="L386" s="3" t="str">
        <f>VLOOKUP($H386,Customers!$A$1:$I$721,5,FALSE)</f>
        <v>Coimbatore</v>
      </c>
      <c r="M386" s="3" t="str">
        <f>VLOOKUP($H386,Customers!$A$1:$I$721,6,FALSE)</f>
        <v>Tamil Nadu</v>
      </c>
      <c r="N386" s="3" t="str">
        <f>VLOOKUP($H386,Customers!$A$1:$I$721,7,FALSE)</f>
        <v>Engineer</v>
      </c>
      <c r="O386" s="3">
        <f>VLOOKUP($H386,Customers!$A$1:$I$721,8,FALSE)</f>
        <v>1840000</v>
      </c>
      <c r="P386" s="3" t="str">
        <f>VLOOKUP($H386,Customers!$A$1:$I$721,9,FALSE)</f>
        <v>Individual</v>
      </c>
      <c r="Q386" s="3" t="s">
        <v>81</v>
      </c>
      <c r="R386" s="3" t="str" cm="1">
        <f t="array" ref="R386:Y386">VLOOKUP($Q386,Cars[],{2,3,4,5,6,7,8,9},FALSE)</f>
        <v>Tata</v>
      </c>
      <c r="S386" s="3" t="str">
        <v>Tiago</v>
      </c>
      <c r="T386" s="3" t="str">
        <v>Hatchback</v>
      </c>
      <c r="U386" s="3" t="str">
        <v>Petrol</v>
      </c>
      <c r="V386" s="3" t="str">
        <v>Manual</v>
      </c>
      <c r="W386" s="3">
        <v>570000</v>
      </c>
      <c r="X386" s="3">
        <v>2022</v>
      </c>
      <c r="Y386" s="3">
        <v>3</v>
      </c>
      <c r="Z386" s="3" t="s">
        <v>37</v>
      </c>
      <c r="AA386" s="3" t="str">
        <f>VLOOKUP(Z386,Dealers[],5,FALSE)</f>
        <v>North</v>
      </c>
      <c r="AB386" s="3" t="str" cm="1">
        <f t="array" ref="AB386:AE386">VLOOKUP($Z386,Dealers[],{2,7,8,9},FALSE)</f>
        <v>Delhi Autoplex</v>
      </c>
      <c r="AC386" s="3">
        <v>2013</v>
      </c>
      <c r="AD386" s="3">
        <v>4500</v>
      </c>
      <c r="AE386" s="3">
        <v>3.7</v>
      </c>
      <c r="AF386" s="3" t="s">
        <v>574</v>
      </c>
      <c r="AG386" s="3" t="str">
        <f>VLOOKUP($AF386,SalesPerson[],2,FALSE)</f>
        <v>Vivek Iyer</v>
      </c>
      <c r="AH386" s="3">
        <f>_xlfn.XLOOKUP(AG386,Salespersons!$B:$B,Salespersons!$G:$G,,0)</f>
        <v>4</v>
      </c>
      <c r="AI386" s="3" t="str">
        <f>_xlfn.XLOOKUP(AG386,Salespersons!$B:$B,Salespersons!$I:$I,,0)</f>
        <v>True</v>
      </c>
      <c r="AJ386" s="3" t="s">
        <v>268</v>
      </c>
      <c r="AK386" s="14">
        <f t="shared" ref="AK386:AK449" si="36">AL386/W386</f>
        <v>1.9298245614035089E-2</v>
      </c>
      <c r="AL386" s="5">
        <v>11000</v>
      </c>
      <c r="AM386" s="5">
        <f t="shared" ref="AM386:AM449" si="37">W386-AL386</f>
        <v>559000</v>
      </c>
      <c r="AN386" s="16">
        <f t="shared" si="35"/>
        <v>5.59</v>
      </c>
      <c r="AO386" s="3" t="s">
        <v>95</v>
      </c>
      <c r="AP386" s="3" t="s">
        <v>96</v>
      </c>
      <c r="AQ386" s="3" t="s">
        <v>86</v>
      </c>
      <c r="AR386" s="3" t="s">
        <v>47</v>
      </c>
      <c r="AS386" s="3" t="str" cm="1">
        <f t="array" ref="AS386:AW386">VLOOKUP($A386,Feedback[],{2,4,5,6,7},FALSE)</f>
        <v>FB0201</v>
      </c>
      <c r="AT386" s="3">
        <v>5</v>
      </c>
      <c r="AU386" s="3">
        <v>10</v>
      </c>
      <c r="AV386" s="3" t="str">
        <v>Dealer Visit</v>
      </c>
      <c r="AW386" s="3" t="str">
        <v>None</v>
      </c>
    </row>
    <row r="387" spans="1:49" x14ac:dyDescent="0.3">
      <c r="A387" s="3" t="s">
        <v>865</v>
      </c>
      <c r="B387" s="4">
        <v>45731</v>
      </c>
      <c r="C387" s="4" t="str">
        <f t="shared" ref="C387:C450" si="38">TEXT(B387,"mmm")</f>
        <v>Mar</v>
      </c>
      <c r="D387" s="4" t="str">
        <f t="shared" ref="D387:D450" si="39">TEXT(B387,"yyyy")</f>
        <v>2025</v>
      </c>
      <c r="E387" s="4">
        <v>45751</v>
      </c>
      <c r="F387" s="3" t="s">
        <v>23</v>
      </c>
      <c r="G387" s="3">
        <f t="shared" ref="G387:G450" si="40">IF(E387=0,"",E387-B387)</f>
        <v>20</v>
      </c>
      <c r="H387" s="3" t="s">
        <v>398</v>
      </c>
      <c r="I387" s="3" t="str">
        <f>VLOOKUP($H387,Customers!$A$1:$I$721,2,FALSE)</f>
        <v>Ayesha Nair</v>
      </c>
      <c r="J387" s="3" t="str">
        <f>VLOOKUP($H387,Customers!$A$1:$I$721,3,FALSE)</f>
        <v>Female</v>
      </c>
      <c r="K387" s="3">
        <f>VLOOKUP($H387,Customers!$A$1:$I$721,4,FALSE)</f>
        <v>37</v>
      </c>
      <c r="L387" s="3" t="str">
        <f>VLOOKUP($H387,Customers!$A$1:$I$721,5,FALSE)</f>
        <v>Chennai</v>
      </c>
      <c r="M387" s="3" t="str">
        <f>VLOOKUP($H387,Customers!$A$1:$I$721,6,FALSE)</f>
        <v>Tamil Nadu</v>
      </c>
      <c r="N387" s="3" t="str">
        <f>VLOOKUP($H387,Customers!$A$1:$I$721,7,FALSE)</f>
        <v>Salaried - Private</v>
      </c>
      <c r="O387" s="3">
        <f>VLOOKUP($H387,Customers!$A$1:$I$721,8,FALSE)</f>
        <v>850000</v>
      </c>
      <c r="P387" s="3" t="str">
        <f>VLOOKUP($H387,Customers!$A$1:$I$721,9,FALSE)</f>
        <v>Individual</v>
      </c>
      <c r="Q387" s="3" t="s">
        <v>99</v>
      </c>
      <c r="R387" s="3" t="str" cm="1">
        <f t="array" ref="R387:Y387">VLOOKUP($Q387,Cars[],{2,3,4,5,6,7,8,9},FALSE)</f>
        <v>Volkswagen</v>
      </c>
      <c r="S387" s="3" t="str">
        <v>Virtus</v>
      </c>
      <c r="T387" s="3" t="str">
        <v>Sedan</v>
      </c>
      <c r="U387" s="3" t="str">
        <v>Petrol</v>
      </c>
      <c r="V387" s="3" t="str">
        <v>Automatic</v>
      </c>
      <c r="W387" s="3">
        <v>1350000</v>
      </c>
      <c r="X387" s="3">
        <v>2022</v>
      </c>
      <c r="Y387" s="3">
        <v>3</v>
      </c>
      <c r="Z387" s="3" t="s">
        <v>173</v>
      </c>
      <c r="AA387" s="3" t="str">
        <f>VLOOKUP(Z387,Dealers[],5,FALSE)</f>
        <v>South</v>
      </c>
      <c r="AB387" s="3" t="str" cm="1">
        <f t="array" ref="AB387:AE387">VLOOKUP($Z387,Dealers[],{2,7,8,9},FALSE)</f>
        <v>Chennai Wheels</v>
      </c>
      <c r="AC387" s="3">
        <v>2007</v>
      </c>
      <c r="AD387" s="3">
        <v>4500</v>
      </c>
      <c r="AE387" s="3">
        <v>4.7</v>
      </c>
      <c r="AF387" s="3" t="s">
        <v>447</v>
      </c>
      <c r="AG387" s="3" t="str">
        <f>VLOOKUP($AF387,SalesPerson[],2,FALSE)</f>
        <v>Karan Saini</v>
      </c>
      <c r="AH387" s="3">
        <f>_xlfn.XLOOKUP(AG387,Salespersons!$B:$B,Salespersons!$G:$G,,0)</f>
        <v>5</v>
      </c>
      <c r="AI387" s="3" t="str">
        <f>_xlfn.XLOOKUP(AG387,Salespersons!$B:$B,Salespersons!$I:$I,,0)</f>
        <v>True</v>
      </c>
      <c r="AJ387" s="3" t="s">
        <v>59</v>
      </c>
      <c r="AK387" s="14">
        <f t="shared" si="36"/>
        <v>0</v>
      </c>
      <c r="AL387" s="5">
        <v>0</v>
      </c>
      <c r="AM387" s="5">
        <f t="shared" si="37"/>
        <v>1350000</v>
      </c>
      <c r="AN387" s="16">
        <f t="shared" ref="AN387:AN450" si="41">AM387/100000</f>
        <v>13.5</v>
      </c>
      <c r="AO387" s="3" t="s">
        <v>95</v>
      </c>
      <c r="AP387" s="3" t="s">
        <v>100</v>
      </c>
      <c r="AQ387" s="3" t="s">
        <v>46</v>
      </c>
      <c r="AR387" s="3" t="s">
        <v>47</v>
      </c>
      <c r="AS387" s="3" t="s">
        <v>4646</v>
      </c>
      <c r="AT387" s="3" t="s">
        <v>4646</v>
      </c>
      <c r="AU387" s="3" t="s">
        <v>4646</v>
      </c>
      <c r="AV387" s="3" t="s">
        <v>4646</v>
      </c>
      <c r="AW387" s="3" t="s">
        <v>4646</v>
      </c>
    </row>
    <row r="388" spans="1:49" x14ac:dyDescent="0.3">
      <c r="A388" s="3" t="s">
        <v>866</v>
      </c>
      <c r="B388" s="4">
        <v>45732</v>
      </c>
      <c r="C388" s="4" t="str">
        <f t="shared" si="38"/>
        <v>Mar</v>
      </c>
      <c r="D388" s="4" t="str">
        <f t="shared" si="39"/>
        <v>2025</v>
      </c>
      <c r="E388" s="4">
        <v>45748</v>
      </c>
      <c r="F388" s="3" t="s">
        <v>23</v>
      </c>
      <c r="G388" s="3">
        <f t="shared" si="40"/>
        <v>16</v>
      </c>
      <c r="H388" s="3" t="s">
        <v>867</v>
      </c>
      <c r="I388" s="3" t="str">
        <f>VLOOKUP($H388,Customers!$A$1:$I$721,2,FALSE)</f>
        <v>Sandeep Patel</v>
      </c>
      <c r="J388" s="3" t="str">
        <f>VLOOKUP($H388,Customers!$A$1:$I$721,3,FALSE)</f>
        <v>Male</v>
      </c>
      <c r="K388" s="3">
        <f>VLOOKUP($H388,Customers!$A$1:$I$721,4,FALSE)</f>
        <v>38</v>
      </c>
      <c r="L388" s="3" t="str">
        <f>VLOOKUP($H388,Customers!$A$1:$I$721,5,FALSE)</f>
        <v>Patna</v>
      </c>
      <c r="M388" s="3" t="str">
        <f>VLOOKUP($H388,Customers!$A$1:$I$721,6,FALSE)</f>
        <v>Bihar</v>
      </c>
      <c r="N388" s="3" t="str">
        <f>VLOOKUP($H388,Customers!$A$1:$I$721,7,FALSE)</f>
        <v>Doctor</v>
      </c>
      <c r="O388" s="3">
        <f>VLOOKUP($H388,Customers!$A$1:$I$721,8,FALSE)</f>
        <v>1870000</v>
      </c>
      <c r="P388" s="3" t="str">
        <f>VLOOKUP($H388,Customers!$A$1:$I$721,9,FALSE)</f>
        <v>Individual</v>
      </c>
      <c r="Q388" s="3" t="s">
        <v>153</v>
      </c>
      <c r="R388" s="3" t="str" cm="1">
        <f t="array" ref="R388:Y388">VLOOKUP($Q388,Cars[],{2,3,4,5,6,7,8,9},FALSE)</f>
        <v>Honda</v>
      </c>
      <c r="S388" s="3" t="str">
        <v>Amaze</v>
      </c>
      <c r="T388" s="3" t="str">
        <v>Sedan</v>
      </c>
      <c r="U388" s="3" t="str">
        <v>Petrol</v>
      </c>
      <c r="V388" s="3" t="str">
        <v>Manual</v>
      </c>
      <c r="W388" s="3">
        <v>800000</v>
      </c>
      <c r="X388" s="3">
        <v>2024</v>
      </c>
      <c r="Y388" s="3">
        <v>3</v>
      </c>
      <c r="Z388" s="3" t="s">
        <v>249</v>
      </c>
      <c r="AA388" s="3" t="str">
        <f>VLOOKUP(Z388,Dealers[],5,FALSE)</f>
        <v>East</v>
      </c>
      <c r="AB388" s="3" t="str" cm="1">
        <f t="array" ref="AB388:AE388">VLOOKUP($Z388,Dealers[],{2,7,8,9},FALSE)</f>
        <v>Patna Autoplex</v>
      </c>
      <c r="AC388" s="3">
        <v>2007</v>
      </c>
      <c r="AD388" s="3">
        <v>8000</v>
      </c>
      <c r="AE388" s="3">
        <v>3.9</v>
      </c>
      <c r="AF388" s="3" t="s">
        <v>396</v>
      </c>
      <c r="AG388" s="3" t="str">
        <f>VLOOKUP($AF388,SalesPerson[],2,FALSE)</f>
        <v>Akash Pillai</v>
      </c>
      <c r="AH388" s="3">
        <f>_xlfn.XLOOKUP(AG388,Salespersons!$B:$B,Salespersons!$G:$G,,0)</f>
        <v>7</v>
      </c>
      <c r="AI388" s="3" t="str">
        <f>_xlfn.XLOOKUP(AG388,Salespersons!$B:$B,Salespersons!$I:$I,,0)</f>
        <v>True</v>
      </c>
      <c r="AJ388" s="3" t="s">
        <v>19</v>
      </c>
      <c r="AK388" s="14">
        <f t="shared" si="36"/>
        <v>2.5000000000000001E-2</v>
      </c>
      <c r="AL388" s="5">
        <v>20000</v>
      </c>
      <c r="AM388" s="5">
        <f t="shared" si="37"/>
        <v>780000</v>
      </c>
      <c r="AN388" s="16">
        <f t="shared" si="41"/>
        <v>7.8</v>
      </c>
      <c r="AO388" s="3" t="s">
        <v>95</v>
      </c>
      <c r="AP388" s="3" t="s">
        <v>96</v>
      </c>
      <c r="AQ388" s="3" t="s">
        <v>33</v>
      </c>
      <c r="AR388" s="3" t="s">
        <v>24</v>
      </c>
      <c r="AS388" s="3" t="s">
        <v>4646</v>
      </c>
      <c r="AT388" s="3" t="s">
        <v>4646</v>
      </c>
      <c r="AU388" s="3" t="s">
        <v>4646</v>
      </c>
      <c r="AV388" s="3" t="s">
        <v>4646</v>
      </c>
      <c r="AW388" s="3" t="s">
        <v>4646</v>
      </c>
    </row>
    <row r="389" spans="1:49" x14ac:dyDescent="0.3">
      <c r="A389" s="3" t="s">
        <v>868</v>
      </c>
      <c r="B389" s="4">
        <v>45733</v>
      </c>
      <c r="C389" s="4" t="str">
        <f t="shared" si="38"/>
        <v>Mar</v>
      </c>
      <c r="D389" s="4" t="str">
        <f t="shared" si="39"/>
        <v>2025</v>
      </c>
      <c r="E389" s="4">
        <v>45747</v>
      </c>
      <c r="F389" s="3" t="s">
        <v>23</v>
      </c>
      <c r="G389" s="3">
        <f t="shared" si="40"/>
        <v>14</v>
      </c>
      <c r="H389" s="3" t="s">
        <v>869</v>
      </c>
      <c r="I389" s="3" t="str">
        <f>VLOOKUP($H389,Customers!$A$1:$I$721,2,FALSE)</f>
        <v>Kunal Bansal</v>
      </c>
      <c r="J389" s="3" t="str">
        <f>VLOOKUP($H389,Customers!$A$1:$I$721,3,FALSE)</f>
        <v>Male</v>
      </c>
      <c r="K389" s="3">
        <f>VLOOKUP($H389,Customers!$A$1:$I$721,4,FALSE)</f>
        <v>30</v>
      </c>
      <c r="L389" s="3" t="str">
        <f>VLOOKUP($H389,Customers!$A$1:$I$721,5,FALSE)</f>
        <v>Bhubaneswar</v>
      </c>
      <c r="M389" s="3" t="str">
        <f>VLOOKUP($H389,Customers!$A$1:$I$721,6,FALSE)</f>
        <v>Odisha</v>
      </c>
      <c r="N389" s="3" t="str">
        <f>VLOOKUP($H389,Customers!$A$1:$I$721,7,FALSE)</f>
        <v>Engineer</v>
      </c>
      <c r="O389" s="3">
        <f>VLOOKUP($H389,Customers!$A$1:$I$721,8,FALSE)</f>
        <v>1970000</v>
      </c>
      <c r="P389" s="3" t="str">
        <f>VLOOKUP($H389,Customers!$A$1:$I$721,9,FALSE)</f>
        <v>Individual</v>
      </c>
      <c r="Q389" s="3" t="s">
        <v>138</v>
      </c>
      <c r="R389" s="3" t="str" cm="1">
        <f t="array" ref="R389:Y389">VLOOKUP($Q389,Cars[],{2,3,4,5,6,7,8,9},FALSE)</f>
        <v>Tata</v>
      </c>
      <c r="S389" s="3" t="str">
        <v>Nexon</v>
      </c>
      <c r="T389" s="3" t="str">
        <v>SUV</v>
      </c>
      <c r="U389" s="3" t="str">
        <v>Diesel</v>
      </c>
      <c r="V389" s="3" t="str">
        <v>Manual</v>
      </c>
      <c r="W389" s="3">
        <v>950000</v>
      </c>
      <c r="X389" s="3">
        <v>2023</v>
      </c>
      <c r="Y389" s="3">
        <v>3</v>
      </c>
      <c r="Z389" s="3" t="s">
        <v>63</v>
      </c>
      <c r="AA389" s="3" t="str">
        <f>VLOOKUP(Z389,Dealers[],5,FALSE)</f>
        <v>East</v>
      </c>
      <c r="AB389" s="3" t="str" cm="1">
        <f t="array" ref="AB389:AE389">VLOOKUP($Z389,Dealers[],{2,7,8,9},FALSE)</f>
        <v>Bhubaneswar Motors</v>
      </c>
      <c r="AC389" s="3">
        <v>2008</v>
      </c>
      <c r="AD389" s="3">
        <v>4500</v>
      </c>
      <c r="AE389" s="3">
        <v>4.3</v>
      </c>
      <c r="AF389" s="3" t="s">
        <v>64</v>
      </c>
      <c r="AG389" s="3" t="str">
        <f>VLOOKUP($AF389,SalesPerson[],2,FALSE)</f>
        <v>Akash Jain</v>
      </c>
      <c r="AH389" s="3">
        <f>_xlfn.XLOOKUP(AG389,Salespersons!$B:$B,Salespersons!$G:$G,,0)</f>
        <v>5</v>
      </c>
      <c r="AI389" s="3" t="str">
        <f>_xlfn.XLOOKUP(AG389,Salespersons!$B:$B,Salespersons!$I:$I,,0)</f>
        <v>True</v>
      </c>
      <c r="AJ389" s="3" t="s">
        <v>75</v>
      </c>
      <c r="AK389" s="14">
        <f t="shared" si="36"/>
        <v>0</v>
      </c>
      <c r="AL389" s="5">
        <v>0</v>
      </c>
      <c r="AM389" s="5">
        <f t="shared" si="37"/>
        <v>950000</v>
      </c>
      <c r="AN389" s="16">
        <f t="shared" si="41"/>
        <v>9.5</v>
      </c>
      <c r="AO389" s="3" t="s">
        <v>20</v>
      </c>
      <c r="AP389" s="3" t="s">
        <v>21</v>
      </c>
      <c r="AQ389" s="3" t="s">
        <v>122</v>
      </c>
      <c r="AR389" s="3" t="s">
        <v>47</v>
      </c>
      <c r="AS389" s="3" t="s">
        <v>4646</v>
      </c>
      <c r="AT389" s="3" t="s">
        <v>4646</v>
      </c>
      <c r="AU389" s="3" t="s">
        <v>4646</v>
      </c>
      <c r="AV389" s="3" t="s">
        <v>4646</v>
      </c>
      <c r="AW389" s="3" t="s">
        <v>4646</v>
      </c>
    </row>
    <row r="390" spans="1:49" x14ac:dyDescent="0.3">
      <c r="A390" s="3" t="s">
        <v>870</v>
      </c>
      <c r="B390" s="4">
        <v>45733</v>
      </c>
      <c r="C390" s="4" t="str">
        <f t="shared" si="38"/>
        <v>Mar</v>
      </c>
      <c r="D390" s="4" t="str">
        <f t="shared" si="39"/>
        <v>2025</v>
      </c>
      <c r="E390" s="4">
        <v>45766</v>
      </c>
      <c r="F390" s="3" t="s">
        <v>23</v>
      </c>
      <c r="G390" s="3">
        <f t="shared" si="40"/>
        <v>33</v>
      </c>
      <c r="H390" s="3" t="s">
        <v>606</v>
      </c>
      <c r="I390" s="3" t="str">
        <f>VLOOKUP($H390,Customers!$A$1:$I$721,2,FALSE)</f>
        <v>Vinod Khanna</v>
      </c>
      <c r="J390" s="3" t="str">
        <f>VLOOKUP($H390,Customers!$A$1:$I$721,3,FALSE)</f>
        <v>Male</v>
      </c>
      <c r="K390" s="3">
        <f>VLOOKUP($H390,Customers!$A$1:$I$721,4,FALSE)</f>
        <v>37</v>
      </c>
      <c r="L390" s="3" t="str">
        <f>VLOOKUP($H390,Customers!$A$1:$I$721,5,FALSE)</f>
        <v>Coimbatore</v>
      </c>
      <c r="M390" s="3" t="str">
        <f>VLOOKUP($H390,Customers!$A$1:$I$721,6,FALSE)</f>
        <v>Tamil Nadu</v>
      </c>
      <c r="N390" s="3" t="str">
        <f>VLOOKUP($H390,Customers!$A$1:$I$721,7,FALSE)</f>
        <v>Doctor</v>
      </c>
      <c r="O390" s="3">
        <f>VLOOKUP($H390,Customers!$A$1:$I$721,8,FALSE)</f>
        <v>3720000</v>
      </c>
      <c r="P390" s="3" t="str">
        <f>VLOOKUP($H390,Customers!$A$1:$I$721,9,FALSE)</f>
        <v>Individual</v>
      </c>
      <c r="Q390" s="3" t="s">
        <v>167</v>
      </c>
      <c r="R390" s="3" t="str" cm="1">
        <f t="array" ref="R390:Y390">VLOOKUP($Q390,Cars[],{2,3,4,5,6,7,8,9},FALSE)</f>
        <v>Hyundai</v>
      </c>
      <c r="S390" s="3" t="str">
        <v>Alcazar</v>
      </c>
      <c r="T390" s="3" t="str">
        <v>SUV</v>
      </c>
      <c r="U390" s="3" t="str">
        <v>Diesel</v>
      </c>
      <c r="V390" s="3" t="str">
        <v>Automatic</v>
      </c>
      <c r="W390" s="3">
        <v>1700000</v>
      </c>
      <c r="X390" s="3">
        <v>2024</v>
      </c>
      <c r="Y390" s="3">
        <v>2</v>
      </c>
      <c r="Z390" s="3" t="s">
        <v>186</v>
      </c>
      <c r="AA390" s="3" t="str">
        <f>VLOOKUP(Z390,Dealers[],5,FALSE)</f>
        <v>South</v>
      </c>
      <c r="AB390" s="3" t="str" cm="1">
        <f t="array" ref="AB390:AE390">VLOOKUP($Z390,Dealers[],{2,7,8,9},FALSE)</f>
        <v>Coimbatore Car World</v>
      </c>
      <c r="AC390" s="3">
        <v>2015</v>
      </c>
      <c r="AD390" s="3">
        <v>4500</v>
      </c>
      <c r="AE390" s="3">
        <v>4.3</v>
      </c>
      <c r="AF390" s="3" t="s">
        <v>604</v>
      </c>
      <c r="AG390" s="3" t="str">
        <f>VLOOKUP($AF390,SalesPerson[],2,FALSE)</f>
        <v>Yash Rao</v>
      </c>
      <c r="AH390" s="3">
        <f>_xlfn.XLOOKUP(AG390,Salespersons!$B:$B,Salespersons!$G:$G,,0)</f>
        <v>7</v>
      </c>
      <c r="AI390" s="3" t="str">
        <f>_xlfn.XLOOKUP(AG390,Salespersons!$B:$B,Salespersons!$I:$I,,0)</f>
        <v>True</v>
      </c>
      <c r="AJ390" s="3" t="s">
        <v>78</v>
      </c>
      <c r="AK390" s="14">
        <f t="shared" si="36"/>
        <v>2.5882352941176471E-2</v>
      </c>
      <c r="AL390" s="5">
        <v>44000</v>
      </c>
      <c r="AM390" s="5">
        <f t="shared" si="37"/>
        <v>1656000</v>
      </c>
      <c r="AN390" s="16">
        <f t="shared" si="41"/>
        <v>16.559999999999999</v>
      </c>
      <c r="AO390" s="3" t="s">
        <v>31</v>
      </c>
      <c r="AP390" s="3" t="s">
        <v>39</v>
      </c>
      <c r="AQ390" s="3" t="s">
        <v>86</v>
      </c>
      <c r="AR390" s="3" t="s">
        <v>47</v>
      </c>
      <c r="AS390" s="3" t="s">
        <v>4646</v>
      </c>
      <c r="AT390" s="3" t="s">
        <v>4646</v>
      </c>
      <c r="AU390" s="3" t="s">
        <v>4646</v>
      </c>
      <c r="AV390" s="3" t="s">
        <v>4646</v>
      </c>
      <c r="AW390" s="3" t="s">
        <v>4646</v>
      </c>
    </row>
    <row r="391" spans="1:49" x14ac:dyDescent="0.3">
      <c r="A391" s="3" t="s">
        <v>871</v>
      </c>
      <c r="B391" s="4">
        <v>45734</v>
      </c>
      <c r="C391" s="4" t="str">
        <f t="shared" si="38"/>
        <v>Mar</v>
      </c>
      <c r="D391" s="4" t="str">
        <f t="shared" si="39"/>
        <v>2025</v>
      </c>
      <c r="E391" s="4">
        <v>45741</v>
      </c>
      <c r="F391" s="3" t="s">
        <v>23</v>
      </c>
      <c r="G391" s="3">
        <f t="shared" si="40"/>
        <v>7</v>
      </c>
      <c r="H391" s="3" t="s">
        <v>872</v>
      </c>
      <c r="I391" s="3" t="str">
        <f>VLOOKUP($H391,Customers!$A$1:$I$721,2,FALSE)</f>
        <v>Akash Malhotra</v>
      </c>
      <c r="J391" s="3" t="str">
        <f>VLOOKUP($H391,Customers!$A$1:$I$721,3,FALSE)</f>
        <v>Male</v>
      </c>
      <c r="K391" s="3">
        <f>VLOOKUP($H391,Customers!$A$1:$I$721,4,FALSE)</f>
        <v>30</v>
      </c>
      <c r="L391" s="3" t="str">
        <f>VLOOKUP($H391,Customers!$A$1:$I$721,5,FALSE)</f>
        <v>Kolkata</v>
      </c>
      <c r="M391" s="3" t="str">
        <f>VLOOKUP($H391,Customers!$A$1:$I$721,6,FALSE)</f>
        <v>West Bengal</v>
      </c>
      <c r="N391" s="3" t="str">
        <f>VLOOKUP($H391,Customers!$A$1:$I$721,7,FALSE)</f>
        <v>Doctor</v>
      </c>
      <c r="O391" s="3">
        <f>VLOOKUP($H391,Customers!$A$1:$I$721,8,FALSE)</f>
        <v>1660000</v>
      </c>
      <c r="P391" s="3" t="str">
        <f>VLOOKUP($H391,Customers!$A$1:$I$721,9,FALSE)</f>
        <v>Individual</v>
      </c>
      <c r="Q391" s="3" t="s">
        <v>42</v>
      </c>
      <c r="R391" s="3" t="str" cm="1">
        <f t="array" ref="R391:Y391">VLOOKUP($Q391,Cars[],{2,3,4,5,6,7,8,9},FALSE)</f>
        <v>Maruti Suzuki</v>
      </c>
      <c r="S391" s="3" t="str">
        <v>Swift</v>
      </c>
      <c r="T391" s="3" t="str">
        <v>Hatchback</v>
      </c>
      <c r="U391" s="3" t="str">
        <v>Petrol</v>
      </c>
      <c r="V391" s="3" t="str">
        <v>Manual</v>
      </c>
      <c r="W391" s="3">
        <v>650000</v>
      </c>
      <c r="X391" s="3">
        <v>2024</v>
      </c>
      <c r="Y391" s="3">
        <v>3</v>
      </c>
      <c r="Z391" s="3" t="s">
        <v>402</v>
      </c>
      <c r="AA391" s="3" t="str">
        <f>VLOOKUP(Z391,Dealers[],5,FALSE)</f>
        <v>East</v>
      </c>
      <c r="AB391" s="3" t="str" cm="1">
        <f t="array" ref="AB391:AE391">VLOOKUP($Z391,Dealers[],{2,7,8,9},FALSE)</f>
        <v>Kolkata Car World</v>
      </c>
      <c r="AC391" s="3">
        <v>2012</v>
      </c>
      <c r="AD391" s="3">
        <v>4500</v>
      </c>
      <c r="AE391" s="3">
        <v>4.0999999999999996</v>
      </c>
      <c r="AF391" s="3" t="s">
        <v>403</v>
      </c>
      <c r="AG391" s="3" t="str">
        <f>VLOOKUP($AF391,SalesPerson[],2,FALSE)</f>
        <v>Akash Khanna</v>
      </c>
      <c r="AH391" s="3">
        <f>_xlfn.XLOOKUP(AG391,Salespersons!$B:$B,Salespersons!$G:$G,,0)</f>
        <v>5</v>
      </c>
      <c r="AI391" s="3" t="str">
        <f>_xlfn.XLOOKUP(AG391,Salespersons!$B:$B,Salespersons!$I:$I,,0)</f>
        <v>True</v>
      </c>
      <c r="AJ391" s="3" t="s">
        <v>78</v>
      </c>
      <c r="AK391" s="14">
        <f t="shared" si="36"/>
        <v>0</v>
      </c>
      <c r="AL391" s="5">
        <v>0</v>
      </c>
      <c r="AM391" s="5">
        <f t="shared" si="37"/>
        <v>650000</v>
      </c>
      <c r="AN391" s="16">
        <f t="shared" si="41"/>
        <v>6.5</v>
      </c>
      <c r="AO391" s="3" t="s">
        <v>20</v>
      </c>
      <c r="AP391" s="3" t="s">
        <v>21</v>
      </c>
      <c r="AQ391" s="3" t="s">
        <v>53</v>
      </c>
      <c r="AR391" s="3" t="s">
        <v>24</v>
      </c>
      <c r="AS391" s="3" t="s">
        <v>4646</v>
      </c>
      <c r="AT391" s="3" t="s">
        <v>4646</v>
      </c>
      <c r="AU391" s="3" t="s">
        <v>4646</v>
      </c>
      <c r="AV391" s="3" t="s">
        <v>4646</v>
      </c>
      <c r="AW391" s="3" t="s">
        <v>4646</v>
      </c>
    </row>
    <row r="392" spans="1:49" x14ac:dyDescent="0.3">
      <c r="A392" s="3" t="s">
        <v>873</v>
      </c>
      <c r="B392" s="4">
        <v>45734</v>
      </c>
      <c r="C392" s="4" t="str">
        <f t="shared" si="38"/>
        <v>Mar</v>
      </c>
      <c r="D392" s="4" t="str">
        <f t="shared" si="39"/>
        <v>2025</v>
      </c>
      <c r="E392" s="4">
        <v>45760</v>
      </c>
      <c r="F392" s="3" t="s">
        <v>23</v>
      </c>
      <c r="G392" s="3">
        <f t="shared" si="40"/>
        <v>26</v>
      </c>
      <c r="H392" s="3" t="s">
        <v>874</v>
      </c>
      <c r="I392" s="3" t="str">
        <f>VLOOKUP($H392,Customers!$A$1:$I$721,2,FALSE)</f>
        <v>Ramesh Verma</v>
      </c>
      <c r="J392" s="3" t="str">
        <f>VLOOKUP($H392,Customers!$A$1:$I$721,3,FALSE)</f>
        <v>Male</v>
      </c>
      <c r="K392" s="3">
        <f>VLOOKUP($H392,Customers!$A$1:$I$721,4,FALSE)</f>
        <v>46</v>
      </c>
      <c r="L392" s="3" t="str">
        <f>VLOOKUP($H392,Customers!$A$1:$I$721,5,FALSE)</f>
        <v>Guwahati</v>
      </c>
      <c r="M392" s="3" t="str">
        <f>VLOOKUP($H392,Customers!$A$1:$I$721,6,FALSE)</f>
        <v>Assam</v>
      </c>
      <c r="N392" s="3" t="str">
        <f>VLOOKUP($H392,Customers!$A$1:$I$721,7,FALSE)</f>
        <v>Business Owner</v>
      </c>
      <c r="O392" s="3">
        <f>VLOOKUP($H392,Customers!$A$1:$I$721,8,FALSE)</f>
        <v>1620000</v>
      </c>
      <c r="P392" s="3" t="str">
        <f>VLOOKUP($H392,Customers!$A$1:$I$721,9,FALSE)</f>
        <v>Individual</v>
      </c>
      <c r="Q392" s="3" t="s">
        <v>332</v>
      </c>
      <c r="R392" s="3" t="str" cm="1">
        <f t="array" ref="R392:Y392">VLOOKUP($Q392,Cars[],{2,3,4,5,6,7,8,9},FALSE)</f>
        <v>Kia</v>
      </c>
      <c r="S392" s="3" t="str">
        <v>Seltos</v>
      </c>
      <c r="T392" s="3" t="str">
        <v>SUV</v>
      </c>
      <c r="U392" s="3" t="str">
        <v>Petrol</v>
      </c>
      <c r="V392" s="3" t="str">
        <v>Automatic</v>
      </c>
      <c r="W392" s="3">
        <v>1350000</v>
      </c>
      <c r="X392" s="3">
        <v>2023</v>
      </c>
      <c r="Y392" s="3">
        <v>3</v>
      </c>
      <c r="Z392" s="3" t="s">
        <v>134</v>
      </c>
      <c r="AA392" s="3" t="str">
        <f>VLOOKUP(Z392,Dealers[],5,FALSE)</f>
        <v>East</v>
      </c>
      <c r="AB392" s="3" t="str" cm="1">
        <f t="array" ref="AB392:AE392">VLOOKUP($Z392,Dealers[],{2,7,8,9},FALSE)</f>
        <v>Guwahati Automobiles</v>
      </c>
      <c r="AC392" s="3">
        <v>2005</v>
      </c>
      <c r="AD392" s="3">
        <v>12000</v>
      </c>
      <c r="AE392" s="3">
        <v>4.4000000000000004</v>
      </c>
      <c r="AF392" s="3" t="s">
        <v>183</v>
      </c>
      <c r="AG392" s="3" t="str">
        <f>VLOOKUP($AF392,SalesPerson[],2,FALSE)</f>
        <v>Varun Yadav</v>
      </c>
      <c r="AH392" s="3">
        <f>_xlfn.XLOOKUP(AG392,Salespersons!$B:$B,Salespersons!$G:$G,,0)</f>
        <v>6</v>
      </c>
      <c r="AI392" s="3" t="str">
        <f>_xlfn.XLOOKUP(AG392,Salespersons!$B:$B,Salespersons!$I:$I,,0)</f>
        <v>True</v>
      </c>
      <c r="AJ392" s="3" t="s">
        <v>268</v>
      </c>
      <c r="AK392" s="14">
        <f t="shared" si="36"/>
        <v>8.8888888888888889E-3</v>
      </c>
      <c r="AL392" s="5">
        <v>12000</v>
      </c>
      <c r="AM392" s="5">
        <f t="shared" si="37"/>
        <v>1338000</v>
      </c>
      <c r="AN392" s="16">
        <f t="shared" si="41"/>
        <v>13.38</v>
      </c>
      <c r="AO392" s="3" t="s">
        <v>31</v>
      </c>
      <c r="AP392" s="3" t="s">
        <v>70</v>
      </c>
      <c r="AQ392" s="3" t="s">
        <v>33</v>
      </c>
      <c r="AR392" s="3" t="s">
        <v>24</v>
      </c>
      <c r="AS392" s="3" t="str" cm="1">
        <f t="array" ref="AS392:AW392">VLOOKUP($A392,Feedback[],{2,4,5,6,7},FALSE)</f>
        <v>FB0202</v>
      </c>
      <c r="AT392" s="3">
        <v>3</v>
      </c>
      <c r="AU392" s="3">
        <v>6</v>
      </c>
      <c r="AV392" s="3" t="str">
        <v>Dealer Visit</v>
      </c>
      <c r="AW392" s="3" t="str">
        <v>Pricing</v>
      </c>
    </row>
    <row r="393" spans="1:49" x14ac:dyDescent="0.3">
      <c r="A393" s="3" t="s">
        <v>875</v>
      </c>
      <c r="B393" s="4">
        <v>45736</v>
      </c>
      <c r="C393" s="4" t="str">
        <f t="shared" si="38"/>
        <v>Mar</v>
      </c>
      <c r="D393" s="4" t="str">
        <f t="shared" si="39"/>
        <v>2025</v>
      </c>
      <c r="E393" s="4">
        <v>45745</v>
      </c>
      <c r="F393" s="3" t="s">
        <v>23</v>
      </c>
      <c r="G393" s="3">
        <f t="shared" si="40"/>
        <v>9</v>
      </c>
      <c r="H393" s="3" t="s">
        <v>876</v>
      </c>
      <c r="I393" s="3" t="str">
        <f>VLOOKUP($H393,Customers!$A$1:$I$721,2,FALSE)</f>
        <v>Akash Mehta</v>
      </c>
      <c r="J393" s="3" t="str">
        <f>VLOOKUP($H393,Customers!$A$1:$I$721,3,FALSE)</f>
        <v>Male</v>
      </c>
      <c r="K393" s="3">
        <f>VLOOKUP($H393,Customers!$A$1:$I$721,4,FALSE)</f>
        <v>43</v>
      </c>
      <c r="L393" s="3" t="str">
        <f>VLOOKUP($H393,Customers!$A$1:$I$721,5,FALSE)</f>
        <v>Mysuru</v>
      </c>
      <c r="M393" s="3" t="str">
        <f>VLOOKUP($H393,Customers!$A$1:$I$721,6,FALSE)</f>
        <v>Karnataka</v>
      </c>
      <c r="N393" s="3" t="str">
        <f>VLOOKUP($H393,Customers!$A$1:$I$721,7,FALSE)</f>
        <v>Business Owner</v>
      </c>
      <c r="O393" s="3">
        <f>VLOOKUP($H393,Customers!$A$1:$I$721,8,FALSE)</f>
        <v>3290000</v>
      </c>
      <c r="P393" s="3" t="str">
        <f>VLOOKUP($H393,Customers!$A$1:$I$721,9,FALSE)</f>
        <v>Corporate</v>
      </c>
      <c r="Q393" s="3" t="s">
        <v>92</v>
      </c>
      <c r="R393" s="3" t="str" cm="1">
        <f t="array" ref="R393:Y393">VLOOKUP($Q393,Cars[],{2,3,4,5,6,7,8,9},FALSE)</f>
        <v>Hyundai</v>
      </c>
      <c r="S393" s="3" t="str">
        <v>Verna</v>
      </c>
      <c r="T393" s="3" t="str">
        <v>Sedan</v>
      </c>
      <c r="U393" s="3" t="str">
        <v>Petrol</v>
      </c>
      <c r="V393" s="3" t="str">
        <v>Automatic</v>
      </c>
      <c r="W393" s="3">
        <v>1100000</v>
      </c>
      <c r="X393" s="3">
        <v>2023</v>
      </c>
      <c r="Y393" s="3">
        <v>2</v>
      </c>
      <c r="Z393" s="3" t="s">
        <v>126</v>
      </c>
      <c r="AA393" s="3" t="str">
        <f>VLOOKUP(Z393,Dealers[],5,FALSE)</f>
        <v>South</v>
      </c>
      <c r="AB393" s="3" t="str" cm="1">
        <f t="array" ref="AB393:AE393">VLOOKUP($Z393,Dealers[],{2,7,8,9},FALSE)</f>
        <v>Bengaluru Auto Hub</v>
      </c>
      <c r="AC393" s="3">
        <v>2013</v>
      </c>
      <c r="AD393" s="3">
        <v>12000</v>
      </c>
      <c r="AE393" s="3">
        <v>4.4000000000000004</v>
      </c>
      <c r="AF393" s="3" t="s">
        <v>127</v>
      </c>
      <c r="AG393" s="3" t="str">
        <f>VLOOKUP($AF393,SalesPerson[],2,FALSE)</f>
        <v>Yash Sharma</v>
      </c>
      <c r="AH393" s="3">
        <f>_xlfn.XLOOKUP(AG393,Salespersons!$B:$B,Salespersons!$G:$G,,0)</f>
        <v>5</v>
      </c>
      <c r="AI393" s="3" t="str">
        <f>_xlfn.XLOOKUP(AG393,Salespersons!$B:$B,Salespersons!$I:$I,,0)</f>
        <v>True</v>
      </c>
      <c r="AJ393" s="3" t="s">
        <v>59</v>
      </c>
      <c r="AK393" s="14">
        <f t="shared" si="36"/>
        <v>0</v>
      </c>
      <c r="AL393" s="5">
        <v>0</v>
      </c>
      <c r="AM393" s="5">
        <f t="shared" si="37"/>
        <v>1100000</v>
      </c>
      <c r="AN393" s="16">
        <f t="shared" si="41"/>
        <v>11</v>
      </c>
      <c r="AO393" s="3" t="s">
        <v>202</v>
      </c>
      <c r="AP393" s="3" t="s">
        <v>70</v>
      </c>
      <c r="AQ393" s="3" t="s">
        <v>46</v>
      </c>
      <c r="AR393" s="3" t="s">
        <v>24</v>
      </c>
      <c r="AS393" s="3" t="s">
        <v>4646</v>
      </c>
      <c r="AT393" s="3" t="s">
        <v>4646</v>
      </c>
      <c r="AU393" s="3" t="s">
        <v>4646</v>
      </c>
      <c r="AV393" s="3" t="s">
        <v>4646</v>
      </c>
      <c r="AW393" s="3" t="s">
        <v>4646</v>
      </c>
    </row>
    <row r="394" spans="1:49" x14ac:dyDescent="0.3">
      <c r="A394" s="3" t="s">
        <v>877</v>
      </c>
      <c r="B394" s="4">
        <v>45737</v>
      </c>
      <c r="C394" s="4" t="str">
        <f t="shared" si="38"/>
        <v>Mar</v>
      </c>
      <c r="D394" s="4" t="str">
        <f t="shared" si="39"/>
        <v>2025</v>
      </c>
      <c r="E394" s="4">
        <v>45757</v>
      </c>
      <c r="F394" s="3" t="s">
        <v>23</v>
      </c>
      <c r="G394" s="3">
        <f t="shared" si="40"/>
        <v>20</v>
      </c>
      <c r="H394" s="3" t="s">
        <v>878</v>
      </c>
      <c r="I394" s="3" t="str">
        <f>VLOOKUP($H394,Customers!$A$1:$I$721,2,FALSE)</f>
        <v>Ayesha Gupta</v>
      </c>
      <c r="J394" s="3" t="str">
        <f>VLOOKUP($H394,Customers!$A$1:$I$721,3,FALSE)</f>
        <v>Female</v>
      </c>
      <c r="K394" s="3">
        <f>VLOOKUP($H394,Customers!$A$1:$I$721,4,FALSE)</f>
        <v>36</v>
      </c>
      <c r="L394" s="3" t="str">
        <f>VLOOKUP($H394,Customers!$A$1:$I$721,5,FALSE)</f>
        <v>Indore</v>
      </c>
      <c r="M394" s="3" t="str">
        <f>VLOOKUP($H394,Customers!$A$1:$I$721,6,FALSE)</f>
        <v>Madhya Pradesh</v>
      </c>
      <c r="N394" s="3" t="str">
        <f>VLOOKUP($H394,Customers!$A$1:$I$721,7,FALSE)</f>
        <v>Business Owner</v>
      </c>
      <c r="O394" s="3">
        <f>VLOOKUP($H394,Customers!$A$1:$I$721,8,FALSE)</f>
        <v>2850000</v>
      </c>
      <c r="P394" s="3" t="str">
        <f>VLOOKUP($H394,Customers!$A$1:$I$721,9,FALSE)</f>
        <v>Corporate</v>
      </c>
      <c r="Q394" s="3" t="s">
        <v>27</v>
      </c>
      <c r="R394" s="3" t="str" cm="1">
        <f t="array" ref="R394:Y394">VLOOKUP($Q394,Cars[],{2,3,4,5,6,7,8,9},FALSE)</f>
        <v>Maruti Suzuki</v>
      </c>
      <c r="S394" s="3" t="str">
        <v>Brezza</v>
      </c>
      <c r="T394" s="3" t="str">
        <v>SUV</v>
      </c>
      <c r="U394" s="3" t="str">
        <v>Petrol</v>
      </c>
      <c r="V394" s="3" t="str">
        <v>Automatic</v>
      </c>
      <c r="W394" s="3">
        <v>900000</v>
      </c>
      <c r="X394" s="3">
        <v>2022</v>
      </c>
      <c r="Y394" s="3">
        <v>3</v>
      </c>
      <c r="Z394" s="3" t="s">
        <v>73</v>
      </c>
      <c r="AA394" s="3" t="str">
        <f>VLOOKUP(Z394,Dealers[],5,FALSE)</f>
        <v>Central</v>
      </c>
      <c r="AB394" s="3" t="str" cm="1">
        <f t="array" ref="AB394:AE394">VLOOKUP($Z394,Dealers[],{2,7,8,9},FALSE)</f>
        <v>Indore Wheels</v>
      </c>
      <c r="AC394" s="3">
        <v>2019</v>
      </c>
      <c r="AD394" s="3">
        <v>3000</v>
      </c>
      <c r="AE394" s="3">
        <v>4.7</v>
      </c>
      <c r="AF394" s="3" t="s">
        <v>381</v>
      </c>
      <c r="AG394" s="3" t="str">
        <f>VLOOKUP($AF394,SalesPerson[],2,FALSE)</f>
        <v>Priya Joshi</v>
      </c>
      <c r="AH394" s="3">
        <f>_xlfn.XLOOKUP(AG394,Salespersons!$B:$B,Salespersons!$G:$G,,0)</f>
        <v>5</v>
      </c>
      <c r="AI394" s="3" t="str">
        <f>_xlfn.XLOOKUP(AG394,Salespersons!$B:$B,Salespersons!$I:$I,,0)</f>
        <v>True</v>
      </c>
      <c r="AJ394" s="3" t="s">
        <v>59</v>
      </c>
      <c r="AK394" s="14">
        <f t="shared" si="36"/>
        <v>0.04</v>
      </c>
      <c r="AL394" s="5">
        <v>36000</v>
      </c>
      <c r="AM394" s="5">
        <f t="shared" si="37"/>
        <v>864000</v>
      </c>
      <c r="AN394" s="16">
        <f t="shared" si="41"/>
        <v>8.64</v>
      </c>
      <c r="AO394" s="3" t="s">
        <v>202</v>
      </c>
      <c r="AP394" s="3" t="s">
        <v>180</v>
      </c>
      <c r="AQ394" s="3" t="s">
        <v>22</v>
      </c>
      <c r="AR394" s="3" t="s">
        <v>24</v>
      </c>
      <c r="AS394" s="3" t="str" cm="1">
        <f t="array" ref="AS394:AW394">VLOOKUP($A394,Feedback[],{2,4,5,6,7},FALSE)</f>
        <v>FB0203</v>
      </c>
      <c r="AT394" s="3">
        <v>5</v>
      </c>
      <c r="AU394" s="3">
        <v>10</v>
      </c>
      <c r="AV394" s="3" t="str">
        <v>Online Survey</v>
      </c>
      <c r="AW394" s="3" t="str">
        <v>None</v>
      </c>
    </row>
    <row r="395" spans="1:49" x14ac:dyDescent="0.3">
      <c r="A395" s="3" t="s">
        <v>879</v>
      </c>
      <c r="B395" s="4">
        <v>45738</v>
      </c>
      <c r="C395" s="4" t="str">
        <f t="shared" si="38"/>
        <v>Mar</v>
      </c>
      <c r="D395" s="4" t="str">
        <f t="shared" si="39"/>
        <v>2025</v>
      </c>
      <c r="E395" s="3"/>
      <c r="F395" s="3" t="s">
        <v>114</v>
      </c>
      <c r="G395" s="3" t="str">
        <f t="shared" si="40"/>
        <v/>
      </c>
      <c r="H395" s="3" t="s">
        <v>880</v>
      </c>
      <c r="I395" s="3" t="str">
        <f>VLOOKUP($H395,Customers!$A$1:$I$721,2,FALSE)</f>
        <v>Arjun Singh</v>
      </c>
      <c r="J395" s="3" t="str">
        <f>VLOOKUP($H395,Customers!$A$1:$I$721,3,FALSE)</f>
        <v>Male</v>
      </c>
      <c r="K395" s="3">
        <f>VLOOKUP($H395,Customers!$A$1:$I$721,4,FALSE)</f>
        <v>23</v>
      </c>
      <c r="L395" s="3" t="str">
        <f>VLOOKUP($H395,Customers!$A$1:$I$721,5,FALSE)</f>
        <v>Ludhiana</v>
      </c>
      <c r="M395" s="3" t="str">
        <f>VLOOKUP($H395,Customers!$A$1:$I$721,6,FALSE)</f>
        <v>Punjab</v>
      </c>
      <c r="N395" s="3" t="str">
        <f>VLOOKUP($H395,Customers!$A$1:$I$721,7,FALSE)</f>
        <v>Salaried - Private</v>
      </c>
      <c r="O395" s="3">
        <f>VLOOKUP($H395,Customers!$A$1:$I$721,8,FALSE)</f>
        <v>850000</v>
      </c>
      <c r="P395" s="3" t="str">
        <f>VLOOKUP($H395,Customers!$A$1:$I$721,9,FALSE)</f>
        <v>Individual</v>
      </c>
      <c r="Q395" s="3" t="s">
        <v>145</v>
      </c>
      <c r="R395" s="3" t="str" cm="1">
        <f t="array" ref="R395:Y395">VLOOKUP($Q395,Cars[],{2,3,4,5,6,7,8,9},FALSE)</f>
        <v>Hyundai</v>
      </c>
      <c r="S395" s="3" t="str">
        <v>i20</v>
      </c>
      <c r="T395" s="3" t="str">
        <v>Hatchback</v>
      </c>
      <c r="U395" s="3" t="str">
        <v>Petrol</v>
      </c>
      <c r="V395" s="3" t="str">
        <v>Automatic</v>
      </c>
      <c r="W395" s="3">
        <v>780000</v>
      </c>
      <c r="X395" s="3">
        <v>2023</v>
      </c>
      <c r="Y395" s="3">
        <v>2</v>
      </c>
      <c r="Z395" s="3" t="s">
        <v>28</v>
      </c>
      <c r="AA395" s="3" t="str">
        <f>VLOOKUP(Z395,Dealers[],5,FALSE)</f>
        <v>North</v>
      </c>
      <c r="AB395" s="3" t="str" cm="1">
        <f t="array" ref="AB395:AE395">VLOOKUP($Z395,Dealers[],{2,7,8,9},FALSE)</f>
        <v>Ludhiana Wheels</v>
      </c>
      <c r="AC395" s="3">
        <v>2010</v>
      </c>
      <c r="AD395" s="3">
        <v>12000</v>
      </c>
      <c r="AE395" s="3">
        <v>4</v>
      </c>
      <c r="AF395" s="3" t="s">
        <v>89</v>
      </c>
      <c r="AG395" s="3" t="str">
        <f>VLOOKUP($AF395,SalesPerson[],2,FALSE)</f>
        <v>Akash Verma</v>
      </c>
      <c r="AH395" s="3">
        <f>_xlfn.XLOOKUP(AG395,Salespersons!$B:$B,Salespersons!$G:$G,,0)</f>
        <v>8</v>
      </c>
      <c r="AI395" s="3" t="str">
        <f>_xlfn.XLOOKUP(AG395,Salespersons!$B:$B,Salespersons!$I:$I,,0)</f>
        <v>True</v>
      </c>
      <c r="AJ395" s="3" t="s">
        <v>78</v>
      </c>
      <c r="AK395" s="14">
        <f t="shared" si="36"/>
        <v>3.2051282051282048E-2</v>
      </c>
      <c r="AL395" s="5">
        <v>25000</v>
      </c>
      <c r="AM395" s="5">
        <f t="shared" si="37"/>
        <v>755000</v>
      </c>
      <c r="AN395" s="16">
        <f t="shared" si="41"/>
        <v>7.55</v>
      </c>
      <c r="AO395" s="3" t="s">
        <v>20</v>
      </c>
      <c r="AP395" s="3" t="s">
        <v>21</v>
      </c>
      <c r="AQ395" s="3" t="s">
        <v>33</v>
      </c>
      <c r="AR395" s="3" t="s">
        <v>24</v>
      </c>
      <c r="AS395" s="3" t="s">
        <v>4646</v>
      </c>
      <c r="AT395" s="3" t="s">
        <v>4646</v>
      </c>
      <c r="AU395" s="3" t="s">
        <v>4646</v>
      </c>
      <c r="AV395" s="3" t="s">
        <v>4646</v>
      </c>
      <c r="AW395" s="3" t="s">
        <v>4646</v>
      </c>
    </row>
    <row r="396" spans="1:49" x14ac:dyDescent="0.3">
      <c r="A396" s="3" t="s">
        <v>881</v>
      </c>
      <c r="B396" s="4">
        <v>45738</v>
      </c>
      <c r="C396" s="4" t="str">
        <f t="shared" si="38"/>
        <v>Mar</v>
      </c>
      <c r="D396" s="4" t="str">
        <f t="shared" si="39"/>
        <v>2025</v>
      </c>
      <c r="E396" s="4">
        <v>45766</v>
      </c>
      <c r="F396" s="3" t="s">
        <v>23</v>
      </c>
      <c r="G396" s="3">
        <f t="shared" si="40"/>
        <v>28</v>
      </c>
      <c r="H396" s="3" t="s">
        <v>882</v>
      </c>
      <c r="I396" s="3" t="str">
        <f>VLOOKUP($H396,Customers!$A$1:$I$721,2,FALSE)</f>
        <v>Sneha Kapoor</v>
      </c>
      <c r="J396" s="3" t="str">
        <f>VLOOKUP($H396,Customers!$A$1:$I$721,3,FALSE)</f>
        <v>Female</v>
      </c>
      <c r="K396" s="3">
        <f>VLOOKUP($H396,Customers!$A$1:$I$721,4,FALSE)</f>
        <v>35</v>
      </c>
      <c r="L396" s="3" t="str">
        <f>VLOOKUP($H396,Customers!$A$1:$I$721,5,FALSE)</f>
        <v>Kochi</v>
      </c>
      <c r="M396" s="3" t="str">
        <f>VLOOKUP($H396,Customers!$A$1:$I$721,6,FALSE)</f>
        <v>Kerala</v>
      </c>
      <c r="N396" s="3" t="str">
        <f>VLOOKUP($H396,Customers!$A$1:$I$721,7,FALSE)</f>
        <v>Engineer</v>
      </c>
      <c r="O396" s="3">
        <f>VLOOKUP($H396,Customers!$A$1:$I$721,8,FALSE)</f>
        <v>880000</v>
      </c>
      <c r="P396" s="3" t="str">
        <f>VLOOKUP($H396,Customers!$A$1:$I$721,9,FALSE)</f>
        <v>Individual</v>
      </c>
      <c r="Q396" s="3" t="s">
        <v>153</v>
      </c>
      <c r="R396" s="3" t="str" cm="1">
        <f t="array" ref="R396:Y396">VLOOKUP($Q396,Cars[],{2,3,4,5,6,7,8,9},FALSE)</f>
        <v>Honda</v>
      </c>
      <c r="S396" s="3" t="str">
        <v>Amaze</v>
      </c>
      <c r="T396" s="3" t="str">
        <v>Sedan</v>
      </c>
      <c r="U396" s="3" t="str">
        <v>Petrol</v>
      </c>
      <c r="V396" s="3" t="str">
        <v>Manual</v>
      </c>
      <c r="W396" s="3">
        <v>800000</v>
      </c>
      <c r="X396" s="3">
        <v>2024</v>
      </c>
      <c r="Y396" s="3">
        <v>3</v>
      </c>
      <c r="Z396" s="3" t="s">
        <v>304</v>
      </c>
      <c r="AA396" s="3" t="str">
        <f>VLOOKUP(Z396,Dealers[],5,FALSE)</f>
        <v>South</v>
      </c>
      <c r="AB396" s="3" t="str" cm="1">
        <f t="array" ref="AB396:AE396">VLOOKUP($Z396,Dealers[],{2,7,8,9},FALSE)</f>
        <v>Kochi Auto Hub</v>
      </c>
      <c r="AC396" s="3">
        <v>2013</v>
      </c>
      <c r="AD396" s="3">
        <v>12000</v>
      </c>
      <c r="AE396" s="3">
        <v>4.2</v>
      </c>
      <c r="AF396" s="3" t="s">
        <v>321</v>
      </c>
      <c r="AG396" s="3" t="str">
        <f>VLOOKUP($AF396,SalesPerson[],2,FALSE)</f>
        <v>Varun Saini</v>
      </c>
      <c r="AH396" s="3">
        <f>_xlfn.XLOOKUP(AG396,Salespersons!$B:$B,Salespersons!$G:$G,,0)</f>
        <v>8</v>
      </c>
      <c r="AI396" s="3" t="str">
        <f>_xlfn.XLOOKUP(AG396,Salespersons!$B:$B,Salespersons!$I:$I,,0)</f>
        <v>False</v>
      </c>
      <c r="AJ396" s="3" t="s">
        <v>75</v>
      </c>
      <c r="AK396" s="14">
        <f t="shared" si="36"/>
        <v>0</v>
      </c>
      <c r="AL396" s="5">
        <v>0</v>
      </c>
      <c r="AM396" s="5">
        <f t="shared" si="37"/>
        <v>800000</v>
      </c>
      <c r="AN396" s="16">
        <f t="shared" si="41"/>
        <v>8</v>
      </c>
      <c r="AO396" s="3" t="s">
        <v>95</v>
      </c>
      <c r="AP396" s="3" t="s">
        <v>96</v>
      </c>
      <c r="AQ396" s="3" t="s">
        <v>22</v>
      </c>
      <c r="AR396" s="3" t="s">
        <v>24</v>
      </c>
      <c r="AS396" s="3" t="s">
        <v>4646</v>
      </c>
      <c r="AT396" s="3" t="s">
        <v>4646</v>
      </c>
      <c r="AU396" s="3" t="s">
        <v>4646</v>
      </c>
      <c r="AV396" s="3" t="s">
        <v>4646</v>
      </c>
      <c r="AW396" s="3" t="s">
        <v>4646</v>
      </c>
    </row>
    <row r="397" spans="1:49" x14ac:dyDescent="0.3">
      <c r="A397" s="3" t="s">
        <v>883</v>
      </c>
      <c r="B397" s="4">
        <v>45738</v>
      </c>
      <c r="C397" s="4" t="str">
        <f t="shared" si="38"/>
        <v>Mar</v>
      </c>
      <c r="D397" s="4" t="str">
        <f t="shared" si="39"/>
        <v>2025</v>
      </c>
      <c r="E397" s="3"/>
      <c r="F397" s="3" t="s">
        <v>114</v>
      </c>
      <c r="G397" s="3" t="str">
        <f t="shared" si="40"/>
        <v/>
      </c>
      <c r="H397" s="3" t="s">
        <v>102</v>
      </c>
      <c r="I397" s="3" t="str">
        <f>VLOOKUP($H397,Customers!$A$1:$I$721,2,FALSE)</f>
        <v>Kunal Singh</v>
      </c>
      <c r="J397" s="3" t="str">
        <f>VLOOKUP($H397,Customers!$A$1:$I$721,3,FALSE)</f>
        <v>Male</v>
      </c>
      <c r="K397" s="3">
        <f>VLOOKUP($H397,Customers!$A$1:$I$721,4,FALSE)</f>
        <v>45</v>
      </c>
      <c r="L397" s="3" t="str">
        <f>VLOOKUP($H397,Customers!$A$1:$I$721,5,FALSE)</f>
        <v>Bengaluru</v>
      </c>
      <c r="M397" s="3" t="str">
        <f>VLOOKUP($H397,Customers!$A$1:$I$721,6,FALSE)</f>
        <v>Karnataka</v>
      </c>
      <c r="N397" s="3" t="str">
        <f>VLOOKUP($H397,Customers!$A$1:$I$721,7,FALSE)</f>
        <v>Student/Other</v>
      </c>
      <c r="O397" s="3">
        <f>VLOOKUP($H397,Customers!$A$1:$I$721,8,FALSE)</f>
        <v>480000</v>
      </c>
      <c r="P397" s="3" t="str">
        <f>VLOOKUP($H397,Customers!$A$1:$I$721,9,FALSE)</f>
        <v>Individual</v>
      </c>
      <c r="Q397" s="3" t="s">
        <v>67</v>
      </c>
      <c r="R397" s="3" t="str" cm="1">
        <f t="array" ref="R397:Y397">VLOOKUP($Q397,Cars[],{2,3,4,5,6,7,8,9},FALSE)</f>
        <v>Maruti Suzuki</v>
      </c>
      <c r="S397" s="3" t="str">
        <v>Dzire</v>
      </c>
      <c r="T397" s="3" t="str">
        <v>Sedan</v>
      </c>
      <c r="U397" s="3" t="str">
        <v>Petrol</v>
      </c>
      <c r="V397" s="3" t="str">
        <v>Manual</v>
      </c>
      <c r="W397" s="3">
        <v>690000</v>
      </c>
      <c r="X397" s="3">
        <v>2024</v>
      </c>
      <c r="Y397" s="3">
        <v>3</v>
      </c>
      <c r="Z397" s="3" t="s">
        <v>104</v>
      </c>
      <c r="AA397" s="3" t="str">
        <f>VLOOKUP(Z397,Dealers[],5,FALSE)</f>
        <v>South</v>
      </c>
      <c r="AB397" s="3" t="str" cm="1">
        <f t="array" ref="AB397:AE397">VLOOKUP($Z397,Dealers[],{2,7,8,9},FALSE)</f>
        <v>Mysuru Auto Hub</v>
      </c>
      <c r="AC397" s="3">
        <v>2006</v>
      </c>
      <c r="AD397" s="3">
        <v>4500</v>
      </c>
      <c r="AE397" s="3">
        <v>4.5999999999999996</v>
      </c>
      <c r="AF397" s="3" t="s">
        <v>452</v>
      </c>
      <c r="AG397" s="3" t="str">
        <f>VLOOKUP($AF397,SalesPerson[],2,FALSE)</f>
        <v>Harsh Nair</v>
      </c>
      <c r="AH397" s="3">
        <f>_xlfn.XLOOKUP(AG397,Salespersons!$B:$B,Salespersons!$G:$G,,0)</f>
        <v>8</v>
      </c>
      <c r="AI397" s="3" t="str">
        <f>_xlfn.XLOOKUP(AG397,Salespersons!$B:$B,Salespersons!$I:$I,,0)</f>
        <v>True</v>
      </c>
      <c r="AJ397" s="3" t="s">
        <v>78</v>
      </c>
      <c r="AK397" s="14">
        <f t="shared" si="36"/>
        <v>4.4927536231884058E-2</v>
      </c>
      <c r="AL397" s="5">
        <v>31000</v>
      </c>
      <c r="AM397" s="5">
        <f t="shared" si="37"/>
        <v>659000</v>
      </c>
      <c r="AN397" s="16">
        <f t="shared" si="41"/>
        <v>6.59</v>
      </c>
      <c r="AO397" s="3" t="s">
        <v>31</v>
      </c>
      <c r="AP397" s="3" t="s">
        <v>39</v>
      </c>
      <c r="AQ397" s="3" t="s">
        <v>46</v>
      </c>
      <c r="AR397" s="3" t="s">
        <v>24</v>
      </c>
      <c r="AS397" s="3" t="s">
        <v>4646</v>
      </c>
      <c r="AT397" s="3" t="s">
        <v>4646</v>
      </c>
      <c r="AU397" s="3" t="s">
        <v>4646</v>
      </c>
      <c r="AV397" s="3" t="s">
        <v>4646</v>
      </c>
      <c r="AW397" s="3" t="s">
        <v>4646</v>
      </c>
    </row>
    <row r="398" spans="1:49" x14ac:dyDescent="0.3">
      <c r="A398" s="3" t="s">
        <v>884</v>
      </c>
      <c r="B398" s="4">
        <v>45738</v>
      </c>
      <c r="C398" s="4" t="str">
        <f t="shared" si="38"/>
        <v>Mar</v>
      </c>
      <c r="D398" s="4" t="str">
        <f t="shared" si="39"/>
        <v>2025</v>
      </c>
      <c r="E398" s="4">
        <v>45742</v>
      </c>
      <c r="F398" s="3" t="s">
        <v>23</v>
      </c>
      <c r="G398" s="3">
        <f t="shared" si="40"/>
        <v>4</v>
      </c>
      <c r="H398" s="3" t="s">
        <v>351</v>
      </c>
      <c r="I398" s="3" t="str">
        <f>VLOOKUP($H398,Customers!$A$1:$I$721,2,FALSE)</f>
        <v>Divya Mishra</v>
      </c>
      <c r="J398" s="3" t="str">
        <f>VLOOKUP($H398,Customers!$A$1:$I$721,3,FALSE)</f>
        <v>Female</v>
      </c>
      <c r="K398" s="3">
        <f>VLOOKUP($H398,Customers!$A$1:$I$721,4,FALSE)</f>
        <v>32</v>
      </c>
      <c r="L398" s="3" t="str">
        <f>VLOOKUP($H398,Customers!$A$1:$I$721,5,FALSE)</f>
        <v>Delhi</v>
      </c>
      <c r="M398" s="3" t="str">
        <f>VLOOKUP($H398,Customers!$A$1:$I$721,6,FALSE)</f>
        <v>Delhi</v>
      </c>
      <c r="N398" s="3" t="str">
        <f>VLOOKUP($H398,Customers!$A$1:$I$721,7,FALSE)</f>
        <v>Business Owner</v>
      </c>
      <c r="O398" s="3">
        <f>VLOOKUP($H398,Customers!$A$1:$I$721,8,FALSE)</f>
        <v>3400000</v>
      </c>
      <c r="P398" s="3" t="str">
        <f>VLOOKUP($H398,Customers!$A$1:$I$721,9,FALSE)</f>
        <v>Individual</v>
      </c>
      <c r="Q398" s="3" t="s">
        <v>16</v>
      </c>
      <c r="R398" s="3" t="str" cm="1">
        <f t="array" ref="R398:Y398">VLOOKUP($Q398,Cars[],{2,3,4,5,6,7,8,9},FALSE)</f>
        <v>Mahindra</v>
      </c>
      <c r="S398" s="3" t="str">
        <v>Bolero</v>
      </c>
      <c r="T398" s="3" t="str">
        <v>SUV</v>
      </c>
      <c r="U398" s="3" t="str">
        <v>Diesel</v>
      </c>
      <c r="V398" s="3" t="str">
        <v>Manual</v>
      </c>
      <c r="W398" s="3">
        <v>1000000</v>
      </c>
      <c r="X398" s="3">
        <v>2019</v>
      </c>
      <c r="Y398" s="3">
        <v>3</v>
      </c>
      <c r="Z398" s="3" t="s">
        <v>37</v>
      </c>
      <c r="AA398" s="3" t="str">
        <f>VLOOKUP(Z398,Dealers[],5,FALSE)</f>
        <v>North</v>
      </c>
      <c r="AB398" s="3" t="str" cm="1">
        <f t="array" ref="AB398:AE398">VLOOKUP($Z398,Dealers[],{2,7,8,9},FALSE)</f>
        <v>Delhi Autoplex</v>
      </c>
      <c r="AC398" s="3">
        <v>2013</v>
      </c>
      <c r="AD398" s="3">
        <v>4500</v>
      </c>
      <c r="AE398" s="3">
        <v>3.7</v>
      </c>
      <c r="AF398" s="3" t="s">
        <v>109</v>
      </c>
      <c r="AG398" s="3" t="str">
        <f>VLOOKUP($AF398,SalesPerson[],2,FALSE)</f>
        <v>Karan Verma</v>
      </c>
      <c r="AH398" s="3">
        <f>_xlfn.XLOOKUP(AG398,Salespersons!$B:$B,Salespersons!$G:$G,,0)</f>
        <v>5</v>
      </c>
      <c r="AI398" s="3" t="str">
        <f>_xlfn.XLOOKUP(AG398,Salespersons!$B:$B,Salespersons!$I:$I,,0)</f>
        <v>True</v>
      </c>
      <c r="AJ398" s="3" t="s">
        <v>268</v>
      </c>
      <c r="AK398" s="14">
        <f t="shared" si="36"/>
        <v>4.4999999999999998E-2</v>
      </c>
      <c r="AL398" s="5">
        <v>45000</v>
      </c>
      <c r="AM398" s="5">
        <f t="shared" si="37"/>
        <v>955000</v>
      </c>
      <c r="AN398" s="16">
        <f t="shared" si="41"/>
        <v>9.5500000000000007</v>
      </c>
      <c r="AO398" s="3" t="s">
        <v>31</v>
      </c>
      <c r="AP398" s="3" t="s">
        <v>96</v>
      </c>
      <c r="AQ398" s="3" t="s">
        <v>22</v>
      </c>
      <c r="AR398" s="3" t="s">
        <v>47</v>
      </c>
      <c r="AS398" s="3" t="str" cm="1">
        <f t="array" ref="AS398:AW398">VLOOKUP($A398,Feedback[],{2,4,5,6,7},FALSE)</f>
        <v>FB0204</v>
      </c>
      <c r="AT398" s="3">
        <v>5</v>
      </c>
      <c r="AU398" s="3">
        <v>9</v>
      </c>
      <c r="AV398" s="3" t="str">
        <v>Dealer Visit</v>
      </c>
      <c r="AW398" s="3" t="str">
        <v>None</v>
      </c>
    </row>
    <row r="399" spans="1:49" x14ac:dyDescent="0.3">
      <c r="A399" s="3" t="s">
        <v>885</v>
      </c>
      <c r="B399" s="4">
        <v>45739</v>
      </c>
      <c r="C399" s="4" t="str">
        <f t="shared" si="38"/>
        <v>Mar</v>
      </c>
      <c r="D399" s="4" t="str">
        <f t="shared" si="39"/>
        <v>2025</v>
      </c>
      <c r="E399" s="4">
        <v>45747</v>
      </c>
      <c r="F399" s="3" t="s">
        <v>23</v>
      </c>
      <c r="G399" s="3">
        <f t="shared" si="40"/>
        <v>8</v>
      </c>
      <c r="H399" s="3" t="s">
        <v>635</v>
      </c>
      <c r="I399" s="3" t="str">
        <f>VLOOKUP($H399,Customers!$A$1:$I$721,2,FALSE)</f>
        <v>Imran Saini</v>
      </c>
      <c r="J399" s="3" t="str">
        <f>VLOOKUP($H399,Customers!$A$1:$I$721,3,FALSE)</f>
        <v>Male</v>
      </c>
      <c r="K399" s="3">
        <f>VLOOKUP($H399,Customers!$A$1:$I$721,4,FALSE)</f>
        <v>42</v>
      </c>
      <c r="L399" s="3" t="str">
        <f>VLOOKUP($H399,Customers!$A$1:$I$721,5,FALSE)</f>
        <v>Hyderabad</v>
      </c>
      <c r="M399" s="3" t="str">
        <f>VLOOKUP($H399,Customers!$A$1:$I$721,6,FALSE)</f>
        <v>Telangana</v>
      </c>
      <c r="N399" s="3" t="str">
        <f>VLOOKUP($H399,Customers!$A$1:$I$721,7,FALSE)</f>
        <v>Engineer</v>
      </c>
      <c r="O399" s="3">
        <f>VLOOKUP($H399,Customers!$A$1:$I$721,8,FALSE)</f>
        <v>780000</v>
      </c>
      <c r="P399" s="3" t="str">
        <f>VLOOKUP($H399,Customers!$A$1:$I$721,9,FALSE)</f>
        <v>Individual</v>
      </c>
      <c r="Q399" s="3" t="s">
        <v>195</v>
      </c>
      <c r="R399" s="3" t="str" cm="1">
        <f t="array" ref="R399:Y399">VLOOKUP($Q399,Cars[],{2,3,4,5,6,7,8,9},FALSE)</f>
        <v>Renault</v>
      </c>
      <c r="S399" s="3" t="str">
        <v>Kiger</v>
      </c>
      <c r="T399" s="3" t="str">
        <v>SUV</v>
      </c>
      <c r="U399" s="3" t="str">
        <v>Petrol</v>
      </c>
      <c r="V399" s="3" t="str">
        <v>Manual</v>
      </c>
      <c r="W399" s="3">
        <v>700000</v>
      </c>
      <c r="X399" s="3">
        <v>2021</v>
      </c>
      <c r="Y399" s="3">
        <v>4</v>
      </c>
      <c r="Z399" s="3" t="s">
        <v>68</v>
      </c>
      <c r="AA399" s="3" t="str">
        <f>VLOOKUP(Z399,Dealers[],5,FALSE)</f>
        <v>South</v>
      </c>
      <c r="AB399" s="3" t="str" cm="1">
        <f t="array" ref="AB399:AE399">VLOOKUP($Z399,Dealers[],{2,7,8,9},FALSE)</f>
        <v>Hyderabad Automobiles</v>
      </c>
      <c r="AC399" s="3">
        <v>2019</v>
      </c>
      <c r="AD399" s="3">
        <v>4500</v>
      </c>
      <c r="AE399" s="3">
        <v>3.8</v>
      </c>
      <c r="AF399" s="3" t="s">
        <v>831</v>
      </c>
      <c r="AG399" s="3" t="str">
        <f>VLOOKUP($AF399,SalesPerson[],2,FALSE)</f>
        <v>Vivek Das</v>
      </c>
      <c r="AH399" s="3">
        <f>_xlfn.XLOOKUP(AG399,Salespersons!$B:$B,Salespersons!$G:$G,,0)</f>
        <v>8</v>
      </c>
      <c r="AI399" s="3" t="str">
        <f>_xlfn.XLOOKUP(AG399,Salespersons!$B:$B,Salespersons!$I:$I,,0)</f>
        <v>False</v>
      </c>
      <c r="AJ399" s="3" t="s">
        <v>268</v>
      </c>
      <c r="AK399" s="14">
        <f t="shared" si="36"/>
        <v>3.4285714285714287E-2</v>
      </c>
      <c r="AL399" s="5">
        <v>24000</v>
      </c>
      <c r="AM399" s="5">
        <f t="shared" si="37"/>
        <v>676000</v>
      </c>
      <c r="AN399" s="16">
        <f t="shared" si="41"/>
        <v>6.76</v>
      </c>
      <c r="AO399" s="3" t="s">
        <v>31</v>
      </c>
      <c r="AP399" s="3" t="s">
        <v>39</v>
      </c>
      <c r="AQ399" s="3" t="s">
        <v>119</v>
      </c>
      <c r="AR399" s="3" t="s">
        <v>47</v>
      </c>
      <c r="AS399" s="3" t="str" cm="1">
        <f t="array" ref="AS399:AW399">VLOOKUP($A399,Feedback[],{2,4,5,6,7},FALSE)</f>
        <v>FB0205</v>
      </c>
      <c r="AT399" s="3">
        <v>4</v>
      </c>
      <c r="AU399" s="3">
        <v>8</v>
      </c>
      <c r="AV399" s="3" t="str">
        <v>Email</v>
      </c>
      <c r="AW399" s="3" t="str">
        <v>None</v>
      </c>
    </row>
    <row r="400" spans="1:49" x14ac:dyDescent="0.3">
      <c r="A400" s="3" t="s">
        <v>886</v>
      </c>
      <c r="B400" s="4">
        <v>45739</v>
      </c>
      <c r="C400" s="4" t="str">
        <f t="shared" si="38"/>
        <v>Mar</v>
      </c>
      <c r="D400" s="4" t="str">
        <f t="shared" si="39"/>
        <v>2025</v>
      </c>
      <c r="E400" s="4">
        <v>45754</v>
      </c>
      <c r="F400" s="3" t="s">
        <v>23</v>
      </c>
      <c r="G400" s="3">
        <f t="shared" si="40"/>
        <v>15</v>
      </c>
      <c r="H400" s="3" t="s">
        <v>121</v>
      </c>
      <c r="I400" s="3" t="str">
        <f>VLOOKUP($H400,Customers!$A$1:$I$721,2,FALSE)</f>
        <v>Gaurav Mehta</v>
      </c>
      <c r="J400" s="3" t="str">
        <f>VLOOKUP($H400,Customers!$A$1:$I$721,3,FALSE)</f>
        <v>Male</v>
      </c>
      <c r="K400" s="3">
        <f>VLOOKUP($H400,Customers!$A$1:$I$721,4,FALSE)</f>
        <v>21</v>
      </c>
      <c r="L400" s="3" t="str">
        <f>VLOOKUP($H400,Customers!$A$1:$I$721,5,FALSE)</f>
        <v>Ludhiana</v>
      </c>
      <c r="M400" s="3" t="str">
        <f>VLOOKUP($H400,Customers!$A$1:$I$721,6,FALSE)</f>
        <v>Punjab</v>
      </c>
      <c r="N400" s="3" t="str">
        <f>VLOOKUP($H400,Customers!$A$1:$I$721,7,FALSE)</f>
        <v>Teacher</v>
      </c>
      <c r="O400" s="3">
        <f>VLOOKUP($H400,Customers!$A$1:$I$721,8,FALSE)</f>
        <v>470000</v>
      </c>
      <c r="P400" s="3" t="str">
        <f>VLOOKUP($H400,Customers!$A$1:$I$721,9,FALSE)</f>
        <v>Individual</v>
      </c>
      <c r="Q400" s="3" t="s">
        <v>16</v>
      </c>
      <c r="R400" s="3" t="str" cm="1">
        <f t="array" ref="R400:Y400">VLOOKUP($Q400,Cars[],{2,3,4,5,6,7,8,9},FALSE)</f>
        <v>Mahindra</v>
      </c>
      <c r="S400" s="3" t="str">
        <v>Bolero</v>
      </c>
      <c r="T400" s="3" t="str">
        <v>SUV</v>
      </c>
      <c r="U400" s="3" t="str">
        <v>Diesel</v>
      </c>
      <c r="V400" s="3" t="str">
        <v>Manual</v>
      </c>
      <c r="W400" s="3">
        <v>1000000</v>
      </c>
      <c r="X400" s="3">
        <v>2019</v>
      </c>
      <c r="Y400" s="3">
        <v>3</v>
      </c>
      <c r="Z400" s="3" t="s">
        <v>186</v>
      </c>
      <c r="AA400" s="3" t="str">
        <f>VLOOKUP(Z400,Dealers[],5,FALSE)</f>
        <v>South</v>
      </c>
      <c r="AB400" s="3" t="str" cm="1">
        <f t="array" ref="AB400:AE400">VLOOKUP($Z400,Dealers[],{2,7,8,9},FALSE)</f>
        <v>Coimbatore Car World</v>
      </c>
      <c r="AC400" s="3">
        <v>2015</v>
      </c>
      <c r="AD400" s="3">
        <v>4500</v>
      </c>
      <c r="AE400" s="3">
        <v>4.3</v>
      </c>
      <c r="AF400" s="3" t="s">
        <v>187</v>
      </c>
      <c r="AG400" s="3" t="str">
        <f>VLOOKUP($AF400,SalesPerson[],2,FALSE)</f>
        <v>Arjun Verma</v>
      </c>
      <c r="AH400" s="3">
        <f>_xlfn.XLOOKUP(AG400,Salespersons!$B:$B,Salespersons!$G:$G,,0)</f>
        <v>4</v>
      </c>
      <c r="AI400" s="3" t="str">
        <f>_xlfn.XLOOKUP(AG400,Salespersons!$B:$B,Salespersons!$I:$I,,0)</f>
        <v>True</v>
      </c>
      <c r="AJ400" s="3" t="s">
        <v>59</v>
      </c>
      <c r="AK400" s="14">
        <f t="shared" si="36"/>
        <v>0</v>
      </c>
      <c r="AL400" s="5">
        <v>0</v>
      </c>
      <c r="AM400" s="5">
        <f t="shared" si="37"/>
        <v>1000000</v>
      </c>
      <c r="AN400" s="16">
        <f t="shared" si="41"/>
        <v>10</v>
      </c>
      <c r="AO400" s="3" t="s">
        <v>20</v>
      </c>
      <c r="AP400" s="3" t="s">
        <v>21</v>
      </c>
      <c r="AQ400" s="3" t="s">
        <v>46</v>
      </c>
      <c r="AR400" s="3" t="s">
        <v>24</v>
      </c>
      <c r="AS400" s="3" t="s">
        <v>4646</v>
      </c>
      <c r="AT400" s="3" t="s">
        <v>4646</v>
      </c>
      <c r="AU400" s="3" t="s">
        <v>4646</v>
      </c>
      <c r="AV400" s="3" t="s">
        <v>4646</v>
      </c>
      <c r="AW400" s="3" t="s">
        <v>4646</v>
      </c>
    </row>
    <row r="401" spans="1:49" x14ac:dyDescent="0.3">
      <c r="A401" s="3" t="s">
        <v>887</v>
      </c>
      <c r="B401" s="4">
        <v>45740</v>
      </c>
      <c r="C401" s="4" t="str">
        <f t="shared" si="38"/>
        <v>Mar</v>
      </c>
      <c r="D401" s="4" t="str">
        <f t="shared" si="39"/>
        <v>2025</v>
      </c>
      <c r="E401" s="4">
        <v>45753</v>
      </c>
      <c r="F401" s="3" t="s">
        <v>23</v>
      </c>
      <c r="G401" s="3">
        <f t="shared" si="40"/>
        <v>13</v>
      </c>
      <c r="H401" s="3" t="s">
        <v>680</v>
      </c>
      <c r="I401" s="3" t="str">
        <f>VLOOKUP($H401,Customers!$A$1:$I$721,2,FALSE)</f>
        <v>Rahul Bansal</v>
      </c>
      <c r="J401" s="3" t="str">
        <f>VLOOKUP($H401,Customers!$A$1:$I$721,3,FALSE)</f>
        <v>Male</v>
      </c>
      <c r="K401" s="3">
        <f>VLOOKUP($H401,Customers!$A$1:$I$721,4,FALSE)</f>
        <v>26</v>
      </c>
      <c r="L401" s="3" t="str">
        <f>VLOOKUP($H401,Customers!$A$1:$I$721,5,FALSE)</f>
        <v>Kochi</v>
      </c>
      <c r="M401" s="3" t="str">
        <f>VLOOKUP($H401,Customers!$A$1:$I$721,6,FALSE)</f>
        <v>Kerala</v>
      </c>
      <c r="N401" s="3" t="str">
        <f>VLOOKUP($H401,Customers!$A$1:$I$721,7,FALSE)</f>
        <v>Salaried - Private</v>
      </c>
      <c r="O401" s="3">
        <f>VLOOKUP($H401,Customers!$A$1:$I$721,8,FALSE)</f>
        <v>990000</v>
      </c>
      <c r="P401" s="3" t="str">
        <f>VLOOKUP($H401,Customers!$A$1:$I$721,9,FALSE)</f>
        <v>Individual</v>
      </c>
      <c r="Q401" s="3" t="s">
        <v>16</v>
      </c>
      <c r="R401" s="3" t="str" cm="1">
        <f t="array" ref="R401:Y401">VLOOKUP($Q401,Cars[],{2,3,4,5,6,7,8,9},FALSE)</f>
        <v>Mahindra</v>
      </c>
      <c r="S401" s="3" t="str">
        <v>Bolero</v>
      </c>
      <c r="T401" s="3" t="str">
        <v>SUV</v>
      </c>
      <c r="U401" s="3" t="str">
        <v>Diesel</v>
      </c>
      <c r="V401" s="3" t="str">
        <v>Manual</v>
      </c>
      <c r="W401" s="3">
        <v>1000000</v>
      </c>
      <c r="X401" s="3">
        <v>2019</v>
      </c>
      <c r="Y401" s="3">
        <v>3</v>
      </c>
      <c r="Z401" s="3" t="s">
        <v>304</v>
      </c>
      <c r="AA401" s="3" t="str">
        <f>VLOOKUP(Z401,Dealers[],5,FALSE)</f>
        <v>South</v>
      </c>
      <c r="AB401" s="3" t="str" cm="1">
        <f t="array" ref="AB401:AE401">VLOOKUP($Z401,Dealers[],{2,7,8,9},FALSE)</f>
        <v>Kochi Auto Hub</v>
      </c>
      <c r="AC401" s="3">
        <v>2013</v>
      </c>
      <c r="AD401" s="3">
        <v>12000</v>
      </c>
      <c r="AE401" s="3">
        <v>4.2</v>
      </c>
      <c r="AF401" s="3" t="s">
        <v>321</v>
      </c>
      <c r="AG401" s="3" t="str">
        <f>VLOOKUP($AF401,SalesPerson[],2,FALSE)</f>
        <v>Varun Saini</v>
      </c>
      <c r="AH401" s="3">
        <f>_xlfn.XLOOKUP(AG401,Salespersons!$B:$B,Salespersons!$G:$G,,0)</f>
        <v>8</v>
      </c>
      <c r="AI401" s="3" t="str">
        <f>_xlfn.XLOOKUP(AG401,Salespersons!$B:$B,Salespersons!$I:$I,,0)</f>
        <v>False</v>
      </c>
      <c r="AJ401" s="3" t="s">
        <v>78</v>
      </c>
      <c r="AK401" s="14">
        <f t="shared" si="36"/>
        <v>2.5000000000000001E-2</v>
      </c>
      <c r="AL401" s="5">
        <v>25000</v>
      </c>
      <c r="AM401" s="5">
        <f t="shared" si="37"/>
        <v>975000</v>
      </c>
      <c r="AN401" s="16">
        <f t="shared" si="41"/>
        <v>9.75</v>
      </c>
      <c r="AO401" s="3" t="s">
        <v>20</v>
      </c>
      <c r="AP401" s="3" t="s">
        <v>21</v>
      </c>
      <c r="AQ401" s="3" t="s">
        <v>22</v>
      </c>
      <c r="AR401" s="3" t="s">
        <v>24</v>
      </c>
      <c r="AS401" s="3" t="str" cm="1">
        <f t="array" ref="AS401:AW401">VLOOKUP($A401,Feedback[],{2,4,5,6,7},FALSE)</f>
        <v>FB0206</v>
      </c>
      <c r="AT401" s="3">
        <v>4</v>
      </c>
      <c r="AU401" s="3">
        <v>8</v>
      </c>
      <c r="AV401" s="3" t="str">
        <v>Phone</v>
      </c>
      <c r="AW401" s="3" t="str">
        <v>None</v>
      </c>
    </row>
    <row r="402" spans="1:49" x14ac:dyDescent="0.3">
      <c r="A402" s="3" t="s">
        <v>888</v>
      </c>
      <c r="B402" s="4">
        <v>45741</v>
      </c>
      <c r="C402" s="4" t="str">
        <f t="shared" si="38"/>
        <v>Mar</v>
      </c>
      <c r="D402" s="4" t="str">
        <f t="shared" si="39"/>
        <v>2025</v>
      </c>
      <c r="E402" s="4">
        <v>45770</v>
      </c>
      <c r="F402" s="3" t="s">
        <v>23</v>
      </c>
      <c r="G402" s="3">
        <f t="shared" si="40"/>
        <v>29</v>
      </c>
      <c r="H402" s="3" t="s">
        <v>889</v>
      </c>
      <c r="I402" s="3" t="str">
        <f>VLOOKUP($H402,Customers!$A$1:$I$721,2,FALSE)</f>
        <v>Rakesh Singh</v>
      </c>
      <c r="J402" s="3" t="str">
        <f>VLOOKUP($H402,Customers!$A$1:$I$721,3,FALSE)</f>
        <v>Male</v>
      </c>
      <c r="K402" s="3">
        <f>VLOOKUP($H402,Customers!$A$1:$I$721,4,FALSE)</f>
        <v>33</v>
      </c>
      <c r="L402" s="3" t="str">
        <f>VLOOKUP($H402,Customers!$A$1:$I$721,5,FALSE)</f>
        <v>Panipat</v>
      </c>
      <c r="M402" s="3" t="str">
        <f>VLOOKUP($H402,Customers!$A$1:$I$721,6,FALSE)</f>
        <v>Haryana</v>
      </c>
      <c r="N402" s="3" t="str">
        <f>VLOOKUP($H402,Customers!$A$1:$I$721,7,FALSE)</f>
        <v>Salaried - Government</v>
      </c>
      <c r="O402" s="3">
        <f>VLOOKUP($H402,Customers!$A$1:$I$721,8,FALSE)</f>
        <v>670000</v>
      </c>
      <c r="P402" s="3" t="str">
        <f>VLOOKUP($H402,Customers!$A$1:$I$721,9,FALSE)</f>
        <v>Individual</v>
      </c>
      <c r="Q402" s="3" t="s">
        <v>332</v>
      </c>
      <c r="R402" s="3" t="str" cm="1">
        <f t="array" ref="R402:Y402">VLOOKUP($Q402,Cars[],{2,3,4,5,6,7,8,9},FALSE)</f>
        <v>Kia</v>
      </c>
      <c r="S402" s="3" t="str">
        <v>Seltos</v>
      </c>
      <c r="T402" s="3" t="str">
        <v>SUV</v>
      </c>
      <c r="U402" s="3" t="str">
        <v>Petrol</v>
      </c>
      <c r="V402" s="3" t="str">
        <v>Automatic</v>
      </c>
      <c r="W402" s="3">
        <v>1350000</v>
      </c>
      <c r="X402" s="3">
        <v>2023</v>
      </c>
      <c r="Y402" s="3">
        <v>3</v>
      </c>
      <c r="Z402" s="3" t="s">
        <v>57</v>
      </c>
      <c r="AA402" s="3" t="str">
        <f>VLOOKUP(Z402,Dealers[],5,FALSE)</f>
        <v>North</v>
      </c>
      <c r="AB402" s="3" t="str" cm="1">
        <f t="array" ref="AB402:AE402">VLOOKUP($Z402,Dealers[],{2,7,8,9},FALSE)</f>
        <v>Gurugram Autoplex</v>
      </c>
      <c r="AC402" s="3">
        <v>2007</v>
      </c>
      <c r="AD402" s="3">
        <v>10000</v>
      </c>
      <c r="AE402" s="3">
        <v>4</v>
      </c>
      <c r="AF402" s="3" t="s">
        <v>58</v>
      </c>
      <c r="AG402" s="3" t="str">
        <f>VLOOKUP($AF402,SalesPerson[],2,FALSE)</f>
        <v>Mohit Nair</v>
      </c>
      <c r="AH402" s="3">
        <f>_xlfn.XLOOKUP(AG402,Salespersons!$B:$B,Salespersons!$G:$G,,0)</f>
        <v>5</v>
      </c>
      <c r="AI402" s="3" t="str">
        <f>_xlfn.XLOOKUP(AG402,Salespersons!$B:$B,Salespersons!$I:$I,,0)</f>
        <v>True</v>
      </c>
      <c r="AJ402" s="3" t="s">
        <v>19</v>
      </c>
      <c r="AK402" s="14">
        <f t="shared" si="36"/>
        <v>4.2222222222222223E-2</v>
      </c>
      <c r="AL402" s="5">
        <v>57000</v>
      </c>
      <c r="AM402" s="5">
        <f t="shared" si="37"/>
        <v>1293000</v>
      </c>
      <c r="AN402" s="16">
        <f t="shared" si="41"/>
        <v>12.93</v>
      </c>
      <c r="AO402" s="3" t="s">
        <v>31</v>
      </c>
      <c r="AP402" s="3" t="s">
        <v>100</v>
      </c>
      <c r="AQ402" s="3" t="s">
        <v>53</v>
      </c>
      <c r="AR402" s="3" t="s">
        <v>24</v>
      </c>
      <c r="AS402" s="3" t="str" cm="1">
        <f t="array" ref="AS402:AW402">VLOOKUP($A402,Feedback[],{2,4,5,6,7},FALSE)</f>
        <v>FB0207</v>
      </c>
      <c r="AT402" s="3">
        <v>5</v>
      </c>
      <c r="AU402" s="3">
        <v>10</v>
      </c>
      <c r="AV402" s="3" t="str">
        <v>Email</v>
      </c>
      <c r="AW402" s="3" t="str">
        <v>None</v>
      </c>
    </row>
    <row r="403" spans="1:49" x14ac:dyDescent="0.3">
      <c r="A403" s="3" t="s">
        <v>890</v>
      </c>
      <c r="B403" s="4">
        <v>45742</v>
      </c>
      <c r="C403" s="4" t="str">
        <f t="shared" si="38"/>
        <v>Mar</v>
      </c>
      <c r="D403" s="4" t="str">
        <f t="shared" si="39"/>
        <v>2025</v>
      </c>
      <c r="E403" s="4">
        <v>45749</v>
      </c>
      <c r="F403" s="3" t="s">
        <v>23</v>
      </c>
      <c r="G403" s="3">
        <f t="shared" si="40"/>
        <v>7</v>
      </c>
      <c r="H403" s="3" t="s">
        <v>891</v>
      </c>
      <c r="I403" s="3" t="str">
        <f>VLOOKUP($H403,Customers!$A$1:$I$721,2,FALSE)</f>
        <v>Ritu Mishra</v>
      </c>
      <c r="J403" s="3" t="str">
        <f>VLOOKUP($H403,Customers!$A$1:$I$721,3,FALSE)</f>
        <v>Female</v>
      </c>
      <c r="K403" s="3">
        <f>VLOOKUP($H403,Customers!$A$1:$I$721,4,FALSE)</f>
        <v>34</v>
      </c>
      <c r="L403" s="3" t="str">
        <f>VLOOKUP($H403,Customers!$A$1:$I$721,5,FALSE)</f>
        <v>Coimbatore</v>
      </c>
      <c r="M403" s="3" t="str">
        <f>VLOOKUP($H403,Customers!$A$1:$I$721,6,FALSE)</f>
        <v>Tamil Nadu</v>
      </c>
      <c r="N403" s="3" t="str">
        <f>VLOOKUP($H403,Customers!$A$1:$I$721,7,FALSE)</f>
        <v>Salaried - Government</v>
      </c>
      <c r="O403" s="3">
        <f>VLOOKUP($H403,Customers!$A$1:$I$721,8,FALSE)</f>
        <v>520000</v>
      </c>
      <c r="P403" s="3" t="str">
        <f>VLOOKUP($H403,Customers!$A$1:$I$721,9,FALSE)</f>
        <v>Individual</v>
      </c>
      <c r="Q403" s="3" t="s">
        <v>283</v>
      </c>
      <c r="R403" s="3" t="str" cm="1">
        <f t="array" ref="R403:Y403">VLOOKUP($Q403,Cars[],{2,3,4,5,6,7,8,9},FALSE)</f>
        <v>Mahindra</v>
      </c>
      <c r="S403" s="3" t="str">
        <v>Thar</v>
      </c>
      <c r="T403" s="3" t="str">
        <v>SUV</v>
      </c>
      <c r="U403" s="3" t="str">
        <v>Diesel</v>
      </c>
      <c r="V403" s="3" t="str">
        <v>Manual</v>
      </c>
      <c r="W403" s="3">
        <v>1250000</v>
      </c>
      <c r="X403" s="3">
        <v>2020</v>
      </c>
      <c r="Y403" s="3">
        <v>2</v>
      </c>
      <c r="Z403" s="3" t="s">
        <v>173</v>
      </c>
      <c r="AA403" s="3" t="str">
        <f>VLOOKUP(Z403,Dealers[],5,FALSE)</f>
        <v>South</v>
      </c>
      <c r="AB403" s="3" t="str" cm="1">
        <f t="array" ref="AB403:AE403">VLOOKUP($Z403,Dealers[],{2,7,8,9},FALSE)</f>
        <v>Chennai Wheels</v>
      </c>
      <c r="AC403" s="3">
        <v>2007</v>
      </c>
      <c r="AD403" s="3">
        <v>4500</v>
      </c>
      <c r="AE403" s="3">
        <v>4.7</v>
      </c>
      <c r="AF403" s="3" t="s">
        <v>233</v>
      </c>
      <c r="AG403" s="3" t="str">
        <f>VLOOKUP($AF403,SalesPerson[],2,FALSE)</f>
        <v>Anjali Joshi</v>
      </c>
      <c r="AH403" s="3">
        <f>_xlfn.XLOOKUP(AG403,Salespersons!$B:$B,Salespersons!$G:$G,,0)</f>
        <v>8</v>
      </c>
      <c r="AI403" s="3" t="str">
        <f>_xlfn.XLOOKUP(AG403,Salespersons!$B:$B,Salespersons!$I:$I,,0)</f>
        <v>True</v>
      </c>
      <c r="AJ403" s="3" t="s">
        <v>78</v>
      </c>
      <c r="AK403" s="14">
        <f t="shared" si="36"/>
        <v>3.6799999999999999E-2</v>
      </c>
      <c r="AL403" s="5">
        <v>46000</v>
      </c>
      <c r="AM403" s="5">
        <f t="shared" si="37"/>
        <v>1204000</v>
      </c>
      <c r="AN403" s="16">
        <f t="shared" si="41"/>
        <v>12.04</v>
      </c>
      <c r="AO403" s="3" t="s">
        <v>31</v>
      </c>
      <c r="AP403" s="3" t="s">
        <v>70</v>
      </c>
      <c r="AQ403" s="3" t="s">
        <v>53</v>
      </c>
      <c r="AR403" s="3" t="s">
        <v>47</v>
      </c>
      <c r="AS403" s="3" t="str" cm="1">
        <f t="array" ref="AS403:AW403">VLOOKUP($A403,Feedback[],{2,4,5,6,7},FALSE)</f>
        <v>FB0208</v>
      </c>
      <c r="AT403" s="3">
        <v>3</v>
      </c>
      <c r="AU403" s="3">
        <v>4</v>
      </c>
      <c r="AV403" s="3" t="str">
        <v>Email</v>
      </c>
      <c r="AW403" s="3" t="str">
        <v>Sales Experience</v>
      </c>
    </row>
    <row r="404" spans="1:49" x14ac:dyDescent="0.3">
      <c r="A404" s="3" t="s">
        <v>892</v>
      </c>
      <c r="B404" s="4">
        <v>45743</v>
      </c>
      <c r="C404" s="4" t="str">
        <f t="shared" si="38"/>
        <v>Mar</v>
      </c>
      <c r="D404" s="4" t="str">
        <f t="shared" si="39"/>
        <v>2025</v>
      </c>
      <c r="E404" s="4">
        <v>45761</v>
      </c>
      <c r="F404" s="3" t="s">
        <v>23</v>
      </c>
      <c r="G404" s="3">
        <f t="shared" si="40"/>
        <v>18</v>
      </c>
      <c r="H404" s="3" t="s">
        <v>893</v>
      </c>
      <c r="I404" s="3" t="str">
        <f>VLOOKUP($H404,Customers!$A$1:$I$721,2,FALSE)</f>
        <v>Ravi Mishra</v>
      </c>
      <c r="J404" s="3" t="str">
        <f>VLOOKUP($H404,Customers!$A$1:$I$721,3,FALSE)</f>
        <v>Male</v>
      </c>
      <c r="K404" s="3">
        <f>VLOOKUP($H404,Customers!$A$1:$I$721,4,FALSE)</f>
        <v>52</v>
      </c>
      <c r="L404" s="3" t="str">
        <f>VLOOKUP($H404,Customers!$A$1:$I$721,5,FALSE)</f>
        <v>Chennai</v>
      </c>
      <c r="M404" s="3" t="str">
        <f>VLOOKUP($H404,Customers!$A$1:$I$721,6,FALSE)</f>
        <v>Tamil Nadu</v>
      </c>
      <c r="N404" s="3" t="str">
        <f>VLOOKUP($H404,Customers!$A$1:$I$721,7,FALSE)</f>
        <v>Salaried - Private</v>
      </c>
      <c r="O404" s="3">
        <f>VLOOKUP($H404,Customers!$A$1:$I$721,8,FALSE)</f>
        <v>830000</v>
      </c>
      <c r="P404" s="3" t="str">
        <f>VLOOKUP($H404,Customers!$A$1:$I$721,9,FALSE)</f>
        <v>Individual</v>
      </c>
      <c r="Q404" s="3" t="s">
        <v>92</v>
      </c>
      <c r="R404" s="3" t="str" cm="1">
        <f t="array" ref="R404:Y404">VLOOKUP($Q404,Cars[],{2,3,4,5,6,7,8,9},FALSE)</f>
        <v>Hyundai</v>
      </c>
      <c r="S404" s="3" t="str">
        <v>Verna</v>
      </c>
      <c r="T404" s="3" t="str">
        <v>Sedan</v>
      </c>
      <c r="U404" s="3" t="str">
        <v>Petrol</v>
      </c>
      <c r="V404" s="3" t="str">
        <v>Automatic</v>
      </c>
      <c r="W404" s="3">
        <v>1100000</v>
      </c>
      <c r="X404" s="3">
        <v>2023</v>
      </c>
      <c r="Y404" s="3">
        <v>2</v>
      </c>
      <c r="Z404" s="3" t="s">
        <v>173</v>
      </c>
      <c r="AA404" s="3" t="str">
        <f>VLOOKUP(Z404,Dealers[],5,FALSE)</f>
        <v>South</v>
      </c>
      <c r="AB404" s="3" t="str" cm="1">
        <f t="array" ref="AB404:AE404">VLOOKUP($Z404,Dealers[],{2,7,8,9},FALSE)</f>
        <v>Chennai Wheels</v>
      </c>
      <c r="AC404" s="3">
        <v>2007</v>
      </c>
      <c r="AD404" s="3">
        <v>4500</v>
      </c>
      <c r="AE404" s="3">
        <v>4.7</v>
      </c>
      <c r="AF404" s="3" t="s">
        <v>233</v>
      </c>
      <c r="AG404" s="3" t="str">
        <f>VLOOKUP($AF404,SalesPerson[],2,FALSE)</f>
        <v>Anjali Joshi</v>
      </c>
      <c r="AH404" s="3">
        <f>_xlfn.XLOOKUP(AG404,Salespersons!$B:$B,Salespersons!$G:$G,,0)</f>
        <v>8</v>
      </c>
      <c r="AI404" s="3" t="str">
        <f>_xlfn.XLOOKUP(AG404,Salespersons!$B:$B,Salespersons!$I:$I,,0)</f>
        <v>True</v>
      </c>
      <c r="AJ404" s="3" t="s">
        <v>45</v>
      </c>
      <c r="AK404" s="14">
        <f t="shared" si="36"/>
        <v>4.1818181818181817E-2</v>
      </c>
      <c r="AL404" s="5">
        <v>46000</v>
      </c>
      <c r="AM404" s="5">
        <f t="shared" si="37"/>
        <v>1054000</v>
      </c>
      <c r="AN404" s="16">
        <f t="shared" si="41"/>
        <v>10.54</v>
      </c>
      <c r="AO404" s="3" t="s">
        <v>95</v>
      </c>
      <c r="AP404" s="3" t="s">
        <v>100</v>
      </c>
      <c r="AQ404" s="3" t="s">
        <v>122</v>
      </c>
      <c r="AR404" s="3" t="s">
        <v>47</v>
      </c>
      <c r="AS404" s="3" t="str" cm="1">
        <f t="array" ref="AS404:AW404">VLOOKUP($A404,Feedback[],{2,4,5,6,7},FALSE)</f>
        <v>FB0209</v>
      </c>
      <c r="AT404" s="3">
        <v>5</v>
      </c>
      <c r="AU404" s="3">
        <v>9</v>
      </c>
      <c r="AV404" s="3" t="str">
        <v>Email</v>
      </c>
      <c r="AW404" s="3" t="str">
        <v>None</v>
      </c>
    </row>
    <row r="405" spans="1:49" x14ac:dyDescent="0.3">
      <c r="A405" s="3" t="s">
        <v>894</v>
      </c>
      <c r="B405" s="4">
        <v>45743</v>
      </c>
      <c r="C405" s="4" t="str">
        <f t="shared" si="38"/>
        <v>Mar</v>
      </c>
      <c r="D405" s="4" t="str">
        <f t="shared" si="39"/>
        <v>2025</v>
      </c>
      <c r="E405" s="4">
        <v>45753</v>
      </c>
      <c r="F405" s="3" t="s">
        <v>23</v>
      </c>
      <c r="G405" s="3">
        <f t="shared" si="40"/>
        <v>10</v>
      </c>
      <c r="H405" s="3" t="s">
        <v>895</v>
      </c>
      <c r="I405" s="3" t="str">
        <f>VLOOKUP($H405,Customers!$A$1:$I$721,2,FALSE)</f>
        <v>Komal Patel</v>
      </c>
      <c r="J405" s="3" t="str">
        <f>VLOOKUP($H405,Customers!$A$1:$I$721,3,FALSE)</f>
        <v>Female</v>
      </c>
      <c r="K405" s="3">
        <f>VLOOKUP($H405,Customers!$A$1:$I$721,4,FALSE)</f>
        <v>55</v>
      </c>
      <c r="L405" s="3" t="str">
        <f>VLOOKUP($H405,Customers!$A$1:$I$721,5,FALSE)</f>
        <v>Panipat</v>
      </c>
      <c r="M405" s="3" t="str">
        <f>VLOOKUP($H405,Customers!$A$1:$I$721,6,FALSE)</f>
        <v>Haryana</v>
      </c>
      <c r="N405" s="3" t="str">
        <f>VLOOKUP($H405,Customers!$A$1:$I$721,7,FALSE)</f>
        <v>Salaried - Government</v>
      </c>
      <c r="O405" s="3">
        <f>VLOOKUP($H405,Customers!$A$1:$I$721,8,FALSE)</f>
        <v>520000</v>
      </c>
      <c r="P405" s="3" t="str">
        <f>VLOOKUP($H405,Customers!$A$1:$I$721,9,FALSE)</f>
        <v>Individual</v>
      </c>
      <c r="Q405" s="3" t="s">
        <v>56</v>
      </c>
      <c r="R405" s="3" t="str" cm="1">
        <f t="array" ref="R405:Y405">VLOOKUP($Q405,Cars[],{2,3,4,5,6,7,8,9},FALSE)</f>
        <v>Maruti Suzuki</v>
      </c>
      <c r="S405" s="3" t="str">
        <v>Baleno</v>
      </c>
      <c r="T405" s="3" t="str">
        <v>Hatchback</v>
      </c>
      <c r="U405" s="3" t="str">
        <v>Petrol</v>
      </c>
      <c r="V405" s="3" t="str">
        <v>Automatic</v>
      </c>
      <c r="W405" s="3">
        <v>760000</v>
      </c>
      <c r="X405" s="3">
        <v>2022</v>
      </c>
      <c r="Y405" s="3">
        <v>2</v>
      </c>
      <c r="Z405" s="3" t="s">
        <v>57</v>
      </c>
      <c r="AA405" s="3" t="str">
        <f>VLOOKUP(Z405,Dealers[],5,FALSE)</f>
        <v>North</v>
      </c>
      <c r="AB405" s="3" t="str" cm="1">
        <f t="array" ref="AB405:AE405">VLOOKUP($Z405,Dealers[],{2,7,8,9},FALSE)</f>
        <v>Gurugram Autoplex</v>
      </c>
      <c r="AC405" s="3">
        <v>2007</v>
      </c>
      <c r="AD405" s="3">
        <v>10000</v>
      </c>
      <c r="AE405" s="3">
        <v>4</v>
      </c>
      <c r="AF405" s="3" t="s">
        <v>429</v>
      </c>
      <c r="AG405" s="3" t="str">
        <f>VLOOKUP($AF405,SalesPerson[],2,FALSE)</f>
        <v>Shweta Malhotra</v>
      </c>
      <c r="AH405" s="3">
        <f>_xlfn.XLOOKUP(AG405,Salespersons!$B:$B,Salespersons!$G:$G,,0)</f>
        <v>4</v>
      </c>
      <c r="AI405" s="3" t="str">
        <f>_xlfn.XLOOKUP(AG405,Salespersons!$B:$B,Salespersons!$I:$I,,0)</f>
        <v>True</v>
      </c>
      <c r="AJ405" s="3" t="s">
        <v>30</v>
      </c>
      <c r="AK405" s="14">
        <f t="shared" si="36"/>
        <v>1.7105263157894738E-2</v>
      </c>
      <c r="AL405" s="5">
        <v>13000</v>
      </c>
      <c r="AM405" s="5">
        <f t="shared" si="37"/>
        <v>747000</v>
      </c>
      <c r="AN405" s="16">
        <f t="shared" si="41"/>
        <v>7.47</v>
      </c>
      <c r="AO405" s="3" t="s">
        <v>31</v>
      </c>
      <c r="AP405" s="3" t="s">
        <v>96</v>
      </c>
      <c r="AQ405" s="3" t="s">
        <v>119</v>
      </c>
      <c r="AR405" s="3" t="s">
        <v>47</v>
      </c>
      <c r="AS405" s="3" t="str" cm="1">
        <f t="array" ref="AS405:AW405">VLOOKUP($A405,Feedback[],{2,4,5,6,7},FALSE)</f>
        <v>FB0210</v>
      </c>
      <c r="AT405" s="3">
        <v>4</v>
      </c>
      <c r="AU405" s="3">
        <v>8</v>
      </c>
      <c r="AV405" s="3" t="str">
        <v>Online Survey</v>
      </c>
      <c r="AW405" s="3" t="str">
        <v>None</v>
      </c>
    </row>
    <row r="406" spans="1:49" x14ac:dyDescent="0.3">
      <c r="A406" s="3" t="s">
        <v>896</v>
      </c>
      <c r="B406" s="4">
        <v>45743</v>
      </c>
      <c r="C406" s="4" t="str">
        <f t="shared" si="38"/>
        <v>Mar</v>
      </c>
      <c r="D406" s="4" t="str">
        <f t="shared" si="39"/>
        <v>2025</v>
      </c>
      <c r="E406" s="4">
        <v>45750</v>
      </c>
      <c r="F406" s="3" t="s">
        <v>23</v>
      </c>
      <c r="G406" s="3">
        <f t="shared" si="40"/>
        <v>7</v>
      </c>
      <c r="H406" s="3" t="s">
        <v>897</v>
      </c>
      <c r="I406" s="3" t="str">
        <f>VLOOKUP($H406,Customers!$A$1:$I$721,2,FALSE)</f>
        <v>Imran Shah</v>
      </c>
      <c r="J406" s="3" t="str">
        <f>VLOOKUP($H406,Customers!$A$1:$I$721,3,FALSE)</f>
        <v>Male</v>
      </c>
      <c r="K406" s="3">
        <f>VLOOKUP($H406,Customers!$A$1:$I$721,4,FALSE)</f>
        <v>37</v>
      </c>
      <c r="L406" s="3" t="str">
        <f>VLOOKUP($H406,Customers!$A$1:$I$721,5,FALSE)</f>
        <v>Kolkata</v>
      </c>
      <c r="M406" s="3" t="str">
        <f>VLOOKUP($H406,Customers!$A$1:$I$721,6,FALSE)</f>
        <v>West Bengal</v>
      </c>
      <c r="N406" s="3" t="str">
        <f>VLOOKUP($H406,Customers!$A$1:$I$721,7,FALSE)</f>
        <v>Business Owner</v>
      </c>
      <c r="O406" s="3">
        <f>VLOOKUP($H406,Customers!$A$1:$I$721,8,FALSE)</f>
        <v>2940000</v>
      </c>
      <c r="P406" s="3" t="str">
        <f>VLOOKUP($H406,Customers!$A$1:$I$721,9,FALSE)</f>
        <v>Individual</v>
      </c>
      <c r="Q406" s="3" t="s">
        <v>138</v>
      </c>
      <c r="R406" s="3" t="str" cm="1">
        <f t="array" ref="R406:Y406">VLOOKUP($Q406,Cars[],{2,3,4,5,6,7,8,9},FALSE)</f>
        <v>Tata</v>
      </c>
      <c r="S406" s="3" t="str">
        <v>Nexon</v>
      </c>
      <c r="T406" s="3" t="str">
        <v>SUV</v>
      </c>
      <c r="U406" s="3" t="str">
        <v>Diesel</v>
      </c>
      <c r="V406" s="3" t="str">
        <v>Manual</v>
      </c>
      <c r="W406" s="3">
        <v>950000</v>
      </c>
      <c r="X406" s="3">
        <v>2023</v>
      </c>
      <c r="Y406" s="3">
        <v>3</v>
      </c>
      <c r="Z406" s="3" t="s">
        <v>402</v>
      </c>
      <c r="AA406" s="3" t="str">
        <f>VLOOKUP(Z406,Dealers[],5,FALSE)</f>
        <v>East</v>
      </c>
      <c r="AB406" s="3" t="str" cm="1">
        <f t="array" ref="AB406:AE406">VLOOKUP($Z406,Dealers[],{2,7,8,9},FALSE)</f>
        <v>Kolkata Car World</v>
      </c>
      <c r="AC406" s="3">
        <v>2012</v>
      </c>
      <c r="AD406" s="3">
        <v>4500</v>
      </c>
      <c r="AE406" s="3">
        <v>4.0999999999999996</v>
      </c>
      <c r="AF406" s="3" t="s">
        <v>479</v>
      </c>
      <c r="AG406" s="3" t="str">
        <f>VLOOKUP($AF406,SalesPerson[],2,FALSE)</f>
        <v>Tarun Shah</v>
      </c>
      <c r="AH406" s="3">
        <f>_xlfn.XLOOKUP(AG406,Salespersons!$B:$B,Salespersons!$G:$G,,0)</f>
        <v>4</v>
      </c>
      <c r="AI406" s="3" t="str">
        <f>_xlfn.XLOOKUP(AG406,Salespersons!$B:$B,Salespersons!$I:$I,,0)</f>
        <v>True</v>
      </c>
      <c r="AJ406" s="3" t="s">
        <v>19</v>
      </c>
      <c r="AK406" s="14">
        <f t="shared" si="36"/>
        <v>4.1052631578947368E-2</v>
      </c>
      <c r="AL406" s="5">
        <v>39000</v>
      </c>
      <c r="AM406" s="5">
        <f t="shared" si="37"/>
        <v>911000</v>
      </c>
      <c r="AN406" s="16">
        <f t="shared" si="41"/>
        <v>9.11</v>
      </c>
      <c r="AO406" s="3" t="s">
        <v>20</v>
      </c>
      <c r="AP406" s="3" t="s">
        <v>21</v>
      </c>
      <c r="AQ406" s="3" t="s">
        <v>86</v>
      </c>
      <c r="AR406" s="3" t="s">
        <v>24</v>
      </c>
      <c r="AS406" s="3" t="str" cm="1">
        <f t="array" ref="AS406:AW406">VLOOKUP($A406,Feedback[],{2,4,5,6,7},FALSE)</f>
        <v>FB0211</v>
      </c>
      <c r="AT406" s="3">
        <v>4</v>
      </c>
      <c r="AU406" s="3">
        <v>9</v>
      </c>
      <c r="AV406" s="3" t="str">
        <v>Email</v>
      </c>
      <c r="AW406" s="3" t="str">
        <v>None</v>
      </c>
    </row>
    <row r="407" spans="1:49" x14ac:dyDescent="0.3">
      <c r="A407" s="3" t="s">
        <v>898</v>
      </c>
      <c r="B407" s="4">
        <v>45744</v>
      </c>
      <c r="C407" s="4" t="str">
        <f t="shared" si="38"/>
        <v>Mar</v>
      </c>
      <c r="D407" s="4" t="str">
        <f t="shared" si="39"/>
        <v>2025</v>
      </c>
      <c r="E407" s="4">
        <v>45757</v>
      </c>
      <c r="F407" s="3" t="s">
        <v>23</v>
      </c>
      <c r="G407" s="3">
        <f t="shared" si="40"/>
        <v>13</v>
      </c>
      <c r="H407" s="3" t="s">
        <v>899</v>
      </c>
      <c r="I407" s="3" t="str">
        <f>VLOOKUP($H407,Customers!$A$1:$I$721,2,FALSE)</f>
        <v>Nitin Kapoor</v>
      </c>
      <c r="J407" s="3" t="str">
        <f>VLOOKUP($H407,Customers!$A$1:$I$721,3,FALSE)</f>
        <v>Male</v>
      </c>
      <c r="K407" s="3">
        <f>VLOOKUP($H407,Customers!$A$1:$I$721,4,FALSE)</f>
        <v>36</v>
      </c>
      <c r="L407" s="3" t="str">
        <f>VLOOKUP($H407,Customers!$A$1:$I$721,5,FALSE)</f>
        <v>Bhopal</v>
      </c>
      <c r="M407" s="3" t="str">
        <f>VLOOKUP($H407,Customers!$A$1:$I$721,6,FALSE)</f>
        <v>Madhya Pradesh</v>
      </c>
      <c r="N407" s="3" t="str">
        <f>VLOOKUP($H407,Customers!$A$1:$I$721,7,FALSE)</f>
        <v>Self-Employed Professional</v>
      </c>
      <c r="O407" s="3">
        <f>VLOOKUP($H407,Customers!$A$1:$I$721,8,FALSE)</f>
        <v>1450000</v>
      </c>
      <c r="P407" s="3" t="str">
        <f>VLOOKUP($H407,Customers!$A$1:$I$721,9,FALSE)</f>
        <v>Individual</v>
      </c>
      <c r="Q407" s="3" t="s">
        <v>213</v>
      </c>
      <c r="R407" s="3" t="str" cm="1">
        <f t="array" ref="R407:Y407">VLOOKUP($Q407,Cars[],{2,3,4,5,6,7,8,9},FALSE)</f>
        <v>Kia</v>
      </c>
      <c r="S407" s="3" t="str">
        <v>Sonet</v>
      </c>
      <c r="T407" s="3" t="str">
        <v>SUV</v>
      </c>
      <c r="U407" s="3" t="str">
        <v>Diesel</v>
      </c>
      <c r="V407" s="3" t="str">
        <v>Manual</v>
      </c>
      <c r="W407" s="3">
        <v>950000</v>
      </c>
      <c r="X407" s="3">
        <v>2024</v>
      </c>
      <c r="Y407" s="3">
        <v>4</v>
      </c>
      <c r="Z407" s="3" t="s">
        <v>57</v>
      </c>
      <c r="AA407" s="3" t="str">
        <f>VLOOKUP(Z407,Dealers[],5,FALSE)</f>
        <v>North</v>
      </c>
      <c r="AB407" s="3" t="str" cm="1">
        <f t="array" ref="AB407:AE407">VLOOKUP($Z407,Dealers[],{2,7,8,9},FALSE)</f>
        <v>Gurugram Autoplex</v>
      </c>
      <c r="AC407" s="3">
        <v>2007</v>
      </c>
      <c r="AD407" s="3">
        <v>10000</v>
      </c>
      <c r="AE407" s="3">
        <v>4</v>
      </c>
      <c r="AF407" s="3" t="s">
        <v>58</v>
      </c>
      <c r="AG407" s="3" t="str">
        <f>VLOOKUP($AF407,SalesPerson[],2,FALSE)</f>
        <v>Mohit Nair</v>
      </c>
      <c r="AH407" s="3">
        <f>_xlfn.XLOOKUP(AG407,Salespersons!$B:$B,Salespersons!$G:$G,,0)</f>
        <v>5</v>
      </c>
      <c r="AI407" s="3" t="str">
        <f>_xlfn.XLOOKUP(AG407,Salespersons!$B:$B,Salespersons!$I:$I,,0)</f>
        <v>True</v>
      </c>
      <c r="AJ407" s="3" t="s">
        <v>19</v>
      </c>
      <c r="AK407" s="14">
        <f t="shared" si="36"/>
        <v>4.8421052631578948E-2</v>
      </c>
      <c r="AL407" s="5">
        <v>46000</v>
      </c>
      <c r="AM407" s="5">
        <f t="shared" si="37"/>
        <v>904000</v>
      </c>
      <c r="AN407" s="16">
        <f t="shared" si="41"/>
        <v>9.0399999999999991</v>
      </c>
      <c r="AO407" s="3" t="s">
        <v>31</v>
      </c>
      <c r="AP407" s="3" t="s">
        <v>227</v>
      </c>
      <c r="AQ407" s="3" t="s">
        <v>33</v>
      </c>
      <c r="AR407" s="3" t="s">
        <v>24</v>
      </c>
      <c r="AS407" s="3" t="s">
        <v>4646</v>
      </c>
      <c r="AT407" s="3" t="s">
        <v>4646</v>
      </c>
      <c r="AU407" s="3" t="s">
        <v>4646</v>
      </c>
      <c r="AV407" s="3" t="s">
        <v>4646</v>
      </c>
      <c r="AW407" s="3" t="s">
        <v>4646</v>
      </c>
    </row>
    <row r="408" spans="1:49" x14ac:dyDescent="0.3">
      <c r="A408" s="3" t="s">
        <v>900</v>
      </c>
      <c r="B408" s="4">
        <v>45745</v>
      </c>
      <c r="C408" s="4" t="str">
        <f t="shared" si="38"/>
        <v>Mar</v>
      </c>
      <c r="D408" s="4" t="str">
        <f t="shared" si="39"/>
        <v>2025</v>
      </c>
      <c r="E408" s="4">
        <v>45775</v>
      </c>
      <c r="F408" s="3" t="s">
        <v>23</v>
      </c>
      <c r="G408" s="3">
        <f t="shared" si="40"/>
        <v>30</v>
      </c>
      <c r="H408" s="3" t="s">
        <v>901</v>
      </c>
      <c r="I408" s="3" t="str">
        <f>VLOOKUP($H408,Customers!$A$1:$I$721,2,FALSE)</f>
        <v>Nitin Bose</v>
      </c>
      <c r="J408" s="3" t="str">
        <f>VLOOKUP($H408,Customers!$A$1:$I$721,3,FALSE)</f>
        <v>Male</v>
      </c>
      <c r="K408" s="3">
        <f>VLOOKUP($H408,Customers!$A$1:$I$721,4,FALSE)</f>
        <v>35</v>
      </c>
      <c r="L408" s="3" t="str">
        <f>VLOOKUP($H408,Customers!$A$1:$I$721,5,FALSE)</f>
        <v>Ludhiana</v>
      </c>
      <c r="M408" s="3" t="str">
        <f>VLOOKUP($H408,Customers!$A$1:$I$721,6,FALSE)</f>
        <v>Punjab</v>
      </c>
      <c r="N408" s="3" t="str">
        <f>VLOOKUP($H408,Customers!$A$1:$I$721,7,FALSE)</f>
        <v>Salaried - Government</v>
      </c>
      <c r="O408" s="3">
        <f>VLOOKUP($H408,Customers!$A$1:$I$721,8,FALSE)</f>
        <v>810000</v>
      </c>
      <c r="P408" s="3" t="str">
        <f>VLOOKUP($H408,Customers!$A$1:$I$721,9,FALSE)</f>
        <v>Individual</v>
      </c>
      <c r="Q408" s="3" t="s">
        <v>27</v>
      </c>
      <c r="R408" s="3" t="str" cm="1">
        <f t="array" ref="R408:Y408">VLOOKUP($Q408,Cars[],{2,3,4,5,6,7,8,9},FALSE)</f>
        <v>Maruti Suzuki</v>
      </c>
      <c r="S408" s="3" t="str">
        <v>Brezza</v>
      </c>
      <c r="T408" s="3" t="str">
        <v>SUV</v>
      </c>
      <c r="U408" s="3" t="str">
        <v>Petrol</v>
      </c>
      <c r="V408" s="3" t="str">
        <v>Automatic</v>
      </c>
      <c r="W408" s="3">
        <v>900000</v>
      </c>
      <c r="X408" s="3">
        <v>2022</v>
      </c>
      <c r="Y408" s="3">
        <v>3</v>
      </c>
      <c r="Z408" s="3" t="s">
        <v>28</v>
      </c>
      <c r="AA408" s="3" t="str">
        <f>VLOOKUP(Z408,Dealers[],5,FALSE)</f>
        <v>North</v>
      </c>
      <c r="AB408" s="3" t="str" cm="1">
        <f t="array" ref="AB408:AE408">VLOOKUP($Z408,Dealers[],{2,7,8,9},FALSE)</f>
        <v>Ludhiana Wheels</v>
      </c>
      <c r="AC408" s="3">
        <v>2010</v>
      </c>
      <c r="AD408" s="3">
        <v>12000</v>
      </c>
      <c r="AE408" s="3">
        <v>4</v>
      </c>
      <c r="AF408" s="3" t="s">
        <v>29</v>
      </c>
      <c r="AG408" s="3" t="str">
        <f>VLOOKUP($AF408,SalesPerson[],2,FALSE)</f>
        <v>Harsh Nair</v>
      </c>
      <c r="AH408" s="3">
        <f>_xlfn.XLOOKUP(AG408,Salespersons!$B:$B,Salespersons!$G:$G,,0)</f>
        <v>8</v>
      </c>
      <c r="AI408" s="3" t="str">
        <f>_xlfn.XLOOKUP(AG408,Salespersons!$B:$B,Salespersons!$I:$I,,0)</f>
        <v>True</v>
      </c>
      <c r="AJ408" s="3" t="s">
        <v>75</v>
      </c>
      <c r="AK408" s="14">
        <f t="shared" si="36"/>
        <v>4.8888888888888891E-2</v>
      </c>
      <c r="AL408" s="5">
        <v>44000</v>
      </c>
      <c r="AM408" s="5">
        <f t="shared" si="37"/>
        <v>856000</v>
      </c>
      <c r="AN408" s="16">
        <f t="shared" si="41"/>
        <v>8.56</v>
      </c>
      <c r="AO408" s="3" t="s">
        <v>95</v>
      </c>
      <c r="AP408" s="3" t="s">
        <v>96</v>
      </c>
      <c r="AQ408" s="3" t="s">
        <v>33</v>
      </c>
      <c r="AR408" s="3" t="s">
        <v>47</v>
      </c>
      <c r="AS408" s="3" t="s">
        <v>4646</v>
      </c>
      <c r="AT408" s="3" t="s">
        <v>4646</v>
      </c>
      <c r="AU408" s="3" t="s">
        <v>4646</v>
      </c>
      <c r="AV408" s="3" t="s">
        <v>4646</v>
      </c>
      <c r="AW408" s="3" t="s">
        <v>4646</v>
      </c>
    </row>
    <row r="409" spans="1:49" x14ac:dyDescent="0.3">
      <c r="A409" s="3" t="s">
        <v>902</v>
      </c>
      <c r="B409" s="4">
        <v>45746</v>
      </c>
      <c r="C409" s="4" t="str">
        <f t="shared" si="38"/>
        <v>Mar</v>
      </c>
      <c r="D409" s="4" t="str">
        <f t="shared" si="39"/>
        <v>2025</v>
      </c>
      <c r="E409" s="4">
        <v>45755</v>
      </c>
      <c r="F409" s="3" t="s">
        <v>23</v>
      </c>
      <c r="G409" s="3">
        <f t="shared" si="40"/>
        <v>9</v>
      </c>
      <c r="H409" s="3" t="s">
        <v>903</v>
      </c>
      <c r="I409" s="3" t="str">
        <f>VLOOKUP($H409,Customers!$A$1:$I$721,2,FALSE)</f>
        <v>Rahul Yadav</v>
      </c>
      <c r="J409" s="3" t="str">
        <f>VLOOKUP($H409,Customers!$A$1:$I$721,3,FALSE)</f>
        <v>Male</v>
      </c>
      <c r="K409" s="3">
        <f>VLOOKUP($H409,Customers!$A$1:$I$721,4,FALSE)</f>
        <v>29</v>
      </c>
      <c r="L409" s="3" t="str">
        <f>VLOOKUP($H409,Customers!$A$1:$I$721,5,FALSE)</f>
        <v>Guwahati</v>
      </c>
      <c r="M409" s="3" t="str">
        <f>VLOOKUP($H409,Customers!$A$1:$I$721,6,FALSE)</f>
        <v>Assam</v>
      </c>
      <c r="N409" s="3" t="str">
        <f>VLOOKUP($H409,Customers!$A$1:$I$721,7,FALSE)</f>
        <v>Business Owner</v>
      </c>
      <c r="O409" s="3">
        <f>VLOOKUP($H409,Customers!$A$1:$I$721,8,FALSE)</f>
        <v>3220000</v>
      </c>
      <c r="P409" s="3" t="str">
        <f>VLOOKUP($H409,Customers!$A$1:$I$721,9,FALSE)</f>
        <v>Individual</v>
      </c>
      <c r="Q409" s="3" t="s">
        <v>153</v>
      </c>
      <c r="R409" s="3" t="str" cm="1">
        <f t="array" ref="R409:Y409">VLOOKUP($Q409,Cars[],{2,3,4,5,6,7,8,9},FALSE)</f>
        <v>Honda</v>
      </c>
      <c r="S409" s="3" t="str">
        <v>Amaze</v>
      </c>
      <c r="T409" s="3" t="str">
        <v>Sedan</v>
      </c>
      <c r="U409" s="3" t="str">
        <v>Petrol</v>
      </c>
      <c r="V409" s="3" t="str">
        <v>Manual</v>
      </c>
      <c r="W409" s="3">
        <v>800000</v>
      </c>
      <c r="X409" s="3">
        <v>2024</v>
      </c>
      <c r="Y409" s="3">
        <v>3</v>
      </c>
      <c r="Z409" s="3" t="s">
        <v>134</v>
      </c>
      <c r="AA409" s="3" t="str">
        <f>VLOOKUP(Z409,Dealers[],5,FALSE)</f>
        <v>East</v>
      </c>
      <c r="AB409" s="3" t="str" cm="1">
        <f t="array" ref="AB409:AE409">VLOOKUP($Z409,Dealers[],{2,7,8,9},FALSE)</f>
        <v>Guwahati Automobiles</v>
      </c>
      <c r="AC409" s="3">
        <v>2005</v>
      </c>
      <c r="AD409" s="3">
        <v>12000</v>
      </c>
      <c r="AE409" s="3">
        <v>4.4000000000000004</v>
      </c>
      <c r="AF409" s="3" t="s">
        <v>135</v>
      </c>
      <c r="AG409" s="3" t="str">
        <f>VLOOKUP($AF409,SalesPerson[],2,FALSE)</f>
        <v>Tarun Mehta</v>
      </c>
      <c r="AH409" s="3">
        <f>_xlfn.XLOOKUP(AG409,Salespersons!$B:$B,Salespersons!$G:$G,,0)</f>
        <v>4</v>
      </c>
      <c r="AI409" s="3" t="str">
        <f>_xlfn.XLOOKUP(AG409,Salespersons!$B:$B,Salespersons!$I:$I,,0)</f>
        <v>True</v>
      </c>
      <c r="AJ409" s="3" t="s">
        <v>59</v>
      </c>
      <c r="AK409" s="14">
        <f t="shared" si="36"/>
        <v>1.8749999999999999E-2</v>
      </c>
      <c r="AL409" s="5">
        <v>15000</v>
      </c>
      <c r="AM409" s="5">
        <f t="shared" si="37"/>
        <v>785000</v>
      </c>
      <c r="AN409" s="16">
        <f t="shared" si="41"/>
        <v>7.85</v>
      </c>
      <c r="AO409" s="3" t="s">
        <v>31</v>
      </c>
      <c r="AP409" s="3" t="s">
        <v>39</v>
      </c>
      <c r="AQ409" s="3" t="s">
        <v>53</v>
      </c>
      <c r="AR409" s="3" t="s">
        <v>47</v>
      </c>
      <c r="AS409" s="3" t="str" cm="1">
        <f t="array" ref="AS409:AW409">VLOOKUP($A409,Feedback[],{2,4,5,6,7},FALSE)</f>
        <v>FB0212</v>
      </c>
      <c r="AT409" s="3">
        <v>3</v>
      </c>
      <c r="AU409" s="3">
        <v>8</v>
      </c>
      <c r="AV409" s="3" t="str">
        <v>Phone</v>
      </c>
      <c r="AW409" s="3" t="str">
        <v>Vehicle Quality</v>
      </c>
    </row>
    <row r="410" spans="1:49" x14ac:dyDescent="0.3">
      <c r="A410" s="3" t="s">
        <v>904</v>
      </c>
      <c r="B410" s="4">
        <v>45746</v>
      </c>
      <c r="C410" s="4" t="str">
        <f t="shared" si="38"/>
        <v>Mar</v>
      </c>
      <c r="D410" s="4" t="str">
        <f t="shared" si="39"/>
        <v>2025</v>
      </c>
      <c r="E410" s="4">
        <v>45773</v>
      </c>
      <c r="F410" s="3" t="s">
        <v>23</v>
      </c>
      <c r="G410" s="3">
        <f t="shared" si="40"/>
        <v>27</v>
      </c>
      <c r="H410" s="3" t="s">
        <v>905</v>
      </c>
      <c r="I410" s="3" t="str">
        <f>VLOOKUP($H410,Customers!$A$1:$I$721,2,FALSE)</f>
        <v>Shweta Mishra</v>
      </c>
      <c r="J410" s="3" t="str">
        <f>VLOOKUP($H410,Customers!$A$1:$I$721,3,FALSE)</f>
        <v>Female</v>
      </c>
      <c r="K410" s="3">
        <f>VLOOKUP($H410,Customers!$A$1:$I$721,4,FALSE)</f>
        <v>50</v>
      </c>
      <c r="L410" s="3" t="str">
        <f>VLOOKUP($H410,Customers!$A$1:$I$721,5,FALSE)</f>
        <v>Bhubaneswar</v>
      </c>
      <c r="M410" s="3" t="str">
        <f>VLOOKUP($H410,Customers!$A$1:$I$721,6,FALSE)</f>
        <v>Odisha</v>
      </c>
      <c r="N410" s="3" t="str">
        <f>VLOOKUP($H410,Customers!$A$1:$I$721,7,FALSE)</f>
        <v>Teacher</v>
      </c>
      <c r="O410" s="3">
        <f>VLOOKUP($H410,Customers!$A$1:$I$721,8,FALSE)</f>
        <v>570000</v>
      </c>
      <c r="P410" s="3" t="str">
        <f>VLOOKUP($H410,Customers!$A$1:$I$721,9,FALSE)</f>
        <v>Individual</v>
      </c>
      <c r="Q410" s="3" t="s">
        <v>125</v>
      </c>
      <c r="R410" s="3" t="str" cm="1">
        <f t="array" ref="R410:Y410">VLOOKUP($Q410,Cars[],{2,3,4,5,6,7,8,9},FALSE)</f>
        <v>Hyundai</v>
      </c>
      <c r="S410" s="3" t="str">
        <v>Creta</v>
      </c>
      <c r="T410" s="3" t="str">
        <v>SUV</v>
      </c>
      <c r="U410" s="3" t="str">
        <v>Diesel</v>
      </c>
      <c r="V410" s="3" t="str">
        <v>Automatic</v>
      </c>
      <c r="W410" s="3">
        <v>1250000</v>
      </c>
      <c r="X410" s="3">
        <v>2024</v>
      </c>
      <c r="Y410" s="3">
        <v>4</v>
      </c>
      <c r="Z410" s="3" t="s">
        <v>63</v>
      </c>
      <c r="AA410" s="3" t="str">
        <f>VLOOKUP(Z410,Dealers[],5,FALSE)</f>
        <v>East</v>
      </c>
      <c r="AB410" s="3" t="str" cm="1">
        <f t="array" ref="AB410:AE410">VLOOKUP($Z410,Dealers[],{2,7,8,9},FALSE)</f>
        <v>Bhubaneswar Motors</v>
      </c>
      <c r="AC410" s="3">
        <v>2008</v>
      </c>
      <c r="AD410" s="3">
        <v>4500</v>
      </c>
      <c r="AE410" s="3">
        <v>4.3</v>
      </c>
      <c r="AF410" s="3" t="s">
        <v>64</v>
      </c>
      <c r="AG410" s="3" t="str">
        <f>VLOOKUP($AF410,SalesPerson[],2,FALSE)</f>
        <v>Akash Jain</v>
      </c>
      <c r="AH410" s="3">
        <f>_xlfn.XLOOKUP(AG410,Salespersons!$B:$B,Salespersons!$G:$G,,0)</f>
        <v>5</v>
      </c>
      <c r="AI410" s="3" t="str">
        <f>_xlfn.XLOOKUP(AG410,Salespersons!$B:$B,Salespersons!$I:$I,,0)</f>
        <v>True</v>
      </c>
      <c r="AJ410" s="3" t="s">
        <v>30</v>
      </c>
      <c r="AK410" s="14">
        <f t="shared" si="36"/>
        <v>4.8000000000000001E-2</v>
      </c>
      <c r="AL410" s="5">
        <v>60000</v>
      </c>
      <c r="AM410" s="5">
        <f t="shared" si="37"/>
        <v>1190000</v>
      </c>
      <c r="AN410" s="16">
        <f t="shared" si="41"/>
        <v>11.9</v>
      </c>
      <c r="AO410" s="3" t="s">
        <v>95</v>
      </c>
      <c r="AP410" s="3" t="s">
        <v>180</v>
      </c>
      <c r="AQ410" s="3" t="s">
        <v>86</v>
      </c>
      <c r="AR410" s="3" t="s">
        <v>24</v>
      </c>
      <c r="AS410" s="3" t="str" cm="1">
        <f t="array" ref="AS410:AW410">VLOOKUP($A410,Feedback[],{2,4,5,6,7},FALSE)</f>
        <v>FB0213</v>
      </c>
      <c r="AT410" s="3">
        <v>3</v>
      </c>
      <c r="AU410" s="3">
        <v>8</v>
      </c>
      <c r="AV410" s="3" t="str">
        <v>Online Survey</v>
      </c>
      <c r="AW410" s="3" t="str">
        <v>None</v>
      </c>
    </row>
    <row r="411" spans="1:49" x14ac:dyDescent="0.3">
      <c r="A411" s="3" t="s">
        <v>906</v>
      </c>
      <c r="B411" s="4">
        <v>45746</v>
      </c>
      <c r="C411" s="4" t="str">
        <f t="shared" si="38"/>
        <v>Mar</v>
      </c>
      <c r="D411" s="4" t="str">
        <f t="shared" si="39"/>
        <v>2025</v>
      </c>
      <c r="E411" s="4">
        <v>45775</v>
      </c>
      <c r="F411" s="3" t="s">
        <v>23</v>
      </c>
      <c r="G411" s="3">
        <f t="shared" si="40"/>
        <v>29</v>
      </c>
      <c r="H411" s="3" t="s">
        <v>907</v>
      </c>
      <c r="I411" s="3" t="str">
        <f>VLOOKUP($H411,Customers!$A$1:$I$721,2,FALSE)</f>
        <v>Faisal Rao</v>
      </c>
      <c r="J411" s="3" t="str">
        <f>VLOOKUP($H411,Customers!$A$1:$I$721,3,FALSE)</f>
        <v>Male</v>
      </c>
      <c r="K411" s="3">
        <f>VLOOKUP($H411,Customers!$A$1:$I$721,4,FALSE)</f>
        <v>35</v>
      </c>
      <c r="L411" s="3" t="str">
        <f>VLOOKUP($H411,Customers!$A$1:$I$721,5,FALSE)</f>
        <v>Lucknow</v>
      </c>
      <c r="M411" s="3" t="str">
        <f>VLOOKUP($H411,Customers!$A$1:$I$721,6,FALSE)</f>
        <v>Uttar Pradesh</v>
      </c>
      <c r="N411" s="3" t="str">
        <f>VLOOKUP($H411,Customers!$A$1:$I$721,7,FALSE)</f>
        <v>Salaried - Government</v>
      </c>
      <c r="O411" s="3">
        <f>VLOOKUP($H411,Customers!$A$1:$I$721,8,FALSE)</f>
        <v>570000</v>
      </c>
      <c r="P411" s="3" t="str">
        <f>VLOOKUP($H411,Customers!$A$1:$I$721,9,FALSE)</f>
        <v>Individual</v>
      </c>
      <c r="Q411" s="3" t="s">
        <v>42</v>
      </c>
      <c r="R411" s="3" t="str" cm="1">
        <f t="array" ref="R411:Y411">VLOOKUP($Q411,Cars[],{2,3,4,5,6,7,8,9},FALSE)</f>
        <v>Maruti Suzuki</v>
      </c>
      <c r="S411" s="3" t="str">
        <v>Swift</v>
      </c>
      <c r="T411" s="3" t="str">
        <v>Hatchback</v>
      </c>
      <c r="U411" s="3" t="str">
        <v>Petrol</v>
      </c>
      <c r="V411" s="3" t="str">
        <v>Manual</v>
      </c>
      <c r="W411" s="3">
        <v>650000</v>
      </c>
      <c r="X411" s="3">
        <v>2024</v>
      </c>
      <c r="Y411" s="3">
        <v>3</v>
      </c>
      <c r="Z411" s="3" t="s">
        <v>159</v>
      </c>
      <c r="AA411" s="3" t="str">
        <f>VLOOKUP(Z411,Dealers[],5,FALSE)</f>
        <v>North</v>
      </c>
      <c r="AB411" s="3" t="str" cm="1">
        <f t="array" ref="AB411:AE411">VLOOKUP($Z411,Dealers[],{2,7,8,9},FALSE)</f>
        <v>Lucknow Motors</v>
      </c>
      <c r="AC411" s="3">
        <v>2013</v>
      </c>
      <c r="AD411" s="3">
        <v>3000</v>
      </c>
      <c r="AE411" s="3">
        <v>4.4000000000000004</v>
      </c>
      <c r="AF411" s="3" t="s">
        <v>160</v>
      </c>
      <c r="AG411" s="3" t="str">
        <f>VLOOKUP($AF411,SalesPerson[],2,FALSE)</f>
        <v>Tarun Patel</v>
      </c>
      <c r="AH411" s="3">
        <f>_xlfn.XLOOKUP(AG411,Salespersons!$B:$B,Salespersons!$G:$G,,0)</f>
        <v>4</v>
      </c>
      <c r="AI411" s="3" t="str">
        <f>_xlfn.XLOOKUP(AG411,Salespersons!$B:$B,Salespersons!$I:$I,,0)</f>
        <v>True</v>
      </c>
      <c r="AJ411" s="3" t="s">
        <v>45</v>
      </c>
      <c r="AK411" s="14">
        <f t="shared" si="36"/>
        <v>0</v>
      </c>
      <c r="AL411" s="5">
        <v>0</v>
      </c>
      <c r="AM411" s="5">
        <f t="shared" si="37"/>
        <v>650000</v>
      </c>
      <c r="AN411" s="16">
        <f t="shared" si="41"/>
        <v>6.5</v>
      </c>
      <c r="AO411" s="3" t="s">
        <v>20</v>
      </c>
      <c r="AP411" s="3" t="s">
        <v>21</v>
      </c>
      <c r="AQ411" s="3" t="s">
        <v>33</v>
      </c>
      <c r="AR411" s="3" t="s">
        <v>24</v>
      </c>
      <c r="AS411" s="3" t="s">
        <v>4646</v>
      </c>
      <c r="AT411" s="3" t="s">
        <v>4646</v>
      </c>
      <c r="AU411" s="3" t="s">
        <v>4646</v>
      </c>
      <c r="AV411" s="3" t="s">
        <v>4646</v>
      </c>
      <c r="AW411" s="3" t="s">
        <v>4646</v>
      </c>
    </row>
    <row r="412" spans="1:49" x14ac:dyDescent="0.3">
      <c r="A412" s="3" t="s">
        <v>908</v>
      </c>
      <c r="B412" s="4">
        <v>45747</v>
      </c>
      <c r="C412" s="4" t="str">
        <f t="shared" si="38"/>
        <v>Mar</v>
      </c>
      <c r="D412" s="4" t="str">
        <f t="shared" si="39"/>
        <v>2025</v>
      </c>
      <c r="E412" s="4">
        <v>45763</v>
      </c>
      <c r="F412" s="3" t="s">
        <v>23</v>
      </c>
      <c r="G412" s="3">
        <f t="shared" si="40"/>
        <v>16</v>
      </c>
      <c r="H412" s="3" t="s">
        <v>909</v>
      </c>
      <c r="I412" s="3" t="str">
        <f>VLOOKUP($H412,Customers!$A$1:$I$721,2,FALSE)</f>
        <v>Sandeep Mishra</v>
      </c>
      <c r="J412" s="3" t="str">
        <f>VLOOKUP($H412,Customers!$A$1:$I$721,3,FALSE)</f>
        <v>Male</v>
      </c>
      <c r="K412" s="3">
        <f>VLOOKUP($H412,Customers!$A$1:$I$721,4,FALSE)</f>
        <v>39</v>
      </c>
      <c r="L412" s="3" t="str">
        <f>VLOOKUP($H412,Customers!$A$1:$I$721,5,FALSE)</f>
        <v>Patna</v>
      </c>
      <c r="M412" s="3" t="str">
        <f>VLOOKUP($H412,Customers!$A$1:$I$721,6,FALSE)</f>
        <v>Bihar</v>
      </c>
      <c r="N412" s="3" t="str">
        <f>VLOOKUP($H412,Customers!$A$1:$I$721,7,FALSE)</f>
        <v>Salaried - Private</v>
      </c>
      <c r="O412" s="3">
        <f>VLOOKUP($H412,Customers!$A$1:$I$721,8,FALSE)</f>
        <v>1080000</v>
      </c>
      <c r="P412" s="3" t="str">
        <f>VLOOKUP($H412,Customers!$A$1:$I$721,9,FALSE)</f>
        <v>Individual</v>
      </c>
      <c r="Q412" s="3" t="s">
        <v>108</v>
      </c>
      <c r="R412" s="3" t="str" cm="1">
        <f t="array" ref="R412:Y412">VLOOKUP($Q412,Cars[],{2,3,4,5,6,7,8,9},FALSE)</f>
        <v>Hyundai</v>
      </c>
      <c r="S412" s="3" t="str">
        <v>i10 Nios</v>
      </c>
      <c r="T412" s="3" t="str">
        <v>Hatchback</v>
      </c>
      <c r="U412" s="3" t="str">
        <v>Petrol</v>
      </c>
      <c r="V412" s="3" t="str">
        <v>Manual</v>
      </c>
      <c r="W412" s="3">
        <v>600000</v>
      </c>
      <c r="X412" s="3">
        <v>2023</v>
      </c>
      <c r="Y412" s="3">
        <v>3</v>
      </c>
      <c r="Z412" s="3" t="s">
        <v>249</v>
      </c>
      <c r="AA412" s="3" t="str">
        <f>VLOOKUP(Z412,Dealers[],5,FALSE)</f>
        <v>East</v>
      </c>
      <c r="AB412" s="3" t="str" cm="1">
        <f t="array" ref="AB412:AE412">VLOOKUP($Z412,Dealers[],{2,7,8,9},FALSE)</f>
        <v>Patna Autoplex</v>
      </c>
      <c r="AC412" s="3">
        <v>2007</v>
      </c>
      <c r="AD412" s="3">
        <v>8000</v>
      </c>
      <c r="AE412" s="3">
        <v>3.9</v>
      </c>
      <c r="AF412" s="3" t="s">
        <v>250</v>
      </c>
      <c r="AG412" s="3" t="str">
        <f>VLOOKUP($AF412,SalesPerson[],2,FALSE)</f>
        <v>Lokesh Iyer</v>
      </c>
      <c r="AH412" s="3">
        <f>_xlfn.XLOOKUP(AG412,Salespersons!$B:$B,Salespersons!$G:$G,,0)</f>
        <v>4</v>
      </c>
      <c r="AI412" s="3" t="str">
        <f>_xlfn.XLOOKUP(AG412,Salespersons!$B:$B,Salespersons!$I:$I,,0)</f>
        <v>True</v>
      </c>
      <c r="AJ412" s="3" t="s">
        <v>30</v>
      </c>
      <c r="AK412" s="14">
        <f t="shared" si="36"/>
        <v>0.02</v>
      </c>
      <c r="AL412" s="5">
        <v>12000</v>
      </c>
      <c r="AM412" s="5">
        <f t="shared" si="37"/>
        <v>588000</v>
      </c>
      <c r="AN412" s="16">
        <f t="shared" si="41"/>
        <v>5.88</v>
      </c>
      <c r="AO412" s="3" t="s">
        <v>95</v>
      </c>
      <c r="AP412" s="3" t="s">
        <v>227</v>
      </c>
      <c r="AQ412" s="3" t="s">
        <v>122</v>
      </c>
      <c r="AR412" s="3" t="s">
        <v>24</v>
      </c>
      <c r="AS412" s="3" t="str" cm="1">
        <f t="array" ref="AS412:AW412">VLOOKUP($A412,Feedback[],{2,4,5,6,7},FALSE)</f>
        <v>FB0214</v>
      </c>
      <c r="AT412" s="3">
        <v>1</v>
      </c>
      <c r="AU412" s="3">
        <v>2</v>
      </c>
      <c r="AV412" s="3" t="str">
        <v>Email</v>
      </c>
      <c r="AW412" s="3" t="str">
        <v>Delivery Delay</v>
      </c>
    </row>
    <row r="413" spans="1:49" x14ac:dyDescent="0.3">
      <c r="A413" s="3" t="s">
        <v>910</v>
      </c>
      <c r="B413" s="4">
        <v>45747</v>
      </c>
      <c r="C413" s="4" t="str">
        <f t="shared" si="38"/>
        <v>Mar</v>
      </c>
      <c r="D413" s="4" t="str">
        <f t="shared" si="39"/>
        <v>2025</v>
      </c>
      <c r="E413" s="4">
        <v>45772</v>
      </c>
      <c r="F413" s="3" t="s">
        <v>23</v>
      </c>
      <c r="G413" s="3">
        <f t="shared" si="40"/>
        <v>25</v>
      </c>
      <c r="H413" s="3" t="s">
        <v>152</v>
      </c>
      <c r="I413" s="3" t="str">
        <f>VLOOKUP($H413,Customers!$A$1:$I$721,2,FALSE)</f>
        <v>Mohit Bose</v>
      </c>
      <c r="J413" s="3" t="str">
        <f>VLOOKUP($H413,Customers!$A$1:$I$721,3,FALSE)</f>
        <v>Male</v>
      </c>
      <c r="K413" s="3">
        <f>VLOOKUP($H413,Customers!$A$1:$I$721,4,FALSE)</f>
        <v>47</v>
      </c>
      <c r="L413" s="3" t="str">
        <f>VLOOKUP($H413,Customers!$A$1:$I$721,5,FALSE)</f>
        <v>Gurugram</v>
      </c>
      <c r="M413" s="3" t="str">
        <f>VLOOKUP($H413,Customers!$A$1:$I$721,6,FALSE)</f>
        <v>Haryana</v>
      </c>
      <c r="N413" s="3" t="str">
        <f>VLOOKUP($H413,Customers!$A$1:$I$721,7,FALSE)</f>
        <v>Retired</v>
      </c>
      <c r="O413" s="3">
        <f>VLOOKUP($H413,Customers!$A$1:$I$721,8,FALSE)</f>
        <v>350000</v>
      </c>
      <c r="P413" s="3" t="str">
        <f>VLOOKUP($H413,Customers!$A$1:$I$721,9,FALSE)</f>
        <v>Individual</v>
      </c>
      <c r="Q413" s="3" t="s">
        <v>42</v>
      </c>
      <c r="R413" s="3" t="str" cm="1">
        <f t="array" ref="R413:Y413">VLOOKUP($Q413,Cars[],{2,3,4,5,6,7,8,9},FALSE)</f>
        <v>Maruti Suzuki</v>
      </c>
      <c r="S413" s="3" t="str">
        <v>Swift</v>
      </c>
      <c r="T413" s="3" t="str">
        <v>Hatchback</v>
      </c>
      <c r="U413" s="3" t="str">
        <v>Petrol</v>
      </c>
      <c r="V413" s="3" t="str">
        <v>Manual</v>
      </c>
      <c r="W413" s="3">
        <v>650000</v>
      </c>
      <c r="X413" s="3">
        <v>2024</v>
      </c>
      <c r="Y413" s="3">
        <v>3</v>
      </c>
      <c r="Z413" s="3" t="s">
        <v>37</v>
      </c>
      <c r="AA413" s="3" t="str">
        <f>VLOOKUP(Z413,Dealers[],5,FALSE)</f>
        <v>North</v>
      </c>
      <c r="AB413" s="3" t="str" cm="1">
        <f t="array" ref="AB413:AE413">VLOOKUP($Z413,Dealers[],{2,7,8,9},FALSE)</f>
        <v>Delhi Autoplex</v>
      </c>
      <c r="AC413" s="3">
        <v>2013</v>
      </c>
      <c r="AD413" s="3">
        <v>4500</v>
      </c>
      <c r="AE413" s="3">
        <v>3.7</v>
      </c>
      <c r="AF413" s="3" t="s">
        <v>142</v>
      </c>
      <c r="AG413" s="3" t="str">
        <f>VLOOKUP($AF413,SalesPerson[],2,FALSE)</f>
        <v>Lokesh Nair</v>
      </c>
      <c r="AH413" s="3">
        <f>_xlfn.XLOOKUP(AG413,Salespersons!$B:$B,Salespersons!$G:$G,,0)</f>
        <v>8</v>
      </c>
      <c r="AI413" s="3" t="str">
        <f>_xlfn.XLOOKUP(AG413,Salespersons!$B:$B,Salespersons!$I:$I,,0)</f>
        <v>False</v>
      </c>
      <c r="AJ413" s="3" t="s">
        <v>253</v>
      </c>
      <c r="AK413" s="14">
        <f t="shared" si="36"/>
        <v>4.9230769230769231E-2</v>
      </c>
      <c r="AL413" s="5">
        <v>32000</v>
      </c>
      <c r="AM413" s="5">
        <f t="shared" si="37"/>
        <v>618000</v>
      </c>
      <c r="AN413" s="16">
        <f t="shared" si="41"/>
        <v>6.18</v>
      </c>
      <c r="AO413" s="3" t="s">
        <v>31</v>
      </c>
      <c r="AP413" s="3" t="s">
        <v>96</v>
      </c>
      <c r="AQ413" s="3" t="s">
        <v>22</v>
      </c>
      <c r="AR413" s="3" t="s">
        <v>24</v>
      </c>
      <c r="AS413" s="3" t="str" cm="1">
        <f t="array" ref="AS413:AW413">VLOOKUP($A413,Feedback[],{2,4,5,6,7},FALSE)</f>
        <v>FB0215</v>
      </c>
      <c r="AT413" s="3">
        <v>3</v>
      </c>
      <c r="AU413" s="3">
        <v>7</v>
      </c>
      <c r="AV413" s="3" t="str">
        <v>Dealer Visit</v>
      </c>
      <c r="AW413" s="3" t="str">
        <v>After-Sales Support</v>
      </c>
    </row>
    <row r="414" spans="1:49" x14ac:dyDescent="0.3">
      <c r="A414" s="3" t="s">
        <v>911</v>
      </c>
      <c r="B414" s="4">
        <v>45748</v>
      </c>
      <c r="C414" s="4" t="str">
        <f t="shared" si="38"/>
        <v>Apr</v>
      </c>
      <c r="D414" s="4" t="str">
        <f t="shared" si="39"/>
        <v>2025</v>
      </c>
      <c r="E414" s="4">
        <v>45776</v>
      </c>
      <c r="F414" s="3" t="s">
        <v>23</v>
      </c>
      <c r="G414" s="3">
        <f t="shared" si="40"/>
        <v>28</v>
      </c>
      <c r="H414" s="3" t="s">
        <v>507</v>
      </c>
      <c r="I414" s="3" t="str">
        <f>VLOOKUP($H414,Customers!$A$1:$I$721,2,FALSE)</f>
        <v>Vinod Gupta</v>
      </c>
      <c r="J414" s="3" t="str">
        <f>VLOOKUP($H414,Customers!$A$1:$I$721,3,FALSE)</f>
        <v>Male</v>
      </c>
      <c r="K414" s="3">
        <f>VLOOKUP($H414,Customers!$A$1:$I$721,4,FALSE)</f>
        <v>57</v>
      </c>
      <c r="L414" s="3" t="str">
        <f>VLOOKUP($H414,Customers!$A$1:$I$721,5,FALSE)</f>
        <v>Ahmedabad</v>
      </c>
      <c r="M414" s="3" t="str">
        <f>VLOOKUP($H414,Customers!$A$1:$I$721,6,FALSE)</f>
        <v>Gujarat</v>
      </c>
      <c r="N414" s="3" t="str">
        <f>VLOOKUP($H414,Customers!$A$1:$I$721,7,FALSE)</f>
        <v>Salaried - Private</v>
      </c>
      <c r="O414" s="3">
        <f>VLOOKUP($H414,Customers!$A$1:$I$721,8,FALSE)</f>
        <v>1210000</v>
      </c>
      <c r="P414" s="3" t="str">
        <f>VLOOKUP($H414,Customers!$A$1:$I$721,9,FALSE)</f>
        <v>Individual</v>
      </c>
      <c r="Q414" s="3" t="s">
        <v>16</v>
      </c>
      <c r="R414" s="3" t="str" cm="1">
        <f t="array" ref="R414:Y414">VLOOKUP($Q414,Cars[],{2,3,4,5,6,7,8,9},FALSE)</f>
        <v>Mahindra</v>
      </c>
      <c r="S414" s="3" t="str">
        <v>Bolero</v>
      </c>
      <c r="T414" s="3" t="str">
        <v>SUV</v>
      </c>
      <c r="U414" s="3" t="str">
        <v>Diesel</v>
      </c>
      <c r="V414" s="3" t="str">
        <v>Manual</v>
      </c>
      <c r="W414" s="3">
        <v>1000000</v>
      </c>
      <c r="X414" s="3">
        <v>2019</v>
      </c>
      <c r="Y414" s="3">
        <v>3</v>
      </c>
      <c r="Z414" s="3" t="s">
        <v>225</v>
      </c>
      <c r="AA414" s="3" t="str">
        <f>VLOOKUP(Z414,Dealers[],5,FALSE)</f>
        <v>West</v>
      </c>
      <c r="AB414" s="3" t="str" cm="1">
        <f t="array" ref="AB414:AE414">VLOOKUP($Z414,Dealers[],{2,7,8,9},FALSE)</f>
        <v>Surat Autoplex</v>
      </c>
      <c r="AC414" s="3">
        <v>2010</v>
      </c>
      <c r="AD414" s="3">
        <v>10000</v>
      </c>
      <c r="AE414" s="3">
        <v>4.4000000000000004</v>
      </c>
      <c r="AF414" s="3" t="s">
        <v>240</v>
      </c>
      <c r="AG414" s="3" t="str">
        <f>VLOOKUP($AF414,SalesPerson[],2,FALSE)</f>
        <v>Vivek Mehta</v>
      </c>
      <c r="AH414" s="3">
        <f>_xlfn.XLOOKUP(AG414,Salespersons!$B:$B,Salespersons!$G:$G,,0)</f>
        <v>4</v>
      </c>
      <c r="AI414" s="3" t="str">
        <f>_xlfn.XLOOKUP(AG414,Salespersons!$B:$B,Salespersons!$I:$I,,0)</f>
        <v>True</v>
      </c>
      <c r="AJ414" s="3" t="s">
        <v>59</v>
      </c>
      <c r="AK414" s="14">
        <f t="shared" si="36"/>
        <v>0</v>
      </c>
      <c r="AL414" s="5">
        <v>0</v>
      </c>
      <c r="AM414" s="5">
        <f t="shared" si="37"/>
        <v>1000000</v>
      </c>
      <c r="AN414" s="16">
        <f t="shared" si="41"/>
        <v>10</v>
      </c>
      <c r="AO414" s="3" t="s">
        <v>20</v>
      </c>
      <c r="AP414" s="3" t="s">
        <v>21</v>
      </c>
      <c r="AQ414" s="3" t="s">
        <v>86</v>
      </c>
      <c r="AR414" s="3" t="s">
        <v>47</v>
      </c>
      <c r="AS414" s="3" t="s">
        <v>4646</v>
      </c>
      <c r="AT414" s="3" t="s">
        <v>4646</v>
      </c>
      <c r="AU414" s="3" t="s">
        <v>4646</v>
      </c>
      <c r="AV414" s="3" t="s">
        <v>4646</v>
      </c>
      <c r="AW414" s="3" t="s">
        <v>4646</v>
      </c>
    </row>
    <row r="415" spans="1:49" x14ac:dyDescent="0.3">
      <c r="A415" s="3" t="s">
        <v>912</v>
      </c>
      <c r="B415" s="4">
        <v>45749</v>
      </c>
      <c r="C415" s="4" t="str">
        <f t="shared" si="38"/>
        <v>Apr</v>
      </c>
      <c r="D415" s="4" t="str">
        <f t="shared" si="39"/>
        <v>2025</v>
      </c>
      <c r="E415" s="4">
        <v>45783</v>
      </c>
      <c r="F415" s="3" t="s">
        <v>23</v>
      </c>
      <c r="G415" s="3">
        <f t="shared" si="40"/>
        <v>34</v>
      </c>
      <c r="H415" s="3" t="s">
        <v>282</v>
      </c>
      <c r="I415" s="3" t="str">
        <f>VLOOKUP($H415,Customers!$A$1:$I$721,2,FALSE)</f>
        <v>Pradeep Mishra</v>
      </c>
      <c r="J415" s="3" t="str">
        <f>VLOOKUP($H415,Customers!$A$1:$I$721,3,FALSE)</f>
        <v>Male</v>
      </c>
      <c r="K415" s="3">
        <f>VLOOKUP($H415,Customers!$A$1:$I$721,4,FALSE)</f>
        <v>47</v>
      </c>
      <c r="L415" s="3" t="str">
        <f>VLOOKUP($H415,Customers!$A$1:$I$721,5,FALSE)</f>
        <v>Ludhiana</v>
      </c>
      <c r="M415" s="3" t="str">
        <f>VLOOKUP($H415,Customers!$A$1:$I$721,6,FALSE)</f>
        <v>Punjab</v>
      </c>
      <c r="N415" s="3" t="str">
        <f>VLOOKUP($H415,Customers!$A$1:$I$721,7,FALSE)</f>
        <v>Business Owner</v>
      </c>
      <c r="O415" s="3">
        <f>VLOOKUP($H415,Customers!$A$1:$I$721,8,FALSE)</f>
        <v>3240000</v>
      </c>
      <c r="P415" s="3" t="str">
        <f>VLOOKUP($H415,Customers!$A$1:$I$721,9,FALSE)</f>
        <v>Corporate</v>
      </c>
      <c r="Q415" s="3" t="s">
        <v>332</v>
      </c>
      <c r="R415" s="3" t="str" cm="1">
        <f t="array" ref="R415:Y415">VLOOKUP($Q415,Cars[],{2,3,4,5,6,7,8,9},FALSE)</f>
        <v>Kia</v>
      </c>
      <c r="S415" s="3" t="str">
        <v>Seltos</v>
      </c>
      <c r="T415" s="3" t="str">
        <v>SUV</v>
      </c>
      <c r="U415" s="3" t="str">
        <v>Petrol</v>
      </c>
      <c r="V415" s="3" t="str">
        <v>Automatic</v>
      </c>
      <c r="W415" s="3">
        <v>1350000</v>
      </c>
      <c r="X415" s="3">
        <v>2023</v>
      </c>
      <c r="Y415" s="3">
        <v>3</v>
      </c>
      <c r="Z415" s="3" t="s">
        <v>28</v>
      </c>
      <c r="AA415" s="3" t="str">
        <f>VLOOKUP(Z415,Dealers[],5,FALSE)</f>
        <v>North</v>
      </c>
      <c r="AB415" s="3" t="str" cm="1">
        <f t="array" ref="AB415:AE415">VLOOKUP($Z415,Dealers[],{2,7,8,9},FALSE)</f>
        <v>Ludhiana Wheels</v>
      </c>
      <c r="AC415" s="3">
        <v>2010</v>
      </c>
      <c r="AD415" s="3">
        <v>12000</v>
      </c>
      <c r="AE415" s="3">
        <v>4</v>
      </c>
      <c r="AF415" s="3" t="s">
        <v>89</v>
      </c>
      <c r="AG415" s="3" t="str">
        <f>VLOOKUP($AF415,SalesPerson[],2,FALSE)</f>
        <v>Akash Verma</v>
      </c>
      <c r="AH415" s="3">
        <f>_xlfn.XLOOKUP(AG415,Salespersons!$B:$B,Salespersons!$G:$G,,0)</f>
        <v>8</v>
      </c>
      <c r="AI415" s="3" t="str">
        <f>_xlfn.XLOOKUP(AG415,Salespersons!$B:$B,Salespersons!$I:$I,,0)</f>
        <v>True</v>
      </c>
      <c r="AJ415" s="3" t="s">
        <v>59</v>
      </c>
      <c r="AK415" s="14">
        <f t="shared" si="36"/>
        <v>4.296296296296296E-2</v>
      </c>
      <c r="AL415" s="5">
        <v>58000</v>
      </c>
      <c r="AM415" s="5">
        <f t="shared" si="37"/>
        <v>1292000</v>
      </c>
      <c r="AN415" s="16">
        <f t="shared" si="41"/>
        <v>12.92</v>
      </c>
      <c r="AO415" s="3" t="s">
        <v>202</v>
      </c>
      <c r="AP415" s="3" t="s">
        <v>227</v>
      </c>
      <c r="AQ415" s="3" t="s">
        <v>86</v>
      </c>
      <c r="AR415" s="3" t="s">
        <v>24</v>
      </c>
      <c r="AS415" s="3" t="str" cm="1">
        <f t="array" ref="AS415:AW415">VLOOKUP($A415,Feedback[],{2,4,5,6,7},FALSE)</f>
        <v>FB0216</v>
      </c>
      <c r="AT415" s="3">
        <v>5</v>
      </c>
      <c r="AU415" s="3">
        <v>10</v>
      </c>
      <c r="AV415" s="3" t="str">
        <v>Phone</v>
      </c>
      <c r="AW415" s="3" t="str">
        <v>None</v>
      </c>
    </row>
    <row r="416" spans="1:49" x14ac:dyDescent="0.3">
      <c r="A416" s="3" t="s">
        <v>913</v>
      </c>
      <c r="B416" s="4">
        <v>45750</v>
      </c>
      <c r="C416" s="4" t="str">
        <f t="shared" si="38"/>
        <v>Apr</v>
      </c>
      <c r="D416" s="4" t="str">
        <f t="shared" si="39"/>
        <v>2025</v>
      </c>
      <c r="E416" s="4">
        <v>45763</v>
      </c>
      <c r="F416" s="3" t="s">
        <v>23</v>
      </c>
      <c r="G416" s="3">
        <f t="shared" si="40"/>
        <v>13</v>
      </c>
      <c r="H416" s="3" t="s">
        <v>914</v>
      </c>
      <c r="I416" s="3" t="str">
        <f>VLOOKUP($H416,Customers!$A$1:$I$721,2,FALSE)</f>
        <v>Ankit Malhotra</v>
      </c>
      <c r="J416" s="3" t="str">
        <f>VLOOKUP($H416,Customers!$A$1:$I$721,3,FALSE)</f>
        <v>Male</v>
      </c>
      <c r="K416" s="3">
        <f>VLOOKUP($H416,Customers!$A$1:$I$721,4,FALSE)</f>
        <v>50</v>
      </c>
      <c r="L416" s="3" t="str">
        <f>VLOOKUP($H416,Customers!$A$1:$I$721,5,FALSE)</f>
        <v>Mumbai</v>
      </c>
      <c r="M416" s="3" t="str">
        <f>VLOOKUP($H416,Customers!$A$1:$I$721,6,FALSE)</f>
        <v>Maharashtra</v>
      </c>
      <c r="N416" s="3" t="str">
        <f>VLOOKUP($H416,Customers!$A$1:$I$721,7,FALSE)</f>
        <v>Retired</v>
      </c>
      <c r="O416" s="3">
        <f>VLOOKUP($H416,Customers!$A$1:$I$721,8,FALSE)</f>
        <v>770000</v>
      </c>
      <c r="P416" s="3" t="str">
        <f>VLOOKUP($H416,Customers!$A$1:$I$721,9,FALSE)</f>
        <v>Individual</v>
      </c>
      <c r="Q416" s="3" t="s">
        <v>103</v>
      </c>
      <c r="R416" s="3" t="str" cm="1">
        <f t="array" ref="R416:Y416">VLOOKUP($Q416,Cars[],{2,3,4,5,6,7,8,9},FALSE)</f>
        <v>Maruti Suzuki</v>
      </c>
      <c r="S416" s="3" t="str">
        <v>Ertiga</v>
      </c>
      <c r="T416" s="3" t="str">
        <v>MPV</v>
      </c>
      <c r="U416" s="3" t="str">
        <v>CNG</v>
      </c>
      <c r="V416" s="3" t="str">
        <v>Manual</v>
      </c>
      <c r="W416" s="3">
        <v>900000</v>
      </c>
      <c r="X416" s="3">
        <v>2022</v>
      </c>
      <c r="Y416" s="3">
        <v>3</v>
      </c>
      <c r="Z416" s="3" t="s">
        <v>84</v>
      </c>
      <c r="AA416" s="3" t="str">
        <f>VLOOKUP(Z416,Dealers[],5,FALSE)</f>
        <v>West</v>
      </c>
      <c r="AB416" s="3" t="str" cm="1">
        <f t="array" ref="AB416:AE416">VLOOKUP($Z416,Dealers[],{2,7,8,9},FALSE)</f>
        <v>Pune Autoplex</v>
      </c>
      <c r="AC416" s="3">
        <v>2014</v>
      </c>
      <c r="AD416" s="3">
        <v>3000</v>
      </c>
      <c r="AE416" s="3">
        <v>4.5999999999999996</v>
      </c>
      <c r="AF416" s="3" t="s">
        <v>130</v>
      </c>
      <c r="AG416" s="3" t="str">
        <f>VLOOKUP($AF416,SalesPerson[],2,FALSE)</f>
        <v>Nitin Pillai</v>
      </c>
      <c r="AH416" s="3">
        <f>_xlfn.XLOOKUP(AG416,Salespersons!$B:$B,Salespersons!$G:$G,,0)</f>
        <v>6</v>
      </c>
      <c r="AI416" s="3" t="str">
        <f>_xlfn.XLOOKUP(AG416,Salespersons!$B:$B,Salespersons!$I:$I,,0)</f>
        <v>True</v>
      </c>
      <c r="AJ416" s="3" t="s">
        <v>75</v>
      </c>
      <c r="AK416" s="14">
        <f t="shared" si="36"/>
        <v>4.4444444444444446E-2</v>
      </c>
      <c r="AL416" s="5">
        <v>40000</v>
      </c>
      <c r="AM416" s="5">
        <f t="shared" si="37"/>
        <v>860000</v>
      </c>
      <c r="AN416" s="16">
        <f t="shared" si="41"/>
        <v>8.6</v>
      </c>
      <c r="AO416" s="3" t="s">
        <v>31</v>
      </c>
      <c r="AP416" s="3" t="s">
        <v>96</v>
      </c>
      <c r="AQ416" s="3" t="s">
        <v>122</v>
      </c>
      <c r="AR416" s="3" t="s">
        <v>47</v>
      </c>
      <c r="AS416" s="3" t="str" cm="1">
        <f t="array" ref="AS416:AW416">VLOOKUP($A416,Feedback[],{2,4,5,6,7},FALSE)</f>
        <v>FB0217</v>
      </c>
      <c r="AT416" s="3">
        <v>5</v>
      </c>
      <c r="AU416" s="3">
        <v>10</v>
      </c>
      <c r="AV416" s="3" t="str">
        <v>Phone</v>
      </c>
      <c r="AW416" s="3" t="str">
        <v>None</v>
      </c>
    </row>
    <row r="417" spans="1:49" x14ac:dyDescent="0.3">
      <c r="A417" s="3" t="s">
        <v>915</v>
      </c>
      <c r="B417" s="4">
        <v>45752</v>
      </c>
      <c r="C417" s="4" t="str">
        <f t="shared" si="38"/>
        <v>Apr</v>
      </c>
      <c r="D417" s="4" t="str">
        <f t="shared" si="39"/>
        <v>2025</v>
      </c>
      <c r="E417" s="4">
        <v>45767</v>
      </c>
      <c r="F417" s="3" t="s">
        <v>23</v>
      </c>
      <c r="G417" s="3">
        <f t="shared" si="40"/>
        <v>15</v>
      </c>
      <c r="H417" s="3" t="s">
        <v>916</v>
      </c>
      <c r="I417" s="3" t="str">
        <f>VLOOKUP($H417,Customers!$A$1:$I$721,2,FALSE)</f>
        <v>Shweta Saini</v>
      </c>
      <c r="J417" s="3" t="str">
        <f>VLOOKUP($H417,Customers!$A$1:$I$721,3,FALSE)</f>
        <v>Female</v>
      </c>
      <c r="K417" s="3">
        <f>VLOOKUP($H417,Customers!$A$1:$I$721,4,FALSE)</f>
        <v>44</v>
      </c>
      <c r="L417" s="3" t="str">
        <f>VLOOKUP($H417,Customers!$A$1:$I$721,5,FALSE)</f>
        <v>Surat</v>
      </c>
      <c r="M417" s="3" t="str">
        <f>VLOOKUP($H417,Customers!$A$1:$I$721,6,FALSE)</f>
        <v>Gujarat</v>
      </c>
      <c r="N417" s="3" t="str">
        <f>VLOOKUP($H417,Customers!$A$1:$I$721,7,FALSE)</f>
        <v>Salaried - Private</v>
      </c>
      <c r="O417" s="3">
        <f>VLOOKUP($H417,Customers!$A$1:$I$721,8,FALSE)</f>
        <v>1060000</v>
      </c>
      <c r="P417" s="3" t="str">
        <f>VLOOKUP($H417,Customers!$A$1:$I$721,9,FALSE)</f>
        <v>Individual</v>
      </c>
      <c r="Q417" s="3" t="s">
        <v>205</v>
      </c>
      <c r="R417" s="3" t="str" cm="1">
        <f t="array" ref="R417:Y417">VLOOKUP($Q417,Cars[],{2,3,4,5,6,7,8,9},FALSE)</f>
        <v>Maruti Suzuki</v>
      </c>
      <c r="S417" s="3" t="str">
        <v>Grand Vitara</v>
      </c>
      <c r="T417" s="3" t="str">
        <v>SUV</v>
      </c>
      <c r="U417" s="3" t="str">
        <v>Hybrid</v>
      </c>
      <c r="V417" s="3" t="str">
        <v>Automatic</v>
      </c>
      <c r="W417" s="3">
        <v>1150000</v>
      </c>
      <c r="X417" s="3">
        <v>2022</v>
      </c>
      <c r="Y417" s="3">
        <v>3</v>
      </c>
      <c r="Z417" s="3" t="s">
        <v>225</v>
      </c>
      <c r="AA417" s="3" t="str">
        <f>VLOOKUP(Z417,Dealers[],5,FALSE)</f>
        <v>West</v>
      </c>
      <c r="AB417" s="3" t="str" cm="1">
        <f t="array" ref="AB417:AE417">VLOOKUP($Z417,Dealers[],{2,7,8,9},FALSE)</f>
        <v>Surat Autoplex</v>
      </c>
      <c r="AC417" s="3">
        <v>2010</v>
      </c>
      <c r="AD417" s="3">
        <v>10000</v>
      </c>
      <c r="AE417" s="3">
        <v>4.4000000000000004</v>
      </c>
      <c r="AF417" s="3" t="s">
        <v>226</v>
      </c>
      <c r="AG417" s="3" t="str">
        <f>VLOOKUP($AF417,SalesPerson[],2,FALSE)</f>
        <v>Jatin Kapoor</v>
      </c>
      <c r="AH417" s="3">
        <f>_xlfn.XLOOKUP(AG417,Salespersons!$B:$B,Salespersons!$G:$G,,0)</f>
        <v>5</v>
      </c>
      <c r="AI417" s="3" t="str">
        <f>_xlfn.XLOOKUP(AG417,Salespersons!$B:$B,Salespersons!$I:$I,,0)</f>
        <v>True</v>
      </c>
      <c r="AJ417" s="3" t="s">
        <v>78</v>
      </c>
      <c r="AK417" s="14">
        <f t="shared" si="36"/>
        <v>2.5217391304347827E-2</v>
      </c>
      <c r="AL417" s="5">
        <v>29000</v>
      </c>
      <c r="AM417" s="5">
        <f t="shared" si="37"/>
        <v>1121000</v>
      </c>
      <c r="AN417" s="16">
        <f t="shared" si="41"/>
        <v>11.21</v>
      </c>
      <c r="AO417" s="3" t="s">
        <v>20</v>
      </c>
      <c r="AP417" s="3" t="s">
        <v>21</v>
      </c>
      <c r="AQ417" s="3" t="s">
        <v>33</v>
      </c>
      <c r="AR417" s="3" t="s">
        <v>24</v>
      </c>
      <c r="AS417" s="3" t="str" cm="1">
        <f t="array" ref="AS417:AW417">VLOOKUP($A417,Feedback[],{2,4,5,6,7},FALSE)</f>
        <v>FB0218</v>
      </c>
      <c r="AT417" s="3">
        <v>5</v>
      </c>
      <c r="AU417" s="3">
        <v>10</v>
      </c>
      <c r="AV417" s="3" t="str">
        <v>Online Survey</v>
      </c>
      <c r="AW417" s="3" t="str">
        <v>None</v>
      </c>
    </row>
    <row r="418" spans="1:49" x14ac:dyDescent="0.3">
      <c r="A418" s="3" t="s">
        <v>917</v>
      </c>
      <c r="B418" s="4">
        <v>45752</v>
      </c>
      <c r="C418" s="4" t="str">
        <f t="shared" si="38"/>
        <v>Apr</v>
      </c>
      <c r="D418" s="4" t="str">
        <f t="shared" si="39"/>
        <v>2025</v>
      </c>
      <c r="E418" s="4">
        <v>45773</v>
      </c>
      <c r="F418" s="3" t="s">
        <v>23</v>
      </c>
      <c r="G418" s="3">
        <f t="shared" si="40"/>
        <v>21</v>
      </c>
      <c r="H418" s="3" t="s">
        <v>88</v>
      </c>
      <c r="I418" s="3" t="str">
        <f>VLOOKUP($H418,Customers!$A$1:$I$721,2,FALSE)</f>
        <v>Ankit Gupta</v>
      </c>
      <c r="J418" s="3" t="str">
        <f>VLOOKUP($H418,Customers!$A$1:$I$721,3,FALSE)</f>
        <v>Male</v>
      </c>
      <c r="K418" s="3">
        <f>VLOOKUP($H418,Customers!$A$1:$I$721,4,FALSE)</f>
        <v>26</v>
      </c>
      <c r="L418" s="3" t="str">
        <f>VLOOKUP($H418,Customers!$A$1:$I$721,5,FALSE)</f>
        <v>Ludhiana</v>
      </c>
      <c r="M418" s="3" t="str">
        <f>VLOOKUP($H418,Customers!$A$1:$I$721,6,FALSE)</f>
        <v>Punjab</v>
      </c>
      <c r="N418" s="3" t="str">
        <f>VLOOKUP($H418,Customers!$A$1:$I$721,7,FALSE)</f>
        <v>Farmer</v>
      </c>
      <c r="O418" s="3">
        <f>VLOOKUP($H418,Customers!$A$1:$I$721,8,FALSE)</f>
        <v>550000</v>
      </c>
      <c r="P418" s="3" t="str">
        <f>VLOOKUP($H418,Customers!$A$1:$I$721,9,FALSE)</f>
        <v>Individual</v>
      </c>
      <c r="Q418" s="3" t="s">
        <v>145</v>
      </c>
      <c r="R418" s="3" t="str" cm="1">
        <f t="array" ref="R418:Y418">VLOOKUP($Q418,Cars[],{2,3,4,5,6,7,8,9},FALSE)</f>
        <v>Hyundai</v>
      </c>
      <c r="S418" s="3" t="str">
        <v>i20</v>
      </c>
      <c r="T418" s="3" t="str">
        <v>Hatchback</v>
      </c>
      <c r="U418" s="3" t="str">
        <v>Petrol</v>
      </c>
      <c r="V418" s="3" t="str">
        <v>Automatic</v>
      </c>
      <c r="W418" s="3">
        <v>780000</v>
      </c>
      <c r="X418" s="3">
        <v>2023</v>
      </c>
      <c r="Y418" s="3">
        <v>2</v>
      </c>
      <c r="Z418" s="3" t="s">
        <v>28</v>
      </c>
      <c r="AA418" s="3" t="str">
        <f>VLOOKUP(Z418,Dealers[],5,FALSE)</f>
        <v>North</v>
      </c>
      <c r="AB418" s="3" t="str" cm="1">
        <f t="array" ref="AB418:AE418">VLOOKUP($Z418,Dealers[],{2,7,8,9},FALSE)</f>
        <v>Ludhiana Wheels</v>
      </c>
      <c r="AC418" s="3">
        <v>2010</v>
      </c>
      <c r="AD418" s="3">
        <v>12000</v>
      </c>
      <c r="AE418" s="3">
        <v>4</v>
      </c>
      <c r="AF418" s="3" t="s">
        <v>89</v>
      </c>
      <c r="AG418" s="3" t="str">
        <f>VLOOKUP($AF418,SalesPerson[],2,FALSE)</f>
        <v>Akash Verma</v>
      </c>
      <c r="AH418" s="3">
        <f>_xlfn.XLOOKUP(AG418,Salespersons!$B:$B,Salespersons!$G:$G,,0)</f>
        <v>8</v>
      </c>
      <c r="AI418" s="3" t="str">
        <f>_xlfn.XLOOKUP(AG418,Salespersons!$B:$B,Salespersons!$I:$I,,0)</f>
        <v>True</v>
      </c>
      <c r="AJ418" s="3" t="s">
        <v>30</v>
      </c>
      <c r="AK418" s="14">
        <f t="shared" si="36"/>
        <v>1.6666666666666666E-2</v>
      </c>
      <c r="AL418" s="5">
        <v>13000</v>
      </c>
      <c r="AM418" s="5">
        <f t="shared" si="37"/>
        <v>767000</v>
      </c>
      <c r="AN418" s="16">
        <f t="shared" si="41"/>
        <v>7.67</v>
      </c>
      <c r="AO418" s="3" t="s">
        <v>95</v>
      </c>
      <c r="AP418" s="3" t="s">
        <v>32</v>
      </c>
      <c r="AQ418" s="3" t="s">
        <v>122</v>
      </c>
      <c r="AR418" s="3" t="s">
        <v>24</v>
      </c>
      <c r="AS418" s="3" t="str" cm="1">
        <f t="array" ref="AS418:AW418">VLOOKUP($A418,Feedback[],{2,4,5,6,7},FALSE)</f>
        <v>FB0219</v>
      </c>
      <c r="AT418" s="3">
        <v>2</v>
      </c>
      <c r="AU418" s="3">
        <v>5</v>
      </c>
      <c r="AV418" s="3" t="str">
        <v>Phone</v>
      </c>
      <c r="AW418" s="3" t="str">
        <v>Sales Experience</v>
      </c>
    </row>
    <row r="419" spans="1:49" x14ac:dyDescent="0.3">
      <c r="A419" s="3" t="s">
        <v>918</v>
      </c>
      <c r="B419" s="4">
        <v>45753</v>
      </c>
      <c r="C419" s="4" t="str">
        <f t="shared" si="38"/>
        <v>Apr</v>
      </c>
      <c r="D419" s="4" t="str">
        <f t="shared" si="39"/>
        <v>2025</v>
      </c>
      <c r="E419" s="4">
        <v>45770</v>
      </c>
      <c r="F419" s="3" t="s">
        <v>23</v>
      </c>
      <c r="G419" s="3">
        <f t="shared" si="40"/>
        <v>17</v>
      </c>
      <c r="H419" s="3" t="s">
        <v>919</v>
      </c>
      <c r="I419" s="3" t="str">
        <f>VLOOKUP($H419,Customers!$A$1:$I$721,2,FALSE)</f>
        <v>Sachin Chauhan</v>
      </c>
      <c r="J419" s="3" t="str">
        <f>VLOOKUP($H419,Customers!$A$1:$I$721,3,FALSE)</f>
        <v>Male</v>
      </c>
      <c r="K419" s="3">
        <f>VLOOKUP($H419,Customers!$A$1:$I$721,4,FALSE)</f>
        <v>44</v>
      </c>
      <c r="L419" s="3" t="str">
        <f>VLOOKUP($H419,Customers!$A$1:$I$721,5,FALSE)</f>
        <v>Guwahati</v>
      </c>
      <c r="M419" s="3" t="str">
        <f>VLOOKUP($H419,Customers!$A$1:$I$721,6,FALSE)</f>
        <v>Assam</v>
      </c>
      <c r="N419" s="3" t="str">
        <f>VLOOKUP($H419,Customers!$A$1:$I$721,7,FALSE)</f>
        <v>Salaried - Private</v>
      </c>
      <c r="O419" s="3">
        <f>VLOOKUP($H419,Customers!$A$1:$I$721,8,FALSE)</f>
        <v>580000</v>
      </c>
      <c r="P419" s="3" t="str">
        <f>VLOOKUP($H419,Customers!$A$1:$I$721,9,FALSE)</f>
        <v>Individual</v>
      </c>
      <c r="Q419" s="3" t="s">
        <v>50</v>
      </c>
      <c r="R419" s="3" t="str" cm="1">
        <f t="array" ref="R419:Y419">VLOOKUP($Q419,Cars[],{2,3,4,5,6,7,8,9},FALSE)</f>
        <v>Hyundai</v>
      </c>
      <c r="S419" s="3" t="str">
        <v>Venue</v>
      </c>
      <c r="T419" s="3" t="str">
        <v>SUV</v>
      </c>
      <c r="U419" s="3" t="str">
        <v>Petrol</v>
      </c>
      <c r="V419" s="3" t="str">
        <v>Manual</v>
      </c>
      <c r="W419" s="3">
        <v>800000</v>
      </c>
      <c r="X419" s="3">
        <v>2022</v>
      </c>
      <c r="Y419" s="3">
        <v>3</v>
      </c>
      <c r="Z419" s="3" t="s">
        <v>134</v>
      </c>
      <c r="AA419" s="3" t="str">
        <f>VLOOKUP(Z419,Dealers[],5,FALSE)</f>
        <v>East</v>
      </c>
      <c r="AB419" s="3" t="str" cm="1">
        <f t="array" ref="AB419:AE419">VLOOKUP($Z419,Dealers[],{2,7,8,9},FALSE)</f>
        <v>Guwahati Automobiles</v>
      </c>
      <c r="AC419" s="3">
        <v>2005</v>
      </c>
      <c r="AD419" s="3">
        <v>12000</v>
      </c>
      <c r="AE419" s="3">
        <v>4.4000000000000004</v>
      </c>
      <c r="AF419" s="3" t="s">
        <v>135</v>
      </c>
      <c r="AG419" s="3" t="str">
        <f>VLOOKUP($AF419,SalesPerson[],2,FALSE)</f>
        <v>Tarun Mehta</v>
      </c>
      <c r="AH419" s="3">
        <f>_xlfn.XLOOKUP(AG419,Salespersons!$B:$B,Salespersons!$G:$G,,0)</f>
        <v>4</v>
      </c>
      <c r="AI419" s="3" t="str">
        <f>_xlfn.XLOOKUP(AG419,Salespersons!$B:$B,Salespersons!$I:$I,,0)</f>
        <v>True</v>
      </c>
      <c r="AJ419" s="3" t="s">
        <v>75</v>
      </c>
      <c r="AK419" s="14">
        <f t="shared" si="36"/>
        <v>0</v>
      </c>
      <c r="AL419" s="5">
        <v>0</v>
      </c>
      <c r="AM419" s="5">
        <f t="shared" si="37"/>
        <v>800000</v>
      </c>
      <c r="AN419" s="16">
        <f t="shared" si="41"/>
        <v>8</v>
      </c>
      <c r="AO419" s="3" t="s">
        <v>20</v>
      </c>
      <c r="AP419" s="3" t="s">
        <v>21</v>
      </c>
      <c r="AQ419" s="3" t="s">
        <v>86</v>
      </c>
      <c r="AR419" s="3" t="s">
        <v>47</v>
      </c>
      <c r="AS419" s="3" t="str" cm="1">
        <f t="array" ref="AS419:AW419">VLOOKUP($A419,Feedback[],{2,4,5,6,7},FALSE)</f>
        <v>FB0220</v>
      </c>
      <c r="AT419" s="3">
        <v>3</v>
      </c>
      <c r="AU419" s="3">
        <v>5</v>
      </c>
      <c r="AV419" s="3" t="str">
        <v>Dealer Visit</v>
      </c>
      <c r="AW419" s="3" t="str">
        <v>Pricing</v>
      </c>
    </row>
    <row r="420" spans="1:49" x14ac:dyDescent="0.3">
      <c r="A420" s="3" t="s">
        <v>920</v>
      </c>
      <c r="B420" s="4">
        <v>45754</v>
      </c>
      <c r="C420" s="4" t="str">
        <f t="shared" si="38"/>
        <v>Apr</v>
      </c>
      <c r="D420" s="4" t="str">
        <f t="shared" si="39"/>
        <v>2025</v>
      </c>
      <c r="E420" s="4">
        <v>45769</v>
      </c>
      <c r="F420" s="3" t="s">
        <v>23</v>
      </c>
      <c r="G420" s="3">
        <f t="shared" si="40"/>
        <v>15</v>
      </c>
      <c r="H420" s="3" t="s">
        <v>41</v>
      </c>
      <c r="I420" s="3" t="str">
        <f>VLOOKUP($H420,Customers!$A$1:$I$721,2,FALSE)</f>
        <v>Jatin Saini</v>
      </c>
      <c r="J420" s="3" t="str">
        <f>VLOOKUP($H420,Customers!$A$1:$I$721,3,FALSE)</f>
        <v>Male</v>
      </c>
      <c r="K420" s="3">
        <f>VLOOKUP($H420,Customers!$A$1:$I$721,4,FALSE)</f>
        <v>33</v>
      </c>
      <c r="L420" s="3" t="str">
        <f>VLOOKUP($H420,Customers!$A$1:$I$721,5,FALSE)</f>
        <v>Pune</v>
      </c>
      <c r="M420" s="3" t="str">
        <f>VLOOKUP($H420,Customers!$A$1:$I$721,6,FALSE)</f>
        <v>Maharashtra</v>
      </c>
      <c r="N420" s="3" t="str">
        <f>VLOOKUP($H420,Customers!$A$1:$I$721,7,FALSE)</f>
        <v>Business Owner</v>
      </c>
      <c r="O420" s="3">
        <f>VLOOKUP($H420,Customers!$A$1:$I$721,8,FALSE)</f>
        <v>2200000</v>
      </c>
      <c r="P420" s="3" t="str">
        <f>VLOOKUP($H420,Customers!$A$1:$I$721,9,FALSE)</f>
        <v>Individual</v>
      </c>
      <c r="Q420" s="3" t="s">
        <v>256</v>
      </c>
      <c r="R420" s="3" t="str" cm="1">
        <f t="array" ref="R420:Y420">VLOOKUP($Q420,Cars[],{2,3,4,5,6,7,8,9},FALSE)</f>
        <v>Maruti Suzuki</v>
      </c>
      <c r="S420" s="3" t="str">
        <v>Alto K10</v>
      </c>
      <c r="T420" s="3" t="str">
        <v>Hatchback</v>
      </c>
      <c r="U420" s="3" t="str">
        <v>Petrol</v>
      </c>
      <c r="V420" s="3" t="str">
        <v>Manual</v>
      </c>
      <c r="W420" s="3">
        <v>425000</v>
      </c>
      <c r="X420" s="3">
        <v>2022</v>
      </c>
      <c r="Y420" s="3">
        <v>3</v>
      </c>
      <c r="Z420" s="3" t="s">
        <v>163</v>
      </c>
      <c r="AA420" s="3" t="str">
        <f>VLOOKUP(Z420,Dealers[],5,FALSE)</f>
        <v>West</v>
      </c>
      <c r="AB420" s="3" t="str" cm="1">
        <f t="array" ref="AB420:AE420">VLOOKUP($Z420,Dealers[],{2,7,8,9},FALSE)</f>
        <v>Mumbai Autoplex</v>
      </c>
      <c r="AC420" s="3">
        <v>2011</v>
      </c>
      <c r="AD420" s="3">
        <v>12000</v>
      </c>
      <c r="AE420" s="3">
        <v>3.5</v>
      </c>
      <c r="AF420" s="3" t="s">
        <v>593</v>
      </c>
      <c r="AG420" s="3" t="str">
        <f>VLOOKUP($AF420,SalesPerson[],2,FALSE)</f>
        <v>Tanvi Chauhan</v>
      </c>
      <c r="AH420" s="3">
        <f>_xlfn.XLOOKUP(AG420,Salespersons!$B:$B,Salespersons!$G:$G,,0)</f>
        <v>4</v>
      </c>
      <c r="AI420" s="3" t="str">
        <f>_xlfn.XLOOKUP(AG420,Salespersons!$B:$B,Salespersons!$I:$I,,0)</f>
        <v>True</v>
      </c>
      <c r="AJ420" s="3" t="s">
        <v>75</v>
      </c>
      <c r="AK420" s="14">
        <f t="shared" si="36"/>
        <v>4.4705882352941179E-2</v>
      </c>
      <c r="AL420" s="5">
        <v>19000</v>
      </c>
      <c r="AM420" s="5">
        <f t="shared" si="37"/>
        <v>406000</v>
      </c>
      <c r="AN420" s="16">
        <f t="shared" si="41"/>
        <v>4.0599999999999996</v>
      </c>
      <c r="AO420" s="3" t="s">
        <v>20</v>
      </c>
      <c r="AP420" s="3" t="s">
        <v>21</v>
      </c>
      <c r="AQ420" s="3" t="s">
        <v>86</v>
      </c>
      <c r="AR420" s="3" t="s">
        <v>24</v>
      </c>
      <c r="AS420" s="3" t="s">
        <v>4646</v>
      </c>
      <c r="AT420" s="3" t="s">
        <v>4646</v>
      </c>
      <c r="AU420" s="3" t="s">
        <v>4646</v>
      </c>
      <c r="AV420" s="3" t="s">
        <v>4646</v>
      </c>
      <c r="AW420" s="3" t="s">
        <v>4646</v>
      </c>
    </row>
    <row r="421" spans="1:49" x14ac:dyDescent="0.3">
      <c r="A421" s="3" t="s">
        <v>921</v>
      </c>
      <c r="B421" s="4">
        <v>45756</v>
      </c>
      <c r="C421" s="4" t="str">
        <f t="shared" si="38"/>
        <v>Apr</v>
      </c>
      <c r="D421" s="4" t="str">
        <f t="shared" si="39"/>
        <v>2025</v>
      </c>
      <c r="E421" s="4">
        <v>45786</v>
      </c>
      <c r="F421" s="3" t="s">
        <v>23</v>
      </c>
      <c r="G421" s="3">
        <f t="shared" si="40"/>
        <v>30</v>
      </c>
      <c r="H421" s="3" t="s">
        <v>922</v>
      </c>
      <c r="I421" s="3" t="str">
        <f>VLOOKUP($H421,Customers!$A$1:$I$721,2,FALSE)</f>
        <v>Siddharth Mehta</v>
      </c>
      <c r="J421" s="3" t="str">
        <f>VLOOKUP($H421,Customers!$A$1:$I$721,3,FALSE)</f>
        <v>Male</v>
      </c>
      <c r="K421" s="3">
        <f>VLOOKUP($H421,Customers!$A$1:$I$721,4,FALSE)</f>
        <v>38</v>
      </c>
      <c r="L421" s="3" t="str">
        <f>VLOOKUP($H421,Customers!$A$1:$I$721,5,FALSE)</f>
        <v>Guwahati</v>
      </c>
      <c r="M421" s="3" t="str">
        <f>VLOOKUP($H421,Customers!$A$1:$I$721,6,FALSE)</f>
        <v>Assam</v>
      </c>
      <c r="N421" s="3" t="str">
        <f>VLOOKUP($H421,Customers!$A$1:$I$721,7,FALSE)</f>
        <v>Business Owner</v>
      </c>
      <c r="O421" s="3">
        <f>VLOOKUP($H421,Customers!$A$1:$I$721,8,FALSE)</f>
        <v>1160000</v>
      </c>
      <c r="P421" s="3" t="str">
        <f>VLOOKUP($H421,Customers!$A$1:$I$721,9,FALSE)</f>
        <v>Individual</v>
      </c>
      <c r="Q421" s="3" t="s">
        <v>50</v>
      </c>
      <c r="R421" s="3" t="str" cm="1">
        <f t="array" ref="R421:Y421">VLOOKUP($Q421,Cars[],{2,3,4,5,6,7,8,9},FALSE)</f>
        <v>Hyundai</v>
      </c>
      <c r="S421" s="3" t="str">
        <v>Venue</v>
      </c>
      <c r="T421" s="3" t="str">
        <v>SUV</v>
      </c>
      <c r="U421" s="3" t="str">
        <v>Petrol</v>
      </c>
      <c r="V421" s="3" t="str">
        <v>Manual</v>
      </c>
      <c r="W421" s="3">
        <v>800000</v>
      </c>
      <c r="X421" s="3">
        <v>2022</v>
      </c>
      <c r="Y421" s="3">
        <v>3</v>
      </c>
      <c r="Z421" s="3" t="s">
        <v>134</v>
      </c>
      <c r="AA421" s="3" t="str">
        <f>VLOOKUP(Z421,Dealers[],5,FALSE)</f>
        <v>East</v>
      </c>
      <c r="AB421" s="3" t="str" cm="1">
        <f t="array" ref="AB421:AE421">VLOOKUP($Z421,Dealers[],{2,7,8,9},FALSE)</f>
        <v>Guwahati Automobiles</v>
      </c>
      <c r="AC421" s="3">
        <v>2005</v>
      </c>
      <c r="AD421" s="3">
        <v>12000</v>
      </c>
      <c r="AE421" s="3">
        <v>4.4000000000000004</v>
      </c>
      <c r="AF421" s="3" t="s">
        <v>135</v>
      </c>
      <c r="AG421" s="3" t="str">
        <f>VLOOKUP($AF421,SalesPerson[],2,FALSE)</f>
        <v>Tarun Mehta</v>
      </c>
      <c r="AH421" s="3">
        <f>_xlfn.XLOOKUP(AG421,Salespersons!$B:$B,Salespersons!$G:$G,,0)</f>
        <v>4</v>
      </c>
      <c r="AI421" s="3" t="str">
        <f>_xlfn.XLOOKUP(AG421,Salespersons!$B:$B,Salespersons!$I:$I,,0)</f>
        <v>True</v>
      </c>
      <c r="AJ421" s="3" t="s">
        <v>75</v>
      </c>
      <c r="AK421" s="14">
        <f t="shared" si="36"/>
        <v>3.875E-2</v>
      </c>
      <c r="AL421" s="5">
        <v>31000</v>
      </c>
      <c r="AM421" s="5">
        <f t="shared" si="37"/>
        <v>769000</v>
      </c>
      <c r="AN421" s="16">
        <f t="shared" si="41"/>
        <v>7.69</v>
      </c>
      <c r="AO421" s="3" t="s">
        <v>31</v>
      </c>
      <c r="AP421" s="3" t="s">
        <v>96</v>
      </c>
      <c r="AQ421" s="3" t="s">
        <v>22</v>
      </c>
      <c r="AR421" s="3" t="s">
        <v>24</v>
      </c>
      <c r="AS421" s="3" t="str" cm="1">
        <f t="array" ref="AS421:AW421">VLOOKUP($A421,Feedback[],{2,4,5,6,7},FALSE)</f>
        <v>FB0221</v>
      </c>
      <c r="AT421" s="3">
        <v>4</v>
      </c>
      <c r="AU421" s="3">
        <v>9</v>
      </c>
      <c r="AV421" s="3" t="str">
        <v>Dealer Visit</v>
      </c>
      <c r="AW421" s="3" t="str">
        <v>None</v>
      </c>
    </row>
    <row r="422" spans="1:49" x14ac:dyDescent="0.3">
      <c r="A422" s="3" t="s">
        <v>923</v>
      </c>
      <c r="B422" s="4">
        <v>45756</v>
      </c>
      <c r="C422" s="4" t="str">
        <f t="shared" si="38"/>
        <v>Apr</v>
      </c>
      <c r="D422" s="4" t="str">
        <f t="shared" si="39"/>
        <v>2025</v>
      </c>
      <c r="E422" s="4">
        <v>45767</v>
      </c>
      <c r="F422" s="3" t="s">
        <v>23</v>
      </c>
      <c r="G422" s="3">
        <f t="shared" si="40"/>
        <v>11</v>
      </c>
      <c r="H422" s="3" t="s">
        <v>924</v>
      </c>
      <c r="I422" s="3" t="str">
        <f>VLOOKUP($H422,Customers!$A$1:$I$721,2,FALSE)</f>
        <v>Ritu Khanna</v>
      </c>
      <c r="J422" s="3" t="str">
        <f>VLOOKUP($H422,Customers!$A$1:$I$721,3,FALSE)</f>
        <v>Female</v>
      </c>
      <c r="K422" s="3">
        <f>VLOOKUP($H422,Customers!$A$1:$I$721,4,FALSE)</f>
        <v>32</v>
      </c>
      <c r="L422" s="3" t="str">
        <f>VLOOKUP($H422,Customers!$A$1:$I$721,5,FALSE)</f>
        <v>Nagpur</v>
      </c>
      <c r="M422" s="3" t="str">
        <f>VLOOKUP($H422,Customers!$A$1:$I$721,6,FALSE)</f>
        <v>Maharashtra</v>
      </c>
      <c r="N422" s="3" t="str">
        <f>VLOOKUP($H422,Customers!$A$1:$I$721,7,FALSE)</f>
        <v>Farmer</v>
      </c>
      <c r="O422" s="3">
        <f>VLOOKUP($H422,Customers!$A$1:$I$721,8,FALSE)</f>
        <v>550000</v>
      </c>
      <c r="P422" s="3" t="str">
        <f>VLOOKUP($H422,Customers!$A$1:$I$721,9,FALSE)</f>
        <v>Individual</v>
      </c>
      <c r="Q422" s="3" t="s">
        <v>108</v>
      </c>
      <c r="R422" s="3" t="str" cm="1">
        <f t="array" ref="R422:Y422">VLOOKUP($Q422,Cars[],{2,3,4,5,6,7,8,9},FALSE)</f>
        <v>Hyundai</v>
      </c>
      <c r="S422" s="3" t="str">
        <v>i10 Nios</v>
      </c>
      <c r="T422" s="3" t="str">
        <v>Hatchback</v>
      </c>
      <c r="U422" s="3" t="str">
        <v>Petrol</v>
      </c>
      <c r="V422" s="3" t="str">
        <v>Manual</v>
      </c>
      <c r="W422" s="3">
        <v>600000</v>
      </c>
      <c r="X422" s="3">
        <v>2023</v>
      </c>
      <c r="Y422" s="3">
        <v>3</v>
      </c>
      <c r="Z422" s="3" t="s">
        <v>28</v>
      </c>
      <c r="AA422" s="3" t="str">
        <f>VLOOKUP(Z422,Dealers[],5,FALSE)</f>
        <v>North</v>
      </c>
      <c r="AB422" s="3" t="str" cm="1">
        <f t="array" ref="AB422:AE422">VLOOKUP($Z422,Dealers[],{2,7,8,9},FALSE)</f>
        <v>Ludhiana Wheels</v>
      </c>
      <c r="AC422" s="3">
        <v>2010</v>
      </c>
      <c r="AD422" s="3">
        <v>12000</v>
      </c>
      <c r="AE422" s="3">
        <v>4</v>
      </c>
      <c r="AF422" s="3" t="s">
        <v>89</v>
      </c>
      <c r="AG422" s="3" t="str">
        <f>VLOOKUP($AF422,SalesPerson[],2,FALSE)</f>
        <v>Akash Verma</v>
      </c>
      <c r="AH422" s="3">
        <f>_xlfn.XLOOKUP(AG422,Salespersons!$B:$B,Salespersons!$G:$G,,0)</f>
        <v>8</v>
      </c>
      <c r="AI422" s="3" t="str">
        <f>_xlfn.XLOOKUP(AG422,Salespersons!$B:$B,Salespersons!$I:$I,,0)</f>
        <v>True</v>
      </c>
      <c r="AJ422" s="3" t="s">
        <v>78</v>
      </c>
      <c r="AK422" s="14">
        <f t="shared" si="36"/>
        <v>4.8333333333333332E-2</v>
      </c>
      <c r="AL422" s="5">
        <v>29000</v>
      </c>
      <c r="AM422" s="5">
        <f t="shared" si="37"/>
        <v>571000</v>
      </c>
      <c r="AN422" s="16">
        <f t="shared" si="41"/>
        <v>5.71</v>
      </c>
      <c r="AO422" s="3" t="s">
        <v>20</v>
      </c>
      <c r="AP422" s="3" t="s">
        <v>21</v>
      </c>
      <c r="AQ422" s="3" t="s">
        <v>86</v>
      </c>
      <c r="AR422" s="3" t="s">
        <v>24</v>
      </c>
      <c r="AS422" s="3" t="s">
        <v>4646</v>
      </c>
      <c r="AT422" s="3" t="s">
        <v>4646</v>
      </c>
      <c r="AU422" s="3" t="s">
        <v>4646</v>
      </c>
      <c r="AV422" s="3" t="s">
        <v>4646</v>
      </c>
      <c r="AW422" s="3" t="s">
        <v>4646</v>
      </c>
    </row>
    <row r="423" spans="1:49" x14ac:dyDescent="0.3">
      <c r="A423" s="3" t="s">
        <v>925</v>
      </c>
      <c r="B423" s="4">
        <v>45757</v>
      </c>
      <c r="C423" s="4" t="str">
        <f t="shared" si="38"/>
        <v>Apr</v>
      </c>
      <c r="D423" s="4" t="str">
        <f t="shared" si="39"/>
        <v>2025</v>
      </c>
      <c r="E423" s="4">
        <v>45774</v>
      </c>
      <c r="F423" s="3" t="s">
        <v>23</v>
      </c>
      <c r="G423" s="3">
        <f t="shared" si="40"/>
        <v>17</v>
      </c>
      <c r="H423" s="3" t="s">
        <v>926</v>
      </c>
      <c r="I423" s="3" t="str">
        <f>VLOOKUP($H423,Customers!$A$1:$I$721,2,FALSE)</f>
        <v>Ravi Jain</v>
      </c>
      <c r="J423" s="3" t="str">
        <f>VLOOKUP($H423,Customers!$A$1:$I$721,3,FALSE)</f>
        <v>Male</v>
      </c>
      <c r="K423" s="3">
        <f>VLOOKUP($H423,Customers!$A$1:$I$721,4,FALSE)</f>
        <v>58</v>
      </c>
      <c r="L423" s="3" t="str">
        <f>VLOOKUP($H423,Customers!$A$1:$I$721,5,FALSE)</f>
        <v>Ahmedabad</v>
      </c>
      <c r="M423" s="3" t="str">
        <f>VLOOKUP($H423,Customers!$A$1:$I$721,6,FALSE)</f>
        <v>Gujarat</v>
      </c>
      <c r="N423" s="3" t="str">
        <f>VLOOKUP($H423,Customers!$A$1:$I$721,7,FALSE)</f>
        <v>Business Owner</v>
      </c>
      <c r="O423" s="3">
        <f>VLOOKUP($H423,Customers!$A$1:$I$721,8,FALSE)</f>
        <v>2900000</v>
      </c>
      <c r="P423" s="3" t="str">
        <f>VLOOKUP($H423,Customers!$A$1:$I$721,9,FALSE)</f>
        <v>Individual</v>
      </c>
      <c r="Q423" s="3" t="s">
        <v>81</v>
      </c>
      <c r="R423" s="3" t="str" cm="1">
        <f t="array" ref="R423:Y423">VLOOKUP($Q423,Cars[],{2,3,4,5,6,7,8,9},FALSE)</f>
        <v>Tata</v>
      </c>
      <c r="S423" s="3" t="str">
        <v>Tiago</v>
      </c>
      <c r="T423" s="3" t="str">
        <v>Hatchback</v>
      </c>
      <c r="U423" s="3" t="str">
        <v>Petrol</v>
      </c>
      <c r="V423" s="3" t="str">
        <v>Manual</v>
      </c>
      <c r="W423" s="3">
        <v>570000</v>
      </c>
      <c r="X423" s="3">
        <v>2022</v>
      </c>
      <c r="Y423" s="3">
        <v>3</v>
      </c>
      <c r="Z423" s="3" t="s">
        <v>209</v>
      </c>
      <c r="AA423" s="3" t="str">
        <f>VLOOKUP(Z423,Dealers[],5,FALSE)</f>
        <v>West</v>
      </c>
      <c r="AB423" s="3" t="str" cm="1">
        <f t="array" ref="AB423:AE423">VLOOKUP($Z423,Dealers[],{2,7,8,9},FALSE)</f>
        <v>Ahmedabad Auto Hub</v>
      </c>
      <c r="AC423" s="3">
        <v>2011</v>
      </c>
      <c r="AD423" s="3">
        <v>12000</v>
      </c>
      <c r="AE423" s="3">
        <v>3.8</v>
      </c>
      <c r="AF423" s="3" t="s">
        <v>210</v>
      </c>
      <c r="AG423" s="3" t="str">
        <f>VLOOKUP($AF423,SalesPerson[],2,FALSE)</f>
        <v>Varun Malhotra</v>
      </c>
      <c r="AH423" s="3">
        <f>_xlfn.XLOOKUP(AG423,Salespersons!$B:$B,Salespersons!$G:$G,,0)</f>
        <v>8</v>
      </c>
      <c r="AI423" s="3" t="str">
        <f>_xlfn.XLOOKUP(AG423,Salespersons!$B:$B,Salespersons!$I:$I,,0)</f>
        <v>True</v>
      </c>
      <c r="AJ423" s="3" t="s">
        <v>30</v>
      </c>
      <c r="AK423" s="14">
        <f t="shared" si="36"/>
        <v>8.771929824561403E-3</v>
      </c>
      <c r="AL423" s="5">
        <v>5000</v>
      </c>
      <c r="AM423" s="5">
        <f t="shared" si="37"/>
        <v>565000</v>
      </c>
      <c r="AN423" s="16">
        <f t="shared" si="41"/>
        <v>5.65</v>
      </c>
      <c r="AO423" s="3" t="s">
        <v>20</v>
      </c>
      <c r="AP423" s="3" t="s">
        <v>21</v>
      </c>
      <c r="AQ423" s="3" t="s">
        <v>119</v>
      </c>
      <c r="AR423" s="3" t="s">
        <v>47</v>
      </c>
      <c r="AS423" s="3" t="str" cm="1">
        <f t="array" ref="AS423:AW423">VLOOKUP($A423,Feedback[],{2,4,5,6,7},FALSE)</f>
        <v>FB0222</v>
      </c>
      <c r="AT423" s="3">
        <v>4</v>
      </c>
      <c r="AU423" s="3">
        <v>8</v>
      </c>
      <c r="AV423" s="3" t="str">
        <v>Email</v>
      </c>
      <c r="AW423" s="3" t="str">
        <v>None</v>
      </c>
    </row>
    <row r="424" spans="1:49" x14ac:dyDescent="0.3">
      <c r="A424" s="3" t="s">
        <v>927</v>
      </c>
      <c r="B424" s="4">
        <v>45757</v>
      </c>
      <c r="C424" s="4" t="str">
        <f t="shared" si="38"/>
        <v>Apr</v>
      </c>
      <c r="D424" s="4" t="str">
        <f t="shared" si="39"/>
        <v>2025</v>
      </c>
      <c r="E424" s="4">
        <v>45782</v>
      </c>
      <c r="F424" s="3" t="s">
        <v>23</v>
      </c>
      <c r="G424" s="3">
        <f t="shared" si="40"/>
        <v>25</v>
      </c>
      <c r="H424" s="3" t="s">
        <v>570</v>
      </c>
      <c r="I424" s="3" t="str">
        <f>VLOOKUP($H424,Customers!$A$1:$I$721,2,FALSE)</f>
        <v>Lokesh Kapoor</v>
      </c>
      <c r="J424" s="3" t="str">
        <f>VLOOKUP($H424,Customers!$A$1:$I$721,3,FALSE)</f>
        <v>Male</v>
      </c>
      <c r="K424" s="3">
        <f>VLOOKUP($H424,Customers!$A$1:$I$721,4,FALSE)</f>
        <v>53</v>
      </c>
      <c r="L424" s="3" t="str">
        <f>VLOOKUP($H424,Customers!$A$1:$I$721,5,FALSE)</f>
        <v>Indore</v>
      </c>
      <c r="M424" s="3" t="str">
        <f>VLOOKUP($H424,Customers!$A$1:$I$721,6,FALSE)</f>
        <v>Madhya Pradesh</v>
      </c>
      <c r="N424" s="3" t="str">
        <f>VLOOKUP($H424,Customers!$A$1:$I$721,7,FALSE)</f>
        <v>Engineer</v>
      </c>
      <c r="O424" s="3">
        <f>VLOOKUP($H424,Customers!$A$1:$I$721,8,FALSE)</f>
        <v>1680000</v>
      </c>
      <c r="P424" s="3" t="str">
        <f>VLOOKUP($H424,Customers!$A$1:$I$721,9,FALSE)</f>
        <v>Individual</v>
      </c>
      <c r="Q424" s="3" t="s">
        <v>138</v>
      </c>
      <c r="R424" s="3" t="str" cm="1">
        <f t="array" ref="R424:Y424">VLOOKUP($Q424,Cars[],{2,3,4,5,6,7,8,9},FALSE)</f>
        <v>Tata</v>
      </c>
      <c r="S424" s="3" t="str">
        <v>Nexon</v>
      </c>
      <c r="T424" s="3" t="str">
        <v>SUV</v>
      </c>
      <c r="U424" s="3" t="str">
        <v>Diesel</v>
      </c>
      <c r="V424" s="3" t="str">
        <v>Manual</v>
      </c>
      <c r="W424" s="3">
        <v>950000</v>
      </c>
      <c r="X424" s="3">
        <v>2023</v>
      </c>
      <c r="Y424" s="3">
        <v>3</v>
      </c>
      <c r="Z424" s="3" t="s">
        <v>73</v>
      </c>
      <c r="AA424" s="3" t="str">
        <f>VLOOKUP(Z424,Dealers[],5,FALSE)</f>
        <v>Central</v>
      </c>
      <c r="AB424" s="3" t="str" cm="1">
        <f t="array" ref="AB424:AE424">VLOOKUP($Z424,Dealers[],{2,7,8,9},FALSE)</f>
        <v>Indore Wheels</v>
      </c>
      <c r="AC424" s="3">
        <v>2019</v>
      </c>
      <c r="AD424" s="3">
        <v>3000</v>
      </c>
      <c r="AE424" s="3">
        <v>4.7</v>
      </c>
      <c r="AF424" s="3" t="s">
        <v>74</v>
      </c>
      <c r="AG424" s="3" t="str">
        <f>VLOOKUP($AF424,SalesPerson[],2,FALSE)</f>
        <v>Kunal Shah</v>
      </c>
      <c r="AH424" s="3">
        <f>_xlfn.XLOOKUP(AG424,Salespersons!$B:$B,Salespersons!$G:$G,,0)</f>
        <v>8</v>
      </c>
      <c r="AI424" s="3" t="str">
        <f>_xlfn.XLOOKUP(AG424,Salespersons!$B:$B,Salespersons!$I:$I,,0)</f>
        <v>True</v>
      </c>
      <c r="AJ424" s="3" t="s">
        <v>30</v>
      </c>
      <c r="AK424" s="14">
        <f t="shared" si="36"/>
        <v>0</v>
      </c>
      <c r="AL424" s="5">
        <v>0</v>
      </c>
      <c r="AM424" s="5">
        <f t="shared" si="37"/>
        <v>950000</v>
      </c>
      <c r="AN424" s="16">
        <f t="shared" si="41"/>
        <v>9.5</v>
      </c>
      <c r="AO424" s="3" t="s">
        <v>95</v>
      </c>
      <c r="AP424" s="3" t="s">
        <v>180</v>
      </c>
      <c r="AQ424" s="3" t="s">
        <v>33</v>
      </c>
      <c r="AR424" s="3" t="s">
        <v>47</v>
      </c>
      <c r="AS424" s="3" t="str" cm="1">
        <f t="array" ref="AS424:AW424">VLOOKUP($A424,Feedback[],{2,4,5,6,7},FALSE)</f>
        <v>FB0223</v>
      </c>
      <c r="AT424" s="3">
        <v>5</v>
      </c>
      <c r="AU424" s="3">
        <v>10</v>
      </c>
      <c r="AV424" s="3" t="str">
        <v>Email</v>
      </c>
      <c r="AW424" s="3" t="str">
        <v>None</v>
      </c>
    </row>
    <row r="425" spans="1:49" x14ac:dyDescent="0.3">
      <c r="A425" s="3" t="s">
        <v>928</v>
      </c>
      <c r="B425" s="4">
        <v>45757</v>
      </c>
      <c r="C425" s="4" t="str">
        <f t="shared" si="38"/>
        <v>Apr</v>
      </c>
      <c r="D425" s="4" t="str">
        <f t="shared" si="39"/>
        <v>2025</v>
      </c>
      <c r="E425" s="4">
        <v>45787</v>
      </c>
      <c r="F425" s="3" t="s">
        <v>23</v>
      </c>
      <c r="G425" s="3">
        <f t="shared" si="40"/>
        <v>30</v>
      </c>
      <c r="H425" s="3" t="s">
        <v>929</v>
      </c>
      <c r="I425" s="3" t="str">
        <f>VLOOKUP($H425,Customers!$A$1:$I$721,2,FALSE)</f>
        <v>Nitin Khanna</v>
      </c>
      <c r="J425" s="3" t="str">
        <f>VLOOKUP($H425,Customers!$A$1:$I$721,3,FALSE)</f>
        <v>Male</v>
      </c>
      <c r="K425" s="3">
        <f>VLOOKUP($H425,Customers!$A$1:$I$721,4,FALSE)</f>
        <v>30</v>
      </c>
      <c r="L425" s="3" t="str">
        <f>VLOOKUP($H425,Customers!$A$1:$I$721,5,FALSE)</f>
        <v>Bengaluru</v>
      </c>
      <c r="M425" s="3" t="str">
        <f>VLOOKUP($H425,Customers!$A$1:$I$721,6,FALSE)</f>
        <v>Karnataka</v>
      </c>
      <c r="N425" s="3" t="str">
        <f>VLOOKUP($H425,Customers!$A$1:$I$721,7,FALSE)</f>
        <v>Salaried - Government</v>
      </c>
      <c r="O425" s="3">
        <f>VLOOKUP($H425,Customers!$A$1:$I$721,8,FALSE)</f>
        <v>750000</v>
      </c>
      <c r="P425" s="3" t="str">
        <f>VLOOKUP($H425,Customers!$A$1:$I$721,9,FALSE)</f>
        <v>Individual</v>
      </c>
      <c r="Q425" s="3" t="s">
        <v>326</v>
      </c>
      <c r="R425" s="3" t="str" cm="1">
        <f t="array" ref="R425:Y425">VLOOKUP($Q425,Cars[],{2,3,4,5,6,7,8,9},FALSE)</f>
        <v>Tata</v>
      </c>
      <c r="S425" s="3" t="str">
        <v>Tiago EV</v>
      </c>
      <c r="T425" s="3" t="str">
        <v>Hatchback</v>
      </c>
      <c r="U425" s="3" t="str">
        <v>Electric</v>
      </c>
      <c r="V425" s="3" t="str">
        <v>Automatic</v>
      </c>
      <c r="W425" s="3">
        <v>800000</v>
      </c>
      <c r="X425" s="3">
        <v>2022</v>
      </c>
      <c r="Y425" s="3">
        <v>2</v>
      </c>
      <c r="Z425" s="3" t="s">
        <v>104</v>
      </c>
      <c r="AA425" s="3" t="str">
        <f>VLOOKUP(Z425,Dealers[],5,FALSE)</f>
        <v>South</v>
      </c>
      <c r="AB425" s="3" t="str" cm="1">
        <f t="array" ref="AB425:AE425">VLOOKUP($Z425,Dealers[],{2,7,8,9},FALSE)</f>
        <v>Mysuru Auto Hub</v>
      </c>
      <c r="AC425" s="3">
        <v>2006</v>
      </c>
      <c r="AD425" s="3">
        <v>4500</v>
      </c>
      <c r="AE425" s="3">
        <v>4.5999999999999996</v>
      </c>
      <c r="AF425" s="3" t="s">
        <v>452</v>
      </c>
      <c r="AG425" s="3" t="str">
        <f>VLOOKUP($AF425,SalesPerson[],2,FALSE)</f>
        <v>Harsh Nair</v>
      </c>
      <c r="AH425" s="3">
        <f>_xlfn.XLOOKUP(AG425,Salespersons!$B:$B,Salespersons!$G:$G,,0)</f>
        <v>8</v>
      </c>
      <c r="AI425" s="3" t="str">
        <f>_xlfn.XLOOKUP(AG425,Salespersons!$B:$B,Salespersons!$I:$I,,0)</f>
        <v>True</v>
      </c>
      <c r="AJ425" s="3" t="s">
        <v>59</v>
      </c>
      <c r="AK425" s="14">
        <f t="shared" si="36"/>
        <v>0.01</v>
      </c>
      <c r="AL425" s="5">
        <v>8000</v>
      </c>
      <c r="AM425" s="5">
        <f t="shared" si="37"/>
        <v>792000</v>
      </c>
      <c r="AN425" s="16">
        <f t="shared" si="41"/>
        <v>7.92</v>
      </c>
      <c r="AO425" s="3" t="s">
        <v>31</v>
      </c>
      <c r="AP425" s="3" t="s">
        <v>227</v>
      </c>
      <c r="AQ425" s="3" t="s">
        <v>22</v>
      </c>
      <c r="AR425" s="3" t="s">
        <v>24</v>
      </c>
      <c r="AS425" s="3" t="s">
        <v>4646</v>
      </c>
      <c r="AT425" s="3" t="s">
        <v>4646</v>
      </c>
      <c r="AU425" s="3" t="s">
        <v>4646</v>
      </c>
      <c r="AV425" s="3" t="s">
        <v>4646</v>
      </c>
      <c r="AW425" s="3" t="s">
        <v>4646</v>
      </c>
    </row>
    <row r="426" spans="1:49" x14ac:dyDescent="0.3">
      <c r="A426" s="3" t="s">
        <v>930</v>
      </c>
      <c r="B426" s="4">
        <v>45758</v>
      </c>
      <c r="C426" s="4" t="str">
        <f t="shared" si="38"/>
        <v>Apr</v>
      </c>
      <c r="D426" s="4" t="str">
        <f t="shared" si="39"/>
        <v>2025</v>
      </c>
      <c r="E426" s="4">
        <v>45770</v>
      </c>
      <c r="F426" s="3" t="s">
        <v>23</v>
      </c>
      <c r="G426" s="3">
        <f t="shared" si="40"/>
        <v>12</v>
      </c>
      <c r="H426" s="3" t="s">
        <v>931</v>
      </c>
      <c r="I426" s="3" t="str">
        <f>VLOOKUP($H426,Customers!$A$1:$I$721,2,FALSE)</f>
        <v>Dinesh Bose</v>
      </c>
      <c r="J426" s="3" t="str">
        <f>VLOOKUP($H426,Customers!$A$1:$I$721,3,FALSE)</f>
        <v>Male</v>
      </c>
      <c r="K426" s="3">
        <f>VLOOKUP($H426,Customers!$A$1:$I$721,4,FALSE)</f>
        <v>22</v>
      </c>
      <c r="L426" s="3" t="str">
        <f>VLOOKUP($H426,Customers!$A$1:$I$721,5,FALSE)</f>
        <v>Chandigarh</v>
      </c>
      <c r="M426" s="3" t="str">
        <f>VLOOKUP($H426,Customers!$A$1:$I$721,6,FALSE)</f>
        <v>Chandigarh</v>
      </c>
      <c r="N426" s="3" t="str">
        <f>VLOOKUP($H426,Customers!$A$1:$I$721,7,FALSE)</f>
        <v>Salaried - Government</v>
      </c>
      <c r="O426" s="3">
        <f>VLOOKUP($H426,Customers!$A$1:$I$721,8,FALSE)</f>
        <v>790000</v>
      </c>
      <c r="P426" s="3" t="str">
        <f>VLOOKUP($H426,Customers!$A$1:$I$721,9,FALSE)</f>
        <v>Individual</v>
      </c>
      <c r="Q426" s="3" t="s">
        <v>179</v>
      </c>
      <c r="R426" s="3" t="str" cm="1">
        <f t="array" ref="R426:Y426">VLOOKUP($Q426,Cars[],{2,3,4,5,6,7,8,9},FALSE)</f>
        <v>Tata</v>
      </c>
      <c r="S426" s="3" t="str">
        <v>Nexon EV</v>
      </c>
      <c r="T426" s="3" t="str">
        <v>SUV</v>
      </c>
      <c r="U426" s="3" t="str">
        <v>Electric</v>
      </c>
      <c r="V426" s="3" t="str">
        <v>Automatic</v>
      </c>
      <c r="W426" s="3">
        <v>1450000</v>
      </c>
      <c r="X426" s="3">
        <v>2023</v>
      </c>
      <c r="Y426" s="3">
        <v>3</v>
      </c>
      <c r="Z426" s="3" t="s">
        <v>17</v>
      </c>
      <c r="AA426" s="3" t="str">
        <f>VLOOKUP(Z426,Dealers[],5,FALSE)</f>
        <v>North</v>
      </c>
      <c r="AB426" s="3" t="str" cm="1">
        <f t="array" ref="AB426:AE426">VLOOKUP($Z426,Dealers[],{2,7,8,9},FALSE)</f>
        <v>Chandigarh Car World</v>
      </c>
      <c r="AC426" s="3">
        <v>2018</v>
      </c>
      <c r="AD426" s="3">
        <v>4500</v>
      </c>
      <c r="AE426" s="3">
        <v>4</v>
      </c>
      <c r="AF426" s="3" t="s">
        <v>277</v>
      </c>
      <c r="AG426" s="3" t="str">
        <f>VLOOKUP($AF426,SalesPerson[],2,FALSE)</f>
        <v>Yash Shah</v>
      </c>
      <c r="AH426" s="3">
        <f>_xlfn.XLOOKUP(AG426,Salespersons!$B:$B,Salespersons!$G:$G,,0)</f>
        <v>7</v>
      </c>
      <c r="AI426" s="3" t="str">
        <f>_xlfn.XLOOKUP(AG426,Salespersons!$B:$B,Salespersons!$I:$I,,0)</f>
        <v>True</v>
      </c>
      <c r="AJ426" s="3" t="s">
        <v>59</v>
      </c>
      <c r="AK426" s="14">
        <f t="shared" si="36"/>
        <v>0</v>
      </c>
      <c r="AL426" s="5">
        <v>0</v>
      </c>
      <c r="AM426" s="5">
        <f t="shared" si="37"/>
        <v>1450000</v>
      </c>
      <c r="AN426" s="16">
        <f t="shared" si="41"/>
        <v>14.5</v>
      </c>
      <c r="AO426" s="3" t="s">
        <v>20</v>
      </c>
      <c r="AP426" s="3" t="s">
        <v>21</v>
      </c>
      <c r="AQ426" s="3" t="s">
        <v>33</v>
      </c>
      <c r="AR426" s="3" t="s">
        <v>24</v>
      </c>
      <c r="AS426" s="3" t="s">
        <v>4646</v>
      </c>
      <c r="AT426" s="3" t="s">
        <v>4646</v>
      </c>
      <c r="AU426" s="3" t="s">
        <v>4646</v>
      </c>
      <c r="AV426" s="3" t="s">
        <v>4646</v>
      </c>
      <c r="AW426" s="3" t="s">
        <v>4646</v>
      </c>
    </row>
    <row r="427" spans="1:49" x14ac:dyDescent="0.3">
      <c r="A427" s="3" t="s">
        <v>932</v>
      </c>
      <c r="B427" s="4">
        <v>45760</v>
      </c>
      <c r="C427" s="4" t="str">
        <f t="shared" si="38"/>
        <v>Apr</v>
      </c>
      <c r="D427" s="4" t="str">
        <f t="shared" si="39"/>
        <v>2025</v>
      </c>
      <c r="E427" s="4">
        <v>45789</v>
      </c>
      <c r="F427" s="3" t="s">
        <v>23</v>
      </c>
      <c r="G427" s="3">
        <f t="shared" si="40"/>
        <v>29</v>
      </c>
      <c r="H427" s="3" t="s">
        <v>933</v>
      </c>
      <c r="I427" s="3" t="str">
        <f>VLOOKUP($H427,Customers!$A$1:$I$721,2,FALSE)</f>
        <v>Tarun Verma</v>
      </c>
      <c r="J427" s="3" t="str">
        <f>VLOOKUP($H427,Customers!$A$1:$I$721,3,FALSE)</f>
        <v>Male</v>
      </c>
      <c r="K427" s="3">
        <f>VLOOKUP($H427,Customers!$A$1:$I$721,4,FALSE)</f>
        <v>41</v>
      </c>
      <c r="L427" s="3" t="str">
        <f>VLOOKUP($H427,Customers!$A$1:$I$721,5,FALSE)</f>
        <v>Noida</v>
      </c>
      <c r="M427" s="3" t="str">
        <f>VLOOKUP($H427,Customers!$A$1:$I$721,6,FALSE)</f>
        <v>Uttar Pradesh</v>
      </c>
      <c r="N427" s="3" t="str">
        <f>VLOOKUP($H427,Customers!$A$1:$I$721,7,FALSE)</f>
        <v>Salaried - Government</v>
      </c>
      <c r="O427" s="3">
        <f>VLOOKUP($H427,Customers!$A$1:$I$721,8,FALSE)</f>
        <v>690000</v>
      </c>
      <c r="P427" s="3" t="str">
        <f>VLOOKUP($H427,Customers!$A$1:$I$721,9,FALSE)</f>
        <v>Individual</v>
      </c>
      <c r="Q427" s="3" t="s">
        <v>332</v>
      </c>
      <c r="R427" s="3" t="str" cm="1">
        <f t="array" ref="R427:Y427">VLOOKUP($Q427,Cars[],{2,3,4,5,6,7,8,9},FALSE)</f>
        <v>Kia</v>
      </c>
      <c r="S427" s="3" t="str">
        <v>Seltos</v>
      </c>
      <c r="T427" s="3" t="str">
        <v>SUV</v>
      </c>
      <c r="U427" s="3" t="str">
        <v>Petrol</v>
      </c>
      <c r="V427" s="3" t="str">
        <v>Automatic</v>
      </c>
      <c r="W427" s="3">
        <v>1350000</v>
      </c>
      <c r="X427" s="3">
        <v>2023</v>
      </c>
      <c r="Y427" s="3">
        <v>3</v>
      </c>
      <c r="Z427" s="3" t="s">
        <v>57</v>
      </c>
      <c r="AA427" s="3" t="str">
        <f>VLOOKUP(Z427,Dealers[],5,FALSE)</f>
        <v>North</v>
      </c>
      <c r="AB427" s="3" t="str" cm="1">
        <f t="array" ref="AB427:AE427">VLOOKUP($Z427,Dealers[],{2,7,8,9},FALSE)</f>
        <v>Gurugram Autoplex</v>
      </c>
      <c r="AC427" s="3">
        <v>2007</v>
      </c>
      <c r="AD427" s="3">
        <v>10000</v>
      </c>
      <c r="AE427" s="3">
        <v>4</v>
      </c>
      <c r="AF427" s="3" t="s">
        <v>934</v>
      </c>
      <c r="AG427" s="3" t="str">
        <f>VLOOKUP($AF427,SalesPerson[],2,FALSE)</f>
        <v>Ayesha Rao</v>
      </c>
      <c r="AH427" s="3">
        <f>_xlfn.XLOOKUP(AG427,Salespersons!$B:$B,Salespersons!$G:$G,,0)</f>
        <v>6</v>
      </c>
      <c r="AI427" s="3" t="str">
        <f>_xlfn.XLOOKUP(AG427,Salespersons!$B:$B,Salespersons!$I:$I,,0)</f>
        <v>False</v>
      </c>
      <c r="AJ427" s="3" t="s">
        <v>59</v>
      </c>
      <c r="AK427" s="14">
        <f t="shared" si="36"/>
        <v>2.4444444444444446E-2</v>
      </c>
      <c r="AL427" s="5">
        <v>33000</v>
      </c>
      <c r="AM427" s="5">
        <f t="shared" si="37"/>
        <v>1317000</v>
      </c>
      <c r="AN427" s="16">
        <f t="shared" si="41"/>
        <v>13.17</v>
      </c>
      <c r="AO427" s="3" t="s">
        <v>31</v>
      </c>
      <c r="AP427" s="3" t="s">
        <v>180</v>
      </c>
      <c r="AQ427" s="3" t="s">
        <v>33</v>
      </c>
      <c r="AR427" s="3" t="s">
        <v>47</v>
      </c>
      <c r="AS427" s="3" t="s">
        <v>4646</v>
      </c>
      <c r="AT427" s="3" t="s">
        <v>4646</v>
      </c>
      <c r="AU427" s="3" t="s">
        <v>4646</v>
      </c>
      <c r="AV427" s="3" t="s">
        <v>4646</v>
      </c>
      <c r="AW427" s="3" t="s">
        <v>4646</v>
      </c>
    </row>
    <row r="428" spans="1:49" x14ac:dyDescent="0.3">
      <c r="A428" s="3" t="s">
        <v>935</v>
      </c>
      <c r="B428" s="4">
        <v>45760</v>
      </c>
      <c r="C428" s="4" t="str">
        <f t="shared" si="38"/>
        <v>Apr</v>
      </c>
      <c r="D428" s="4" t="str">
        <f t="shared" si="39"/>
        <v>2025</v>
      </c>
      <c r="E428" s="4">
        <v>45768</v>
      </c>
      <c r="F428" s="3" t="s">
        <v>23</v>
      </c>
      <c r="G428" s="3">
        <f t="shared" si="40"/>
        <v>8</v>
      </c>
      <c r="H428" s="3" t="s">
        <v>258</v>
      </c>
      <c r="I428" s="3" t="str">
        <f>VLOOKUP($H428,Customers!$A$1:$I$721,2,FALSE)</f>
        <v>Lokesh Bose</v>
      </c>
      <c r="J428" s="3" t="str">
        <f>VLOOKUP($H428,Customers!$A$1:$I$721,3,FALSE)</f>
        <v>Male</v>
      </c>
      <c r="K428" s="3">
        <f>VLOOKUP($H428,Customers!$A$1:$I$721,4,FALSE)</f>
        <v>26</v>
      </c>
      <c r="L428" s="3" t="str">
        <f>VLOOKUP($H428,Customers!$A$1:$I$721,5,FALSE)</f>
        <v>Bhubaneswar</v>
      </c>
      <c r="M428" s="3" t="str">
        <f>VLOOKUP($H428,Customers!$A$1:$I$721,6,FALSE)</f>
        <v>Odisha</v>
      </c>
      <c r="N428" s="3" t="str">
        <f>VLOOKUP($H428,Customers!$A$1:$I$721,7,FALSE)</f>
        <v>Retired</v>
      </c>
      <c r="O428" s="3">
        <f>VLOOKUP($H428,Customers!$A$1:$I$721,8,FALSE)</f>
        <v>940000</v>
      </c>
      <c r="P428" s="3" t="str">
        <f>VLOOKUP($H428,Customers!$A$1:$I$721,9,FALSE)</f>
        <v>Individual</v>
      </c>
      <c r="Q428" s="3" t="s">
        <v>195</v>
      </c>
      <c r="R428" s="3" t="str" cm="1">
        <f t="array" ref="R428:Y428">VLOOKUP($Q428,Cars[],{2,3,4,5,6,7,8,9},FALSE)</f>
        <v>Renault</v>
      </c>
      <c r="S428" s="3" t="str">
        <v>Kiger</v>
      </c>
      <c r="T428" s="3" t="str">
        <v>SUV</v>
      </c>
      <c r="U428" s="3" t="str">
        <v>Petrol</v>
      </c>
      <c r="V428" s="3" t="str">
        <v>Manual</v>
      </c>
      <c r="W428" s="3">
        <v>700000</v>
      </c>
      <c r="X428" s="3">
        <v>2021</v>
      </c>
      <c r="Y428" s="3">
        <v>4</v>
      </c>
      <c r="Z428" s="3" t="s">
        <v>63</v>
      </c>
      <c r="AA428" s="3" t="str">
        <f>VLOOKUP(Z428,Dealers[],5,FALSE)</f>
        <v>East</v>
      </c>
      <c r="AB428" s="3" t="str" cm="1">
        <f t="array" ref="AB428:AE428">VLOOKUP($Z428,Dealers[],{2,7,8,9},FALSE)</f>
        <v>Bhubaneswar Motors</v>
      </c>
      <c r="AC428" s="3">
        <v>2008</v>
      </c>
      <c r="AD428" s="3">
        <v>4500</v>
      </c>
      <c r="AE428" s="3">
        <v>4.3</v>
      </c>
      <c r="AF428" s="3" t="s">
        <v>64</v>
      </c>
      <c r="AG428" s="3" t="str">
        <f>VLOOKUP($AF428,SalesPerson[],2,FALSE)</f>
        <v>Akash Jain</v>
      </c>
      <c r="AH428" s="3">
        <f>_xlfn.XLOOKUP(AG428,Salespersons!$B:$B,Salespersons!$G:$G,,0)</f>
        <v>5</v>
      </c>
      <c r="AI428" s="3" t="str">
        <f>_xlfn.XLOOKUP(AG428,Salespersons!$B:$B,Salespersons!$I:$I,,0)</f>
        <v>True</v>
      </c>
      <c r="AJ428" s="3" t="s">
        <v>78</v>
      </c>
      <c r="AK428" s="14">
        <f t="shared" si="36"/>
        <v>0</v>
      </c>
      <c r="AL428" s="5">
        <v>0</v>
      </c>
      <c r="AM428" s="5">
        <f t="shared" si="37"/>
        <v>700000</v>
      </c>
      <c r="AN428" s="16">
        <f t="shared" si="41"/>
        <v>7</v>
      </c>
      <c r="AO428" s="3" t="s">
        <v>95</v>
      </c>
      <c r="AP428" s="3" t="s">
        <v>227</v>
      </c>
      <c r="AQ428" s="3" t="s">
        <v>53</v>
      </c>
      <c r="AR428" s="3" t="s">
        <v>24</v>
      </c>
      <c r="AS428" s="3" t="str" cm="1">
        <f t="array" ref="AS428:AW428">VLOOKUP($A428,Feedback[],{2,4,5,6,7},FALSE)</f>
        <v>FB0224</v>
      </c>
      <c r="AT428" s="3">
        <v>4</v>
      </c>
      <c r="AU428" s="3">
        <v>9</v>
      </c>
      <c r="AV428" s="3" t="str">
        <v>Online Survey</v>
      </c>
      <c r="AW428" s="3" t="str">
        <v>None</v>
      </c>
    </row>
    <row r="429" spans="1:49" x14ac:dyDescent="0.3">
      <c r="A429" s="3" t="s">
        <v>936</v>
      </c>
      <c r="B429" s="4">
        <v>45760</v>
      </c>
      <c r="C429" s="4" t="str">
        <f t="shared" si="38"/>
        <v>Apr</v>
      </c>
      <c r="D429" s="4" t="str">
        <f t="shared" si="39"/>
        <v>2025</v>
      </c>
      <c r="E429" s="4">
        <v>45785</v>
      </c>
      <c r="F429" s="3" t="s">
        <v>23</v>
      </c>
      <c r="G429" s="3">
        <f t="shared" si="40"/>
        <v>25</v>
      </c>
      <c r="H429" s="3" t="s">
        <v>287</v>
      </c>
      <c r="I429" s="3" t="str">
        <f>VLOOKUP($H429,Customers!$A$1:$I$721,2,FALSE)</f>
        <v>Kamal Chauhan</v>
      </c>
      <c r="J429" s="3" t="str">
        <f>VLOOKUP($H429,Customers!$A$1:$I$721,3,FALSE)</f>
        <v>Male</v>
      </c>
      <c r="K429" s="3">
        <f>VLOOKUP($H429,Customers!$A$1:$I$721,4,FALSE)</f>
        <v>42</v>
      </c>
      <c r="L429" s="3" t="str">
        <f>VLOOKUP($H429,Customers!$A$1:$I$721,5,FALSE)</f>
        <v>Bhubaneswar</v>
      </c>
      <c r="M429" s="3" t="str">
        <f>VLOOKUP($H429,Customers!$A$1:$I$721,6,FALSE)</f>
        <v>Odisha</v>
      </c>
      <c r="N429" s="3" t="str">
        <f>VLOOKUP($H429,Customers!$A$1:$I$721,7,FALSE)</f>
        <v>Farmer</v>
      </c>
      <c r="O429" s="3">
        <f>VLOOKUP($H429,Customers!$A$1:$I$721,8,FALSE)</f>
        <v>390000</v>
      </c>
      <c r="P429" s="3" t="str">
        <f>VLOOKUP($H429,Customers!$A$1:$I$721,9,FALSE)</f>
        <v>Individual</v>
      </c>
      <c r="Q429" s="3" t="s">
        <v>133</v>
      </c>
      <c r="R429" s="3" t="str" cm="1">
        <f t="array" ref="R429:Y429">VLOOKUP($Q429,Cars[],{2,3,4,5,6,7,8,9},FALSE)</f>
        <v>Skoda</v>
      </c>
      <c r="S429" s="3" t="str">
        <v>Slavia</v>
      </c>
      <c r="T429" s="3" t="str">
        <v>Sedan</v>
      </c>
      <c r="U429" s="3" t="str">
        <v>Petrol</v>
      </c>
      <c r="V429" s="3" t="str">
        <v>Automatic</v>
      </c>
      <c r="W429" s="3">
        <v>1300000</v>
      </c>
      <c r="X429" s="3">
        <v>2022</v>
      </c>
      <c r="Y429" s="3">
        <v>3</v>
      </c>
      <c r="Z429" s="3" t="s">
        <v>63</v>
      </c>
      <c r="AA429" s="3" t="str">
        <f>VLOOKUP(Z429,Dealers[],5,FALSE)</f>
        <v>East</v>
      </c>
      <c r="AB429" s="3" t="str" cm="1">
        <f t="array" ref="AB429:AE429">VLOOKUP($Z429,Dealers[],{2,7,8,9},FALSE)</f>
        <v>Bhubaneswar Motors</v>
      </c>
      <c r="AC429" s="3">
        <v>2008</v>
      </c>
      <c r="AD429" s="3">
        <v>4500</v>
      </c>
      <c r="AE429" s="3">
        <v>4.3</v>
      </c>
      <c r="AF429" s="3" t="s">
        <v>503</v>
      </c>
      <c r="AG429" s="3" t="str">
        <f>VLOOKUP($AF429,SalesPerson[],2,FALSE)</f>
        <v>Tarun Saini</v>
      </c>
      <c r="AH429" s="3">
        <f>_xlfn.XLOOKUP(AG429,Salespersons!$B:$B,Salespersons!$G:$G,,0)</f>
        <v>7</v>
      </c>
      <c r="AI429" s="3" t="str">
        <f>_xlfn.XLOOKUP(AG429,Salespersons!$B:$B,Salespersons!$I:$I,,0)</f>
        <v>True</v>
      </c>
      <c r="AJ429" s="3" t="s">
        <v>78</v>
      </c>
      <c r="AK429" s="14">
        <f t="shared" si="36"/>
        <v>3.6153846153846154E-2</v>
      </c>
      <c r="AL429" s="5">
        <v>47000</v>
      </c>
      <c r="AM429" s="5">
        <f t="shared" si="37"/>
        <v>1253000</v>
      </c>
      <c r="AN429" s="16">
        <f t="shared" si="41"/>
        <v>12.53</v>
      </c>
      <c r="AO429" s="3" t="s">
        <v>31</v>
      </c>
      <c r="AP429" s="3" t="s">
        <v>70</v>
      </c>
      <c r="AQ429" s="3" t="s">
        <v>53</v>
      </c>
      <c r="AR429" s="3" t="s">
        <v>24</v>
      </c>
      <c r="AS429" s="3" t="str" cm="1">
        <f t="array" ref="AS429:AW429">VLOOKUP($A429,Feedback[],{2,4,5,6,7},FALSE)</f>
        <v>FB0225</v>
      </c>
      <c r="AT429" s="3">
        <v>3</v>
      </c>
      <c r="AU429" s="3">
        <v>6</v>
      </c>
      <c r="AV429" s="3" t="str">
        <v>Online Survey</v>
      </c>
      <c r="AW429" s="3" t="str">
        <v>After-Sales Support</v>
      </c>
    </row>
    <row r="430" spans="1:49" x14ac:dyDescent="0.3">
      <c r="A430" s="3" t="s">
        <v>937</v>
      </c>
      <c r="B430" s="4">
        <v>45760</v>
      </c>
      <c r="C430" s="4" t="str">
        <f t="shared" si="38"/>
        <v>Apr</v>
      </c>
      <c r="D430" s="4" t="str">
        <f t="shared" si="39"/>
        <v>2025</v>
      </c>
      <c r="E430" s="4">
        <v>45769</v>
      </c>
      <c r="F430" s="3" t="s">
        <v>23</v>
      </c>
      <c r="G430" s="3">
        <f t="shared" si="40"/>
        <v>9</v>
      </c>
      <c r="H430" s="3" t="s">
        <v>282</v>
      </c>
      <c r="I430" s="3" t="str">
        <f>VLOOKUP($H430,Customers!$A$1:$I$721,2,FALSE)</f>
        <v>Pradeep Mishra</v>
      </c>
      <c r="J430" s="3" t="str">
        <f>VLOOKUP($H430,Customers!$A$1:$I$721,3,FALSE)</f>
        <v>Male</v>
      </c>
      <c r="K430" s="3">
        <f>VLOOKUP($H430,Customers!$A$1:$I$721,4,FALSE)</f>
        <v>47</v>
      </c>
      <c r="L430" s="3" t="str">
        <f>VLOOKUP($H430,Customers!$A$1:$I$721,5,FALSE)</f>
        <v>Ludhiana</v>
      </c>
      <c r="M430" s="3" t="str">
        <f>VLOOKUP($H430,Customers!$A$1:$I$721,6,FALSE)</f>
        <v>Punjab</v>
      </c>
      <c r="N430" s="3" t="str">
        <f>VLOOKUP($H430,Customers!$A$1:$I$721,7,FALSE)</f>
        <v>Business Owner</v>
      </c>
      <c r="O430" s="3">
        <f>VLOOKUP($H430,Customers!$A$1:$I$721,8,FALSE)</f>
        <v>3240000</v>
      </c>
      <c r="P430" s="3" t="str">
        <f>VLOOKUP($H430,Customers!$A$1:$I$721,9,FALSE)</f>
        <v>Corporate</v>
      </c>
      <c r="Q430" s="3" t="s">
        <v>42</v>
      </c>
      <c r="R430" s="3" t="str" cm="1">
        <f t="array" ref="R430:Y430">VLOOKUP($Q430,Cars[],{2,3,4,5,6,7,8,9},FALSE)</f>
        <v>Maruti Suzuki</v>
      </c>
      <c r="S430" s="3" t="str">
        <v>Swift</v>
      </c>
      <c r="T430" s="3" t="str">
        <v>Hatchback</v>
      </c>
      <c r="U430" s="3" t="str">
        <v>Petrol</v>
      </c>
      <c r="V430" s="3" t="str">
        <v>Manual</v>
      </c>
      <c r="W430" s="3">
        <v>650000</v>
      </c>
      <c r="X430" s="3">
        <v>2024</v>
      </c>
      <c r="Y430" s="3">
        <v>3</v>
      </c>
      <c r="Z430" s="3" t="s">
        <v>28</v>
      </c>
      <c r="AA430" s="3" t="str">
        <f>VLOOKUP(Z430,Dealers[],5,FALSE)</f>
        <v>North</v>
      </c>
      <c r="AB430" s="3" t="str" cm="1">
        <f t="array" ref="AB430:AE430">VLOOKUP($Z430,Dealers[],{2,7,8,9},FALSE)</f>
        <v>Ludhiana Wheels</v>
      </c>
      <c r="AC430" s="3">
        <v>2010</v>
      </c>
      <c r="AD430" s="3">
        <v>12000</v>
      </c>
      <c r="AE430" s="3">
        <v>4</v>
      </c>
      <c r="AF430" s="3" t="s">
        <v>29</v>
      </c>
      <c r="AG430" s="3" t="str">
        <f>VLOOKUP($AF430,SalesPerson[],2,FALSE)</f>
        <v>Harsh Nair</v>
      </c>
      <c r="AH430" s="3">
        <f>_xlfn.XLOOKUP(AG430,Salespersons!$B:$B,Salespersons!$G:$G,,0)</f>
        <v>8</v>
      </c>
      <c r="AI430" s="3" t="str">
        <f>_xlfn.XLOOKUP(AG430,Salespersons!$B:$B,Salespersons!$I:$I,,0)</f>
        <v>True</v>
      </c>
      <c r="AJ430" s="3" t="s">
        <v>30</v>
      </c>
      <c r="AK430" s="14">
        <f t="shared" si="36"/>
        <v>9.2307692307692316E-3</v>
      </c>
      <c r="AL430" s="5">
        <v>6000</v>
      </c>
      <c r="AM430" s="5">
        <f t="shared" si="37"/>
        <v>644000</v>
      </c>
      <c r="AN430" s="16">
        <f t="shared" si="41"/>
        <v>6.44</v>
      </c>
      <c r="AO430" s="3" t="s">
        <v>202</v>
      </c>
      <c r="AP430" s="3" t="s">
        <v>39</v>
      </c>
      <c r="AQ430" s="3" t="s">
        <v>122</v>
      </c>
      <c r="AR430" s="3" t="s">
        <v>24</v>
      </c>
      <c r="AS430" s="3" t="s">
        <v>4646</v>
      </c>
      <c r="AT430" s="3" t="s">
        <v>4646</v>
      </c>
      <c r="AU430" s="3" t="s">
        <v>4646</v>
      </c>
      <c r="AV430" s="3" t="s">
        <v>4646</v>
      </c>
      <c r="AW430" s="3" t="s">
        <v>4646</v>
      </c>
    </row>
    <row r="431" spans="1:49" x14ac:dyDescent="0.3">
      <c r="A431" s="3" t="s">
        <v>938</v>
      </c>
      <c r="B431" s="4">
        <v>45761</v>
      </c>
      <c r="C431" s="4" t="str">
        <f t="shared" si="38"/>
        <v>Apr</v>
      </c>
      <c r="D431" s="4" t="str">
        <f t="shared" si="39"/>
        <v>2025</v>
      </c>
      <c r="E431" s="4">
        <v>45784</v>
      </c>
      <c r="F431" s="3" t="s">
        <v>23</v>
      </c>
      <c r="G431" s="3">
        <f t="shared" si="40"/>
        <v>23</v>
      </c>
      <c r="H431" s="3" t="s">
        <v>248</v>
      </c>
      <c r="I431" s="3" t="str">
        <f>VLOOKUP($H431,Customers!$A$1:$I$721,2,FALSE)</f>
        <v>Nitin Bose</v>
      </c>
      <c r="J431" s="3" t="str">
        <f>VLOOKUP($H431,Customers!$A$1:$I$721,3,FALSE)</f>
        <v>Male</v>
      </c>
      <c r="K431" s="3">
        <f>VLOOKUP($H431,Customers!$A$1:$I$721,4,FALSE)</f>
        <v>41</v>
      </c>
      <c r="L431" s="3" t="str">
        <f>VLOOKUP($H431,Customers!$A$1:$I$721,5,FALSE)</f>
        <v>Guwahati</v>
      </c>
      <c r="M431" s="3" t="str">
        <f>VLOOKUP($H431,Customers!$A$1:$I$721,6,FALSE)</f>
        <v>Assam</v>
      </c>
      <c r="N431" s="3" t="str">
        <f>VLOOKUP($H431,Customers!$A$1:$I$721,7,FALSE)</f>
        <v>Salaried - Private</v>
      </c>
      <c r="O431" s="3">
        <f>VLOOKUP($H431,Customers!$A$1:$I$721,8,FALSE)</f>
        <v>1250000</v>
      </c>
      <c r="P431" s="3" t="str">
        <f>VLOOKUP($H431,Customers!$A$1:$I$721,9,FALSE)</f>
        <v>Individual</v>
      </c>
      <c r="Q431" s="3" t="s">
        <v>195</v>
      </c>
      <c r="R431" s="3" t="str" cm="1">
        <f t="array" ref="R431:Y431">VLOOKUP($Q431,Cars[],{2,3,4,5,6,7,8,9},FALSE)</f>
        <v>Renault</v>
      </c>
      <c r="S431" s="3" t="str">
        <v>Kiger</v>
      </c>
      <c r="T431" s="3" t="str">
        <v>SUV</v>
      </c>
      <c r="U431" s="3" t="str">
        <v>Petrol</v>
      </c>
      <c r="V431" s="3" t="str">
        <v>Manual</v>
      </c>
      <c r="W431" s="3">
        <v>700000</v>
      </c>
      <c r="X431" s="3">
        <v>2021</v>
      </c>
      <c r="Y431" s="3">
        <v>4</v>
      </c>
      <c r="Z431" s="3" t="s">
        <v>134</v>
      </c>
      <c r="AA431" s="3" t="str">
        <f>VLOOKUP(Z431,Dealers[],5,FALSE)</f>
        <v>East</v>
      </c>
      <c r="AB431" s="3" t="str" cm="1">
        <f t="array" ref="AB431:AE431">VLOOKUP($Z431,Dealers[],{2,7,8,9},FALSE)</f>
        <v>Guwahati Automobiles</v>
      </c>
      <c r="AC431" s="3">
        <v>2005</v>
      </c>
      <c r="AD431" s="3">
        <v>12000</v>
      </c>
      <c r="AE431" s="3">
        <v>4.4000000000000004</v>
      </c>
      <c r="AF431" s="3" t="s">
        <v>183</v>
      </c>
      <c r="AG431" s="3" t="str">
        <f>VLOOKUP($AF431,SalesPerson[],2,FALSE)</f>
        <v>Varun Yadav</v>
      </c>
      <c r="AH431" s="3">
        <f>_xlfn.XLOOKUP(AG431,Salespersons!$B:$B,Salespersons!$G:$G,,0)</f>
        <v>6</v>
      </c>
      <c r="AI431" s="3" t="str">
        <f>_xlfn.XLOOKUP(AG431,Salespersons!$B:$B,Salespersons!$I:$I,,0)</f>
        <v>True</v>
      </c>
      <c r="AJ431" s="3" t="s">
        <v>75</v>
      </c>
      <c r="AK431" s="14">
        <f t="shared" si="36"/>
        <v>0</v>
      </c>
      <c r="AL431" s="5">
        <v>0</v>
      </c>
      <c r="AM431" s="5">
        <f t="shared" si="37"/>
        <v>700000</v>
      </c>
      <c r="AN431" s="16">
        <f t="shared" si="41"/>
        <v>7</v>
      </c>
      <c r="AO431" s="3" t="s">
        <v>20</v>
      </c>
      <c r="AP431" s="3" t="s">
        <v>21</v>
      </c>
      <c r="AQ431" s="3" t="s">
        <v>122</v>
      </c>
      <c r="AR431" s="3" t="s">
        <v>24</v>
      </c>
      <c r="AS431" s="3" t="str" cm="1">
        <f t="array" ref="AS431:AW431">VLOOKUP($A431,Feedback[],{2,4,5,6,7},FALSE)</f>
        <v>FB0226</v>
      </c>
      <c r="AT431" s="3">
        <v>4</v>
      </c>
      <c r="AU431" s="3">
        <v>9</v>
      </c>
      <c r="AV431" s="3" t="str">
        <v>Dealer Visit</v>
      </c>
      <c r="AW431" s="3" t="str">
        <v>None</v>
      </c>
    </row>
    <row r="432" spans="1:49" x14ac:dyDescent="0.3">
      <c r="A432" s="3" t="s">
        <v>939</v>
      </c>
      <c r="B432" s="4">
        <v>45763</v>
      </c>
      <c r="C432" s="4" t="str">
        <f t="shared" si="38"/>
        <v>Apr</v>
      </c>
      <c r="D432" s="4" t="str">
        <f t="shared" si="39"/>
        <v>2025</v>
      </c>
      <c r="E432" s="4">
        <v>45788</v>
      </c>
      <c r="F432" s="3" t="s">
        <v>23</v>
      </c>
      <c r="G432" s="3">
        <f t="shared" si="40"/>
        <v>25</v>
      </c>
      <c r="H432" s="3" t="s">
        <v>940</v>
      </c>
      <c r="I432" s="3" t="str">
        <f>VLOOKUP($H432,Customers!$A$1:$I$721,2,FALSE)</f>
        <v>Pradeep Reddy</v>
      </c>
      <c r="J432" s="3" t="str">
        <f>VLOOKUP($H432,Customers!$A$1:$I$721,3,FALSE)</f>
        <v>Male</v>
      </c>
      <c r="K432" s="3">
        <f>VLOOKUP($H432,Customers!$A$1:$I$721,4,FALSE)</f>
        <v>42</v>
      </c>
      <c r="L432" s="3" t="str">
        <f>VLOOKUP($H432,Customers!$A$1:$I$721,5,FALSE)</f>
        <v>Pune</v>
      </c>
      <c r="M432" s="3" t="str">
        <f>VLOOKUP($H432,Customers!$A$1:$I$721,6,FALSE)</f>
        <v>Maharashtra</v>
      </c>
      <c r="N432" s="3" t="str">
        <f>VLOOKUP($H432,Customers!$A$1:$I$721,7,FALSE)</f>
        <v>Salaried - Private</v>
      </c>
      <c r="O432" s="3">
        <f>VLOOKUP($H432,Customers!$A$1:$I$721,8,FALSE)</f>
        <v>1490000</v>
      </c>
      <c r="P432" s="3" t="str">
        <f>VLOOKUP($H432,Customers!$A$1:$I$721,9,FALSE)</f>
        <v>Individual</v>
      </c>
      <c r="Q432" s="3" t="s">
        <v>145</v>
      </c>
      <c r="R432" s="3" t="str" cm="1">
        <f t="array" ref="R432:Y432">VLOOKUP($Q432,Cars[],{2,3,4,5,6,7,8,9},FALSE)</f>
        <v>Hyundai</v>
      </c>
      <c r="S432" s="3" t="str">
        <v>i20</v>
      </c>
      <c r="T432" s="3" t="str">
        <v>Hatchback</v>
      </c>
      <c r="U432" s="3" t="str">
        <v>Petrol</v>
      </c>
      <c r="V432" s="3" t="str">
        <v>Automatic</v>
      </c>
      <c r="W432" s="3">
        <v>780000</v>
      </c>
      <c r="X432" s="3">
        <v>2023</v>
      </c>
      <c r="Y432" s="3">
        <v>2</v>
      </c>
      <c r="Z432" s="3" t="s">
        <v>163</v>
      </c>
      <c r="AA432" s="3" t="str">
        <f>VLOOKUP(Z432,Dealers[],5,FALSE)</f>
        <v>West</v>
      </c>
      <c r="AB432" s="3" t="str" cm="1">
        <f t="array" ref="AB432:AE432">VLOOKUP($Z432,Dealers[],{2,7,8,9},FALSE)</f>
        <v>Mumbai Autoplex</v>
      </c>
      <c r="AC432" s="3">
        <v>2011</v>
      </c>
      <c r="AD432" s="3">
        <v>12000</v>
      </c>
      <c r="AE432" s="3">
        <v>3.5</v>
      </c>
      <c r="AF432" s="3" t="s">
        <v>201</v>
      </c>
      <c r="AG432" s="3" t="str">
        <f>VLOOKUP($AF432,SalesPerson[],2,FALSE)</f>
        <v>Karan Rao</v>
      </c>
      <c r="AH432" s="3">
        <f>_xlfn.XLOOKUP(AG432,Salespersons!$B:$B,Salespersons!$G:$G,,0)</f>
        <v>4</v>
      </c>
      <c r="AI432" s="3" t="str">
        <f>_xlfn.XLOOKUP(AG432,Salespersons!$B:$B,Salespersons!$I:$I,,0)</f>
        <v>True</v>
      </c>
      <c r="AJ432" s="3" t="s">
        <v>78</v>
      </c>
      <c r="AK432" s="14">
        <f t="shared" si="36"/>
        <v>3.7179487179487179E-2</v>
      </c>
      <c r="AL432" s="5">
        <v>29000</v>
      </c>
      <c r="AM432" s="5">
        <f t="shared" si="37"/>
        <v>751000</v>
      </c>
      <c r="AN432" s="16">
        <f t="shared" si="41"/>
        <v>7.51</v>
      </c>
      <c r="AO432" s="3" t="s">
        <v>20</v>
      </c>
      <c r="AP432" s="3" t="s">
        <v>21</v>
      </c>
      <c r="AQ432" s="3" t="s">
        <v>33</v>
      </c>
      <c r="AR432" s="3" t="s">
        <v>47</v>
      </c>
      <c r="AS432" s="3" t="str" cm="1">
        <f t="array" ref="AS432:AW432">VLOOKUP($A432,Feedback[],{2,4,5,6,7},FALSE)</f>
        <v>FB0227</v>
      </c>
      <c r="AT432" s="3">
        <v>5</v>
      </c>
      <c r="AU432" s="3">
        <v>9</v>
      </c>
      <c r="AV432" s="3" t="str">
        <v>Email</v>
      </c>
      <c r="AW432" s="3" t="str">
        <v>None</v>
      </c>
    </row>
    <row r="433" spans="1:49" x14ac:dyDescent="0.3">
      <c r="A433" s="3" t="s">
        <v>941</v>
      </c>
      <c r="B433" s="4">
        <v>45763</v>
      </c>
      <c r="C433" s="4" t="str">
        <f t="shared" si="38"/>
        <v>Apr</v>
      </c>
      <c r="D433" s="4" t="str">
        <f t="shared" si="39"/>
        <v>2025</v>
      </c>
      <c r="E433" s="4">
        <v>45794</v>
      </c>
      <c r="F433" s="3" t="s">
        <v>23</v>
      </c>
      <c r="G433" s="3">
        <f t="shared" si="40"/>
        <v>31</v>
      </c>
      <c r="H433" s="3" t="s">
        <v>487</v>
      </c>
      <c r="I433" s="3" t="str">
        <f>VLOOKUP($H433,Customers!$A$1:$I$721,2,FALSE)</f>
        <v>Sandeep Gupta</v>
      </c>
      <c r="J433" s="3" t="str">
        <f>VLOOKUP($H433,Customers!$A$1:$I$721,3,FALSE)</f>
        <v>Male</v>
      </c>
      <c r="K433" s="3">
        <f>VLOOKUP($H433,Customers!$A$1:$I$721,4,FALSE)</f>
        <v>33</v>
      </c>
      <c r="L433" s="3" t="str">
        <f>VLOOKUP($H433,Customers!$A$1:$I$721,5,FALSE)</f>
        <v>Bhubaneswar</v>
      </c>
      <c r="M433" s="3" t="str">
        <f>VLOOKUP($H433,Customers!$A$1:$I$721,6,FALSE)</f>
        <v>Odisha</v>
      </c>
      <c r="N433" s="3" t="str">
        <f>VLOOKUP($H433,Customers!$A$1:$I$721,7,FALSE)</f>
        <v>Teacher</v>
      </c>
      <c r="O433" s="3">
        <f>VLOOKUP($H433,Customers!$A$1:$I$721,8,FALSE)</f>
        <v>640000</v>
      </c>
      <c r="P433" s="3" t="str">
        <f>VLOOKUP($H433,Customers!$A$1:$I$721,9,FALSE)</f>
        <v>Individual</v>
      </c>
      <c r="Q433" s="3" t="s">
        <v>145</v>
      </c>
      <c r="R433" s="3" t="str" cm="1">
        <f t="array" ref="R433:Y433">VLOOKUP($Q433,Cars[],{2,3,4,5,6,7,8,9},FALSE)</f>
        <v>Hyundai</v>
      </c>
      <c r="S433" s="3" t="str">
        <v>i20</v>
      </c>
      <c r="T433" s="3" t="str">
        <v>Hatchback</v>
      </c>
      <c r="U433" s="3" t="str">
        <v>Petrol</v>
      </c>
      <c r="V433" s="3" t="str">
        <v>Automatic</v>
      </c>
      <c r="W433" s="3">
        <v>780000</v>
      </c>
      <c r="X433" s="3">
        <v>2023</v>
      </c>
      <c r="Y433" s="3">
        <v>2</v>
      </c>
      <c r="Z433" s="3" t="s">
        <v>63</v>
      </c>
      <c r="AA433" s="3" t="str">
        <f>VLOOKUP(Z433,Dealers[],5,FALSE)</f>
        <v>East</v>
      </c>
      <c r="AB433" s="3" t="str" cm="1">
        <f t="array" ref="AB433:AE433">VLOOKUP($Z433,Dealers[],{2,7,8,9},FALSE)</f>
        <v>Bhubaneswar Motors</v>
      </c>
      <c r="AC433" s="3">
        <v>2008</v>
      </c>
      <c r="AD433" s="3">
        <v>4500</v>
      </c>
      <c r="AE433" s="3">
        <v>4.3</v>
      </c>
      <c r="AF433" s="3" t="s">
        <v>259</v>
      </c>
      <c r="AG433" s="3" t="str">
        <f>VLOOKUP($AF433,SalesPerson[],2,FALSE)</f>
        <v>Siddharth Joshi</v>
      </c>
      <c r="AH433" s="3">
        <f>_xlfn.XLOOKUP(AG433,Salespersons!$B:$B,Salespersons!$G:$G,,0)</f>
        <v>8</v>
      </c>
      <c r="AI433" s="3" t="str">
        <f>_xlfn.XLOOKUP(AG433,Salespersons!$B:$B,Salespersons!$I:$I,,0)</f>
        <v>True</v>
      </c>
      <c r="AJ433" s="3" t="s">
        <v>78</v>
      </c>
      <c r="AK433" s="14">
        <f t="shared" si="36"/>
        <v>4.8717948717948718E-2</v>
      </c>
      <c r="AL433" s="5">
        <v>38000</v>
      </c>
      <c r="AM433" s="5">
        <f t="shared" si="37"/>
        <v>742000</v>
      </c>
      <c r="AN433" s="16">
        <f t="shared" si="41"/>
        <v>7.42</v>
      </c>
      <c r="AO433" s="3" t="s">
        <v>20</v>
      </c>
      <c r="AP433" s="3" t="s">
        <v>21</v>
      </c>
      <c r="AQ433" s="3" t="s">
        <v>122</v>
      </c>
      <c r="AR433" s="3" t="s">
        <v>24</v>
      </c>
      <c r="AS433" s="3" t="s">
        <v>4646</v>
      </c>
      <c r="AT433" s="3" t="s">
        <v>4646</v>
      </c>
      <c r="AU433" s="3" t="s">
        <v>4646</v>
      </c>
      <c r="AV433" s="3" t="s">
        <v>4646</v>
      </c>
      <c r="AW433" s="3" t="s">
        <v>4646</v>
      </c>
    </row>
    <row r="434" spans="1:49" x14ac:dyDescent="0.3">
      <c r="A434" s="3" t="s">
        <v>942</v>
      </c>
      <c r="B434" s="4">
        <v>45764</v>
      </c>
      <c r="C434" s="4" t="str">
        <f t="shared" si="38"/>
        <v>Apr</v>
      </c>
      <c r="D434" s="4" t="str">
        <f t="shared" si="39"/>
        <v>2025</v>
      </c>
      <c r="E434" s="4">
        <v>45773</v>
      </c>
      <c r="F434" s="3" t="s">
        <v>23</v>
      </c>
      <c r="G434" s="3">
        <f t="shared" si="40"/>
        <v>9</v>
      </c>
      <c r="H434" s="3" t="s">
        <v>189</v>
      </c>
      <c r="I434" s="3" t="str">
        <f>VLOOKUP($H434,Customers!$A$1:$I$721,2,FALSE)</f>
        <v>Gaurav Singh</v>
      </c>
      <c r="J434" s="3" t="str">
        <f>VLOOKUP($H434,Customers!$A$1:$I$721,3,FALSE)</f>
        <v>Male</v>
      </c>
      <c r="K434" s="3">
        <f>VLOOKUP($H434,Customers!$A$1:$I$721,4,FALSE)</f>
        <v>35</v>
      </c>
      <c r="L434" s="3" t="str">
        <f>VLOOKUP($H434,Customers!$A$1:$I$721,5,FALSE)</f>
        <v>Pune</v>
      </c>
      <c r="M434" s="3" t="str">
        <f>VLOOKUP($H434,Customers!$A$1:$I$721,6,FALSE)</f>
        <v>Maharashtra</v>
      </c>
      <c r="N434" s="3" t="str">
        <f>VLOOKUP($H434,Customers!$A$1:$I$721,7,FALSE)</f>
        <v>Salaried - Government</v>
      </c>
      <c r="O434" s="3">
        <f>VLOOKUP($H434,Customers!$A$1:$I$721,8,FALSE)</f>
        <v>1230000</v>
      </c>
      <c r="P434" s="3" t="str">
        <f>VLOOKUP($H434,Customers!$A$1:$I$721,9,FALSE)</f>
        <v>Individual</v>
      </c>
      <c r="Q434" s="3" t="s">
        <v>62</v>
      </c>
      <c r="R434" s="3" t="str" cm="1">
        <f t="array" ref="R434:Y434">VLOOKUP($Q434,Cars[],{2,3,4,5,6,7,8,9},FALSE)</f>
        <v>Honda</v>
      </c>
      <c r="S434" s="3" t="str">
        <v>City</v>
      </c>
      <c r="T434" s="3" t="str">
        <v>Sedan</v>
      </c>
      <c r="U434" s="3" t="str">
        <v>Petrol</v>
      </c>
      <c r="V434" s="3" t="str">
        <v>Automatic</v>
      </c>
      <c r="W434" s="3">
        <v>1250000</v>
      </c>
      <c r="X434" s="3">
        <v>2023</v>
      </c>
      <c r="Y434" s="3">
        <v>4</v>
      </c>
      <c r="Z434" s="3" t="s">
        <v>84</v>
      </c>
      <c r="AA434" s="3" t="str">
        <f>VLOOKUP(Z434,Dealers[],5,FALSE)</f>
        <v>West</v>
      </c>
      <c r="AB434" s="3" t="str" cm="1">
        <f t="array" ref="AB434:AE434">VLOOKUP($Z434,Dealers[],{2,7,8,9},FALSE)</f>
        <v>Pune Autoplex</v>
      </c>
      <c r="AC434" s="3">
        <v>2014</v>
      </c>
      <c r="AD434" s="3">
        <v>3000</v>
      </c>
      <c r="AE434" s="3">
        <v>4.5999999999999996</v>
      </c>
      <c r="AF434" s="3" t="s">
        <v>523</v>
      </c>
      <c r="AG434" s="3" t="str">
        <f>VLOOKUP($AF434,SalesPerson[],2,FALSE)</f>
        <v>Imran Verma</v>
      </c>
      <c r="AH434" s="3">
        <f>_xlfn.XLOOKUP(AG434,Salespersons!$B:$B,Salespersons!$G:$G,,0)</f>
        <v>5</v>
      </c>
      <c r="AI434" s="3" t="str">
        <f>_xlfn.XLOOKUP(AG434,Salespersons!$B:$B,Salespersons!$I:$I,,0)</f>
        <v>True</v>
      </c>
      <c r="AJ434" s="3" t="s">
        <v>30</v>
      </c>
      <c r="AK434" s="14">
        <f t="shared" si="36"/>
        <v>9.5999999999999992E-3</v>
      </c>
      <c r="AL434" s="5">
        <v>12000</v>
      </c>
      <c r="AM434" s="5">
        <f t="shared" si="37"/>
        <v>1238000</v>
      </c>
      <c r="AN434" s="16">
        <f t="shared" si="41"/>
        <v>12.38</v>
      </c>
      <c r="AO434" s="3" t="s">
        <v>20</v>
      </c>
      <c r="AP434" s="3" t="s">
        <v>21</v>
      </c>
      <c r="AQ434" s="3" t="s">
        <v>119</v>
      </c>
      <c r="AR434" s="3" t="s">
        <v>47</v>
      </c>
      <c r="AS434" s="3" t="s">
        <v>4646</v>
      </c>
      <c r="AT434" s="3" t="s">
        <v>4646</v>
      </c>
      <c r="AU434" s="3" t="s">
        <v>4646</v>
      </c>
      <c r="AV434" s="3" t="s">
        <v>4646</v>
      </c>
      <c r="AW434" s="3" t="s">
        <v>4646</v>
      </c>
    </row>
    <row r="435" spans="1:49" x14ac:dyDescent="0.3">
      <c r="A435" s="3" t="s">
        <v>943</v>
      </c>
      <c r="B435" s="4">
        <v>45765</v>
      </c>
      <c r="C435" s="4" t="str">
        <f t="shared" si="38"/>
        <v>Apr</v>
      </c>
      <c r="D435" s="4" t="str">
        <f t="shared" si="39"/>
        <v>2025</v>
      </c>
      <c r="E435" s="4">
        <v>45789</v>
      </c>
      <c r="F435" s="3" t="s">
        <v>23</v>
      </c>
      <c r="G435" s="3">
        <f t="shared" si="40"/>
        <v>24</v>
      </c>
      <c r="H435" s="3" t="s">
        <v>944</v>
      </c>
      <c r="I435" s="3" t="str">
        <f>VLOOKUP($H435,Customers!$A$1:$I$721,2,FALSE)</f>
        <v>Yash Mehta</v>
      </c>
      <c r="J435" s="3" t="str">
        <f>VLOOKUP($H435,Customers!$A$1:$I$721,3,FALSE)</f>
        <v>Male</v>
      </c>
      <c r="K435" s="3">
        <f>VLOOKUP($H435,Customers!$A$1:$I$721,4,FALSE)</f>
        <v>35</v>
      </c>
      <c r="L435" s="3" t="str">
        <f>VLOOKUP($H435,Customers!$A$1:$I$721,5,FALSE)</f>
        <v>Gurugram</v>
      </c>
      <c r="M435" s="3" t="str">
        <f>VLOOKUP($H435,Customers!$A$1:$I$721,6,FALSE)</f>
        <v>Haryana</v>
      </c>
      <c r="N435" s="3" t="str">
        <f>VLOOKUP($H435,Customers!$A$1:$I$721,7,FALSE)</f>
        <v>Salaried - Private</v>
      </c>
      <c r="O435" s="3">
        <f>VLOOKUP($H435,Customers!$A$1:$I$721,8,FALSE)</f>
        <v>1470000</v>
      </c>
      <c r="P435" s="3" t="str">
        <f>VLOOKUP($H435,Customers!$A$1:$I$721,9,FALSE)</f>
        <v>Individual</v>
      </c>
      <c r="Q435" s="3" t="s">
        <v>117</v>
      </c>
      <c r="R435" s="3" t="str" cm="1">
        <f t="array" ref="R435:Y435">VLOOKUP($Q435,Cars[],{2,3,4,5,6,7,8,9},FALSE)</f>
        <v>Kia</v>
      </c>
      <c r="S435" s="3" t="str">
        <v>Carens</v>
      </c>
      <c r="T435" s="3" t="str">
        <v>MPV</v>
      </c>
      <c r="U435" s="3" t="str">
        <v>Diesel</v>
      </c>
      <c r="V435" s="3" t="str">
        <v>Manual</v>
      </c>
      <c r="W435" s="3">
        <v>1200000</v>
      </c>
      <c r="X435" s="3">
        <v>2022</v>
      </c>
      <c r="Y435" s="3">
        <v>3</v>
      </c>
      <c r="Z435" s="3" t="s">
        <v>249</v>
      </c>
      <c r="AA435" s="3" t="str">
        <f>VLOOKUP(Z435,Dealers[],5,FALSE)</f>
        <v>East</v>
      </c>
      <c r="AB435" s="3" t="str" cm="1">
        <f t="array" ref="AB435:AE435">VLOOKUP($Z435,Dealers[],{2,7,8,9},FALSE)</f>
        <v>Patna Autoplex</v>
      </c>
      <c r="AC435" s="3">
        <v>2007</v>
      </c>
      <c r="AD435" s="3">
        <v>8000</v>
      </c>
      <c r="AE435" s="3">
        <v>3.9</v>
      </c>
      <c r="AF435" s="3" t="s">
        <v>457</v>
      </c>
      <c r="AG435" s="3" t="str">
        <f>VLOOKUP($AF435,SalesPerson[],2,FALSE)</f>
        <v>Priya Singh</v>
      </c>
      <c r="AH435" s="3">
        <f>_xlfn.XLOOKUP(AG435,Salespersons!$B:$B,Salespersons!$G:$G,,0)</f>
        <v>7</v>
      </c>
      <c r="AI435" s="3" t="str">
        <f>_xlfn.XLOOKUP(AG435,Salespersons!$B:$B,Salespersons!$I:$I,,0)</f>
        <v>True</v>
      </c>
      <c r="AJ435" s="3" t="s">
        <v>78</v>
      </c>
      <c r="AK435" s="14">
        <f t="shared" si="36"/>
        <v>4.4166666666666667E-2</v>
      </c>
      <c r="AL435" s="5">
        <v>53000</v>
      </c>
      <c r="AM435" s="5">
        <f t="shared" si="37"/>
        <v>1147000</v>
      </c>
      <c r="AN435" s="16">
        <f t="shared" si="41"/>
        <v>11.47</v>
      </c>
      <c r="AO435" s="3" t="s">
        <v>31</v>
      </c>
      <c r="AP435" s="3" t="s">
        <v>227</v>
      </c>
      <c r="AQ435" s="3" t="s">
        <v>22</v>
      </c>
      <c r="AR435" s="3" t="s">
        <v>47</v>
      </c>
      <c r="AS435" s="3" t="s">
        <v>4646</v>
      </c>
      <c r="AT435" s="3" t="s">
        <v>4646</v>
      </c>
      <c r="AU435" s="3" t="s">
        <v>4646</v>
      </c>
      <c r="AV435" s="3" t="s">
        <v>4646</v>
      </c>
      <c r="AW435" s="3" t="s">
        <v>4646</v>
      </c>
    </row>
    <row r="436" spans="1:49" x14ac:dyDescent="0.3">
      <c r="A436" s="3" t="s">
        <v>945</v>
      </c>
      <c r="B436" s="4">
        <v>45766</v>
      </c>
      <c r="C436" s="4" t="str">
        <f t="shared" si="38"/>
        <v>Apr</v>
      </c>
      <c r="D436" s="4" t="str">
        <f t="shared" si="39"/>
        <v>2025</v>
      </c>
      <c r="E436" s="4">
        <v>45774</v>
      </c>
      <c r="F436" s="3" t="s">
        <v>23</v>
      </c>
      <c r="G436" s="3">
        <f t="shared" si="40"/>
        <v>8</v>
      </c>
      <c r="H436" s="3" t="s">
        <v>725</v>
      </c>
      <c r="I436" s="3" t="str">
        <f>VLOOKUP($H436,Customers!$A$1:$I$721,2,FALSE)</f>
        <v>Jatin Singh</v>
      </c>
      <c r="J436" s="3" t="str">
        <f>VLOOKUP($H436,Customers!$A$1:$I$721,3,FALSE)</f>
        <v>Male</v>
      </c>
      <c r="K436" s="3">
        <f>VLOOKUP($H436,Customers!$A$1:$I$721,4,FALSE)</f>
        <v>21</v>
      </c>
      <c r="L436" s="3" t="str">
        <f>VLOOKUP($H436,Customers!$A$1:$I$721,5,FALSE)</f>
        <v>Kochi</v>
      </c>
      <c r="M436" s="3" t="str">
        <f>VLOOKUP($H436,Customers!$A$1:$I$721,6,FALSE)</f>
        <v>Kerala</v>
      </c>
      <c r="N436" s="3" t="str">
        <f>VLOOKUP($H436,Customers!$A$1:$I$721,7,FALSE)</f>
        <v>Doctor</v>
      </c>
      <c r="O436" s="3">
        <f>VLOOKUP($H436,Customers!$A$1:$I$721,8,FALSE)</f>
        <v>3390000</v>
      </c>
      <c r="P436" s="3" t="str">
        <f>VLOOKUP($H436,Customers!$A$1:$I$721,9,FALSE)</f>
        <v>Individual</v>
      </c>
      <c r="Q436" s="3" t="s">
        <v>67</v>
      </c>
      <c r="R436" s="3" t="str" cm="1">
        <f t="array" ref="R436:Y436">VLOOKUP($Q436,Cars[],{2,3,4,5,6,7,8,9},FALSE)</f>
        <v>Maruti Suzuki</v>
      </c>
      <c r="S436" s="3" t="str">
        <v>Dzire</v>
      </c>
      <c r="T436" s="3" t="str">
        <v>Sedan</v>
      </c>
      <c r="U436" s="3" t="str">
        <v>Petrol</v>
      </c>
      <c r="V436" s="3" t="str">
        <v>Manual</v>
      </c>
      <c r="W436" s="3">
        <v>690000</v>
      </c>
      <c r="X436" s="3">
        <v>2024</v>
      </c>
      <c r="Y436" s="3">
        <v>3</v>
      </c>
      <c r="Z436" s="3" t="s">
        <v>304</v>
      </c>
      <c r="AA436" s="3" t="str">
        <f>VLOOKUP(Z436,Dealers[],5,FALSE)</f>
        <v>South</v>
      </c>
      <c r="AB436" s="3" t="str" cm="1">
        <f t="array" ref="AB436:AE436">VLOOKUP($Z436,Dealers[],{2,7,8,9},FALSE)</f>
        <v>Kochi Auto Hub</v>
      </c>
      <c r="AC436" s="3">
        <v>2013</v>
      </c>
      <c r="AD436" s="3">
        <v>12000</v>
      </c>
      <c r="AE436" s="3">
        <v>4.2</v>
      </c>
      <c r="AF436" s="3" t="s">
        <v>305</v>
      </c>
      <c r="AG436" s="3" t="str">
        <f>VLOOKUP($AF436,SalesPerson[],2,FALSE)</f>
        <v>Meera Saini</v>
      </c>
      <c r="AH436" s="3">
        <f>_xlfn.XLOOKUP(AG436,Salespersons!$B:$B,Salespersons!$G:$G,,0)</f>
        <v>8</v>
      </c>
      <c r="AI436" s="3" t="str">
        <f>_xlfn.XLOOKUP(AG436,Salespersons!$B:$B,Salespersons!$I:$I,,0)</f>
        <v>True</v>
      </c>
      <c r="AJ436" s="3" t="s">
        <v>59</v>
      </c>
      <c r="AK436" s="14">
        <f t="shared" si="36"/>
        <v>1.8840579710144929E-2</v>
      </c>
      <c r="AL436" s="5">
        <v>13000</v>
      </c>
      <c r="AM436" s="5">
        <f t="shared" si="37"/>
        <v>677000</v>
      </c>
      <c r="AN436" s="16">
        <f t="shared" si="41"/>
        <v>6.77</v>
      </c>
      <c r="AO436" s="3" t="s">
        <v>20</v>
      </c>
      <c r="AP436" s="3" t="s">
        <v>21</v>
      </c>
      <c r="AQ436" s="3" t="s">
        <v>46</v>
      </c>
      <c r="AR436" s="3" t="s">
        <v>24</v>
      </c>
      <c r="AS436" s="3" t="str" cm="1">
        <f t="array" ref="AS436:AW436">VLOOKUP($A436,Feedback[],{2,4,5,6,7},FALSE)</f>
        <v>FB0228</v>
      </c>
      <c r="AT436" s="3">
        <v>4</v>
      </c>
      <c r="AU436" s="3">
        <v>8</v>
      </c>
      <c r="AV436" s="3" t="str">
        <v>Phone</v>
      </c>
      <c r="AW436" s="3" t="str">
        <v>None</v>
      </c>
    </row>
    <row r="437" spans="1:49" x14ac:dyDescent="0.3">
      <c r="A437" s="3" t="s">
        <v>946</v>
      </c>
      <c r="B437" s="4">
        <v>45766</v>
      </c>
      <c r="C437" s="4" t="str">
        <f t="shared" si="38"/>
        <v>Apr</v>
      </c>
      <c r="D437" s="4" t="str">
        <f t="shared" si="39"/>
        <v>2025</v>
      </c>
      <c r="E437" s="4">
        <v>45796</v>
      </c>
      <c r="F437" s="3" t="s">
        <v>23</v>
      </c>
      <c r="G437" s="3">
        <f t="shared" si="40"/>
        <v>30</v>
      </c>
      <c r="H437" s="3" t="s">
        <v>940</v>
      </c>
      <c r="I437" s="3" t="str">
        <f>VLOOKUP($H437,Customers!$A$1:$I$721,2,FALSE)</f>
        <v>Pradeep Reddy</v>
      </c>
      <c r="J437" s="3" t="str">
        <f>VLOOKUP($H437,Customers!$A$1:$I$721,3,FALSE)</f>
        <v>Male</v>
      </c>
      <c r="K437" s="3">
        <f>VLOOKUP($H437,Customers!$A$1:$I$721,4,FALSE)</f>
        <v>42</v>
      </c>
      <c r="L437" s="3" t="str">
        <f>VLOOKUP($H437,Customers!$A$1:$I$721,5,FALSE)</f>
        <v>Pune</v>
      </c>
      <c r="M437" s="3" t="str">
        <f>VLOOKUP($H437,Customers!$A$1:$I$721,6,FALSE)</f>
        <v>Maharashtra</v>
      </c>
      <c r="N437" s="3" t="str">
        <f>VLOOKUP($H437,Customers!$A$1:$I$721,7,FALSE)</f>
        <v>Salaried - Private</v>
      </c>
      <c r="O437" s="3">
        <f>VLOOKUP($H437,Customers!$A$1:$I$721,8,FALSE)</f>
        <v>1490000</v>
      </c>
      <c r="P437" s="3" t="str">
        <f>VLOOKUP($H437,Customers!$A$1:$I$721,9,FALSE)</f>
        <v>Individual</v>
      </c>
      <c r="Q437" s="3" t="s">
        <v>36</v>
      </c>
      <c r="R437" s="3" t="str" cm="1">
        <f t="array" ref="R437:Y437">VLOOKUP($Q437,Cars[],{2,3,4,5,6,7,8,9},FALSE)</f>
        <v>Tata</v>
      </c>
      <c r="S437" s="3" t="str">
        <v>Punch</v>
      </c>
      <c r="T437" s="3" t="str">
        <v>SUV</v>
      </c>
      <c r="U437" s="3" t="str">
        <v>Petrol</v>
      </c>
      <c r="V437" s="3" t="str">
        <v>Manual</v>
      </c>
      <c r="W437" s="3">
        <v>650000</v>
      </c>
      <c r="X437" s="3">
        <v>2021</v>
      </c>
      <c r="Y437" s="3">
        <v>3</v>
      </c>
      <c r="Z437" s="3" t="s">
        <v>84</v>
      </c>
      <c r="AA437" s="3" t="str">
        <f>VLOOKUP(Z437,Dealers[],5,FALSE)</f>
        <v>West</v>
      </c>
      <c r="AB437" s="3" t="str" cm="1">
        <f t="array" ref="AB437:AE437">VLOOKUP($Z437,Dealers[],{2,7,8,9},FALSE)</f>
        <v>Pune Autoplex</v>
      </c>
      <c r="AC437" s="3">
        <v>2014</v>
      </c>
      <c r="AD437" s="3">
        <v>3000</v>
      </c>
      <c r="AE437" s="3">
        <v>4.5999999999999996</v>
      </c>
      <c r="AF437" s="3" t="s">
        <v>85</v>
      </c>
      <c r="AG437" s="3" t="str">
        <f>VLOOKUP($AF437,SalesPerson[],2,FALSE)</f>
        <v>Ankit Verma</v>
      </c>
      <c r="AH437" s="3">
        <f>_xlfn.XLOOKUP(AG437,Salespersons!$B:$B,Salespersons!$G:$G,,0)</f>
        <v>4</v>
      </c>
      <c r="AI437" s="3" t="str">
        <f>_xlfn.XLOOKUP(AG437,Salespersons!$B:$B,Salespersons!$I:$I,,0)</f>
        <v>True</v>
      </c>
      <c r="AJ437" s="3" t="s">
        <v>75</v>
      </c>
      <c r="AK437" s="14">
        <f t="shared" si="36"/>
        <v>9.2307692307692316E-3</v>
      </c>
      <c r="AL437" s="5">
        <v>6000</v>
      </c>
      <c r="AM437" s="5">
        <f t="shared" si="37"/>
        <v>644000</v>
      </c>
      <c r="AN437" s="16">
        <f t="shared" si="41"/>
        <v>6.44</v>
      </c>
      <c r="AO437" s="3" t="s">
        <v>95</v>
      </c>
      <c r="AP437" s="3" t="s">
        <v>96</v>
      </c>
      <c r="AQ437" s="3" t="s">
        <v>53</v>
      </c>
      <c r="AR437" s="3" t="s">
        <v>47</v>
      </c>
      <c r="AS437" s="3" t="str" cm="1">
        <f t="array" ref="AS437:AW437">VLOOKUP($A437,Feedback[],{2,4,5,6,7},FALSE)</f>
        <v>FB0229</v>
      </c>
      <c r="AT437" s="3">
        <v>4</v>
      </c>
      <c r="AU437" s="3">
        <v>10</v>
      </c>
      <c r="AV437" s="3" t="str">
        <v>Online Survey</v>
      </c>
      <c r="AW437" s="3" t="str">
        <v>None</v>
      </c>
    </row>
    <row r="438" spans="1:49" x14ac:dyDescent="0.3">
      <c r="A438" s="3" t="s">
        <v>947</v>
      </c>
      <c r="B438" s="4">
        <v>45767</v>
      </c>
      <c r="C438" s="4" t="str">
        <f t="shared" si="38"/>
        <v>Apr</v>
      </c>
      <c r="D438" s="4" t="str">
        <f t="shared" si="39"/>
        <v>2025</v>
      </c>
      <c r="E438" s="4">
        <v>45773</v>
      </c>
      <c r="F438" s="3" t="s">
        <v>23</v>
      </c>
      <c r="G438" s="3">
        <f t="shared" si="40"/>
        <v>6</v>
      </c>
      <c r="H438" s="3" t="s">
        <v>725</v>
      </c>
      <c r="I438" s="3" t="str">
        <f>VLOOKUP($H438,Customers!$A$1:$I$721,2,FALSE)</f>
        <v>Jatin Singh</v>
      </c>
      <c r="J438" s="3" t="str">
        <f>VLOOKUP($H438,Customers!$A$1:$I$721,3,FALSE)</f>
        <v>Male</v>
      </c>
      <c r="K438" s="3">
        <f>VLOOKUP($H438,Customers!$A$1:$I$721,4,FALSE)</f>
        <v>21</v>
      </c>
      <c r="L438" s="3" t="str">
        <f>VLOOKUP($H438,Customers!$A$1:$I$721,5,FALSE)</f>
        <v>Kochi</v>
      </c>
      <c r="M438" s="3" t="str">
        <f>VLOOKUP($H438,Customers!$A$1:$I$721,6,FALSE)</f>
        <v>Kerala</v>
      </c>
      <c r="N438" s="3" t="str">
        <f>VLOOKUP($H438,Customers!$A$1:$I$721,7,FALSE)</f>
        <v>Doctor</v>
      </c>
      <c r="O438" s="3">
        <f>VLOOKUP($H438,Customers!$A$1:$I$721,8,FALSE)</f>
        <v>3390000</v>
      </c>
      <c r="P438" s="3" t="str">
        <f>VLOOKUP($H438,Customers!$A$1:$I$721,9,FALSE)</f>
        <v>Individual</v>
      </c>
      <c r="Q438" s="3" t="s">
        <v>256</v>
      </c>
      <c r="R438" s="3" t="str" cm="1">
        <f t="array" ref="R438:Y438">VLOOKUP($Q438,Cars[],{2,3,4,5,6,7,8,9},FALSE)</f>
        <v>Maruti Suzuki</v>
      </c>
      <c r="S438" s="3" t="str">
        <v>Alto K10</v>
      </c>
      <c r="T438" s="3" t="str">
        <v>Hatchback</v>
      </c>
      <c r="U438" s="3" t="str">
        <v>Petrol</v>
      </c>
      <c r="V438" s="3" t="str">
        <v>Manual</v>
      </c>
      <c r="W438" s="3">
        <v>425000</v>
      </c>
      <c r="X438" s="3">
        <v>2022</v>
      </c>
      <c r="Y438" s="3">
        <v>3</v>
      </c>
      <c r="Z438" s="3" t="s">
        <v>304</v>
      </c>
      <c r="AA438" s="3" t="str">
        <f>VLOOKUP(Z438,Dealers[],5,FALSE)</f>
        <v>South</v>
      </c>
      <c r="AB438" s="3" t="str" cm="1">
        <f t="array" ref="AB438:AE438">VLOOKUP($Z438,Dealers[],{2,7,8,9},FALSE)</f>
        <v>Kochi Auto Hub</v>
      </c>
      <c r="AC438" s="3">
        <v>2013</v>
      </c>
      <c r="AD438" s="3">
        <v>12000</v>
      </c>
      <c r="AE438" s="3">
        <v>4.2</v>
      </c>
      <c r="AF438" s="3" t="s">
        <v>541</v>
      </c>
      <c r="AG438" s="3" t="str">
        <f>VLOOKUP($AF438,SalesPerson[],2,FALSE)</f>
        <v>Mohit Mehta</v>
      </c>
      <c r="AH438" s="3">
        <f>_xlfn.XLOOKUP(AG438,Salespersons!$B:$B,Salespersons!$G:$G,,0)</f>
        <v>6</v>
      </c>
      <c r="AI438" s="3" t="str">
        <f>_xlfn.XLOOKUP(AG438,Salespersons!$B:$B,Salespersons!$I:$I,,0)</f>
        <v>True</v>
      </c>
      <c r="AJ438" s="3" t="s">
        <v>30</v>
      </c>
      <c r="AK438" s="14">
        <f t="shared" si="36"/>
        <v>9.4117647058823521E-3</v>
      </c>
      <c r="AL438" s="5">
        <v>4000</v>
      </c>
      <c r="AM438" s="5">
        <f t="shared" si="37"/>
        <v>421000</v>
      </c>
      <c r="AN438" s="16">
        <f t="shared" si="41"/>
        <v>4.21</v>
      </c>
      <c r="AO438" s="3" t="s">
        <v>31</v>
      </c>
      <c r="AP438" s="3" t="s">
        <v>96</v>
      </c>
      <c r="AQ438" s="3" t="s">
        <v>122</v>
      </c>
      <c r="AR438" s="3" t="s">
        <v>47</v>
      </c>
      <c r="AS438" s="3" t="str" cm="1">
        <f t="array" ref="AS438:AW438">VLOOKUP($A438,Feedback[],{2,4,5,6,7},FALSE)</f>
        <v>FB0230</v>
      </c>
      <c r="AT438" s="3">
        <v>3</v>
      </c>
      <c r="AU438" s="3">
        <v>7</v>
      </c>
      <c r="AV438" s="3" t="str">
        <v>Phone</v>
      </c>
      <c r="AW438" s="3" t="str">
        <v>Delivery Delay</v>
      </c>
    </row>
    <row r="439" spans="1:49" x14ac:dyDescent="0.3">
      <c r="A439" s="3" t="s">
        <v>948</v>
      </c>
      <c r="B439" s="4">
        <v>45768</v>
      </c>
      <c r="C439" s="4" t="str">
        <f t="shared" si="38"/>
        <v>Apr</v>
      </c>
      <c r="D439" s="4" t="str">
        <f t="shared" si="39"/>
        <v>2025</v>
      </c>
      <c r="E439" s="4">
        <v>45790</v>
      </c>
      <c r="F439" s="3" t="s">
        <v>23</v>
      </c>
      <c r="G439" s="3">
        <f t="shared" si="40"/>
        <v>22</v>
      </c>
      <c r="H439" s="3" t="s">
        <v>949</v>
      </c>
      <c r="I439" s="3" t="str">
        <f>VLOOKUP($H439,Customers!$A$1:$I$721,2,FALSE)</f>
        <v>Kamal Kapoor</v>
      </c>
      <c r="J439" s="3" t="str">
        <f>VLOOKUP($H439,Customers!$A$1:$I$721,3,FALSE)</f>
        <v>Male</v>
      </c>
      <c r="K439" s="3">
        <f>VLOOKUP($H439,Customers!$A$1:$I$721,4,FALSE)</f>
        <v>51</v>
      </c>
      <c r="L439" s="3" t="str">
        <f>VLOOKUP($H439,Customers!$A$1:$I$721,5,FALSE)</f>
        <v>Ahmedabad</v>
      </c>
      <c r="M439" s="3" t="str">
        <f>VLOOKUP($H439,Customers!$A$1:$I$721,6,FALSE)</f>
        <v>Gujarat</v>
      </c>
      <c r="N439" s="3" t="str">
        <f>VLOOKUP($H439,Customers!$A$1:$I$721,7,FALSE)</f>
        <v>Salaried - Private</v>
      </c>
      <c r="O439" s="3">
        <f>VLOOKUP($H439,Customers!$A$1:$I$721,8,FALSE)</f>
        <v>900000</v>
      </c>
      <c r="P439" s="3" t="str">
        <f>VLOOKUP($H439,Customers!$A$1:$I$721,9,FALSE)</f>
        <v>Individual</v>
      </c>
      <c r="Q439" s="3" t="s">
        <v>205</v>
      </c>
      <c r="R439" s="3" t="str" cm="1">
        <f t="array" ref="R439:Y439">VLOOKUP($Q439,Cars[],{2,3,4,5,6,7,8,9},FALSE)</f>
        <v>Maruti Suzuki</v>
      </c>
      <c r="S439" s="3" t="str">
        <v>Grand Vitara</v>
      </c>
      <c r="T439" s="3" t="str">
        <v>SUV</v>
      </c>
      <c r="U439" s="3" t="str">
        <v>Hybrid</v>
      </c>
      <c r="V439" s="3" t="str">
        <v>Automatic</v>
      </c>
      <c r="W439" s="3">
        <v>1150000</v>
      </c>
      <c r="X439" s="3">
        <v>2022</v>
      </c>
      <c r="Y439" s="3">
        <v>3</v>
      </c>
      <c r="Z439" s="3" t="s">
        <v>209</v>
      </c>
      <c r="AA439" s="3" t="str">
        <f>VLOOKUP(Z439,Dealers[],5,FALSE)</f>
        <v>West</v>
      </c>
      <c r="AB439" s="3" t="str" cm="1">
        <f t="array" ref="AB439:AE439">VLOOKUP($Z439,Dealers[],{2,7,8,9},FALSE)</f>
        <v>Ahmedabad Auto Hub</v>
      </c>
      <c r="AC439" s="3">
        <v>2011</v>
      </c>
      <c r="AD439" s="3">
        <v>12000</v>
      </c>
      <c r="AE439" s="3">
        <v>3.8</v>
      </c>
      <c r="AF439" s="3" t="s">
        <v>210</v>
      </c>
      <c r="AG439" s="3" t="str">
        <f>VLOOKUP($AF439,SalesPerson[],2,FALSE)</f>
        <v>Varun Malhotra</v>
      </c>
      <c r="AH439" s="3">
        <f>_xlfn.XLOOKUP(AG439,Salespersons!$B:$B,Salespersons!$G:$G,,0)</f>
        <v>8</v>
      </c>
      <c r="AI439" s="3" t="str">
        <f>_xlfn.XLOOKUP(AG439,Salespersons!$B:$B,Salespersons!$I:$I,,0)</f>
        <v>True</v>
      </c>
      <c r="AJ439" s="3" t="s">
        <v>75</v>
      </c>
      <c r="AK439" s="14">
        <f t="shared" si="36"/>
        <v>9.5652173913043474E-3</v>
      </c>
      <c r="AL439" s="5">
        <v>11000</v>
      </c>
      <c r="AM439" s="5">
        <f t="shared" si="37"/>
        <v>1139000</v>
      </c>
      <c r="AN439" s="16">
        <f t="shared" si="41"/>
        <v>11.39</v>
      </c>
      <c r="AO439" s="3" t="s">
        <v>20</v>
      </c>
      <c r="AP439" s="3" t="s">
        <v>21</v>
      </c>
      <c r="AQ439" s="3" t="s">
        <v>46</v>
      </c>
      <c r="AR439" s="3" t="s">
        <v>24</v>
      </c>
      <c r="AS439" s="3" t="s">
        <v>4646</v>
      </c>
      <c r="AT439" s="3" t="s">
        <v>4646</v>
      </c>
      <c r="AU439" s="3" t="s">
        <v>4646</v>
      </c>
      <c r="AV439" s="3" t="s">
        <v>4646</v>
      </c>
      <c r="AW439" s="3" t="s">
        <v>4646</v>
      </c>
    </row>
    <row r="440" spans="1:49" x14ac:dyDescent="0.3">
      <c r="A440" s="3" t="s">
        <v>950</v>
      </c>
      <c r="B440" s="4">
        <v>45768</v>
      </c>
      <c r="C440" s="4" t="str">
        <f t="shared" si="38"/>
        <v>Apr</v>
      </c>
      <c r="D440" s="4" t="str">
        <f t="shared" si="39"/>
        <v>2025</v>
      </c>
      <c r="E440" s="4">
        <v>45782</v>
      </c>
      <c r="F440" s="3" t="s">
        <v>23</v>
      </c>
      <c r="G440" s="3">
        <f t="shared" si="40"/>
        <v>14</v>
      </c>
      <c r="H440" s="3" t="s">
        <v>299</v>
      </c>
      <c r="I440" s="3" t="str">
        <f>VLOOKUP($H440,Customers!$A$1:$I$721,2,FALSE)</f>
        <v>Vinod Agarwal</v>
      </c>
      <c r="J440" s="3" t="str">
        <f>VLOOKUP($H440,Customers!$A$1:$I$721,3,FALSE)</f>
        <v>Male</v>
      </c>
      <c r="K440" s="3">
        <f>VLOOKUP($H440,Customers!$A$1:$I$721,4,FALSE)</f>
        <v>37</v>
      </c>
      <c r="L440" s="3" t="str">
        <f>VLOOKUP($H440,Customers!$A$1:$I$721,5,FALSE)</f>
        <v>Bhopal</v>
      </c>
      <c r="M440" s="3" t="str">
        <f>VLOOKUP($H440,Customers!$A$1:$I$721,6,FALSE)</f>
        <v>Madhya Pradesh</v>
      </c>
      <c r="N440" s="3" t="str">
        <f>VLOOKUP($H440,Customers!$A$1:$I$721,7,FALSE)</f>
        <v>Doctor</v>
      </c>
      <c r="O440" s="3">
        <f>VLOOKUP($H440,Customers!$A$1:$I$721,8,FALSE)</f>
        <v>3850000</v>
      </c>
      <c r="P440" s="3" t="str">
        <f>VLOOKUP($H440,Customers!$A$1:$I$721,9,FALSE)</f>
        <v>Individual</v>
      </c>
      <c r="Q440" s="3" t="s">
        <v>62</v>
      </c>
      <c r="R440" s="3" t="str" cm="1">
        <f t="array" ref="R440:Y440">VLOOKUP($Q440,Cars[],{2,3,4,5,6,7,8,9},FALSE)</f>
        <v>Honda</v>
      </c>
      <c r="S440" s="3" t="str">
        <v>City</v>
      </c>
      <c r="T440" s="3" t="str">
        <v>Sedan</v>
      </c>
      <c r="U440" s="3" t="str">
        <v>Petrol</v>
      </c>
      <c r="V440" s="3" t="str">
        <v>Automatic</v>
      </c>
      <c r="W440" s="3">
        <v>1250000</v>
      </c>
      <c r="X440" s="3">
        <v>2023</v>
      </c>
      <c r="Y440" s="3">
        <v>4</v>
      </c>
      <c r="Z440" s="3" t="s">
        <v>73</v>
      </c>
      <c r="AA440" s="3" t="str">
        <f>VLOOKUP(Z440,Dealers[],5,FALSE)</f>
        <v>Central</v>
      </c>
      <c r="AB440" s="3" t="str" cm="1">
        <f t="array" ref="AB440:AE440">VLOOKUP($Z440,Dealers[],{2,7,8,9},FALSE)</f>
        <v>Indore Wheels</v>
      </c>
      <c r="AC440" s="3">
        <v>2019</v>
      </c>
      <c r="AD440" s="3">
        <v>3000</v>
      </c>
      <c r="AE440" s="3">
        <v>4.7</v>
      </c>
      <c r="AF440" s="3" t="s">
        <v>288</v>
      </c>
      <c r="AG440" s="3" t="str">
        <f>VLOOKUP($AF440,SalesPerson[],2,FALSE)</f>
        <v>Tanvi Shah</v>
      </c>
      <c r="AH440" s="3">
        <f>_xlfn.XLOOKUP(AG440,Salespersons!$B:$B,Salespersons!$G:$G,,0)</f>
        <v>4</v>
      </c>
      <c r="AI440" s="3" t="str">
        <f>_xlfn.XLOOKUP(AG440,Salespersons!$B:$B,Salespersons!$I:$I,,0)</f>
        <v>True</v>
      </c>
      <c r="AJ440" s="3" t="s">
        <v>19</v>
      </c>
      <c r="AK440" s="14">
        <f t="shared" si="36"/>
        <v>2.64E-2</v>
      </c>
      <c r="AL440" s="5">
        <v>33000</v>
      </c>
      <c r="AM440" s="5">
        <f t="shared" si="37"/>
        <v>1217000</v>
      </c>
      <c r="AN440" s="16">
        <f t="shared" si="41"/>
        <v>12.17</v>
      </c>
      <c r="AO440" s="3" t="s">
        <v>31</v>
      </c>
      <c r="AP440" s="3" t="s">
        <v>70</v>
      </c>
      <c r="AQ440" s="3" t="s">
        <v>33</v>
      </c>
      <c r="AR440" s="3" t="s">
        <v>24</v>
      </c>
      <c r="AS440" s="3" t="s">
        <v>4646</v>
      </c>
      <c r="AT440" s="3" t="s">
        <v>4646</v>
      </c>
      <c r="AU440" s="3" t="s">
        <v>4646</v>
      </c>
      <c r="AV440" s="3" t="s">
        <v>4646</v>
      </c>
      <c r="AW440" s="3" t="s">
        <v>4646</v>
      </c>
    </row>
    <row r="441" spans="1:49" x14ac:dyDescent="0.3">
      <c r="A441" s="3" t="s">
        <v>951</v>
      </c>
      <c r="B441" s="4">
        <v>45769</v>
      </c>
      <c r="C441" s="4" t="str">
        <f t="shared" si="38"/>
        <v>Apr</v>
      </c>
      <c r="D441" s="4" t="str">
        <f t="shared" si="39"/>
        <v>2025</v>
      </c>
      <c r="E441" s="4">
        <v>45787</v>
      </c>
      <c r="F441" s="3" t="s">
        <v>23</v>
      </c>
      <c r="G441" s="3">
        <f t="shared" si="40"/>
        <v>18</v>
      </c>
      <c r="H441" s="3" t="s">
        <v>952</v>
      </c>
      <c r="I441" s="3" t="str">
        <f>VLOOKUP($H441,Customers!$A$1:$I$721,2,FALSE)</f>
        <v>Yash Saini</v>
      </c>
      <c r="J441" s="3" t="str">
        <f>VLOOKUP($H441,Customers!$A$1:$I$721,3,FALSE)</f>
        <v>Male</v>
      </c>
      <c r="K441" s="3">
        <f>VLOOKUP($H441,Customers!$A$1:$I$721,4,FALSE)</f>
        <v>46</v>
      </c>
      <c r="L441" s="3" t="str">
        <f>VLOOKUP($H441,Customers!$A$1:$I$721,5,FALSE)</f>
        <v>Coimbatore</v>
      </c>
      <c r="M441" s="3" t="str">
        <f>VLOOKUP($H441,Customers!$A$1:$I$721,6,FALSE)</f>
        <v>Tamil Nadu</v>
      </c>
      <c r="N441" s="3" t="str">
        <f>VLOOKUP($H441,Customers!$A$1:$I$721,7,FALSE)</f>
        <v>Salaried - Private</v>
      </c>
      <c r="O441" s="3">
        <f>VLOOKUP($H441,Customers!$A$1:$I$721,8,FALSE)</f>
        <v>1330000</v>
      </c>
      <c r="P441" s="3" t="str">
        <f>VLOOKUP($H441,Customers!$A$1:$I$721,9,FALSE)</f>
        <v>Individual</v>
      </c>
      <c r="Q441" s="3" t="s">
        <v>379</v>
      </c>
      <c r="R441" s="3" t="str" cm="1">
        <f t="array" ref="R441:Y441">VLOOKUP($Q441,Cars[],{2,3,4,5,6,7,8,9},FALSE)</f>
        <v>Mahindra</v>
      </c>
      <c r="S441" s="3" t="str">
        <v>Scorpio-N</v>
      </c>
      <c r="T441" s="3" t="str">
        <v>SUV</v>
      </c>
      <c r="U441" s="3" t="str">
        <v>Diesel</v>
      </c>
      <c r="V441" s="3" t="str">
        <v>Automatic</v>
      </c>
      <c r="W441" s="3">
        <v>1500000</v>
      </c>
      <c r="X441" s="3">
        <v>2022</v>
      </c>
      <c r="Y441" s="3">
        <v>4</v>
      </c>
      <c r="Z441" s="3" t="s">
        <v>173</v>
      </c>
      <c r="AA441" s="3" t="str">
        <f>VLOOKUP(Z441,Dealers[],5,FALSE)</f>
        <v>South</v>
      </c>
      <c r="AB441" s="3" t="str" cm="1">
        <f t="array" ref="AB441:AE441">VLOOKUP($Z441,Dealers[],{2,7,8,9},FALSE)</f>
        <v>Chennai Wheels</v>
      </c>
      <c r="AC441" s="3">
        <v>2007</v>
      </c>
      <c r="AD441" s="3">
        <v>4500</v>
      </c>
      <c r="AE441" s="3">
        <v>4.7</v>
      </c>
      <c r="AF441" s="3" t="s">
        <v>174</v>
      </c>
      <c r="AG441" s="3" t="str">
        <f>VLOOKUP($AF441,SalesPerson[],2,FALSE)</f>
        <v>Kunal Pillai</v>
      </c>
      <c r="AH441" s="3">
        <f>_xlfn.XLOOKUP(AG441,Salespersons!$B:$B,Salespersons!$G:$G,,0)</f>
        <v>5</v>
      </c>
      <c r="AI441" s="3" t="str">
        <f>_xlfn.XLOOKUP(AG441,Salespersons!$B:$B,Salespersons!$I:$I,,0)</f>
        <v>True</v>
      </c>
      <c r="AJ441" s="3" t="s">
        <v>59</v>
      </c>
      <c r="AK441" s="14">
        <f t="shared" si="36"/>
        <v>1.6666666666666666E-2</v>
      </c>
      <c r="AL441" s="5">
        <v>25000</v>
      </c>
      <c r="AM441" s="5">
        <f t="shared" si="37"/>
        <v>1475000</v>
      </c>
      <c r="AN441" s="16">
        <f t="shared" si="41"/>
        <v>14.75</v>
      </c>
      <c r="AO441" s="3" t="s">
        <v>31</v>
      </c>
      <c r="AP441" s="3" t="s">
        <v>39</v>
      </c>
      <c r="AQ441" s="3" t="s">
        <v>86</v>
      </c>
      <c r="AR441" s="3" t="s">
        <v>24</v>
      </c>
      <c r="AS441" s="3" t="str" cm="1">
        <f t="array" ref="AS441:AW441">VLOOKUP($A441,Feedback[],{2,4,5,6,7},FALSE)</f>
        <v>FB0231</v>
      </c>
      <c r="AT441" s="3">
        <v>2</v>
      </c>
      <c r="AU441" s="3">
        <v>3</v>
      </c>
      <c r="AV441" s="3" t="str">
        <v>Dealer Visit</v>
      </c>
      <c r="AW441" s="3" t="str">
        <v>Vehicle Quality</v>
      </c>
    </row>
    <row r="442" spans="1:49" x14ac:dyDescent="0.3">
      <c r="A442" s="3" t="s">
        <v>953</v>
      </c>
      <c r="B442" s="4">
        <v>45771</v>
      </c>
      <c r="C442" s="4" t="str">
        <f t="shared" si="38"/>
        <v>Apr</v>
      </c>
      <c r="D442" s="4" t="str">
        <f t="shared" si="39"/>
        <v>2025</v>
      </c>
      <c r="E442" s="4">
        <v>45790</v>
      </c>
      <c r="F442" s="3" t="s">
        <v>23</v>
      </c>
      <c r="G442" s="3">
        <f t="shared" si="40"/>
        <v>19</v>
      </c>
      <c r="H442" s="3" t="s">
        <v>954</v>
      </c>
      <c r="I442" s="3" t="str">
        <f>VLOOKUP($H442,Customers!$A$1:$I$721,2,FALSE)</f>
        <v>Ritu Saini</v>
      </c>
      <c r="J442" s="3" t="str">
        <f>VLOOKUP($H442,Customers!$A$1:$I$721,3,FALSE)</f>
        <v>Female</v>
      </c>
      <c r="K442" s="3">
        <f>VLOOKUP($H442,Customers!$A$1:$I$721,4,FALSE)</f>
        <v>33</v>
      </c>
      <c r="L442" s="3" t="str">
        <f>VLOOKUP($H442,Customers!$A$1:$I$721,5,FALSE)</f>
        <v>Kochi</v>
      </c>
      <c r="M442" s="3" t="str">
        <f>VLOOKUP($H442,Customers!$A$1:$I$721,6,FALSE)</f>
        <v>Kerala</v>
      </c>
      <c r="N442" s="3" t="str">
        <f>VLOOKUP($H442,Customers!$A$1:$I$721,7,FALSE)</f>
        <v>Doctor</v>
      </c>
      <c r="O442" s="3">
        <f>VLOOKUP($H442,Customers!$A$1:$I$721,8,FALSE)</f>
        <v>2920000</v>
      </c>
      <c r="P442" s="3" t="str">
        <f>VLOOKUP($H442,Customers!$A$1:$I$721,9,FALSE)</f>
        <v>Individual</v>
      </c>
      <c r="Q442" s="3" t="s">
        <v>195</v>
      </c>
      <c r="R442" s="3" t="str" cm="1">
        <f t="array" ref="R442:Y442">VLOOKUP($Q442,Cars[],{2,3,4,5,6,7,8,9},FALSE)</f>
        <v>Renault</v>
      </c>
      <c r="S442" s="3" t="str">
        <v>Kiger</v>
      </c>
      <c r="T442" s="3" t="str">
        <v>SUV</v>
      </c>
      <c r="U442" s="3" t="str">
        <v>Petrol</v>
      </c>
      <c r="V442" s="3" t="str">
        <v>Manual</v>
      </c>
      <c r="W442" s="3">
        <v>700000</v>
      </c>
      <c r="X442" s="3">
        <v>2021</v>
      </c>
      <c r="Y442" s="3">
        <v>4</v>
      </c>
      <c r="Z442" s="3" t="s">
        <v>304</v>
      </c>
      <c r="AA442" s="3" t="str">
        <f>VLOOKUP(Z442,Dealers[],5,FALSE)</f>
        <v>South</v>
      </c>
      <c r="AB442" s="3" t="str" cm="1">
        <f t="array" ref="AB442:AE442">VLOOKUP($Z442,Dealers[],{2,7,8,9},FALSE)</f>
        <v>Kochi Auto Hub</v>
      </c>
      <c r="AC442" s="3">
        <v>2013</v>
      </c>
      <c r="AD442" s="3">
        <v>12000</v>
      </c>
      <c r="AE442" s="3">
        <v>4.2</v>
      </c>
      <c r="AF442" s="3" t="s">
        <v>541</v>
      </c>
      <c r="AG442" s="3" t="str">
        <f>VLOOKUP($AF442,SalesPerson[],2,FALSE)</f>
        <v>Mohit Mehta</v>
      </c>
      <c r="AH442" s="3">
        <f>_xlfn.XLOOKUP(AG442,Salespersons!$B:$B,Salespersons!$G:$G,,0)</f>
        <v>6</v>
      </c>
      <c r="AI442" s="3" t="str">
        <f>_xlfn.XLOOKUP(AG442,Salespersons!$B:$B,Salespersons!$I:$I,,0)</f>
        <v>True</v>
      </c>
      <c r="AJ442" s="3" t="s">
        <v>19</v>
      </c>
      <c r="AK442" s="14">
        <f t="shared" si="36"/>
        <v>0</v>
      </c>
      <c r="AL442" s="5">
        <v>0</v>
      </c>
      <c r="AM442" s="5">
        <f t="shared" si="37"/>
        <v>700000</v>
      </c>
      <c r="AN442" s="16">
        <f t="shared" si="41"/>
        <v>7</v>
      </c>
      <c r="AO442" s="3" t="s">
        <v>20</v>
      </c>
      <c r="AP442" s="3" t="s">
        <v>21</v>
      </c>
      <c r="AQ442" s="3" t="s">
        <v>53</v>
      </c>
      <c r="AR442" s="3" t="s">
        <v>24</v>
      </c>
      <c r="AS442" s="3" t="str" cm="1">
        <f t="array" ref="AS442:AW442">VLOOKUP($A442,Feedback[],{2,4,5,6,7},FALSE)</f>
        <v>FB0232</v>
      </c>
      <c r="AT442" s="3">
        <v>3</v>
      </c>
      <c r="AU442" s="3">
        <v>5</v>
      </c>
      <c r="AV442" s="3" t="str">
        <v>Email</v>
      </c>
      <c r="AW442" s="3" t="str">
        <v>Delivery Delay</v>
      </c>
    </row>
    <row r="443" spans="1:49" x14ac:dyDescent="0.3">
      <c r="A443" s="3" t="s">
        <v>955</v>
      </c>
      <c r="B443" s="4">
        <v>45773</v>
      </c>
      <c r="C443" s="4" t="str">
        <f t="shared" si="38"/>
        <v>Apr</v>
      </c>
      <c r="D443" s="4" t="str">
        <f t="shared" si="39"/>
        <v>2025</v>
      </c>
      <c r="E443" s="4">
        <v>45802</v>
      </c>
      <c r="F443" s="3" t="s">
        <v>23</v>
      </c>
      <c r="G443" s="3">
        <f t="shared" si="40"/>
        <v>29</v>
      </c>
      <c r="H443" s="3" t="s">
        <v>472</v>
      </c>
      <c r="I443" s="3" t="str">
        <f>VLOOKUP($H443,Customers!$A$1:$I$721,2,FALSE)</f>
        <v>Sneha Singh</v>
      </c>
      <c r="J443" s="3" t="str">
        <f>VLOOKUP($H443,Customers!$A$1:$I$721,3,FALSE)</f>
        <v>Female</v>
      </c>
      <c r="K443" s="3">
        <f>VLOOKUP($H443,Customers!$A$1:$I$721,4,FALSE)</f>
        <v>30</v>
      </c>
      <c r="L443" s="3" t="str">
        <f>VLOOKUP($H443,Customers!$A$1:$I$721,5,FALSE)</f>
        <v>Ludhiana</v>
      </c>
      <c r="M443" s="3" t="str">
        <f>VLOOKUP($H443,Customers!$A$1:$I$721,6,FALSE)</f>
        <v>Punjab</v>
      </c>
      <c r="N443" s="3" t="str">
        <f>VLOOKUP($H443,Customers!$A$1:$I$721,7,FALSE)</f>
        <v>Business Owner</v>
      </c>
      <c r="O443" s="3">
        <f>VLOOKUP($H443,Customers!$A$1:$I$721,8,FALSE)</f>
        <v>2930000</v>
      </c>
      <c r="P443" s="3" t="str">
        <f>VLOOKUP($H443,Customers!$A$1:$I$721,9,FALSE)</f>
        <v>Individual</v>
      </c>
      <c r="Q443" s="3" t="s">
        <v>379</v>
      </c>
      <c r="R443" s="3" t="str" cm="1">
        <f t="array" ref="R443:Y443">VLOOKUP($Q443,Cars[],{2,3,4,5,6,7,8,9},FALSE)</f>
        <v>Mahindra</v>
      </c>
      <c r="S443" s="3" t="str">
        <v>Scorpio-N</v>
      </c>
      <c r="T443" s="3" t="str">
        <v>SUV</v>
      </c>
      <c r="U443" s="3" t="str">
        <v>Diesel</v>
      </c>
      <c r="V443" s="3" t="str">
        <v>Automatic</v>
      </c>
      <c r="W443" s="3">
        <v>1500000</v>
      </c>
      <c r="X443" s="3">
        <v>2022</v>
      </c>
      <c r="Y443" s="3">
        <v>4</v>
      </c>
      <c r="Z443" s="3" t="s">
        <v>84</v>
      </c>
      <c r="AA443" s="3" t="str">
        <f>VLOOKUP(Z443,Dealers[],5,FALSE)</f>
        <v>West</v>
      </c>
      <c r="AB443" s="3" t="str" cm="1">
        <f t="array" ref="AB443:AE443">VLOOKUP($Z443,Dealers[],{2,7,8,9},FALSE)</f>
        <v>Pune Autoplex</v>
      </c>
      <c r="AC443" s="3">
        <v>2014</v>
      </c>
      <c r="AD443" s="3">
        <v>3000</v>
      </c>
      <c r="AE443" s="3">
        <v>4.5999999999999996</v>
      </c>
      <c r="AF443" s="3" t="s">
        <v>85</v>
      </c>
      <c r="AG443" s="3" t="str">
        <f>VLOOKUP($AF443,SalesPerson[],2,FALSE)</f>
        <v>Ankit Verma</v>
      </c>
      <c r="AH443" s="3">
        <f>_xlfn.XLOOKUP(AG443,Salespersons!$B:$B,Salespersons!$G:$G,,0)</f>
        <v>4</v>
      </c>
      <c r="AI443" s="3" t="str">
        <f>_xlfn.XLOOKUP(AG443,Salespersons!$B:$B,Salespersons!$I:$I,,0)</f>
        <v>True</v>
      </c>
      <c r="AJ443" s="3" t="s">
        <v>45</v>
      </c>
      <c r="AK443" s="14">
        <f t="shared" si="36"/>
        <v>3.7999999999999999E-2</v>
      </c>
      <c r="AL443" s="5">
        <v>57000</v>
      </c>
      <c r="AM443" s="5">
        <f t="shared" si="37"/>
        <v>1443000</v>
      </c>
      <c r="AN443" s="16">
        <f t="shared" si="41"/>
        <v>14.43</v>
      </c>
      <c r="AO443" s="3" t="s">
        <v>31</v>
      </c>
      <c r="AP443" s="3" t="s">
        <v>100</v>
      </c>
      <c r="AQ443" s="3" t="s">
        <v>53</v>
      </c>
      <c r="AR443" s="3" t="s">
        <v>24</v>
      </c>
      <c r="AS443" s="3" t="str" cm="1">
        <f t="array" ref="AS443:AW443">VLOOKUP($A443,Feedback[],{2,4,5,6,7},FALSE)</f>
        <v>FB0233</v>
      </c>
      <c r="AT443" s="3">
        <v>5</v>
      </c>
      <c r="AU443" s="3">
        <v>10</v>
      </c>
      <c r="AV443" s="3" t="str">
        <v>Phone</v>
      </c>
      <c r="AW443" s="3" t="str">
        <v>None</v>
      </c>
    </row>
    <row r="444" spans="1:49" x14ac:dyDescent="0.3">
      <c r="A444" s="3" t="s">
        <v>956</v>
      </c>
      <c r="B444" s="4">
        <v>45773</v>
      </c>
      <c r="C444" s="4" t="str">
        <f t="shared" si="38"/>
        <v>Apr</v>
      </c>
      <c r="D444" s="4" t="str">
        <f t="shared" si="39"/>
        <v>2025</v>
      </c>
      <c r="E444" s="4">
        <v>45790</v>
      </c>
      <c r="F444" s="3" t="s">
        <v>23</v>
      </c>
      <c r="G444" s="3">
        <f t="shared" si="40"/>
        <v>17</v>
      </c>
      <c r="H444" s="3" t="s">
        <v>957</v>
      </c>
      <c r="I444" s="3" t="str">
        <f>VLOOKUP($H444,Customers!$A$1:$I$721,2,FALSE)</f>
        <v>Karan Singh</v>
      </c>
      <c r="J444" s="3" t="str">
        <f>VLOOKUP($H444,Customers!$A$1:$I$721,3,FALSE)</f>
        <v>Male</v>
      </c>
      <c r="K444" s="3">
        <f>VLOOKUP($H444,Customers!$A$1:$I$721,4,FALSE)</f>
        <v>27</v>
      </c>
      <c r="L444" s="3" t="str">
        <f>VLOOKUP($H444,Customers!$A$1:$I$721,5,FALSE)</f>
        <v>Surat</v>
      </c>
      <c r="M444" s="3" t="str">
        <f>VLOOKUP($H444,Customers!$A$1:$I$721,6,FALSE)</f>
        <v>Gujarat</v>
      </c>
      <c r="N444" s="3" t="str">
        <f>VLOOKUP($H444,Customers!$A$1:$I$721,7,FALSE)</f>
        <v>Salaried - Private</v>
      </c>
      <c r="O444" s="3">
        <f>VLOOKUP($H444,Customers!$A$1:$I$721,8,FALSE)</f>
        <v>550000</v>
      </c>
      <c r="P444" s="3" t="str">
        <f>VLOOKUP($H444,Customers!$A$1:$I$721,9,FALSE)</f>
        <v>Individual</v>
      </c>
      <c r="Q444" s="3" t="s">
        <v>62</v>
      </c>
      <c r="R444" s="3" t="str" cm="1">
        <f t="array" ref="R444:Y444">VLOOKUP($Q444,Cars[],{2,3,4,5,6,7,8,9},FALSE)</f>
        <v>Honda</v>
      </c>
      <c r="S444" s="3" t="str">
        <v>City</v>
      </c>
      <c r="T444" s="3" t="str">
        <v>Sedan</v>
      </c>
      <c r="U444" s="3" t="str">
        <v>Petrol</v>
      </c>
      <c r="V444" s="3" t="str">
        <v>Automatic</v>
      </c>
      <c r="W444" s="3">
        <v>1250000</v>
      </c>
      <c r="X444" s="3">
        <v>2023</v>
      </c>
      <c r="Y444" s="3">
        <v>4</v>
      </c>
      <c r="Z444" s="3" t="s">
        <v>209</v>
      </c>
      <c r="AA444" s="3" t="str">
        <f>VLOOKUP(Z444,Dealers[],5,FALSE)</f>
        <v>West</v>
      </c>
      <c r="AB444" s="3" t="str" cm="1">
        <f t="array" ref="AB444:AE444">VLOOKUP($Z444,Dealers[],{2,7,8,9},FALSE)</f>
        <v>Ahmedabad Auto Hub</v>
      </c>
      <c r="AC444" s="3">
        <v>2011</v>
      </c>
      <c r="AD444" s="3">
        <v>12000</v>
      </c>
      <c r="AE444" s="3">
        <v>3.8</v>
      </c>
      <c r="AF444" s="3" t="s">
        <v>210</v>
      </c>
      <c r="AG444" s="3" t="str">
        <f>VLOOKUP($AF444,SalesPerson[],2,FALSE)</f>
        <v>Varun Malhotra</v>
      </c>
      <c r="AH444" s="3">
        <f>_xlfn.XLOOKUP(AG444,Salespersons!$B:$B,Salespersons!$G:$G,,0)</f>
        <v>8</v>
      </c>
      <c r="AI444" s="3" t="str">
        <f>_xlfn.XLOOKUP(AG444,Salespersons!$B:$B,Salespersons!$I:$I,,0)</f>
        <v>True</v>
      </c>
      <c r="AJ444" s="3" t="s">
        <v>78</v>
      </c>
      <c r="AK444" s="14">
        <f t="shared" si="36"/>
        <v>3.5200000000000002E-2</v>
      </c>
      <c r="AL444" s="5">
        <v>44000</v>
      </c>
      <c r="AM444" s="5">
        <f t="shared" si="37"/>
        <v>1206000</v>
      </c>
      <c r="AN444" s="16">
        <f t="shared" si="41"/>
        <v>12.06</v>
      </c>
      <c r="AO444" s="3" t="s">
        <v>95</v>
      </c>
      <c r="AP444" s="3" t="s">
        <v>70</v>
      </c>
      <c r="AQ444" s="3" t="s">
        <v>122</v>
      </c>
      <c r="AR444" s="3" t="s">
        <v>47</v>
      </c>
      <c r="AS444" s="3" t="s">
        <v>4646</v>
      </c>
      <c r="AT444" s="3" t="s">
        <v>4646</v>
      </c>
      <c r="AU444" s="3" t="s">
        <v>4646</v>
      </c>
      <c r="AV444" s="3" t="s">
        <v>4646</v>
      </c>
      <c r="AW444" s="3" t="s">
        <v>4646</v>
      </c>
    </row>
    <row r="445" spans="1:49" x14ac:dyDescent="0.3">
      <c r="A445" s="3" t="s">
        <v>958</v>
      </c>
      <c r="B445" s="4">
        <v>45776</v>
      </c>
      <c r="C445" s="4" t="str">
        <f t="shared" si="38"/>
        <v>Apr</v>
      </c>
      <c r="D445" s="4" t="str">
        <f t="shared" si="39"/>
        <v>2025</v>
      </c>
      <c r="E445" s="4">
        <v>45804</v>
      </c>
      <c r="F445" s="3" t="s">
        <v>23</v>
      </c>
      <c r="G445" s="3">
        <f t="shared" si="40"/>
        <v>28</v>
      </c>
      <c r="H445" s="3" t="s">
        <v>959</v>
      </c>
      <c r="I445" s="3" t="str">
        <f>VLOOKUP($H445,Customers!$A$1:$I$721,2,FALSE)</f>
        <v>Faisal Malhotra</v>
      </c>
      <c r="J445" s="3" t="str">
        <f>VLOOKUP($H445,Customers!$A$1:$I$721,3,FALSE)</f>
        <v>Male</v>
      </c>
      <c r="K445" s="3">
        <f>VLOOKUP($H445,Customers!$A$1:$I$721,4,FALSE)</f>
        <v>43</v>
      </c>
      <c r="L445" s="3" t="str">
        <f>VLOOKUP($H445,Customers!$A$1:$I$721,5,FALSE)</f>
        <v>Kolkata</v>
      </c>
      <c r="M445" s="3" t="str">
        <f>VLOOKUP($H445,Customers!$A$1:$I$721,6,FALSE)</f>
        <v>West Bengal</v>
      </c>
      <c r="N445" s="3" t="str">
        <f>VLOOKUP($H445,Customers!$A$1:$I$721,7,FALSE)</f>
        <v>Business Owner</v>
      </c>
      <c r="O445" s="3">
        <f>VLOOKUP($H445,Customers!$A$1:$I$721,8,FALSE)</f>
        <v>2140000</v>
      </c>
      <c r="P445" s="3" t="str">
        <f>VLOOKUP($H445,Customers!$A$1:$I$721,9,FALSE)</f>
        <v>Individual</v>
      </c>
      <c r="Q445" s="3" t="s">
        <v>117</v>
      </c>
      <c r="R445" s="3" t="str" cm="1">
        <f t="array" ref="R445:Y445">VLOOKUP($Q445,Cars[],{2,3,4,5,6,7,8,9},FALSE)</f>
        <v>Kia</v>
      </c>
      <c r="S445" s="3" t="str">
        <v>Carens</v>
      </c>
      <c r="T445" s="3" t="str">
        <v>MPV</v>
      </c>
      <c r="U445" s="3" t="str">
        <v>Diesel</v>
      </c>
      <c r="V445" s="3" t="str">
        <v>Manual</v>
      </c>
      <c r="W445" s="3">
        <v>1200000</v>
      </c>
      <c r="X445" s="3">
        <v>2022</v>
      </c>
      <c r="Y445" s="3">
        <v>3</v>
      </c>
      <c r="Z445" s="3" t="s">
        <v>402</v>
      </c>
      <c r="AA445" s="3" t="str">
        <f>VLOOKUP(Z445,Dealers[],5,FALSE)</f>
        <v>East</v>
      </c>
      <c r="AB445" s="3" t="str" cm="1">
        <f t="array" ref="AB445:AE445">VLOOKUP($Z445,Dealers[],{2,7,8,9},FALSE)</f>
        <v>Kolkata Car World</v>
      </c>
      <c r="AC445" s="3">
        <v>2012</v>
      </c>
      <c r="AD445" s="3">
        <v>4500</v>
      </c>
      <c r="AE445" s="3">
        <v>4.0999999999999996</v>
      </c>
      <c r="AF445" s="3" t="s">
        <v>479</v>
      </c>
      <c r="AG445" s="3" t="str">
        <f>VLOOKUP($AF445,SalesPerson[],2,FALSE)</f>
        <v>Tarun Shah</v>
      </c>
      <c r="AH445" s="3">
        <f>_xlfn.XLOOKUP(AG445,Salespersons!$B:$B,Salespersons!$G:$G,,0)</f>
        <v>4</v>
      </c>
      <c r="AI445" s="3" t="str">
        <f>_xlfn.XLOOKUP(AG445,Salespersons!$B:$B,Salespersons!$I:$I,,0)</f>
        <v>True</v>
      </c>
      <c r="AJ445" s="3" t="s">
        <v>75</v>
      </c>
      <c r="AK445" s="14">
        <f t="shared" si="36"/>
        <v>0</v>
      </c>
      <c r="AL445" s="5">
        <v>0</v>
      </c>
      <c r="AM445" s="5">
        <f t="shared" si="37"/>
        <v>1200000</v>
      </c>
      <c r="AN445" s="16">
        <f t="shared" si="41"/>
        <v>12</v>
      </c>
      <c r="AO445" s="3" t="s">
        <v>31</v>
      </c>
      <c r="AP445" s="3" t="s">
        <v>227</v>
      </c>
      <c r="AQ445" s="3" t="s">
        <v>46</v>
      </c>
      <c r="AR445" s="3" t="s">
        <v>24</v>
      </c>
      <c r="AS445" s="3" t="s">
        <v>4646</v>
      </c>
      <c r="AT445" s="3" t="s">
        <v>4646</v>
      </c>
      <c r="AU445" s="3" t="s">
        <v>4646</v>
      </c>
      <c r="AV445" s="3" t="s">
        <v>4646</v>
      </c>
      <c r="AW445" s="3" t="s">
        <v>4646</v>
      </c>
    </row>
    <row r="446" spans="1:49" x14ac:dyDescent="0.3">
      <c r="A446" s="3" t="s">
        <v>960</v>
      </c>
      <c r="B446" s="4">
        <v>45776</v>
      </c>
      <c r="C446" s="4" t="str">
        <f t="shared" si="38"/>
        <v>Apr</v>
      </c>
      <c r="D446" s="4" t="str">
        <f t="shared" si="39"/>
        <v>2025</v>
      </c>
      <c r="E446" s="4">
        <v>45781</v>
      </c>
      <c r="F446" s="3" t="s">
        <v>23</v>
      </c>
      <c r="G446" s="3">
        <f t="shared" si="40"/>
        <v>5</v>
      </c>
      <c r="H446" s="3" t="s">
        <v>961</v>
      </c>
      <c r="I446" s="3" t="str">
        <f>VLOOKUP($H446,Customers!$A$1:$I$721,2,FALSE)</f>
        <v>Varun Patel</v>
      </c>
      <c r="J446" s="3" t="str">
        <f>VLOOKUP($H446,Customers!$A$1:$I$721,3,FALSE)</f>
        <v>Male</v>
      </c>
      <c r="K446" s="3">
        <f>VLOOKUP($H446,Customers!$A$1:$I$721,4,FALSE)</f>
        <v>39</v>
      </c>
      <c r="L446" s="3" t="str">
        <f>VLOOKUP($H446,Customers!$A$1:$I$721,5,FALSE)</f>
        <v>Delhi</v>
      </c>
      <c r="M446" s="3" t="str">
        <f>VLOOKUP($H446,Customers!$A$1:$I$721,6,FALSE)</f>
        <v>Delhi</v>
      </c>
      <c r="N446" s="3" t="str">
        <f>VLOOKUP($H446,Customers!$A$1:$I$721,7,FALSE)</f>
        <v>Salaried - Private</v>
      </c>
      <c r="O446" s="3">
        <f>VLOOKUP($H446,Customers!$A$1:$I$721,8,FALSE)</f>
        <v>560000</v>
      </c>
      <c r="P446" s="3" t="str">
        <f>VLOOKUP($H446,Customers!$A$1:$I$721,9,FALSE)</f>
        <v>Individual</v>
      </c>
      <c r="Q446" s="3" t="s">
        <v>27</v>
      </c>
      <c r="R446" s="3" t="str" cm="1">
        <f t="array" ref="R446:Y446">VLOOKUP($Q446,Cars[],{2,3,4,5,6,7,8,9},FALSE)</f>
        <v>Maruti Suzuki</v>
      </c>
      <c r="S446" s="3" t="str">
        <v>Brezza</v>
      </c>
      <c r="T446" s="3" t="str">
        <v>SUV</v>
      </c>
      <c r="U446" s="3" t="str">
        <v>Petrol</v>
      </c>
      <c r="V446" s="3" t="str">
        <v>Automatic</v>
      </c>
      <c r="W446" s="3">
        <v>900000</v>
      </c>
      <c r="X446" s="3">
        <v>2022</v>
      </c>
      <c r="Y446" s="3">
        <v>3</v>
      </c>
      <c r="Z446" s="3" t="s">
        <v>37</v>
      </c>
      <c r="AA446" s="3" t="str">
        <f>VLOOKUP(Z446,Dealers[],5,FALSE)</f>
        <v>North</v>
      </c>
      <c r="AB446" s="3" t="str" cm="1">
        <f t="array" ref="AB446:AE446">VLOOKUP($Z446,Dealers[],{2,7,8,9},FALSE)</f>
        <v>Delhi Autoplex</v>
      </c>
      <c r="AC446" s="3">
        <v>2013</v>
      </c>
      <c r="AD446" s="3">
        <v>4500</v>
      </c>
      <c r="AE446" s="3">
        <v>3.7</v>
      </c>
      <c r="AF446" s="3" t="s">
        <v>38</v>
      </c>
      <c r="AG446" s="3" t="str">
        <f>VLOOKUP($AF446,SalesPerson[],2,FALSE)</f>
        <v>Nisha Iyer</v>
      </c>
      <c r="AH446" s="3">
        <f>_xlfn.XLOOKUP(AG446,Salespersons!$B:$B,Salespersons!$G:$G,,0)</f>
        <v>4</v>
      </c>
      <c r="AI446" s="3" t="str">
        <f>_xlfn.XLOOKUP(AG446,Salespersons!$B:$B,Salespersons!$I:$I,,0)</f>
        <v>True</v>
      </c>
      <c r="AJ446" s="3" t="s">
        <v>30</v>
      </c>
      <c r="AK446" s="14">
        <f t="shared" si="36"/>
        <v>0</v>
      </c>
      <c r="AL446" s="5">
        <v>0</v>
      </c>
      <c r="AM446" s="5">
        <f t="shared" si="37"/>
        <v>900000</v>
      </c>
      <c r="AN446" s="16">
        <f t="shared" si="41"/>
        <v>9</v>
      </c>
      <c r="AO446" s="3" t="s">
        <v>95</v>
      </c>
      <c r="AP446" s="3" t="s">
        <v>70</v>
      </c>
      <c r="AQ446" s="3" t="s">
        <v>122</v>
      </c>
      <c r="AR446" s="3" t="s">
        <v>47</v>
      </c>
      <c r="AS446" s="3" t="str" cm="1">
        <f t="array" ref="AS446:AW446">VLOOKUP($A446,Feedback[],{2,4,5,6,7},FALSE)</f>
        <v>FB0234</v>
      </c>
      <c r="AT446" s="3">
        <v>5</v>
      </c>
      <c r="AU446" s="3">
        <v>10</v>
      </c>
      <c r="AV446" s="3" t="str">
        <v>Email</v>
      </c>
      <c r="AW446" s="3" t="str">
        <v>None</v>
      </c>
    </row>
    <row r="447" spans="1:49" x14ac:dyDescent="0.3">
      <c r="A447" s="3" t="s">
        <v>962</v>
      </c>
      <c r="B447" s="4">
        <v>45778</v>
      </c>
      <c r="C447" s="4" t="str">
        <f t="shared" si="38"/>
        <v>May</v>
      </c>
      <c r="D447" s="4" t="str">
        <f t="shared" si="39"/>
        <v>2025</v>
      </c>
      <c r="E447" s="4">
        <v>45809</v>
      </c>
      <c r="F447" s="3" t="s">
        <v>23</v>
      </c>
      <c r="G447" s="3">
        <f t="shared" si="40"/>
        <v>31</v>
      </c>
      <c r="H447" s="3" t="s">
        <v>337</v>
      </c>
      <c r="I447" s="3" t="str">
        <f>VLOOKUP($H447,Customers!$A$1:$I$721,2,FALSE)</f>
        <v>Gaurav Das</v>
      </c>
      <c r="J447" s="3" t="str">
        <f>VLOOKUP($H447,Customers!$A$1:$I$721,3,FALSE)</f>
        <v>Male</v>
      </c>
      <c r="K447" s="3">
        <f>VLOOKUP($H447,Customers!$A$1:$I$721,4,FALSE)</f>
        <v>39</v>
      </c>
      <c r="L447" s="3" t="str">
        <f>VLOOKUP($H447,Customers!$A$1:$I$721,5,FALSE)</f>
        <v>Chandigarh</v>
      </c>
      <c r="M447" s="3" t="str">
        <f>VLOOKUP($H447,Customers!$A$1:$I$721,6,FALSE)</f>
        <v>Chandigarh</v>
      </c>
      <c r="N447" s="3" t="str">
        <f>VLOOKUP($H447,Customers!$A$1:$I$721,7,FALSE)</f>
        <v>Engineer</v>
      </c>
      <c r="O447" s="3">
        <f>VLOOKUP($H447,Customers!$A$1:$I$721,8,FALSE)</f>
        <v>1640000</v>
      </c>
      <c r="P447" s="3" t="str">
        <f>VLOOKUP($H447,Customers!$A$1:$I$721,9,FALSE)</f>
        <v>Individual</v>
      </c>
      <c r="Q447" s="3" t="s">
        <v>42</v>
      </c>
      <c r="R447" s="3" t="str" cm="1">
        <f t="array" ref="R447:Y447">VLOOKUP($Q447,Cars[],{2,3,4,5,6,7,8,9},FALSE)</f>
        <v>Maruti Suzuki</v>
      </c>
      <c r="S447" s="3" t="str">
        <v>Swift</v>
      </c>
      <c r="T447" s="3" t="str">
        <v>Hatchback</v>
      </c>
      <c r="U447" s="3" t="str">
        <v>Petrol</v>
      </c>
      <c r="V447" s="3" t="str">
        <v>Manual</v>
      </c>
      <c r="W447" s="3">
        <v>650000</v>
      </c>
      <c r="X447" s="3">
        <v>2024</v>
      </c>
      <c r="Y447" s="3">
        <v>3</v>
      </c>
      <c r="Z447" s="3" t="s">
        <v>17</v>
      </c>
      <c r="AA447" s="3" t="str">
        <f>VLOOKUP(Z447,Dealers[],5,FALSE)</f>
        <v>North</v>
      </c>
      <c r="AB447" s="3" t="str" cm="1">
        <f t="array" ref="AB447:AE447">VLOOKUP($Z447,Dealers[],{2,7,8,9},FALSE)</f>
        <v>Chandigarh Car World</v>
      </c>
      <c r="AC447" s="3">
        <v>2018</v>
      </c>
      <c r="AD447" s="3">
        <v>4500</v>
      </c>
      <c r="AE447" s="3">
        <v>4</v>
      </c>
      <c r="AF447" s="3" t="s">
        <v>18</v>
      </c>
      <c r="AG447" s="3" t="str">
        <f>VLOOKUP($AF447,SalesPerson[],2,FALSE)</f>
        <v>Tarun Sharma</v>
      </c>
      <c r="AH447" s="3">
        <f>_xlfn.XLOOKUP(AG447,Salespersons!$B:$B,Salespersons!$G:$G,,0)</f>
        <v>7</v>
      </c>
      <c r="AI447" s="3" t="str">
        <f>_xlfn.XLOOKUP(AG447,Salespersons!$B:$B,Salespersons!$I:$I,,0)</f>
        <v>True</v>
      </c>
      <c r="AJ447" s="3" t="s">
        <v>30</v>
      </c>
      <c r="AK447" s="14">
        <f t="shared" si="36"/>
        <v>0</v>
      </c>
      <c r="AL447" s="5">
        <v>0</v>
      </c>
      <c r="AM447" s="5">
        <f t="shared" si="37"/>
        <v>650000</v>
      </c>
      <c r="AN447" s="16">
        <f t="shared" si="41"/>
        <v>6.5</v>
      </c>
      <c r="AO447" s="3" t="s">
        <v>31</v>
      </c>
      <c r="AP447" s="3" t="s">
        <v>100</v>
      </c>
      <c r="AQ447" s="3" t="s">
        <v>122</v>
      </c>
      <c r="AR447" s="3" t="s">
        <v>24</v>
      </c>
      <c r="AS447" s="3" t="s">
        <v>4646</v>
      </c>
      <c r="AT447" s="3" t="s">
        <v>4646</v>
      </c>
      <c r="AU447" s="3" t="s">
        <v>4646</v>
      </c>
      <c r="AV447" s="3" t="s">
        <v>4646</v>
      </c>
      <c r="AW447" s="3" t="s">
        <v>4646</v>
      </c>
    </row>
    <row r="448" spans="1:49" x14ac:dyDescent="0.3">
      <c r="A448" s="3" t="s">
        <v>963</v>
      </c>
      <c r="B448" s="4">
        <v>45779</v>
      </c>
      <c r="C448" s="4" t="str">
        <f t="shared" si="38"/>
        <v>May</v>
      </c>
      <c r="D448" s="4" t="str">
        <f t="shared" si="39"/>
        <v>2025</v>
      </c>
      <c r="E448" s="4">
        <v>45798</v>
      </c>
      <c r="F448" s="3" t="s">
        <v>23</v>
      </c>
      <c r="G448" s="3">
        <f t="shared" si="40"/>
        <v>19</v>
      </c>
      <c r="H448" s="3" t="s">
        <v>964</v>
      </c>
      <c r="I448" s="3" t="str">
        <f>VLOOKUP($H448,Customers!$A$1:$I$721,2,FALSE)</f>
        <v>Vivek Joshi</v>
      </c>
      <c r="J448" s="3" t="str">
        <f>VLOOKUP($H448,Customers!$A$1:$I$721,3,FALSE)</f>
        <v>Male</v>
      </c>
      <c r="K448" s="3">
        <f>VLOOKUP($H448,Customers!$A$1:$I$721,4,FALSE)</f>
        <v>21</v>
      </c>
      <c r="L448" s="3" t="str">
        <f>VLOOKUP($H448,Customers!$A$1:$I$721,5,FALSE)</f>
        <v>Lucknow</v>
      </c>
      <c r="M448" s="3" t="str">
        <f>VLOOKUP($H448,Customers!$A$1:$I$721,6,FALSE)</f>
        <v>Uttar Pradesh</v>
      </c>
      <c r="N448" s="3" t="str">
        <f>VLOOKUP($H448,Customers!$A$1:$I$721,7,FALSE)</f>
        <v>Engineer</v>
      </c>
      <c r="O448" s="3">
        <f>VLOOKUP($H448,Customers!$A$1:$I$721,8,FALSE)</f>
        <v>1680000</v>
      </c>
      <c r="P448" s="3" t="str">
        <f>VLOOKUP($H448,Customers!$A$1:$I$721,9,FALSE)</f>
        <v>Individual</v>
      </c>
      <c r="Q448" s="3" t="s">
        <v>16</v>
      </c>
      <c r="R448" s="3" t="str" cm="1">
        <f t="array" ref="R448:Y448">VLOOKUP($Q448,Cars[],{2,3,4,5,6,7,8,9},FALSE)</f>
        <v>Mahindra</v>
      </c>
      <c r="S448" s="3" t="str">
        <v>Bolero</v>
      </c>
      <c r="T448" s="3" t="str">
        <v>SUV</v>
      </c>
      <c r="U448" s="3" t="str">
        <v>Diesel</v>
      </c>
      <c r="V448" s="3" t="str">
        <v>Manual</v>
      </c>
      <c r="W448" s="3">
        <v>1000000</v>
      </c>
      <c r="X448" s="3">
        <v>2019</v>
      </c>
      <c r="Y448" s="3">
        <v>3</v>
      </c>
      <c r="Z448" s="3" t="s">
        <v>159</v>
      </c>
      <c r="AA448" s="3" t="str">
        <f>VLOOKUP(Z448,Dealers[],5,FALSE)</f>
        <v>North</v>
      </c>
      <c r="AB448" s="3" t="str" cm="1">
        <f t="array" ref="AB448:AE448">VLOOKUP($Z448,Dealers[],{2,7,8,9},FALSE)</f>
        <v>Lucknow Motors</v>
      </c>
      <c r="AC448" s="3">
        <v>2013</v>
      </c>
      <c r="AD448" s="3">
        <v>3000</v>
      </c>
      <c r="AE448" s="3">
        <v>4.4000000000000004</v>
      </c>
      <c r="AF448" s="3" t="s">
        <v>359</v>
      </c>
      <c r="AG448" s="3" t="str">
        <f>VLOOKUP($AF448,SalesPerson[],2,FALSE)</f>
        <v>Kunal Mishra</v>
      </c>
      <c r="AH448" s="3">
        <f>_xlfn.XLOOKUP(AG448,Salespersons!$B:$B,Salespersons!$G:$G,,0)</f>
        <v>5</v>
      </c>
      <c r="AI448" s="3" t="str">
        <f>_xlfn.XLOOKUP(AG448,Salespersons!$B:$B,Salespersons!$I:$I,,0)</f>
        <v>True</v>
      </c>
      <c r="AJ448" s="3" t="s">
        <v>19</v>
      </c>
      <c r="AK448" s="14">
        <f t="shared" si="36"/>
        <v>0</v>
      </c>
      <c r="AL448" s="5">
        <v>0</v>
      </c>
      <c r="AM448" s="5">
        <f t="shared" si="37"/>
        <v>1000000</v>
      </c>
      <c r="AN448" s="16">
        <f t="shared" si="41"/>
        <v>10</v>
      </c>
      <c r="AO448" s="3" t="s">
        <v>20</v>
      </c>
      <c r="AP448" s="3" t="s">
        <v>21</v>
      </c>
      <c r="AQ448" s="3" t="s">
        <v>46</v>
      </c>
      <c r="AR448" s="3" t="s">
        <v>24</v>
      </c>
      <c r="AS448" s="3" t="str" cm="1">
        <f t="array" ref="AS448:AW448">VLOOKUP($A448,Feedback[],{2,4,5,6,7},FALSE)</f>
        <v>FB0235</v>
      </c>
      <c r="AT448" s="3">
        <v>4</v>
      </c>
      <c r="AU448" s="3">
        <v>9</v>
      </c>
      <c r="AV448" s="3" t="str">
        <v>Online Survey</v>
      </c>
      <c r="AW448" s="3" t="str">
        <v>None</v>
      </c>
    </row>
    <row r="449" spans="1:49" x14ac:dyDescent="0.3">
      <c r="A449" s="3" t="s">
        <v>965</v>
      </c>
      <c r="B449" s="4">
        <v>45780</v>
      </c>
      <c r="C449" s="4" t="str">
        <f t="shared" si="38"/>
        <v>May</v>
      </c>
      <c r="D449" s="4" t="str">
        <f t="shared" si="39"/>
        <v>2025</v>
      </c>
      <c r="E449" s="4">
        <v>45795</v>
      </c>
      <c r="F449" s="3" t="s">
        <v>23</v>
      </c>
      <c r="G449" s="3">
        <f t="shared" si="40"/>
        <v>15</v>
      </c>
      <c r="H449" s="3" t="s">
        <v>966</v>
      </c>
      <c r="I449" s="3" t="str">
        <f>VLOOKUP($H449,Customers!$A$1:$I$721,2,FALSE)</f>
        <v>Gaurav Bansal</v>
      </c>
      <c r="J449" s="3" t="str">
        <f>VLOOKUP($H449,Customers!$A$1:$I$721,3,FALSE)</f>
        <v>Male</v>
      </c>
      <c r="K449" s="3">
        <f>VLOOKUP($H449,Customers!$A$1:$I$721,4,FALSE)</f>
        <v>46</v>
      </c>
      <c r="L449" s="3" t="str">
        <f>VLOOKUP($H449,Customers!$A$1:$I$721,5,FALSE)</f>
        <v>Hyderabad</v>
      </c>
      <c r="M449" s="3" t="str">
        <f>VLOOKUP($H449,Customers!$A$1:$I$721,6,FALSE)</f>
        <v>Telangana</v>
      </c>
      <c r="N449" s="3" t="str">
        <f>VLOOKUP($H449,Customers!$A$1:$I$721,7,FALSE)</f>
        <v>Farmer</v>
      </c>
      <c r="O449" s="3">
        <f>VLOOKUP($H449,Customers!$A$1:$I$721,8,FALSE)</f>
        <v>840000</v>
      </c>
      <c r="P449" s="3" t="str">
        <f>VLOOKUP($H449,Customers!$A$1:$I$721,9,FALSE)</f>
        <v>Individual</v>
      </c>
      <c r="Q449" s="3" t="s">
        <v>117</v>
      </c>
      <c r="R449" s="3" t="str" cm="1">
        <f t="array" ref="R449:Y449">VLOOKUP($Q449,Cars[],{2,3,4,5,6,7,8,9},FALSE)</f>
        <v>Kia</v>
      </c>
      <c r="S449" s="3" t="str">
        <v>Carens</v>
      </c>
      <c r="T449" s="3" t="str">
        <v>MPV</v>
      </c>
      <c r="U449" s="3" t="str">
        <v>Diesel</v>
      </c>
      <c r="V449" s="3" t="str">
        <v>Manual</v>
      </c>
      <c r="W449" s="3">
        <v>1200000</v>
      </c>
      <c r="X449" s="3">
        <v>2022</v>
      </c>
      <c r="Y449" s="3">
        <v>3</v>
      </c>
      <c r="Z449" s="3" t="s">
        <v>68</v>
      </c>
      <c r="AA449" s="3" t="str">
        <f>VLOOKUP(Z449,Dealers[],5,FALSE)</f>
        <v>South</v>
      </c>
      <c r="AB449" s="3" t="str" cm="1">
        <f t="array" ref="AB449:AE449">VLOOKUP($Z449,Dealers[],{2,7,8,9},FALSE)</f>
        <v>Hyderabad Automobiles</v>
      </c>
      <c r="AC449" s="3">
        <v>2019</v>
      </c>
      <c r="AD449" s="3">
        <v>4500</v>
      </c>
      <c r="AE449" s="3">
        <v>3.8</v>
      </c>
      <c r="AF449" s="3" t="s">
        <v>69</v>
      </c>
      <c r="AG449" s="3" t="str">
        <f>VLOOKUP($AF449,SalesPerson[],2,FALSE)</f>
        <v>Mohit Patel</v>
      </c>
      <c r="AH449" s="3">
        <f>_xlfn.XLOOKUP(AG449,Salespersons!$B:$B,Salespersons!$G:$G,,0)</f>
        <v>7</v>
      </c>
      <c r="AI449" s="3" t="str">
        <f>_xlfn.XLOOKUP(AG449,Salespersons!$B:$B,Salespersons!$I:$I,,0)</f>
        <v>True</v>
      </c>
      <c r="AJ449" s="3" t="s">
        <v>75</v>
      </c>
      <c r="AK449" s="14">
        <f t="shared" si="36"/>
        <v>9.1666666666666667E-3</v>
      </c>
      <c r="AL449" s="5">
        <v>11000</v>
      </c>
      <c r="AM449" s="5">
        <f t="shared" si="37"/>
        <v>1189000</v>
      </c>
      <c r="AN449" s="16">
        <f t="shared" si="41"/>
        <v>11.89</v>
      </c>
      <c r="AO449" s="3" t="s">
        <v>20</v>
      </c>
      <c r="AP449" s="3" t="s">
        <v>21</v>
      </c>
      <c r="AQ449" s="3" t="s">
        <v>33</v>
      </c>
      <c r="AR449" s="3" t="s">
        <v>24</v>
      </c>
      <c r="AS449" s="3" t="s">
        <v>4646</v>
      </c>
      <c r="AT449" s="3" t="s">
        <v>4646</v>
      </c>
      <c r="AU449" s="3" t="s">
        <v>4646</v>
      </c>
      <c r="AV449" s="3" t="s">
        <v>4646</v>
      </c>
      <c r="AW449" s="3" t="s">
        <v>4646</v>
      </c>
    </row>
    <row r="450" spans="1:49" x14ac:dyDescent="0.3">
      <c r="A450" s="3" t="s">
        <v>967</v>
      </c>
      <c r="B450" s="4">
        <v>45781</v>
      </c>
      <c r="C450" s="4" t="str">
        <f t="shared" si="38"/>
        <v>May</v>
      </c>
      <c r="D450" s="4" t="str">
        <f t="shared" si="39"/>
        <v>2025</v>
      </c>
      <c r="E450" s="4">
        <v>45804</v>
      </c>
      <c r="F450" s="3" t="s">
        <v>23</v>
      </c>
      <c r="G450" s="3">
        <f t="shared" si="40"/>
        <v>23</v>
      </c>
      <c r="H450" s="3" t="s">
        <v>576</v>
      </c>
      <c r="I450" s="3" t="str">
        <f>VLOOKUP($H450,Customers!$A$1:$I$721,2,FALSE)</f>
        <v>Tarun Kapoor</v>
      </c>
      <c r="J450" s="3" t="str">
        <f>VLOOKUP($H450,Customers!$A$1:$I$721,3,FALSE)</f>
        <v>Male</v>
      </c>
      <c r="K450" s="3">
        <f>VLOOKUP($H450,Customers!$A$1:$I$721,4,FALSE)</f>
        <v>50</v>
      </c>
      <c r="L450" s="3" t="str">
        <f>VLOOKUP($H450,Customers!$A$1:$I$721,5,FALSE)</f>
        <v>Ahmedabad</v>
      </c>
      <c r="M450" s="3" t="str">
        <f>VLOOKUP($H450,Customers!$A$1:$I$721,6,FALSE)</f>
        <v>Gujarat</v>
      </c>
      <c r="N450" s="3" t="str">
        <f>VLOOKUP($H450,Customers!$A$1:$I$721,7,FALSE)</f>
        <v>Self-Employed Professional</v>
      </c>
      <c r="O450" s="3">
        <f>VLOOKUP($H450,Customers!$A$1:$I$721,8,FALSE)</f>
        <v>1870000</v>
      </c>
      <c r="P450" s="3" t="str">
        <f>VLOOKUP($H450,Customers!$A$1:$I$721,9,FALSE)</f>
        <v>Individual</v>
      </c>
      <c r="Q450" s="3" t="s">
        <v>213</v>
      </c>
      <c r="R450" s="3" t="str" cm="1">
        <f t="array" ref="R450:Y450">VLOOKUP($Q450,Cars[],{2,3,4,5,6,7,8,9},FALSE)</f>
        <v>Kia</v>
      </c>
      <c r="S450" s="3" t="str">
        <v>Sonet</v>
      </c>
      <c r="T450" s="3" t="str">
        <v>SUV</v>
      </c>
      <c r="U450" s="3" t="str">
        <v>Diesel</v>
      </c>
      <c r="V450" s="3" t="str">
        <v>Manual</v>
      </c>
      <c r="W450" s="3">
        <v>950000</v>
      </c>
      <c r="X450" s="3">
        <v>2024</v>
      </c>
      <c r="Y450" s="3">
        <v>4</v>
      </c>
      <c r="Z450" s="3" t="s">
        <v>209</v>
      </c>
      <c r="AA450" s="3" t="str">
        <f>VLOOKUP(Z450,Dealers[],5,FALSE)</f>
        <v>West</v>
      </c>
      <c r="AB450" s="3" t="str" cm="1">
        <f t="array" ref="AB450:AE450">VLOOKUP($Z450,Dealers[],{2,7,8,9},FALSE)</f>
        <v>Ahmedabad Auto Hub</v>
      </c>
      <c r="AC450" s="3">
        <v>2011</v>
      </c>
      <c r="AD450" s="3">
        <v>12000</v>
      </c>
      <c r="AE450" s="3">
        <v>3.8</v>
      </c>
      <c r="AF450" s="3" t="s">
        <v>210</v>
      </c>
      <c r="AG450" s="3" t="str">
        <f>VLOOKUP($AF450,SalesPerson[],2,FALSE)</f>
        <v>Varun Malhotra</v>
      </c>
      <c r="AH450" s="3">
        <f>_xlfn.XLOOKUP(AG450,Salespersons!$B:$B,Salespersons!$G:$G,,0)</f>
        <v>8</v>
      </c>
      <c r="AI450" s="3" t="str">
        <f>_xlfn.XLOOKUP(AG450,Salespersons!$B:$B,Salespersons!$I:$I,,0)</f>
        <v>True</v>
      </c>
      <c r="AJ450" s="3" t="s">
        <v>78</v>
      </c>
      <c r="AK450" s="14">
        <f t="shared" ref="AK450:AK513" si="42">AL450/W450</f>
        <v>2.5263157894736842E-2</v>
      </c>
      <c r="AL450" s="5">
        <v>24000</v>
      </c>
      <c r="AM450" s="5">
        <f t="shared" ref="AM450:AM513" si="43">W450-AL450</f>
        <v>926000</v>
      </c>
      <c r="AN450" s="16">
        <f t="shared" si="41"/>
        <v>9.26</v>
      </c>
      <c r="AO450" s="3" t="s">
        <v>20</v>
      </c>
      <c r="AP450" s="3" t="s">
        <v>21</v>
      </c>
      <c r="AQ450" s="3" t="s">
        <v>33</v>
      </c>
      <c r="AR450" s="3" t="s">
        <v>47</v>
      </c>
      <c r="AS450" s="3" t="s">
        <v>4646</v>
      </c>
      <c r="AT450" s="3" t="s">
        <v>4646</v>
      </c>
      <c r="AU450" s="3" t="s">
        <v>4646</v>
      </c>
      <c r="AV450" s="3" t="s">
        <v>4646</v>
      </c>
      <c r="AW450" s="3" t="s">
        <v>4646</v>
      </c>
    </row>
    <row r="451" spans="1:49" x14ac:dyDescent="0.3">
      <c r="A451" s="3" t="s">
        <v>968</v>
      </c>
      <c r="B451" s="4">
        <v>45783</v>
      </c>
      <c r="C451" s="4" t="str">
        <f t="shared" ref="C451:C514" si="44">TEXT(B451,"mmm")</f>
        <v>May</v>
      </c>
      <c r="D451" s="4" t="str">
        <f t="shared" ref="D451:D514" si="45">TEXT(B451,"yyyy")</f>
        <v>2025</v>
      </c>
      <c r="E451" s="4">
        <v>45786</v>
      </c>
      <c r="F451" s="3" t="s">
        <v>23</v>
      </c>
      <c r="G451" s="3">
        <f t="shared" ref="G451:G514" si="46">IF(E451=0,"",E451-B451)</f>
        <v>3</v>
      </c>
      <c r="H451" s="3" t="s">
        <v>647</v>
      </c>
      <c r="I451" s="3" t="str">
        <f>VLOOKUP($H451,Customers!$A$1:$I$721,2,FALSE)</f>
        <v>Akash Patel</v>
      </c>
      <c r="J451" s="3" t="str">
        <f>VLOOKUP($H451,Customers!$A$1:$I$721,3,FALSE)</f>
        <v>Male</v>
      </c>
      <c r="K451" s="3">
        <f>VLOOKUP($H451,Customers!$A$1:$I$721,4,FALSE)</f>
        <v>26</v>
      </c>
      <c r="L451" s="3" t="str">
        <f>VLOOKUP($H451,Customers!$A$1:$I$721,5,FALSE)</f>
        <v>Bhubaneswar</v>
      </c>
      <c r="M451" s="3" t="str">
        <f>VLOOKUP($H451,Customers!$A$1:$I$721,6,FALSE)</f>
        <v>Odisha</v>
      </c>
      <c r="N451" s="3" t="str">
        <f>VLOOKUP($H451,Customers!$A$1:$I$721,7,FALSE)</f>
        <v>Business Owner</v>
      </c>
      <c r="O451" s="3">
        <f>VLOOKUP($H451,Customers!$A$1:$I$721,8,FALSE)</f>
        <v>3160000</v>
      </c>
      <c r="P451" s="3" t="str">
        <f>VLOOKUP($H451,Customers!$A$1:$I$721,9,FALSE)</f>
        <v>Corporate</v>
      </c>
      <c r="Q451" s="3" t="s">
        <v>81</v>
      </c>
      <c r="R451" s="3" t="str" cm="1">
        <f t="array" ref="R451:Y451">VLOOKUP($Q451,Cars[],{2,3,4,5,6,7,8,9},FALSE)</f>
        <v>Tata</v>
      </c>
      <c r="S451" s="3" t="str">
        <v>Tiago</v>
      </c>
      <c r="T451" s="3" t="str">
        <v>Hatchback</v>
      </c>
      <c r="U451" s="3" t="str">
        <v>Petrol</v>
      </c>
      <c r="V451" s="3" t="str">
        <v>Manual</v>
      </c>
      <c r="W451" s="3">
        <v>570000</v>
      </c>
      <c r="X451" s="3">
        <v>2022</v>
      </c>
      <c r="Y451" s="3">
        <v>3</v>
      </c>
      <c r="Z451" s="3" t="s">
        <v>63</v>
      </c>
      <c r="AA451" s="3" t="str">
        <f>VLOOKUP(Z451,Dealers[],5,FALSE)</f>
        <v>East</v>
      </c>
      <c r="AB451" s="3" t="str" cm="1">
        <f t="array" ref="AB451:AE451">VLOOKUP($Z451,Dealers[],{2,7,8,9},FALSE)</f>
        <v>Bhubaneswar Motors</v>
      </c>
      <c r="AC451" s="3">
        <v>2008</v>
      </c>
      <c r="AD451" s="3">
        <v>4500</v>
      </c>
      <c r="AE451" s="3">
        <v>4.3</v>
      </c>
      <c r="AF451" s="3" t="s">
        <v>259</v>
      </c>
      <c r="AG451" s="3" t="str">
        <f>VLOOKUP($AF451,SalesPerson[],2,FALSE)</f>
        <v>Siddharth Joshi</v>
      </c>
      <c r="AH451" s="3">
        <f>_xlfn.XLOOKUP(AG451,Salespersons!$B:$B,Salespersons!$G:$G,,0)</f>
        <v>8</v>
      </c>
      <c r="AI451" s="3" t="str">
        <f>_xlfn.XLOOKUP(AG451,Salespersons!$B:$B,Salespersons!$I:$I,,0)</f>
        <v>True</v>
      </c>
      <c r="AJ451" s="3" t="s">
        <v>75</v>
      </c>
      <c r="AK451" s="14">
        <f t="shared" si="42"/>
        <v>8.771929824561403E-3</v>
      </c>
      <c r="AL451" s="5">
        <v>5000</v>
      </c>
      <c r="AM451" s="5">
        <f t="shared" si="43"/>
        <v>565000</v>
      </c>
      <c r="AN451" s="16">
        <f t="shared" ref="AN451:AN514" si="47">AM451/100000</f>
        <v>5.65</v>
      </c>
      <c r="AO451" s="3" t="s">
        <v>202</v>
      </c>
      <c r="AP451" s="3" t="s">
        <v>32</v>
      </c>
      <c r="AQ451" s="3" t="s">
        <v>119</v>
      </c>
      <c r="AR451" s="3" t="s">
        <v>47</v>
      </c>
      <c r="AS451" s="3" t="str" cm="1">
        <f t="array" ref="AS451:AW451">VLOOKUP($A451,Feedback[],{2,4,5,6,7},FALSE)</f>
        <v>FB0236</v>
      </c>
      <c r="AT451" s="3">
        <v>4</v>
      </c>
      <c r="AU451" s="3">
        <v>9</v>
      </c>
      <c r="AV451" s="3" t="str">
        <v>Email</v>
      </c>
      <c r="AW451" s="3" t="str">
        <v>None</v>
      </c>
    </row>
    <row r="452" spans="1:49" x14ac:dyDescent="0.3">
      <c r="A452" s="3" t="s">
        <v>969</v>
      </c>
      <c r="B452" s="4">
        <v>45784</v>
      </c>
      <c r="C452" s="4" t="str">
        <f t="shared" si="44"/>
        <v>May</v>
      </c>
      <c r="D452" s="4" t="str">
        <f t="shared" si="45"/>
        <v>2025</v>
      </c>
      <c r="E452" s="4">
        <v>45817</v>
      </c>
      <c r="F452" s="3" t="s">
        <v>23</v>
      </c>
      <c r="G452" s="3">
        <f t="shared" si="46"/>
        <v>33</v>
      </c>
      <c r="H452" s="3" t="s">
        <v>756</v>
      </c>
      <c r="I452" s="3" t="str">
        <f>VLOOKUP($H452,Customers!$A$1:$I$721,2,FALSE)</f>
        <v>Swati Verma</v>
      </c>
      <c r="J452" s="3" t="str">
        <f>VLOOKUP($H452,Customers!$A$1:$I$721,3,FALSE)</f>
        <v>Female</v>
      </c>
      <c r="K452" s="3">
        <f>VLOOKUP($H452,Customers!$A$1:$I$721,4,FALSE)</f>
        <v>43</v>
      </c>
      <c r="L452" s="3" t="str">
        <f>VLOOKUP($H452,Customers!$A$1:$I$721,5,FALSE)</f>
        <v>Guwahati</v>
      </c>
      <c r="M452" s="3" t="str">
        <f>VLOOKUP($H452,Customers!$A$1:$I$721,6,FALSE)</f>
        <v>Assam</v>
      </c>
      <c r="N452" s="3" t="str">
        <f>VLOOKUP($H452,Customers!$A$1:$I$721,7,FALSE)</f>
        <v>Business Owner</v>
      </c>
      <c r="O452" s="3">
        <f>VLOOKUP($H452,Customers!$A$1:$I$721,8,FALSE)</f>
        <v>1760000</v>
      </c>
      <c r="P452" s="3" t="str">
        <f>VLOOKUP($H452,Customers!$A$1:$I$721,9,FALSE)</f>
        <v>Individual</v>
      </c>
      <c r="Q452" s="3" t="s">
        <v>16</v>
      </c>
      <c r="R452" s="3" t="str" cm="1">
        <f t="array" ref="R452:Y452">VLOOKUP($Q452,Cars[],{2,3,4,5,6,7,8,9},FALSE)</f>
        <v>Mahindra</v>
      </c>
      <c r="S452" s="3" t="str">
        <v>Bolero</v>
      </c>
      <c r="T452" s="3" t="str">
        <v>SUV</v>
      </c>
      <c r="U452" s="3" t="str">
        <v>Diesel</v>
      </c>
      <c r="V452" s="3" t="str">
        <v>Manual</v>
      </c>
      <c r="W452" s="3">
        <v>1000000</v>
      </c>
      <c r="X452" s="3">
        <v>2019</v>
      </c>
      <c r="Y452" s="3">
        <v>3</v>
      </c>
      <c r="Z452" s="3" t="s">
        <v>134</v>
      </c>
      <c r="AA452" s="3" t="str">
        <f>VLOOKUP(Z452,Dealers[],5,FALSE)</f>
        <v>East</v>
      </c>
      <c r="AB452" s="3" t="str" cm="1">
        <f t="array" ref="AB452:AE452">VLOOKUP($Z452,Dealers[],{2,7,8,9},FALSE)</f>
        <v>Guwahati Automobiles</v>
      </c>
      <c r="AC452" s="3">
        <v>2005</v>
      </c>
      <c r="AD452" s="3">
        <v>12000</v>
      </c>
      <c r="AE452" s="3">
        <v>4.4000000000000004</v>
      </c>
      <c r="AF452" s="3" t="s">
        <v>183</v>
      </c>
      <c r="AG452" s="3" t="str">
        <f>VLOOKUP($AF452,SalesPerson[],2,FALSE)</f>
        <v>Varun Yadav</v>
      </c>
      <c r="AH452" s="3">
        <f>_xlfn.XLOOKUP(AG452,Salespersons!$B:$B,Salespersons!$G:$G,,0)</f>
        <v>6</v>
      </c>
      <c r="AI452" s="3" t="str">
        <f>_xlfn.XLOOKUP(AG452,Salespersons!$B:$B,Salespersons!$I:$I,,0)</f>
        <v>True</v>
      </c>
      <c r="AJ452" s="3" t="s">
        <v>19</v>
      </c>
      <c r="AK452" s="14">
        <f t="shared" si="42"/>
        <v>2.7E-2</v>
      </c>
      <c r="AL452" s="5">
        <v>27000</v>
      </c>
      <c r="AM452" s="5">
        <f t="shared" si="43"/>
        <v>973000</v>
      </c>
      <c r="AN452" s="16">
        <f t="shared" si="47"/>
        <v>9.73</v>
      </c>
      <c r="AO452" s="3" t="s">
        <v>31</v>
      </c>
      <c r="AP452" s="3" t="s">
        <v>227</v>
      </c>
      <c r="AQ452" s="3" t="s">
        <v>33</v>
      </c>
      <c r="AR452" s="3" t="s">
        <v>24</v>
      </c>
      <c r="AS452" s="3" t="str" cm="1">
        <f t="array" ref="AS452:AW452">VLOOKUP($A452,Feedback[],{2,4,5,6,7},FALSE)</f>
        <v>FB0237</v>
      </c>
      <c r="AT452" s="3">
        <v>2</v>
      </c>
      <c r="AU452" s="3">
        <v>3</v>
      </c>
      <c r="AV452" s="3" t="str">
        <v>Email</v>
      </c>
      <c r="AW452" s="3" t="str">
        <v>Sales Experience</v>
      </c>
    </row>
    <row r="453" spans="1:49" x14ac:dyDescent="0.3">
      <c r="A453" s="3" t="s">
        <v>970</v>
      </c>
      <c r="B453" s="4">
        <v>45785</v>
      </c>
      <c r="C453" s="4" t="str">
        <f t="shared" si="44"/>
        <v>May</v>
      </c>
      <c r="D453" s="4" t="str">
        <f t="shared" si="45"/>
        <v>2025</v>
      </c>
      <c r="E453" s="4">
        <v>45797</v>
      </c>
      <c r="F453" s="3" t="s">
        <v>23</v>
      </c>
      <c r="G453" s="3">
        <f t="shared" si="46"/>
        <v>12</v>
      </c>
      <c r="H453" s="3" t="s">
        <v>558</v>
      </c>
      <c r="I453" s="3" t="str">
        <f>VLOOKUP($H453,Customers!$A$1:$I$721,2,FALSE)</f>
        <v>Vivek Saini</v>
      </c>
      <c r="J453" s="3" t="str">
        <f>VLOOKUP($H453,Customers!$A$1:$I$721,3,FALSE)</f>
        <v>Male</v>
      </c>
      <c r="K453" s="3">
        <f>VLOOKUP($H453,Customers!$A$1:$I$721,4,FALSE)</f>
        <v>21</v>
      </c>
      <c r="L453" s="3" t="str">
        <f>VLOOKUP($H453,Customers!$A$1:$I$721,5,FALSE)</f>
        <v>Noida</v>
      </c>
      <c r="M453" s="3" t="str">
        <f>VLOOKUP($H453,Customers!$A$1:$I$721,6,FALSE)</f>
        <v>Uttar Pradesh</v>
      </c>
      <c r="N453" s="3" t="str">
        <f>VLOOKUP($H453,Customers!$A$1:$I$721,7,FALSE)</f>
        <v>Business Owner</v>
      </c>
      <c r="O453" s="3">
        <f>VLOOKUP($H453,Customers!$A$1:$I$721,8,FALSE)</f>
        <v>3380000</v>
      </c>
      <c r="P453" s="3" t="str">
        <f>VLOOKUP($H453,Customers!$A$1:$I$721,9,FALSE)</f>
        <v>Individual</v>
      </c>
      <c r="Q453" s="3" t="s">
        <v>283</v>
      </c>
      <c r="R453" s="3" t="str" cm="1">
        <f t="array" ref="R453:Y453">VLOOKUP($Q453,Cars[],{2,3,4,5,6,7,8,9},FALSE)</f>
        <v>Mahindra</v>
      </c>
      <c r="S453" s="3" t="str">
        <v>Thar</v>
      </c>
      <c r="T453" s="3" t="str">
        <v>SUV</v>
      </c>
      <c r="U453" s="3" t="str">
        <v>Diesel</v>
      </c>
      <c r="V453" s="3" t="str">
        <v>Manual</v>
      </c>
      <c r="W453" s="3">
        <v>1250000</v>
      </c>
      <c r="X453" s="3">
        <v>2020</v>
      </c>
      <c r="Y453" s="3">
        <v>2</v>
      </c>
      <c r="Z453" s="3" t="s">
        <v>159</v>
      </c>
      <c r="AA453" s="3" t="str">
        <f>VLOOKUP(Z453,Dealers[],5,FALSE)</f>
        <v>North</v>
      </c>
      <c r="AB453" s="3" t="str" cm="1">
        <f t="array" ref="AB453:AE453">VLOOKUP($Z453,Dealers[],{2,7,8,9},FALSE)</f>
        <v>Lucknow Motors</v>
      </c>
      <c r="AC453" s="3">
        <v>2013</v>
      </c>
      <c r="AD453" s="3">
        <v>3000</v>
      </c>
      <c r="AE453" s="3">
        <v>4.4000000000000004</v>
      </c>
      <c r="AF453" s="3" t="s">
        <v>359</v>
      </c>
      <c r="AG453" s="3" t="str">
        <f>VLOOKUP($AF453,SalesPerson[],2,FALSE)</f>
        <v>Kunal Mishra</v>
      </c>
      <c r="AH453" s="3">
        <f>_xlfn.XLOOKUP(AG453,Salespersons!$B:$B,Salespersons!$G:$G,,0)</f>
        <v>5</v>
      </c>
      <c r="AI453" s="3" t="str">
        <f>_xlfn.XLOOKUP(AG453,Salespersons!$B:$B,Salespersons!$I:$I,,0)</f>
        <v>True</v>
      </c>
      <c r="AJ453" s="3" t="s">
        <v>75</v>
      </c>
      <c r="AK453" s="14">
        <f t="shared" si="42"/>
        <v>2.5600000000000001E-2</v>
      </c>
      <c r="AL453" s="5">
        <v>32000</v>
      </c>
      <c r="AM453" s="5">
        <f t="shared" si="43"/>
        <v>1218000</v>
      </c>
      <c r="AN453" s="16">
        <f t="shared" si="47"/>
        <v>12.18</v>
      </c>
      <c r="AO453" s="3" t="s">
        <v>95</v>
      </c>
      <c r="AP453" s="3" t="s">
        <v>100</v>
      </c>
      <c r="AQ453" s="3" t="s">
        <v>46</v>
      </c>
      <c r="AR453" s="3" t="s">
        <v>47</v>
      </c>
      <c r="AS453" s="3" t="str" cm="1">
        <f t="array" ref="AS453:AW453">VLOOKUP($A453,Feedback[],{2,4,5,6,7},FALSE)</f>
        <v>FB0238</v>
      </c>
      <c r="AT453" s="3">
        <v>5</v>
      </c>
      <c r="AU453" s="3">
        <v>9</v>
      </c>
      <c r="AV453" s="3" t="str">
        <v>Phone</v>
      </c>
      <c r="AW453" s="3" t="str">
        <v>None</v>
      </c>
    </row>
    <row r="454" spans="1:49" x14ac:dyDescent="0.3">
      <c r="A454" s="3" t="s">
        <v>971</v>
      </c>
      <c r="B454" s="4">
        <v>45785</v>
      </c>
      <c r="C454" s="4" t="str">
        <f t="shared" si="44"/>
        <v>May</v>
      </c>
      <c r="D454" s="4" t="str">
        <f t="shared" si="45"/>
        <v>2025</v>
      </c>
      <c r="E454" s="4">
        <v>45797</v>
      </c>
      <c r="F454" s="3" t="s">
        <v>23</v>
      </c>
      <c r="G454" s="3">
        <f t="shared" si="46"/>
        <v>12</v>
      </c>
      <c r="H454" s="3" t="s">
        <v>893</v>
      </c>
      <c r="I454" s="3" t="str">
        <f>VLOOKUP($H454,Customers!$A$1:$I$721,2,FALSE)</f>
        <v>Ravi Mishra</v>
      </c>
      <c r="J454" s="3" t="str">
        <f>VLOOKUP($H454,Customers!$A$1:$I$721,3,FALSE)</f>
        <v>Male</v>
      </c>
      <c r="K454" s="3">
        <f>VLOOKUP($H454,Customers!$A$1:$I$721,4,FALSE)</f>
        <v>52</v>
      </c>
      <c r="L454" s="3" t="str">
        <f>VLOOKUP($H454,Customers!$A$1:$I$721,5,FALSE)</f>
        <v>Chennai</v>
      </c>
      <c r="M454" s="3" t="str">
        <f>VLOOKUP($H454,Customers!$A$1:$I$721,6,FALSE)</f>
        <v>Tamil Nadu</v>
      </c>
      <c r="N454" s="3" t="str">
        <f>VLOOKUP($H454,Customers!$A$1:$I$721,7,FALSE)</f>
        <v>Salaried - Private</v>
      </c>
      <c r="O454" s="3">
        <f>VLOOKUP($H454,Customers!$A$1:$I$721,8,FALSE)</f>
        <v>830000</v>
      </c>
      <c r="P454" s="3" t="str">
        <f>VLOOKUP($H454,Customers!$A$1:$I$721,9,FALSE)</f>
        <v>Individual</v>
      </c>
      <c r="Q454" s="3" t="s">
        <v>103</v>
      </c>
      <c r="R454" s="3" t="str" cm="1">
        <f t="array" ref="R454:Y454">VLOOKUP($Q454,Cars[],{2,3,4,5,6,7,8,9},FALSE)</f>
        <v>Maruti Suzuki</v>
      </c>
      <c r="S454" s="3" t="str">
        <v>Ertiga</v>
      </c>
      <c r="T454" s="3" t="str">
        <v>MPV</v>
      </c>
      <c r="U454" s="3" t="str">
        <v>CNG</v>
      </c>
      <c r="V454" s="3" t="str">
        <v>Manual</v>
      </c>
      <c r="W454" s="3">
        <v>900000</v>
      </c>
      <c r="X454" s="3">
        <v>2022</v>
      </c>
      <c r="Y454" s="3">
        <v>3</v>
      </c>
      <c r="Z454" s="3" t="s">
        <v>186</v>
      </c>
      <c r="AA454" s="3" t="str">
        <f>VLOOKUP(Z454,Dealers[],5,FALSE)</f>
        <v>South</v>
      </c>
      <c r="AB454" s="3" t="str" cm="1">
        <f t="array" ref="AB454:AE454">VLOOKUP($Z454,Dealers[],{2,7,8,9},FALSE)</f>
        <v>Coimbatore Car World</v>
      </c>
      <c r="AC454" s="3">
        <v>2015</v>
      </c>
      <c r="AD454" s="3">
        <v>4500</v>
      </c>
      <c r="AE454" s="3">
        <v>4.3</v>
      </c>
      <c r="AF454" s="3" t="s">
        <v>604</v>
      </c>
      <c r="AG454" s="3" t="str">
        <f>VLOOKUP($AF454,SalesPerson[],2,FALSE)</f>
        <v>Yash Rao</v>
      </c>
      <c r="AH454" s="3">
        <f>_xlfn.XLOOKUP(AG454,Salespersons!$B:$B,Salespersons!$G:$G,,0)</f>
        <v>7</v>
      </c>
      <c r="AI454" s="3" t="str">
        <f>_xlfn.XLOOKUP(AG454,Salespersons!$B:$B,Salespersons!$I:$I,,0)</f>
        <v>True</v>
      </c>
      <c r="AJ454" s="3" t="s">
        <v>78</v>
      </c>
      <c r="AK454" s="14">
        <f t="shared" si="42"/>
        <v>0</v>
      </c>
      <c r="AL454" s="5">
        <v>0</v>
      </c>
      <c r="AM454" s="5">
        <f t="shared" si="43"/>
        <v>900000</v>
      </c>
      <c r="AN454" s="16">
        <f t="shared" si="47"/>
        <v>9</v>
      </c>
      <c r="AO454" s="3" t="s">
        <v>31</v>
      </c>
      <c r="AP454" s="3" t="s">
        <v>100</v>
      </c>
      <c r="AQ454" s="3" t="s">
        <v>53</v>
      </c>
      <c r="AR454" s="3" t="s">
        <v>24</v>
      </c>
      <c r="AS454" s="3" t="str" cm="1">
        <f t="array" ref="AS454:AW454">VLOOKUP($A454,Feedback[],{2,4,5,6,7},FALSE)</f>
        <v>FB0239</v>
      </c>
      <c r="AT454" s="3">
        <v>3</v>
      </c>
      <c r="AU454" s="3">
        <v>5</v>
      </c>
      <c r="AV454" s="3" t="str">
        <v>Phone</v>
      </c>
      <c r="AW454" s="3" t="str">
        <v>Delivery Delay</v>
      </c>
    </row>
    <row r="455" spans="1:49" x14ac:dyDescent="0.3">
      <c r="A455" s="3" t="s">
        <v>972</v>
      </c>
      <c r="B455" s="4">
        <v>45785</v>
      </c>
      <c r="C455" s="4" t="str">
        <f t="shared" si="44"/>
        <v>May</v>
      </c>
      <c r="D455" s="4" t="str">
        <f t="shared" si="45"/>
        <v>2025</v>
      </c>
      <c r="E455" s="4">
        <v>45816</v>
      </c>
      <c r="F455" s="3" t="s">
        <v>23</v>
      </c>
      <c r="G455" s="3">
        <f t="shared" si="46"/>
        <v>31</v>
      </c>
      <c r="H455" s="3" t="s">
        <v>973</v>
      </c>
      <c r="I455" s="3" t="str">
        <f>VLOOKUP($H455,Customers!$A$1:$I$721,2,FALSE)</f>
        <v>Aman Patel</v>
      </c>
      <c r="J455" s="3" t="str">
        <f>VLOOKUP($H455,Customers!$A$1:$I$721,3,FALSE)</f>
        <v>Male</v>
      </c>
      <c r="K455" s="3">
        <f>VLOOKUP($H455,Customers!$A$1:$I$721,4,FALSE)</f>
        <v>21</v>
      </c>
      <c r="L455" s="3" t="str">
        <f>VLOOKUP($H455,Customers!$A$1:$I$721,5,FALSE)</f>
        <v>Bhubaneswar</v>
      </c>
      <c r="M455" s="3" t="str">
        <f>VLOOKUP($H455,Customers!$A$1:$I$721,6,FALSE)</f>
        <v>Odisha</v>
      </c>
      <c r="N455" s="3" t="str">
        <f>VLOOKUP($H455,Customers!$A$1:$I$721,7,FALSE)</f>
        <v>Teacher</v>
      </c>
      <c r="O455" s="3">
        <f>VLOOKUP($H455,Customers!$A$1:$I$721,8,FALSE)</f>
        <v>660000</v>
      </c>
      <c r="P455" s="3" t="str">
        <f>VLOOKUP($H455,Customers!$A$1:$I$721,9,FALSE)</f>
        <v>Individual</v>
      </c>
      <c r="Q455" s="3" t="s">
        <v>153</v>
      </c>
      <c r="R455" s="3" t="str" cm="1">
        <f t="array" ref="R455:Y455">VLOOKUP($Q455,Cars[],{2,3,4,5,6,7,8,9},FALSE)</f>
        <v>Honda</v>
      </c>
      <c r="S455" s="3" t="str">
        <v>Amaze</v>
      </c>
      <c r="T455" s="3" t="str">
        <v>Sedan</v>
      </c>
      <c r="U455" s="3" t="str">
        <v>Petrol</v>
      </c>
      <c r="V455" s="3" t="str">
        <v>Manual</v>
      </c>
      <c r="W455" s="3">
        <v>800000</v>
      </c>
      <c r="X455" s="3">
        <v>2024</v>
      </c>
      <c r="Y455" s="3">
        <v>3</v>
      </c>
      <c r="Z455" s="3" t="s">
        <v>28</v>
      </c>
      <c r="AA455" s="3" t="str">
        <f>VLOOKUP(Z455,Dealers[],5,FALSE)</f>
        <v>North</v>
      </c>
      <c r="AB455" s="3" t="str" cm="1">
        <f t="array" ref="AB455:AE455">VLOOKUP($Z455,Dealers[],{2,7,8,9},FALSE)</f>
        <v>Ludhiana Wheels</v>
      </c>
      <c r="AC455" s="3">
        <v>2010</v>
      </c>
      <c r="AD455" s="3">
        <v>12000</v>
      </c>
      <c r="AE455" s="3">
        <v>4</v>
      </c>
      <c r="AF455" s="3" t="s">
        <v>89</v>
      </c>
      <c r="AG455" s="3" t="str">
        <f>VLOOKUP($AF455,SalesPerson[],2,FALSE)</f>
        <v>Akash Verma</v>
      </c>
      <c r="AH455" s="3">
        <f>_xlfn.XLOOKUP(AG455,Salespersons!$B:$B,Salespersons!$G:$G,,0)</f>
        <v>8</v>
      </c>
      <c r="AI455" s="3" t="str">
        <f>_xlfn.XLOOKUP(AG455,Salespersons!$B:$B,Salespersons!$I:$I,,0)</f>
        <v>True</v>
      </c>
      <c r="AJ455" s="3" t="s">
        <v>75</v>
      </c>
      <c r="AK455" s="14">
        <f t="shared" si="42"/>
        <v>0</v>
      </c>
      <c r="AL455" s="5">
        <v>0</v>
      </c>
      <c r="AM455" s="5">
        <f t="shared" si="43"/>
        <v>800000</v>
      </c>
      <c r="AN455" s="16">
        <f t="shared" si="47"/>
        <v>8</v>
      </c>
      <c r="AO455" s="3" t="s">
        <v>95</v>
      </c>
      <c r="AP455" s="3" t="s">
        <v>100</v>
      </c>
      <c r="AQ455" s="3" t="s">
        <v>53</v>
      </c>
      <c r="AR455" s="3" t="s">
        <v>24</v>
      </c>
      <c r="AS455" s="3" t="s">
        <v>4646</v>
      </c>
      <c r="AT455" s="3" t="s">
        <v>4646</v>
      </c>
      <c r="AU455" s="3" t="s">
        <v>4646</v>
      </c>
      <c r="AV455" s="3" t="s">
        <v>4646</v>
      </c>
      <c r="AW455" s="3" t="s">
        <v>4646</v>
      </c>
    </row>
    <row r="456" spans="1:49" x14ac:dyDescent="0.3">
      <c r="A456" s="3" t="s">
        <v>974</v>
      </c>
      <c r="B456" s="4">
        <v>45786</v>
      </c>
      <c r="C456" s="4" t="str">
        <f t="shared" si="44"/>
        <v>May</v>
      </c>
      <c r="D456" s="4" t="str">
        <f t="shared" si="45"/>
        <v>2025</v>
      </c>
      <c r="E456" s="4">
        <v>45812</v>
      </c>
      <c r="F456" s="3" t="s">
        <v>23</v>
      </c>
      <c r="G456" s="3">
        <f t="shared" si="46"/>
        <v>26</v>
      </c>
      <c r="H456" s="3" t="s">
        <v>975</v>
      </c>
      <c r="I456" s="3" t="str">
        <f>VLOOKUP($H456,Customers!$A$1:$I$721,2,FALSE)</f>
        <v>Sneha Shah</v>
      </c>
      <c r="J456" s="3" t="str">
        <f>VLOOKUP($H456,Customers!$A$1:$I$721,3,FALSE)</f>
        <v>Female</v>
      </c>
      <c r="K456" s="3">
        <f>VLOOKUP($H456,Customers!$A$1:$I$721,4,FALSE)</f>
        <v>47</v>
      </c>
      <c r="L456" s="3" t="str">
        <f>VLOOKUP($H456,Customers!$A$1:$I$721,5,FALSE)</f>
        <v>Kochi</v>
      </c>
      <c r="M456" s="3" t="str">
        <f>VLOOKUP($H456,Customers!$A$1:$I$721,6,FALSE)</f>
        <v>Kerala</v>
      </c>
      <c r="N456" s="3" t="str">
        <f>VLOOKUP($H456,Customers!$A$1:$I$721,7,FALSE)</f>
        <v>Salaried - Private</v>
      </c>
      <c r="O456" s="3">
        <f>VLOOKUP($H456,Customers!$A$1:$I$721,8,FALSE)</f>
        <v>1310000</v>
      </c>
      <c r="P456" s="3" t="str">
        <f>VLOOKUP($H456,Customers!$A$1:$I$721,9,FALSE)</f>
        <v>Individual</v>
      </c>
      <c r="Q456" s="3" t="s">
        <v>108</v>
      </c>
      <c r="R456" s="3" t="str" cm="1">
        <f t="array" ref="R456:Y456">VLOOKUP($Q456,Cars[],{2,3,4,5,6,7,8,9},FALSE)</f>
        <v>Hyundai</v>
      </c>
      <c r="S456" s="3" t="str">
        <v>i10 Nios</v>
      </c>
      <c r="T456" s="3" t="str">
        <v>Hatchback</v>
      </c>
      <c r="U456" s="3" t="str">
        <v>Petrol</v>
      </c>
      <c r="V456" s="3" t="str">
        <v>Manual</v>
      </c>
      <c r="W456" s="3">
        <v>600000</v>
      </c>
      <c r="X456" s="3">
        <v>2023</v>
      </c>
      <c r="Y456" s="3">
        <v>3</v>
      </c>
      <c r="Z456" s="3" t="s">
        <v>304</v>
      </c>
      <c r="AA456" s="3" t="str">
        <f>VLOOKUP(Z456,Dealers[],5,FALSE)</f>
        <v>South</v>
      </c>
      <c r="AB456" s="3" t="str" cm="1">
        <f t="array" ref="AB456:AE456">VLOOKUP($Z456,Dealers[],{2,7,8,9},FALSE)</f>
        <v>Kochi Auto Hub</v>
      </c>
      <c r="AC456" s="3">
        <v>2013</v>
      </c>
      <c r="AD456" s="3">
        <v>12000</v>
      </c>
      <c r="AE456" s="3">
        <v>4.2</v>
      </c>
      <c r="AF456" s="3" t="s">
        <v>705</v>
      </c>
      <c r="AG456" s="3" t="str">
        <f>VLOOKUP($AF456,SalesPerson[],2,FALSE)</f>
        <v>Imran Das</v>
      </c>
      <c r="AH456" s="3">
        <f>_xlfn.XLOOKUP(AG456,Salespersons!$B:$B,Salespersons!$G:$G,,0)</f>
        <v>7</v>
      </c>
      <c r="AI456" s="3" t="str">
        <f>_xlfn.XLOOKUP(AG456,Salespersons!$B:$B,Salespersons!$I:$I,,0)</f>
        <v>True</v>
      </c>
      <c r="AJ456" s="3" t="s">
        <v>19</v>
      </c>
      <c r="AK456" s="14">
        <f t="shared" si="42"/>
        <v>0</v>
      </c>
      <c r="AL456" s="5">
        <v>0</v>
      </c>
      <c r="AM456" s="5">
        <f t="shared" si="43"/>
        <v>600000</v>
      </c>
      <c r="AN456" s="16">
        <f t="shared" si="47"/>
        <v>6</v>
      </c>
      <c r="AO456" s="3" t="s">
        <v>20</v>
      </c>
      <c r="AP456" s="3" t="s">
        <v>21</v>
      </c>
      <c r="AQ456" s="3" t="s">
        <v>119</v>
      </c>
      <c r="AR456" s="3" t="s">
        <v>24</v>
      </c>
      <c r="AS456" s="3" t="s">
        <v>4646</v>
      </c>
      <c r="AT456" s="3" t="s">
        <v>4646</v>
      </c>
      <c r="AU456" s="3" t="s">
        <v>4646</v>
      </c>
      <c r="AV456" s="3" t="s">
        <v>4646</v>
      </c>
      <c r="AW456" s="3" t="s">
        <v>4646</v>
      </c>
    </row>
    <row r="457" spans="1:49" x14ac:dyDescent="0.3">
      <c r="A457" s="3" t="s">
        <v>976</v>
      </c>
      <c r="B457" s="4">
        <v>45787</v>
      </c>
      <c r="C457" s="4" t="str">
        <f t="shared" si="44"/>
        <v>May</v>
      </c>
      <c r="D457" s="4" t="str">
        <f t="shared" si="45"/>
        <v>2025</v>
      </c>
      <c r="E457" s="4">
        <v>45816</v>
      </c>
      <c r="F457" s="3" t="s">
        <v>23</v>
      </c>
      <c r="G457" s="3">
        <f t="shared" si="46"/>
        <v>29</v>
      </c>
      <c r="H457" s="3" t="s">
        <v>224</v>
      </c>
      <c r="I457" s="3" t="str">
        <f>VLOOKUP($H457,Customers!$A$1:$I$721,2,FALSE)</f>
        <v>Ritu Joshi</v>
      </c>
      <c r="J457" s="3" t="str">
        <f>VLOOKUP($H457,Customers!$A$1:$I$721,3,FALSE)</f>
        <v>Female</v>
      </c>
      <c r="K457" s="3">
        <f>VLOOKUP($H457,Customers!$A$1:$I$721,4,FALSE)</f>
        <v>22</v>
      </c>
      <c r="L457" s="3" t="str">
        <f>VLOOKUP($H457,Customers!$A$1:$I$721,5,FALSE)</f>
        <v>Mysuru</v>
      </c>
      <c r="M457" s="3" t="str">
        <f>VLOOKUP($H457,Customers!$A$1:$I$721,6,FALSE)</f>
        <v>Karnataka</v>
      </c>
      <c r="N457" s="3" t="str">
        <f>VLOOKUP($H457,Customers!$A$1:$I$721,7,FALSE)</f>
        <v>Salaried - Private</v>
      </c>
      <c r="O457" s="3">
        <f>VLOOKUP($H457,Customers!$A$1:$I$721,8,FALSE)</f>
        <v>1340000</v>
      </c>
      <c r="P457" s="3" t="str">
        <f>VLOOKUP($H457,Customers!$A$1:$I$721,9,FALSE)</f>
        <v>Individual</v>
      </c>
      <c r="Q457" s="3" t="s">
        <v>138</v>
      </c>
      <c r="R457" s="3" t="str" cm="1">
        <f t="array" ref="R457:Y457">VLOOKUP($Q457,Cars[],{2,3,4,5,6,7,8,9},FALSE)</f>
        <v>Tata</v>
      </c>
      <c r="S457" s="3" t="str">
        <v>Nexon</v>
      </c>
      <c r="T457" s="3" t="str">
        <v>SUV</v>
      </c>
      <c r="U457" s="3" t="str">
        <v>Diesel</v>
      </c>
      <c r="V457" s="3" t="str">
        <v>Manual</v>
      </c>
      <c r="W457" s="3">
        <v>950000</v>
      </c>
      <c r="X457" s="3">
        <v>2023</v>
      </c>
      <c r="Y457" s="3">
        <v>3</v>
      </c>
      <c r="Z457" s="3" t="s">
        <v>126</v>
      </c>
      <c r="AA457" s="3" t="str">
        <f>VLOOKUP(Z457,Dealers[],5,FALSE)</f>
        <v>South</v>
      </c>
      <c r="AB457" s="3" t="str" cm="1">
        <f t="array" ref="AB457:AE457">VLOOKUP($Z457,Dealers[],{2,7,8,9},FALSE)</f>
        <v>Bengaluru Auto Hub</v>
      </c>
      <c r="AC457" s="3">
        <v>2013</v>
      </c>
      <c r="AD457" s="3">
        <v>12000</v>
      </c>
      <c r="AE457" s="3">
        <v>4.4000000000000004</v>
      </c>
      <c r="AF457" s="3" t="s">
        <v>156</v>
      </c>
      <c r="AG457" s="3" t="str">
        <f>VLOOKUP($AF457,SalesPerson[],2,FALSE)</f>
        <v>Yash Singh</v>
      </c>
      <c r="AH457" s="3">
        <f>_xlfn.XLOOKUP(AG457,Salespersons!$B:$B,Salespersons!$G:$G,,0)</f>
        <v>4</v>
      </c>
      <c r="AI457" s="3" t="str">
        <f>_xlfn.XLOOKUP(AG457,Salespersons!$B:$B,Salespersons!$I:$I,,0)</f>
        <v>True</v>
      </c>
      <c r="AJ457" s="3" t="s">
        <v>78</v>
      </c>
      <c r="AK457" s="14">
        <f t="shared" si="42"/>
        <v>0</v>
      </c>
      <c r="AL457" s="5">
        <v>0</v>
      </c>
      <c r="AM457" s="5">
        <f t="shared" si="43"/>
        <v>950000</v>
      </c>
      <c r="AN457" s="16">
        <f t="shared" si="47"/>
        <v>9.5</v>
      </c>
      <c r="AO457" s="3" t="s">
        <v>95</v>
      </c>
      <c r="AP457" s="3" t="s">
        <v>39</v>
      </c>
      <c r="AQ457" s="3" t="s">
        <v>22</v>
      </c>
      <c r="AR457" s="3" t="s">
        <v>24</v>
      </c>
      <c r="AS457" s="3" t="str" cm="1">
        <f t="array" ref="AS457:AW457">VLOOKUP($A457,Feedback[],{2,4,5,6,7},FALSE)</f>
        <v>FB0240</v>
      </c>
      <c r="AT457" s="3">
        <v>5</v>
      </c>
      <c r="AU457" s="3">
        <v>10</v>
      </c>
      <c r="AV457" s="3" t="str">
        <v>Online Survey</v>
      </c>
      <c r="AW457" s="3" t="str">
        <v>None</v>
      </c>
    </row>
    <row r="458" spans="1:49" x14ac:dyDescent="0.3">
      <c r="A458" s="3" t="s">
        <v>977</v>
      </c>
      <c r="B458" s="4">
        <v>45788</v>
      </c>
      <c r="C458" s="4" t="str">
        <f t="shared" si="44"/>
        <v>May</v>
      </c>
      <c r="D458" s="4" t="str">
        <f t="shared" si="45"/>
        <v>2025</v>
      </c>
      <c r="E458" s="4">
        <v>45802</v>
      </c>
      <c r="F458" s="3" t="s">
        <v>23</v>
      </c>
      <c r="G458" s="3">
        <f t="shared" si="46"/>
        <v>14</v>
      </c>
      <c r="H458" s="3" t="s">
        <v>978</v>
      </c>
      <c r="I458" s="3" t="str">
        <f>VLOOKUP($H458,Customers!$A$1:$I$721,2,FALSE)</f>
        <v>Ayesha Gupta</v>
      </c>
      <c r="J458" s="3" t="str">
        <f>VLOOKUP($H458,Customers!$A$1:$I$721,3,FALSE)</f>
        <v>Female</v>
      </c>
      <c r="K458" s="3">
        <f>VLOOKUP($H458,Customers!$A$1:$I$721,4,FALSE)</f>
        <v>43</v>
      </c>
      <c r="L458" s="3" t="str">
        <f>VLOOKUP($H458,Customers!$A$1:$I$721,5,FALSE)</f>
        <v>Mumbai</v>
      </c>
      <c r="M458" s="3" t="str">
        <f>VLOOKUP($H458,Customers!$A$1:$I$721,6,FALSE)</f>
        <v>Maharashtra</v>
      </c>
      <c r="N458" s="3" t="str">
        <f>VLOOKUP($H458,Customers!$A$1:$I$721,7,FALSE)</f>
        <v>Salaried - Private</v>
      </c>
      <c r="O458" s="3">
        <f>VLOOKUP($H458,Customers!$A$1:$I$721,8,FALSE)</f>
        <v>1270000</v>
      </c>
      <c r="P458" s="3" t="str">
        <f>VLOOKUP($H458,Customers!$A$1:$I$721,9,FALSE)</f>
        <v>Individual</v>
      </c>
      <c r="Q458" s="3" t="s">
        <v>213</v>
      </c>
      <c r="R458" s="3" t="str" cm="1">
        <f t="array" ref="R458:Y458">VLOOKUP($Q458,Cars[],{2,3,4,5,6,7,8,9},FALSE)</f>
        <v>Kia</v>
      </c>
      <c r="S458" s="3" t="str">
        <v>Sonet</v>
      </c>
      <c r="T458" s="3" t="str">
        <v>SUV</v>
      </c>
      <c r="U458" s="3" t="str">
        <v>Diesel</v>
      </c>
      <c r="V458" s="3" t="str">
        <v>Manual</v>
      </c>
      <c r="W458" s="3">
        <v>950000</v>
      </c>
      <c r="X458" s="3">
        <v>2024</v>
      </c>
      <c r="Y458" s="3">
        <v>4</v>
      </c>
      <c r="Z458" s="3" t="s">
        <v>43</v>
      </c>
      <c r="AA458" s="3" t="str">
        <f>VLOOKUP(Z458,Dealers[],5,FALSE)</f>
        <v>West</v>
      </c>
      <c r="AB458" s="3" t="str" cm="1">
        <f t="array" ref="AB458:AE458">VLOOKUP($Z458,Dealers[],{2,7,8,9},FALSE)</f>
        <v>Nagpur Motors</v>
      </c>
      <c r="AC458" s="3">
        <v>2019</v>
      </c>
      <c r="AD458" s="3">
        <v>12000</v>
      </c>
      <c r="AE458" s="3">
        <v>4.5999999999999996</v>
      </c>
      <c r="AF458" s="3" t="s">
        <v>372</v>
      </c>
      <c r="AG458" s="3" t="str">
        <f>VLOOKUP($AF458,SalesPerson[],2,FALSE)</f>
        <v>Gaurav Shah</v>
      </c>
      <c r="AH458" s="3">
        <f>_xlfn.XLOOKUP(AG458,Salespersons!$B:$B,Salespersons!$G:$G,,0)</f>
        <v>4</v>
      </c>
      <c r="AI458" s="3" t="str">
        <f>_xlfn.XLOOKUP(AG458,Salespersons!$B:$B,Salespersons!$I:$I,,0)</f>
        <v>True</v>
      </c>
      <c r="AJ458" s="3" t="s">
        <v>78</v>
      </c>
      <c r="AK458" s="14">
        <f t="shared" si="42"/>
        <v>0</v>
      </c>
      <c r="AL458" s="5">
        <v>0</v>
      </c>
      <c r="AM458" s="5">
        <f t="shared" si="43"/>
        <v>950000</v>
      </c>
      <c r="AN458" s="16">
        <f t="shared" si="47"/>
        <v>9.5</v>
      </c>
      <c r="AO458" s="3" t="s">
        <v>31</v>
      </c>
      <c r="AP458" s="3" t="s">
        <v>227</v>
      </c>
      <c r="AQ458" s="3" t="s">
        <v>33</v>
      </c>
      <c r="AR458" s="3" t="s">
        <v>24</v>
      </c>
      <c r="AS458" s="3" t="s">
        <v>4646</v>
      </c>
      <c r="AT458" s="3" t="s">
        <v>4646</v>
      </c>
      <c r="AU458" s="3" t="s">
        <v>4646</v>
      </c>
      <c r="AV458" s="3" t="s">
        <v>4646</v>
      </c>
      <c r="AW458" s="3" t="s">
        <v>4646</v>
      </c>
    </row>
    <row r="459" spans="1:49" x14ac:dyDescent="0.3">
      <c r="A459" s="3" t="s">
        <v>979</v>
      </c>
      <c r="B459" s="4">
        <v>45789</v>
      </c>
      <c r="C459" s="4" t="str">
        <f t="shared" si="44"/>
        <v>May</v>
      </c>
      <c r="D459" s="4" t="str">
        <f t="shared" si="45"/>
        <v>2025</v>
      </c>
      <c r="E459" s="4">
        <v>45800</v>
      </c>
      <c r="F459" s="3" t="s">
        <v>23</v>
      </c>
      <c r="G459" s="3">
        <f t="shared" si="46"/>
        <v>11</v>
      </c>
      <c r="H459" s="3" t="s">
        <v>940</v>
      </c>
      <c r="I459" s="3" t="str">
        <f>VLOOKUP($H459,Customers!$A$1:$I$721,2,FALSE)</f>
        <v>Pradeep Reddy</v>
      </c>
      <c r="J459" s="3" t="str">
        <f>VLOOKUP($H459,Customers!$A$1:$I$721,3,FALSE)</f>
        <v>Male</v>
      </c>
      <c r="K459" s="3">
        <f>VLOOKUP($H459,Customers!$A$1:$I$721,4,FALSE)</f>
        <v>42</v>
      </c>
      <c r="L459" s="3" t="str">
        <f>VLOOKUP($H459,Customers!$A$1:$I$721,5,FALSE)</f>
        <v>Pune</v>
      </c>
      <c r="M459" s="3" t="str">
        <f>VLOOKUP($H459,Customers!$A$1:$I$721,6,FALSE)</f>
        <v>Maharashtra</v>
      </c>
      <c r="N459" s="3" t="str">
        <f>VLOOKUP($H459,Customers!$A$1:$I$721,7,FALSE)</f>
        <v>Salaried - Private</v>
      </c>
      <c r="O459" s="3">
        <f>VLOOKUP($H459,Customers!$A$1:$I$721,8,FALSE)</f>
        <v>1490000</v>
      </c>
      <c r="P459" s="3" t="str">
        <f>VLOOKUP($H459,Customers!$A$1:$I$721,9,FALSE)</f>
        <v>Individual</v>
      </c>
      <c r="Q459" s="3" t="s">
        <v>16</v>
      </c>
      <c r="R459" s="3" t="str" cm="1">
        <f t="array" ref="R459:Y459">VLOOKUP($Q459,Cars[],{2,3,4,5,6,7,8,9},FALSE)</f>
        <v>Mahindra</v>
      </c>
      <c r="S459" s="3" t="str">
        <v>Bolero</v>
      </c>
      <c r="T459" s="3" t="str">
        <v>SUV</v>
      </c>
      <c r="U459" s="3" t="str">
        <v>Diesel</v>
      </c>
      <c r="V459" s="3" t="str">
        <v>Manual</v>
      </c>
      <c r="W459" s="3">
        <v>1000000</v>
      </c>
      <c r="X459" s="3">
        <v>2019</v>
      </c>
      <c r="Y459" s="3">
        <v>3</v>
      </c>
      <c r="Z459" s="3" t="s">
        <v>43</v>
      </c>
      <c r="AA459" s="3" t="str">
        <f>VLOOKUP(Z459,Dealers[],5,FALSE)</f>
        <v>West</v>
      </c>
      <c r="AB459" s="3" t="str" cm="1">
        <f t="array" ref="AB459:AE459">VLOOKUP($Z459,Dealers[],{2,7,8,9},FALSE)</f>
        <v>Nagpur Motors</v>
      </c>
      <c r="AC459" s="3">
        <v>2019</v>
      </c>
      <c r="AD459" s="3">
        <v>12000</v>
      </c>
      <c r="AE459" s="3">
        <v>4.5999999999999996</v>
      </c>
      <c r="AF459" s="3" t="s">
        <v>44</v>
      </c>
      <c r="AG459" s="3" t="str">
        <f>VLOOKUP($AF459,SalesPerson[],2,FALSE)</f>
        <v>Arjun Reddy</v>
      </c>
      <c r="AH459" s="3">
        <f>_xlfn.XLOOKUP(AG459,Salespersons!$B:$B,Salespersons!$G:$G,,0)</f>
        <v>5</v>
      </c>
      <c r="AI459" s="3" t="str">
        <f>_xlfn.XLOOKUP(AG459,Salespersons!$B:$B,Salespersons!$I:$I,,0)</f>
        <v>True</v>
      </c>
      <c r="AJ459" s="3" t="s">
        <v>59</v>
      </c>
      <c r="AK459" s="14">
        <f t="shared" si="42"/>
        <v>0</v>
      </c>
      <c r="AL459" s="5">
        <v>0</v>
      </c>
      <c r="AM459" s="5">
        <f t="shared" si="43"/>
        <v>1000000</v>
      </c>
      <c r="AN459" s="16">
        <f t="shared" si="47"/>
        <v>10</v>
      </c>
      <c r="AO459" s="3" t="s">
        <v>95</v>
      </c>
      <c r="AP459" s="3" t="s">
        <v>70</v>
      </c>
      <c r="AQ459" s="3" t="s">
        <v>53</v>
      </c>
      <c r="AR459" s="3" t="s">
        <v>24</v>
      </c>
      <c r="AS459" s="3" t="s">
        <v>4646</v>
      </c>
      <c r="AT459" s="3" t="s">
        <v>4646</v>
      </c>
      <c r="AU459" s="3" t="s">
        <v>4646</v>
      </c>
      <c r="AV459" s="3" t="s">
        <v>4646</v>
      </c>
      <c r="AW459" s="3" t="s">
        <v>4646</v>
      </c>
    </row>
    <row r="460" spans="1:49" x14ac:dyDescent="0.3">
      <c r="A460" s="3" t="s">
        <v>980</v>
      </c>
      <c r="B460" s="4">
        <v>45791</v>
      </c>
      <c r="C460" s="4" t="str">
        <f t="shared" si="44"/>
        <v>May</v>
      </c>
      <c r="D460" s="4" t="str">
        <f t="shared" si="45"/>
        <v>2025</v>
      </c>
      <c r="E460" s="4">
        <v>45797</v>
      </c>
      <c r="F460" s="3" t="s">
        <v>23</v>
      </c>
      <c r="G460" s="3">
        <f t="shared" si="46"/>
        <v>6</v>
      </c>
      <c r="H460" s="3" t="s">
        <v>760</v>
      </c>
      <c r="I460" s="3" t="str">
        <f>VLOOKUP($H460,Customers!$A$1:$I$721,2,FALSE)</f>
        <v>Sachin Mishra</v>
      </c>
      <c r="J460" s="3" t="str">
        <f>VLOOKUP($H460,Customers!$A$1:$I$721,3,FALSE)</f>
        <v>Male</v>
      </c>
      <c r="K460" s="3">
        <f>VLOOKUP($H460,Customers!$A$1:$I$721,4,FALSE)</f>
        <v>53</v>
      </c>
      <c r="L460" s="3" t="str">
        <f>VLOOKUP($H460,Customers!$A$1:$I$721,5,FALSE)</f>
        <v>Panipat</v>
      </c>
      <c r="M460" s="3" t="str">
        <f>VLOOKUP($H460,Customers!$A$1:$I$721,6,FALSE)</f>
        <v>Haryana</v>
      </c>
      <c r="N460" s="3" t="str">
        <f>VLOOKUP($H460,Customers!$A$1:$I$721,7,FALSE)</f>
        <v>Self-Employed Professional</v>
      </c>
      <c r="O460" s="3">
        <f>VLOOKUP($H460,Customers!$A$1:$I$721,8,FALSE)</f>
        <v>2430000</v>
      </c>
      <c r="P460" s="3" t="str">
        <f>VLOOKUP($H460,Customers!$A$1:$I$721,9,FALSE)</f>
        <v>Individual</v>
      </c>
      <c r="Q460" s="3" t="s">
        <v>99</v>
      </c>
      <c r="R460" s="3" t="str" cm="1">
        <f t="array" ref="R460:Y460">VLOOKUP($Q460,Cars[],{2,3,4,5,6,7,8,9},FALSE)</f>
        <v>Volkswagen</v>
      </c>
      <c r="S460" s="3" t="str">
        <v>Virtus</v>
      </c>
      <c r="T460" s="3" t="str">
        <v>Sedan</v>
      </c>
      <c r="U460" s="3" t="str">
        <v>Petrol</v>
      </c>
      <c r="V460" s="3" t="str">
        <v>Automatic</v>
      </c>
      <c r="W460" s="3">
        <v>1350000</v>
      </c>
      <c r="X460" s="3">
        <v>2022</v>
      </c>
      <c r="Y460" s="3">
        <v>3</v>
      </c>
      <c r="Z460" s="3" t="s">
        <v>57</v>
      </c>
      <c r="AA460" s="3" t="str">
        <f>VLOOKUP(Z460,Dealers[],5,FALSE)</f>
        <v>North</v>
      </c>
      <c r="AB460" s="3" t="str" cm="1">
        <f t="array" ref="AB460:AE460">VLOOKUP($Z460,Dealers[],{2,7,8,9},FALSE)</f>
        <v>Gurugram Autoplex</v>
      </c>
      <c r="AC460" s="3">
        <v>2007</v>
      </c>
      <c r="AD460" s="3">
        <v>10000</v>
      </c>
      <c r="AE460" s="3">
        <v>4</v>
      </c>
      <c r="AF460" s="3" t="s">
        <v>139</v>
      </c>
      <c r="AG460" s="3" t="str">
        <f>VLOOKUP($AF460,SalesPerson[],2,FALSE)</f>
        <v>Mohit Bose</v>
      </c>
      <c r="AH460" s="3">
        <f>_xlfn.XLOOKUP(AG460,Salespersons!$B:$B,Salespersons!$G:$G,,0)</f>
        <v>4</v>
      </c>
      <c r="AI460" s="3" t="str">
        <f>_xlfn.XLOOKUP(AG460,Salespersons!$B:$B,Salespersons!$I:$I,,0)</f>
        <v>True</v>
      </c>
      <c r="AJ460" s="3" t="s">
        <v>75</v>
      </c>
      <c r="AK460" s="14">
        <f t="shared" si="42"/>
        <v>4.0740740740740744E-2</v>
      </c>
      <c r="AL460" s="5">
        <v>55000</v>
      </c>
      <c r="AM460" s="5">
        <f t="shared" si="43"/>
        <v>1295000</v>
      </c>
      <c r="AN460" s="16">
        <f t="shared" si="47"/>
        <v>12.95</v>
      </c>
      <c r="AO460" s="3" t="s">
        <v>31</v>
      </c>
      <c r="AP460" s="3" t="s">
        <v>32</v>
      </c>
      <c r="AQ460" s="3" t="s">
        <v>122</v>
      </c>
      <c r="AR460" s="3" t="s">
        <v>24</v>
      </c>
      <c r="AS460" s="3" t="s">
        <v>4646</v>
      </c>
      <c r="AT460" s="3" t="s">
        <v>4646</v>
      </c>
      <c r="AU460" s="3" t="s">
        <v>4646</v>
      </c>
      <c r="AV460" s="3" t="s">
        <v>4646</v>
      </c>
      <c r="AW460" s="3" t="s">
        <v>4646</v>
      </c>
    </row>
    <row r="461" spans="1:49" x14ac:dyDescent="0.3">
      <c r="A461" s="3" t="s">
        <v>981</v>
      </c>
      <c r="B461" s="4">
        <v>45791</v>
      </c>
      <c r="C461" s="4" t="str">
        <f t="shared" si="44"/>
        <v>May</v>
      </c>
      <c r="D461" s="4" t="str">
        <f t="shared" si="45"/>
        <v>2025</v>
      </c>
      <c r="E461" s="4">
        <v>45822</v>
      </c>
      <c r="F461" s="3" t="s">
        <v>23</v>
      </c>
      <c r="G461" s="3">
        <f t="shared" si="46"/>
        <v>31</v>
      </c>
      <c r="H461" s="3" t="s">
        <v>982</v>
      </c>
      <c r="I461" s="3" t="str">
        <f>VLOOKUP($H461,Customers!$A$1:$I$721,2,FALSE)</f>
        <v>Arjun Singh</v>
      </c>
      <c r="J461" s="3" t="str">
        <f>VLOOKUP($H461,Customers!$A$1:$I$721,3,FALSE)</f>
        <v>Male</v>
      </c>
      <c r="K461" s="3">
        <f>VLOOKUP($H461,Customers!$A$1:$I$721,4,FALSE)</f>
        <v>39</v>
      </c>
      <c r="L461" s="3" t="str">
        <f>VLOOKUP($H461,Customers!$A$1:$I$721,5,FALSE)</f>
        <v>Kolkata</v>
      </c>
      <c r="M461" s="3" t="str">
        <f>VLOOKUP($H461,Customers!$A$1:$I$721,6,FALSE)</f>
        <v>West Bengal</v>
      </c>
      <c r="N461" s="3" t="str">
        <f>VLOOKUP($H461,Customers!$A$1:$I$721,7,FALSE)</f>
        <v>Retired</v>
      </c>
      <c r="O461" s="3">
        <f>VLOOKUP($H461,Customers!$A$1:$I$721,8,FALSE)</f>
        <v>710000</v>
      </c>
      <c r="P461" s="3" t="str">
        <f>VLOOKUP($H461,Customers!$A$1:$I$721,9,FALSE)</f>
        <v>Individual</v>
      </c>
      <c r="Q461" s="3" t="s">
        <v>67</v>
      </c>
      <c r="R461" s="3" t="str" cm="1">
        <f t="array" ref="R461:Y461">VLOOKUP($Q461,Cars[],{2,3,4,5,6,7,8,9},FALSE)</f>
        <v>Maruti Suzuki</v>
      </c>
      <c r="S461" s="3" t="str">
        <v>Dzire</v>
      </c>
      <c r="T461" s="3" t="str">
        <v>Sedan</v>
      </c>
      <c r="U461" s="3" t="str">
        <v>Petrol</v>
      </c>
      <c r="V461" s="3" t="str">
        <v>Manual</v>
      </c>
      <c r="W461" s="3">
        <v>690000</v>
      </c>
      <c r="X461" s="3">
        <v>2024</v>
      </c>
      <c r="Y461" s="3">
        <v>3</v>
      </c>
      <c r="Z461" s="3" t="s">
        <v>402</v>
      </c>
      <c r="AA461" s="3" t="str">
        <f>VLOOKUP(Z461,Dealers[],5,FALSE)</f>
        <v>East</v>
      </c>
      <c r="AB461" s="3" t="str" cm="1">
        <f t="array" ref="AB461:AE461">VLOOKUP($Z461,Dealers[],{2,7,8,9},FALSE)</f>
        <v>Kolkata Car World</v>
      </c>
      <c r="AC461" s="3">
        <v>2012</v>
      </c>
      <c r="AD461" s="3">
        <v>4500</v>
      </c>
      <c r="AE461" s="3">
        <v>4.0999999999999996</v>
      </c>
      <c r="AF461" s="3" t="s">
        <v>479</v>
      </c>
      <c r="AG461" s="3" t="str">
        <f>VLOOKUP($AF461,SalesPerson[],2,FALSE)</f>
        <v>Tarun Shah</v>
      </c>
      <c r="AH461" s="3">
        <f>_xlfn.XLOOKUP(AG461,Salespersons!$B:$B,Salespersons!$G:$G,,0)</f>
        <v>4</v>
      </c>
      <c r="AI461" s="3" t="str">
        <f>_xlfn.XLOOKUP(AG461,Salespersons!$B:$B,Salespersons!$I:$I,,0)</f>
        <v>True</v>
      </c>
      <c r="AJ461" s="3" t="s">
        <v>30</v>
      </c>
      <c r="AK461" s="14">
        <f t="shared" si="42"/>
        <v>4.0579710144927533E-2</v>
      </c>
      <c r="AL461" s="5">
        <v>28000</v>
      </c>
      <c r="AM461" s="5">
        <f t="shared" si="43"/>
        <v>662000</v>
      </c>
      <c r="AN461" s="16">
        <f t="shared" si="47"/>
        <v>6.62</v>
      </c>
      <c r="AO461" s="3" t="s">
        <v>20</v>
      </c>
      <c r="AP461" s="3" t="s">
        <v>21</v>
      </c>
      <c r="AQ461" s="3" t="s">
        <v>33</v>
      </c>
      <c r="AR461" s="3" t="s">
        <v>47</v>
      </c>
      <c r="AS461" s="3" t="str" cm="1">
        <f t="array" ref="AS461:AW461">VLOOKUP($A461,Feedback[],{2,4,5,6,7},FALSE)</f>
        <v>FB0241</v>
      </c>
      <c r="AT461" s="3">
        <v>5</v>
      </c>
      <c r="AU461" s="3">
        <v>10</v>
      </c>
      <c r="AV461" s="3" t="str">
        <v>Dealer Visit</v>
      </c>
      <c r="AW461" s="3" t="str">
        <v>None</v>
      </c>
    </row>
    <row r="462" spans="1:49" x14ac:dyDescent="0.3">
      <c r="A462" s="3" t="s">
        <v>983</v>
      </c>
      <c r="B462" s="4">
        <v>45792</v>
      </c>
      <c r="C462" s="4" t="str">
        <f t="shared" si="44"/>
        <v>May</v>
      </c>
      <c r="D462" s="4" t="str">
        <f t="shared" si="45"/>
        <v>2025</v>
      </c>
      <c r="E462" s="4">
        <v>45821</v>
      </c>
      <c r="F462" s="3" t="s">
        <v>23</v>
      </c>
      <c r="G462" s="3">
        <f t="shared" si="46"/>
        <v>29</v>
      </c>
      <c r="H462" s="3" t="s">
        <v>984</v>
      </c>
      <c r="I462" s="3" t="str">
        <f>VLOOKUP($H462,Customers!$A$1:$I$721,2,FALSE)</f>
        <v>Siddharth Yadav</v>
      </c>
      <c r="J462" s="3" t="str">
        <f>VLOOKUP($H462,Customers!$A$1:$I$721,3,FALSE)</f>
        <v>Male</v>
      </c>
      <c r="K462" s="3">
        <f>VLOOKUP($H462,Customers!$A$1:$I$721,4,FALSE)</f>
        <v>37</v>
      </c>
      <c r="L462" s="3" t="str">
        <f>VLOOKUP($H462,Customers!$A$1:$I$721,5,FALSE)</f>
        <v>Pune</v>
      </c>
      <c r="M462" s="3" t="str">
        <f>VLOOKUP($H462,Customers!$A$1:$I$721,6,FALSE)</f>
        <v>Maharashtra</v>
      </c>
      <c r="N462" s="3" t="str">
        <f>VLOOKUP($H462,Customers!$A$1:$I$721,7,FALSE)</f>
        <v>Salaried - Private</v>
      </c>
      <c r="O462" s="3">
        <f>VLOOKUP($H462,Customers!$A$1:$I$721,8,FALSE)</f>
        <v>540000</v>
      </c>
      <c r="P462" s="3" t="str">
        <f>VLOOKUP($H462,Customers!$A$1:$I$721,9,FALSE)</f>
        <v>Individual</v>
      </c>
      <c r="Q462" s="3" t="s">
        <v>103</v>
      </c>
      <c r="R462" s="3" t="str" cm="1">
        <f t="array" ref="R462:Y462">VLOOKUP($Q462,Cars[],{2,3,4,5,6,7,8,9},FALSE)</f>
        <v>Maruti Suzuki</v>
      </c>
      <c r="S462" s="3" t="str">
        <v>Ertiga</v>
      </c>
      <c r="T462" s="3" t="str">
        <v>MPV</v>
      </c>
      <c r="U462" s="3" t="str">
        <v>CNG</v>
      </c>
      <c r="V462" s="3" t="str">
        <v>Manual</v>
      </c>
      <c r="W462" s="3">
        <v>900000</v>
      </c>
      <c r="X462" s="3">
        <v>2022</v>
      </c>
      <c r="Y462" s="3">
        <v>3</v>
      </c>
      <c r="Z462" s="3" t="s">
        <v>163</v>
      </c>
      <c r="AA462" s="3" t="str">
        <f>VLOOKUP(Z462,Dealers[],5,FALSE)</f>
        <v>West</v>
      </c>
      <c r="AB462" s="3" t="str" cm="1">
        <f t="array" ref="AB462:AE462">VLOOKUP($Z462,Dealers[],{2,7,8,9},FALSE)</f>
        <v>Mumbai Autoplex</v>
      </c>
      <c r="AC462" s="3">
        <v>2011</v>
      </c>
      <c r="AD462" s="3">
        <v>12000</v>
      </c>
      <c r="AE462" s="3">
        <v>3.5</v>
      </c>
      <c r="AF462" s="3" t="s">
        <v>201</v>
      </c>
      <c r="AG462" s="3" t="str">
        <f>VLOOKUP($AF462,SalesPerson[],2,FALSE)</f>
        <v>Karan Rao</v>
      </c>
      <c r="AH462" s="3">
        <f>_xlfn.XLOOKUP(AG462,Salespersons!$B:$B,Salespersons!$G:$G,,0)</f>
        <v>4</v>
      </c>
      <c r="AI462" s="3" t="str">
        <f>_xlfn.XLOOKUP(AG462,Salespersons!$B:$B,Salespersons!$I:$I,,0)</f>
        <v>True</v>
      </c>
      <c r="AJ462" s="3" t="s">
        <v>78</v>
      </c>
      <c r="AK462" s="14">
        <f t="shared" si="42"/>
        <v>0</v>
      </c>
      <c r="AL462" s="5">
        <v>0</v>
      </c>
      <c r="AM462" s="5">
        <f t="shared" si="43"/>
        <v>900000</v>
      </c>
      <c r="AN462" s="16">
        <f t="shared" si="47"/>
        <v>9</v>
      </c>
      <c r="AO462" s="3" t="s">
        <v>20</v>
      </c>
      <c r="AP462" s="3" t="s">
        <v>21</v>
      </c>
      <c r="AQ462" s="3" t="s">
        <v>119</v>
      </c>
      <c r="AR462" s="3" t="s">
        <v>24</v>
      </c>
      <c r="AS462" s="3" t="str" cm="1">
        <f t="array" ref="AS462:AW462">VLOOKUP($A462,Feedback[],{2,4,5,6,7},FALSE)</f>
        <v>FB0242</v>
      </c>
      <c r="AT462" s="3">
        <v>2</v>
      </c>
      <c r="AU462" s="3">
        <v>5</v>
      </c>
      <c r="AV462" s="3" t="str">
        <v>Email</v>
      </c>
      <c r="AW462" s="3" t="str">
        <v>Vehicle Quality</v>
      </c>
    </row>
    <row r="463" spans="1:49" x14ac:dyDescent="0.3">
      <c r="A463" s="3" t="s">
        <v>985</v>
      </c>
      <c r="B463" s="4">
        <v>45793</v>
      </c>
      <c r="C463" s="4" t="str">
        <f t="shared" si="44"/>
        <v>May</v>
      </c>
      <c r="D463" s="4" t="str">
        <f t="shared" si="45"/>
        <v>2025</v>
      </c>
      <c r="E463" s="4">
        <v>45804</v>
      </c>
      <c r="F463" s="3" t="s">
        <v>23</v>
      </c>
      <c r="G463" s="3">
        <f t="shared" si="46"/>
        <v>11</v>
      </c>
      <c r="H463" s="3" t="s">
        <v>986</v>
      </c>
      <c r="I463" s="3" t="str">
        <f>VLOOKUP($H463,Customers!$A$1:$I$721,2,FALSE)</f>
        <v>Ayesha Nair</v>
      </c>
      <c r="J463" s="3" t="str">
        <f>VLOOKUP($H463,Customers!$A$1:$I$721,3,FALSE)</f>
        <v>Female</v>
      </c>
      <c r="K463" s="3">
        <f>VLOOKUP($H463,Customers!$A$1:$I$721,4,FALSE)</f>
        <v>39</v>
      </c>
      <c r="L463" s="3" t="str">
        <f>VLOOKUP($H463,Customers!$A$1:$I$721,5,FALSE)</f>
        <v>Chandigarh</v>
      </c>
      <c r="M463" s="3" t="str">
        <f>VLOOKUP($H463,Customers!$A$1:$I$721,6,FALSE)</f>
        <v>Chandigarh</v>
      </c>
      <c r="N463" s="3" t="str">
        <f>VLOOKUP($H463,Customers!$A$1:$I$721,7,FALSE)</f>
        <v>Salaried - Private</v>
      </c>
      <c r="O463" s="3">
        <f>VLOOKUP($H463,Customers!$A$1:$I$721,8,FALSE)</f>
        <v>1470000</v>
      </c>
      <c r="P463" s="3" t="str">
        <f>VLOOKUP($H463,Customers!$A$1:$I$721,9,FALSE)</f>
        <v>Individual</v>
      </c>
      <c r="Q463" s="3" t="s">
        <v>283</v>
      </c>
      <c r="R463" s="3" t="str" cm="1">
        <f t="array" ref="R463:Y463">VLOOKUP($Q463,Cars[],{2,3,4,5,6,7,8,9},FALSE)</f>
        <v>Mahindra</v>
      </c>
      <c r="S463" s="3" t="str">
        <v>Thar</v>
      </c>
      <c r="T463" s="3" t="str">
        <v>SUV</v>
      </c>
      <c r="U463" s="3" t="str">
        <v>Diesel</v>
      </c>
      <c r="V463" s="3" t="str">
        <v>Manual</v>
      </c>
      <c r="W463" s="3">
        <v>1250000</v>
      </c>
      <c r="X463" s="3">
        <v>2020</v>
      </c>
      <c r="Y463" s="3">
        <v>2</v>
      </c>
      <c r="Z463" s="3" t="s">
        <v>17</v>
      </c>
      <c r="AA463" s="3" t="str">
        <f>VLOOKUP(Z463,Dealers[],5,FALSE)</f>
        <v>North</v>
      </c>
      <c r="AB463" s="3" t="str" cm="1">
        <f t="array" ref="AB463:AE463">VLOOKUP($Z463,Dealers[],{2,7,8,9},FALSE)</f>
        <v>Chandigarh Car World</v>
      </c>
      <c r="AC463" s="3">
        <v>2018</v>
      </c>
      <c r="AD463" s="3">
        <v>4500</v>
      </c>
      <c r="AE463" s="3">
        <v>4</v>
      </c>
      <c r="AF463" s="3" t="s">
        <v>18</v>
      </c>
      <c r="AG463" s="3" t="str">
        <f>VLOOKUP($AF463,SalesPerson[],2,FALSE)</f>
        <v>Tarun Sharma</v>
      </c>
      <c r="AH463" s="3">
        <f>_xlfn.XLOOKUP(AG463,Salespersons!$B:$B,Salespersons!$G:$G,,0)</f>
        <v>7</v>
      </c>
      <c r="AI463" s="3" t="str">
        <f>_xlfn.XLOOKUP(AG463,Salespersons!$B:$B,Salespersons!$I:$I,,0)</f>
        <v>True</v>
      </c>
      <c r="AJ463" s="3" t="s">
        <v>19</v>
      </c>
      <c r="AK463" s="14">
        <f t="shared" si="42"/>
        <v>3.9199999999999999E-2</v>
      </c>
      <c r="AL463" s="5">
        <v>49000</v>
      </c>
      <c r="AM463" s="5">
        <f t="shared" si="43"/>
        <v>1201000</v>
      </c>
      <c r="AN463" s="16">
        <f t="shared" si="47"/>
        <v>12.01</v>
      </c>
      <c r="AO463" s="3" t="s">
        <v>95</v>
      </c>
      <c r="AP463" s="3" t="s">
        <v>32</v>
      </c>
      <c r="AQ463" s="3" t="s">
        <v>53</v>
      </c>
      <c r="AR463" s="3" t="s">
        <v>24</v>
      </c>
      <c r="AS463" s="3" t="s">
        <v>4646</v>
      </c>
      <c r="AT463" s="3" t="s">
        <v>4646</v>
      </c>
      <c r="AU463" s="3" t="s">
        <v>4646</v>
      </c>
      <c r="AV463" s="3" t="s">
        <v>4646</v>
      </c>
      <c r="AW463" s="3" t="s">
        <v>4646</v>
      </c>
    </row>
    <row r="464" spans="1:49" x14ac:dyDescent="0.3">
      <c r="A464" s="3" t="s">
        <v>987</v>
      </c>
      <c r="B464" s="4">
        <v>45798</v>
      </c>
      <c r="C464" s="4" t="str">
        <f t="shared" si="44"/>
        <v>May</v>
      </c>
      <c r="D464" s="4" t="str">
        <f t="shared" si="45"/>
        <v>2025</v>
      </c>
      <c r="E464" s="3"/>
      <c r="F464" s="3" t="s">
        <v>114</v>
      </c>
      <c r="G464" s="3" t="str">
        <f t="shared" si="46"/>
        <v/>
      </c>
      <c r="H464" s="3" t="s">
        <v>655</v>
      </c>
      <c r="I464" s="3" t="str">
        <f>VLOOKUP($H464,Customers!$A$1:$I$721,2,FALSE)</f>
        <v>Ramesh Saini</v>
      </c>
      <c r="J464" s="3" t="str">
        <f>VLOOKUP($H464,Customers!$A$1:$I$721,3,FALSE)</f>
        <v>Male</v>
      </c>
      <c r="K464" s="3">
        <f>VLOOKUP($H464,Customers!$A$1:$I$721,4,FALSE)</f>
        <v>39</v>
      </c>
      <c r="L464" s="3" t="str">
        <f>VLOOKUP($H464,Customers!$A$1:$I$721,5,FALSE)</f>
        <v>Kolkata</v>
      </c>
      <c r="M464" s="3" t="str">
        <f>VLOOKUP($H464,Customers!$A$1:$I$721,6,FALSE)</f>
        <v>West Bengal</v>
      </c>
      <c r="N464" s="3" t="str">
        <f>VLOOKUP($H464,Customers!$A$1:$I$721,7,FALSE)</f>
        <v>Self-Employed Professional</v>
      </c>
      <c r="O464" s="3">
        <f>VLOOKUP($H464,Customers!$A$1:$I$721,8,FALSE)</f>
        <v>1950000</v>
      </c>
      <c r="P464" s="3" t="str">
        <f>VLOOKUP($H464,Customers!$A$1:$I$721,9,FALSE)</f>
        <v>Individual</v>
      </c>
      <c r="Q464" s="3" t="s">
        <v>67</v>
      </c>
      <c r="R464" s="3" t="str" cm="1">
        <f t="array" ref="R464:Y464">VLOOKUP($Q464,Cars[],{2,3,4,5,6,7,8,9},FALSE)</f>
        <v>Maruti Suzuki</v>
      </c>
      <c r="S464" s="3" t="str">
        <v>Dzire</v>
      </c>
      <c r="T464" s="3" t="str">
        <v>Sedan</v>
      </c>
      <c r="U464" s="3" t="str">
        <v>Petrol</v>
      </c>
      <c r="V464" s="3" t="str">
        <v>Manual</v>
      </c>
      <c r="W464" s="3">
        <v>690000</v>
      </c>
      <c r="X464" s="3">
        <v>2024</v>
      </c>
      <c r="Y464" s="3">
        <v>3</v>
      </c>
      <c r="Z464" s="3" t="s">
        <v>402</v>
      </c>
      <c r="AA464" s="3" t="str">
        <f>VLOOKUP(Z464,Dealers[],5,FALSE)</f>
        <v>East</v>
      </c>
      <c r="AB464" s="3" t="str" cm="1">
        <f t="array" ref="AB464:AE464">VLOOKUP($Z464,Dealers[],{2,7,8,9},FALSE)</f>
        <v>Kolkata Car World</v>
      </c>
      <c r="AC464" s="3">
        <v>2012</v>
      </c>
      <c r="AD464" s="3">
        <v>4500</v>
      </c>
      <c r="AE464" s="3">
        <v>4.0999999999999996</v>
      </c>
      <c r="AF464" s="3" t="s">
        <v>479</v>
      </c>
      <c r="AG464" s="3" t="str">
        <f>VLOOKUP($AF464,SalesPerson[],2,FALSE)</f>
        <v>Tarun Shah</v>
      </c>
      <c r="AH464" s="3">
        <f>_xlfn.XLOOKUP(AG464,Salespersons!$B:$B,Salespersons!$G:$G,,0)</f>
        <v>4</v>
      </c>
      <c r="AI464" s="3" t="str">
        <f>_xlfn.XLOOKUP(AG464,Salespersons!$B:$B,Salespersons!$I:$I,,0)</f>
        <v>True</v>
      </c>
      <c r="AJ464" s="3" t="s">
        <v>268</v>
      </c>
      <c r="AK464" s="14">
        <f t="shared" si="42"/>
        <v>2.753623188405797E-2</v>
      </c>
      <c r="AL464" s="5">
        <v>19000</v>
      </c>
      <c r="AM464" s="5">
        <f t="shared" si="43"/>
        <v>671000</v>
      </c>
      <c r="AN464" s="16">
        <f t="shared" si="47"/>
        <v>6.71</v>
      </c>
      <c r="AO464" s="3" t="s">
        <v>95</v>
      </c>
      <c r="AP464" s="3" t="s">
        <v>32</v>
      </c>
      <c r="AQ464" s="3" t="s">
        <v>119</v>
      </c>
      <c r="AR464" s="3" t="s">
        <v>24</v>
      </c>
      <c r="AS464" s="3" t="s">
        <v>4646</v>
      </c>
      <c r="AT464" s="3" t="s">
        <v>4646</v>
      </c>
      <c r="AU464" s="3" t="s">
        <v>4646</v>
      </c>
      <c r="AV464" s="3" t="s">
        <v>4646</v>
      </c>
      <c r="AW464" s="3" t="s">
        <v>4646</v>
      </c>
    </row>
    <row r="465" spans="1:49" x14ac:dyDescent="0.3">
      <c r="A465" s="3" t="s">
        <v>988</v>
      </c>
      <c r="B465" s="4">
        <v>45799</v>
      </c>
      <c r="C465" s="4" t="str">
        <f t="shared" si="44"/>
        <v>May</v>
      </c>
      <c r="D465" s="4" t="str">
        <f t="shared" si="45"/>
        <v>2025</v>
      </c>
      <c r="E465" s="4">
        <v>45811</v>
      </c>
      <c r="F465" s="3" t="s">
        <v>23</v>
      </c>
      <c r="G465" s="3">
        <f t="shared" si="46"/>
        <v>12</v>
      </c>
      <c r="H465" s="3" t="s">
        <v>989</v>
      </c>
      <c r="I465" s="3" t="str">
        <f>VLOOKUP($H465,Customers!$A$1:$I$721,2,FALSE)</f>
        <v>Ayesha Bose</v>
      </c>
      <c r="J465" s="3" t="str">
        <f>VLOOKUP($H465,Customers!$A$1:$I$721,3,FALSE)</f>
        <v>Female</v>
      </c>
      <c r="K465" s="3">
        <f>VLOOKUP($H465,Customers!$A$1:$I$721,4,FALSE)</f>
        <v>56</v>
      </c>
      <c r="L465" s="3" t="str">
        <f>VLOOKUP($H465,Customers!$A$1:$I$721,5,FALSE)</f>
        <v>Ludhiana</v>
      </c>
      <c r="M465" s="3" t="str">
        <f>VLOOKUP($H465,Customers!$A$1:$I$721,6,FALSE)</f>
        <v>Punjab</v>
      </c>
      <c r="N465" s="3" t="str">
        <f>VLOOKUP($H465,Customers!$A$1:$I$721,7,FALSE)</f>
        <v>Salaried - Private</v>
      </c>
      <c r="O465" s="3">
        <f>VLOOKUP($H465,Customers!$A$1:$I$721,8,FALSE)</f>
        <v>1390000</v>
      </c>
      <c r="P465" s="3" t="str">
        <f>VLOOKUP($H465,Customers!$A$1:$I$721,9,FALSE)</f>
        <v>Individual</v>
      </c>
      <c r="Q465" s="3" t="s">
        <v>213</v>
      </c>
      <c r="R465" s="3" t="str" cm="1">
        <f t="array" ref="R465:Y465">VLOOKUP($Q465,Cars[],{2,3,4,5,6,7,8,9},FALSE)</f>
        <v>Kia</v>
      </c>
      <c r="S465" s="3" t="str">
        <v>Sonet</v>
      </c>
      <c r="T465" s="3" t="str">
        <v>SUV</v>
      </c>
      <c r="U465" s="3" t="str">
        <v>Diesel</v>
      </c>
      <c r="V465" s="3" t="str">
        <v>Manual</v>
      </c>
      <c r="W465" s="3">
        <v>950000</v>
      </c>
      <c r="X465" s="3">
        <v>2024</v>
      </c>
      <c r="Y465" s="3">
        <v>4</v>
      </c>
      <c r="Z465" s="3" t="s">
        <v>209</v>
      </c>
      <c r="AA465" s="3" t="str">
        <f>VLOOKUP(Z465,Dealers[],5,FALSE)</f>
        <v>West</v>
      </c>
      <c r="AB465" s="3" t="str" cm="1">
        <f t="array" ref="AB465:AE465">VLOOKUP($Z465,Dealers[],{2,7,8,9},FALSE)</f>
        <v>Ahmedabad Auto Hub</v>
      </c>
      <c r="AC465" s="3">
        <v>2011</v>
      </c>
      <c r="AD465" s="3">
        <v>12000</v>
      </c>
      <c r="AE465" s="3">
        <v>3.8</v>
      </c>
      <c r="AF465" s="3" t="s">
        <v>329</v>
      </c>
      <c r="AG465" s="3" t="str">
        <f>VLOOKUP($AF465,SalesPerson[],2,FALSE)</f>
        <v>Nitin Das</v>
      </c>
      <c r="AH465" s="3">
        <f>_xlfn.XLOOKUP(AG465,Salespersons!$B:$B,Salespersons!$G:$G,,0)</f>
        <v>5</v>
      </c>
      <c r="AI465" s="3" t="str">
        <f>_xlfn.XLOOKUP(AG465,Salespersons!$B:$B,Salespersons!$I:$I,,0)</f>
        <v>True</v>
      </c>
      <c r="AJ465" s="3" t="s">
        <v>78</v>
      </c>
      <c r="AK465" s="14">
        <f t="shared" si="42"/>
        <v>0</v>
      </c>
      <c r="AL465" s="5">
        <v>0</v>
      </c>
      <c r="AM465" s="5">
        <f t="shared" si="43"/>
        <v>950000</v>
      </c>
      <c r="AN465" s="16">
        <f t="shared" si="47"/>
        <v>9.5</v>
      </c>
      <c r="AO465" s="3" t="s">
        <v>31</v>
      </c>
      <c r="AP465" s="3" t="s">
        <v>227</v>
      </c>
      <c r="AQ465" s="3" t="s">
        <v>86</v>
      </c>
      <c r="AR465" s="3" t="s">
        <v>24</v>
      </c>
      <c r="AS465" s="3" t="str" cm="1">
        <f t="array" ref="AS465:AW465">VLOOKUP($A465,Feedback[],{2,4,5,6,7},FALSE)</f>
        <v>FB0243</v>
      </c>
      <c r="AT465" s="3">
        <v>5</v>
      </c>
      <c r="AU465" s="3">
        <v>10</v>
      </c>
      <c r="AV465" s="3" t="str">
        <v>Email</v>
      </c>
      <c r="AW465" s="3" t="str">
        <v>None</v>
      </c>
    </row>
    <row r="466" spans="1:49" x14ac:dyDescent="0.3">
      <c r="A466" s="3" t="s">
        <v>990</v>
      </c>
      <c r="B466" s="4">
        <v>45799</v>
      </c>
      <c r="C466" s="4" t="str">
        <f t="shared" si="44"/>
        <v>May</v>
      </c>
      <c r="D466" s="4" t="str">
        <f t="shared" si="45"/>
        <v>2025</v>
      </c>
      <c r="E466" s="4">
        <v>45828</v>
      </c>
      <c r="F466" s="3" t="s">
        <v>23</v>
      </c>
      <c r="G466" s="3">
        <f t="shared" si="46"/>
        <v>29</v>
      </c>
      <c r="H466" s="3" t="s">
        <v>991</v>
      </c>
      <c r="I466" s="3" t="str">
        <f>VLOOKUP($H466,Customers!$A$1:$I$721,2,FALSE)</f>
        <v>Sandeep Singh</v>
      </c>
      <c r="J466" s="3" t="str">
        <f>VLOOKUP($H466,Customers!$A$1:$I$721,3,FALSE)</f>
        <v>Male</v>
      </c>
      <c r="K466" s="3">
        <f>VLOOKUP($H466,Customers!$A$1:$I$721,4,FALSE)</f>
        <v>72</v>
      </c>
      <c r="L466" s="3" t="str">
        <f>VLOOKUP($H466,Customers!$A$1:$I$721,5,FALSE)</f>
        <v>Indore</v>
      </c>
      <c r="M466" s="3" t="str">
        <f>VLOOKUP($H466,Customers!$A$1:$I$721,6,FALSE)</f>
        <v>Madhya Pradesh</v>
      </c>
      <c r="N466" s="3" t="str">
        <f>VLOOKUP($H466,Customers!$A$1:$I$721,7,FALSE)</f>
        <v>Self-Employed Professional</v>
      </c>
      <c r="O466" s="3">
        <f>VLOOKUP($H466,Customers!$A$1:$I$721,8,FALSE)</f>
        <v>2460000</v>
      </c>
      <c r="P466" s="3" t="str">
        <f>VLOOKUP($H466,Customers!$A$1:$I$721,9,FALSE)</f>
        <v>Individual</v>
      </c>
      <c r="Q466" s="3" t="s">
        <v>544</v>
      </c>
      <c r="R466" s="3" t="str" cm="1">
        <f t="array" ref="R466:Y466">VLOOKUP($Q466,Cars[],{2,3,4,5,6,7,8,9},FALSE)</f>
        <v>MG</v>
      </c>
      <c r="S466" s="3" t="str">
        <v>Windsor EV</v>
      </c>
      <c r="T466" s="3" t="str">
        <v>MPV</v>
      </c>
      <c r="U466" s="3" t="str">
        <v>Electric</v>
      </c>
      <c r="V466" s="3" t="str">
        <v>Automatic</v>
      </c>
      <c r="W466" s="3">
        <v>1400000</v>
      </c>
      <c r="X466" s="3">
        <v>2024</v>
      </c>
      <c r="Y466" s="3">
        <v>3</v>
      </c>
      <c r="Z466" s="3" t="s">
        <v>93</v>
      </c>
      <c r="AA466" s="3" t="str">
        <f>VLOOKUP(Z466,Dealers[],5,FALSE)</f>
        <v>Central</v>
      </c>
      <c r="AB466" s="3" t="str" cm="1">
        <f t="array" ref="AB466:AE466">VLOOKUP($Z466,Dealers[],{2,7,8,9},FALSE)</f>
        <v>Bhopal Autoplex</v>
      </c>
      <c r="AC466" s="3">
        <v>2013</v>
      </c>
      <c r="AD466" s="3">
        <v>12000</v>
      </c>
      <c r="AE466" s="3">
        <v>3.9</v>
      </c>
      <c r="AF466" s="3" t="s">
        <v>192</v>
      </c>
      <c r="AG466" s="3" t="str">
        <f>VLOOKUP($AF466,SalesPerson[],2,FALSE)</f>
        <v>Priya Saini</v>
      </c>
      <c r="AH466" s="3">
        <f>_xlfn.XLOOKUP(AG466,Salespersons!$B:$B,Salespersons!$G:$G,,0)</f>
        <v>4</v>
      </c>
      <c r="AI466" s="3" t="str">
        <f>_xlfn.XLOOKUP(AG466,Salespersons!$B:$B,Salespersons!$I:$I,,0)</f>
        <v>True</v>
      </c>
      <c r="AJ466" s="3" t="s">
        <v>253</v>
      </c>
      <c r="AK466" s="14">
        <f t="shared" si="42"/>
        <v>0.03</v>
      </c>
      <c r="AL466" s="5">
        <v>42000</v>
      </c>
      <c r="AM466" s="5">
        <f t="shared" si="43"/>
        <v>1358000</v>
      </c>
      <c r="AN466" s="16">
        <f t="shared" si="47"/>
        <v>13.58</v>
      </c>
      <c r="AO466" s="3" t="s">
        <v>95</v>
      </c>
      <c r="AP466" s="3" t="s">
        <v>32</v>
      </c>
      <c r="AQ466" s="3" t="s">
        <v>46</v>
      </c>
      <c r="AR466" s="3" t="s">
        <v>24</v>
      </c>
      <c r="AS466" s="3" t="str" cm="1">
        <f t="array" ref="AS466:AW466">VLOOKUP($A466,Feedback[],{2,4,5,6,7},FALSE)</f>
        <v>FB0244</v>
      </c>
      <c r="AT466" s="3">
        <v>3</v>
      </c>
      <c r="AU466" s="3">
        <v>6</v>
      </c>
      <c r="AV466" s="3" t="str">
        <v>Dealer Visit</v>
      </c>
      <c r="AW466" s="3" t="str">
        <v>Delivery Delay</v>
      </c>
    </row>
    <row r="467" spans="1:49" x14ac:dyDescent="0.3">
      <c r="A467" s="3" t="s">
        <v>992</v>
      </c>
      <c r="B467" s="4">
        <v>45801</v>
      </c>
      <c r="C467" s="4" t="str">
        <f t="shared" si="44"/>
        <v>May</v>
      </c>
      <c r="D467" s="4" t="str">
        <f t="shared" si="45"/>
        <v>2025</v>
      </c>
      <c r="E467" s="4">
        <v>45823</v>
      </c>
      <c r="F467" s="3" t="s">
        <v>23</v>
      </c>
      <c r="G467" s="3">
        <f t="shared" si="46"/>
        <v>22</v>
      </c>
      <c r="H467" s="3" t="s">
        <v>80</v>
      </c>
      <c r="I467" s="3" t="str">
        <f>VLOOKUP($H467,Customers!$A$1:$I$721,2,FALSE)</f>
        <v>Aman Mehta</v>
      </c>
      <c r="J467" s="3" t="str">
        <f>VLOOKUP($H467,Customers!$A$1:$I$721,3,FALSE)</f>
        <v>Male</v>
      </c>
      <c r="K467" s="3">
        <f>VLOOKUP($H467,Customers!$A$1:$I$721,4,FALSE)</f>
        <v>52</v>
      </c>
      <c r="L467" s="3" t="str">
        <f>VLOOKUP($H467,Customers!$A$1:$I$721,5,FALSE)</f>
        <v>Gurugram</v>
      </c>
      <c r="M467" s="3" t="str">
        <f>VLOOKUP($H467,Customers!$A$1:$I$721,6,FALSE)</f>
        <v>Haryana</v>
      </c>
      <c r="N467" s="3" t="str">
        <f>VLOOKUP($H467,Customers!$A$1:$I$721,7,FALSE)</f>
        <v>Salaried - Private</v>
      </c>
      <c r="O467" s="3">
        <f>VLOOKUP($H467,Customers!$A$1:$I$721,8,FALSE)</f>
        <v>1180000</v>
      </c>
      <c r="P467" s="3" t="str">
        <f>VLOOKUP($H467,Customers!$A$1:$I$721,9,FALSE)</f>
        <v>Individual</v>
      </c>
      <c r="Q467" s="3" t="s">
        <v>81</v>
      </c>
      <c r="R467" s="3" t="str" cm="1">
        <f t="array" ref="R467:Y467">VLOOKUP($Q467,Cars[],{2,3,4,5,6,7,8,9},FALSE)</f>
        <v>Tata</v>
      </c>
      <c r="S467" s="3" t="str">
        <v>Tiago</v>
      </c>
      <c r="T467" s="3" t="str">
        <v>Hatchback</v>
      </c>
      <c r="U467" s="3" t="str">
        <v>Petrol</v>
      </c>
      <c r="V467" s="3" t="str">
        <v>Manual</v>
      </c>
      <c r="W467" s="3">
        <v>570000</v>
      </c>
      <c r="X467" s="3">
        <v>2022</v>
      </c>
      <c r="Y467" s="3">
        <v>3</v>
      </c>
      <c r="Z467" s="3" t="s">
        <v>37</v>
      </c>
      <c r="AA467" s="3" t="str">
        <f>VLOOKUP(Z467,Dealers[],5,FALSE)</f>
        <v>North</v>
      </c>
      <c r="AB467" s="3" t="str" cm="1">
        <f t="array" ref="AB467:AE467">VLOOKUP($Z467,Dealers[],{2,7,8,9},FALSE)</f>
        <v>Delhi Autoplex</v>
      </c>
      <c r="AC467" s="3">
        <v>2013</v>
      </c>
      <c r="AD467" s="3">
        <v>4500</v>
      </c>
      <c r="AE467" s="3">
        <v>3.7</v>
      </c>
      <c r="AF467" s="3" t="s">
        <v>142</v>
      </c>
      <c r="AG467" s="3" t="str">
        <f>VLOOKUP($AF467,SalesPerson[],2,FALSE)</f>
        <v>Lokesh Nair</v>
      </c>
      <c r="AH467" s="3">
        <f>_xlfn.XLOOKUP(AG467,Salespersons!$B:$B,Salespersons!$G:$G,,0)</f>
        <v>8</v>
      </c>
      <c r="AI467" s="3" t="str">
        <f>_xlfn.XLOOKUP(AG467,Salespersons!$B:$B,Salespersons!$I:$I,,0)</f>
        <v>False</v>
      </c>
      <c r="AJ467" s="3" t="s">
        <v>78</v>
      </c>
      <c r="AK467" s="14">
        <f t="shared" si="42"/>
        <v>1.0526315789473684E-2</v>
      </c>
      <c r="AL467" s="5">
        <v>6000</v>
      </c>
      <c r="AM467" s="5">
        <f t="shared" si="43"/>
        <v>564000</v>
      </c>
      <c r="AN467" s="16">
        <f t="shared" si="47"/>
        <v>5.64</v>
      </c>
      <c r="AO467" s="3" t="s">
        <v>31</v>
      </c>
      <c r="AP467" s="3" t="s">
        <v>227</v>
      </c>
      <c r="AQ467" s="3" t="s">
        <v>53</v>
      </c>
      <c r="AR467" s="3" t="s">
        <v>24</v>
      </c>
      <c r="AS467" s="3" t="s">
        <v>4646</v>
      </c>
      <c r="AT467" s="3" t="s">
        <v>4646</v>
      </c>
      <c r="AU467" s="3" t="s">
        <v>4646</v>
      </c>
      <c r="AV467" s="3" t="s">
        <v>4646</v>
      </c>
      <c r="AW467" s="3" t="s">
        <v>4646</v>
      </c>
    </row>
    <row r="468" spans="1:49" x14ac:dyDescent="0.3">
      <c r="A468" s="3" t="s">
        <v>993</v>
      </c>
      <c r="B468" s="4">
        <v>45803</v>
      </c>
      <c r="C468" s="4" t="str">
        <f t="shared" si="44"/>
        <v>May</v>
      </c>
      <c r="D468" s="4" t="str">
        <f t="shared" si="45"/>
        <v>2025</v>
      </c>
      <c r="E468" s="4">
        <v>45806</v>
      </c>
      <c r="F468" s="3" t="s">
        <v>23</v>
      </c>
      <c r="G468" s="3">
        <f t="shared" si="46"/>
        <v>3</v>
      </c>
      <c r="H468" s="3" t="s">
        <v>994</v>
      </c>
      <c r="I468" s="3" t="str">
        <f>VLOOKUP($H468,Customers!$A$1:$I$721,2,FALSE)</f>
        <v>Arjun Das</v>
      </c>
      <c r="J468" s="3" t="str">
        <f>VLOOKUP($H468,Customers!$A$1:$I$721,3,FALSE)</f>
        <v>Male</v>
      </c>
      <c r="K468" s="3">
        <f>VLOOKUP($H468,Customers!$A$1:$I$721,4,FALSE)</f>
        <v>62</v>
      </c>
      <c r="L468" s="3" t="str">
        <f>VLOOKUP($H468,Customers!$A$1:$I$721,5,FALSE)</f>
        <v>Pune</v>
      </c>
      <c r="M468" s="3" t="str">
        <f>VLOOKUP($H468,Customers!$A$1:$I$721,6,FALSE)</f>
        <v>Maharashtra</v>
      </c>
      <c r="N468" s="3" t="str">
        <f>VLOOKUP($H468,Customers!$A$1:$I$721,7,FALSE)</f>
        <v>Self-Employed Professional</v>
      </c>
      <c r="O468" s="3">
        <f>VLOOKUP($H468,Customers!$A$1:$I$721,8,FALSE)</f>
        <v>1210000</v>
      </c>
      <c r="P468" s="3" t="str">
        <f>VLOOKUP($H468,Customers!$A$1:$I$721,9,FALSE)</f>
        <v>Individual</v>
      </c>
      <c r="Q468" s="3" t="s">
        <v>103</v>
      </c>
      <c r="R468" s="3" t="str" cm="1">
        <f t="array" ref="R468:Y468">VLOOKUP($Q468,Cars[],{2,3,4,5,6,7,8,9},FALSE)</f>
        <v>Maruti Suzuki</v>
      </c>
      <c r="S468" s="3" t="str">
        <v>Ertiga</v>
      </c>
      <c r="T468" s="3" t="str">
        <v>MPV</v>
      </c>
      <c r="U468" s="3" t="str">
        <v>CNG</v>
      </c>
      <c r="V468" s="3" t="str">
        <v>Manual</v>
      </c>
      <c r="W468" s="3">
        <v>900000</v>
      </c>
      <c r="X468" s="3">
        <v>2022</v>
      </c>
      <c r="Y468" s="3">
        <v>3</v>
      </c>
      <c r="Z468" s="3" t="s">
        <v>249</v>
      </c>
      <c r="AA468" s="3" t="str">
        <f>VLOOKUP(Z468,Dealers[],5,FALSE)</f>
        <v>East</v>
      </c>
      <c r="AB468" s="3" t="str" cm="1">
        <f t="array" ref="AB468:AE468">VLOOKUP($Z468,Dealers[],{2,7,8,9},FALSE)</f>
        <v>Patna Autoplex</v>
      </c>
      <c r="AC468" s="3">
        <v>2007</v>
      </c>
      <c r="AD468" s="3">
        <v>8000</v>
      </c>
      <c r="AE468" s="3">
        <v>3.9</v>
      </c>
      <c r="AF468" s="3" t="s">
        <v>457</v>
      </c>
      <c r="AG468" s="3" t="str">
        <f>VLOOKUP($AF468,SalesPerson[],2,FALSE)</f>
        <v>Priya Singh</v>
      </c>
      <c r="AH468" s="3">
        <f>_xlfn.XLOOKUP(AG468,Salespersons!$B:$B,Salespersons!$G:$G,,0)</f>
        <v>7</v>
      </c>
      <c r="AI468" s="3" t="str">
        <f>_xlfn.XLOOKUP(AG468,Salespersons!$B:$B,Salespersons!$I:$I,,0)</f>
        <v>True</v>
      </c>
      <c r="AJ468" s="3" t="s">
        <v>59</v>
      </c>
      <c r="AK468" s="14">
        <f t="shared" si="42"/>
        <v>3.2222222222222222E-2</v>
      </c>
      <c r="AL468" s="5">
        <v>29000</v>
      </c>
      <c r="AM468" s="5">
        <f t="shared" si="43"/>
        <v>871000</v>
      </c>
      <c r="AN468" s="16">
        <f t="shared" si="47"/>
        <v>8.7100000000000009</v>
      </c>
      <c r="AO468" s="3" t="s">
        <v>20</v>
      </c>
      <c r="AP468" s="3" t="s">
        <v>21</v>
      </c>
      <c r="AQ468" s="3" t="s">
        <v>122</v>
      </c>
      <c r="AR468" s="3" t="s">
        <v>24</v>
      </c>
      <c r="AS468" s="3" t="s">
        <v>4646</v>
      </c>
      <c r="AT468" s="3" t="s">
        <v>4646</v>
      </c>
      <c r="AU468" s="3" t="s">
        <v>4646</v>
      </c>
      <c r="AV468" s="3" t="s">
        <v>4646</v>
      </c>
      <c r="AW468" s="3" t="s">
        <v>4646</v>
      </c>
    </row>
    <row r="469" spans="1:49" x14ac:dyDescent="0.3">
      <c r="A469" s="3" t="s">
        <v>995</v>
      </c>
      <c r="B469" s="4">
        <v>45804</v>
      </c>
      <c r="C469" s="4" t="str">
        <f t="shared" si="44"/>
        <v>May</v>
      </c>
      <c r="D469" s="4" t="str">
        <f t="shared" si="45"/>
        <v>2025</v>
      </c>
      <c r="E469" s="4">
        <v>45839</v>
      </c>
      <c r="F469" s="3" t="s">
        <v>23</v>
      </c>
      <c r="G469" s="3">
        <f t="shared" si="46"/>
        <v>35</v>
      </c>
      <c r="H469" s="3" t="s">
        <v>996</v>
      </c>
      <c r="I469" s="3" t="str">
        <f>VLOOKUP($H469,Customers!$A$1:$I$721,2,FALSE)</f>
        <v>Pradeep Iyer</v>
      </c>
      <c r="J469" s="3" t="str">
        <f>VLOOKUP($H469,Customers!$A$1:$I$721,3,FALSE)</f>
        <v>Male</v>
      </c>
      <c r="K469" s="3">
        <f>VLOOKUP($H469,Customers!$A$1:$I$721,4,FALSE)</f>
        <v>30</v>
      </c>
      <c r="L469" s="3" t="str">
        <f>VLOOKUP($H469,Customers!$A$1:$I$721,5,FALSE)</f>
        <v>Bhubaneswar</v>
      </c>
      <c r="M469" s="3" t="str">
        <f>VLOOKUP($H469,Customers!$A$1:$I$721,6,FALSE)</f>
        <v>Odisha</v>
      </c>
      <c r="N469" s="3" t="str">
        <f>VLOOKUP($H469,Customers!$A$1:$I$721,7,FALSE)</f>
        <v>Self-Employed Professional</v>
      </c>
      <c r="O469" s="3">
        <f>VLOOKUP($H469,Customers!$A$1:$I$721,8,FALSE)</f>
        <v>2110000</v>
      </c>
      <c r="P469" s="3" t="str">
        <f>VLOOKUP($H469,Customers!$A$1:$I$721,9,FALSE)</f>
        <v>Individual</v>
      </c>
      <c r="Q469" s="3" t="s">
        <v>67</v>
      </c>
      <c r="R469" s="3" t="str" cm="1">
        <f t="array" ref="R469:Y469">VLOOKUP($Q469,Cars[],{2,3,4,5,6,7,8,9},FALSE)</f>
        <v>Maruti Suzuki</v>
      </c>
      <c r="S469" s="3" t="str">
        <v>Dzire</v>
      </c>
      <c r="T469" s="3" t="str">
        <v>Sedan</v>
      </c>
      <c r="U469" s="3" t="str">
        <v>Petrol</v>
      </c>
      <c r="V469" s="3" t="str">
        <v>Manual</v>
      </c>
      <c r="W469" s="3">
        <v>690000</v>
      </c>
      <c r="X469" s="3">
        <v>2024</v>
      </c>
      <c r="Y469" s="3">
        <v>3</v>
      </c>
      <c r="Z469" s="3" t="s">
        <v>63</v>
      </c>
      <c r="AA469" s="3" t="str">
        <f>VLOOKUP(Z469,Dealers[],5,FALSE)</f>
        <v>East</v>
      </c>
      <c r="AB469" s="3" t="str" cm="1">
        <f t="array" ref="AB469:AE469">VLOOKUP($Z469,Dealers[],{2,7,8,9},FALSE)</f>
        <v>Bhubaneswar Motors</v>
      </c>
      <c r="AC469" s="3">
        <v>2008</v>
      </c>
      <c r="AD469" s="3">
        <v>4500</v>
      </c>
      <c r="AE469" s="3">
        <v>4.3</v>
      </c>
      <c r="AF469" s="3" t="s">
        <v>64</v>
      </c>
      <c r="AG469" s="3" t="str">
        <f>VLOOKUP($AF469,SalesPerson[],2,FALSE)</f>
        <v>Akash Jain</v>
      </c>
      <c r="AH469" s="3">
        <f>_xlfn.XLOOKUP(AG469,Salespersons!$B:$B,Salespersons!$G:$G,,0)</f>
        <v>5</v>
      </c>
      <c r="AI469" s="3" t="str">
        <f>_xlfn.XLOOKUP(AG469,Salespersons!$B:$B,Salespersons!$I:$I,,0)</f>
        <v>True</v>
      </c>
      <c r="AJ469" s="3" t="s">
        <v>45</v>
      </c>
      <c r="AK469" s="14">
        <f t="shared" si="42"/>
        <v>3.7681159420289857E-2</v>
      </c>
      <c r="AL469" s="5">
        <v>26000</v>
      </c>
      <c r="AM469" s="5">
        <f t="shared" si="43"/>
        <v>664000</v>
      </c>
      <c r="AN469" s="16">
        <f t="shared" si="47"/>
        <v>6.64</v>
      </c>
      <c r="AO469" s="3" t="s">
        <v>95</v>
      </c>
      <c r="AP469" s="3" t="s">
        <v>39</v>
      </c>
      <c r="AQ469" s="3" t="s">
        <v>86</v>
      </c>
      <c r="AR469" s="3" t="s">
        <v>24</v>
      </c>
      <c r="AS469" s="3" t="str" cm="1">
        <f t="array" ref="AS469:AW469">VLOOKUP($A469,Feedback[],{2,4,5,6,7},FALSE)</f>
        <v>FB0245</v>
      </c>
      <c r="AT469" s="3">
        <v>3</v>
      </c>
      <c r="AU469" s="3">
        <v>6</v>
      </c>
      <c r="AV469" s="3" t="str">
        <v>Dealer Visit</v>
      </c>
      <c r="AW469" s="3" t="str">
        <v>Pricing</v>
      </c>
    </row>
    <row r="470" spans="1:49" x14ac:dyDescent="0.3">
      <c r="A470" s="3" t="s">
        <v>997</v>
      </c>
      <c r="B470" s="4">
        <v>45805</v>
      </c>
      <c r="C470" s="4" t="str">
        <f t="shared" si="44"/>
        <v>May</v>
      </c>
      <c r="D470" s="4" t="str">
        <f t="shared" si="45"/>
        <v>2025</v>
      </c>
      <c r="E470" s="4">
        <v>45836</v>
      </c>
      <c r="F470" s="3" t="s">
        <v>23</v>
      </c>
      <c r="G470" s="3">
        <f t="shared" si="46"/>
        <v>31</v>
      </c>
      <c r="H470" s="3" t="s">
        <v>998</v>
      </c>
      <c r="I470" s="3" t="str">
        <f>VLOOKUP($H470,Customers!$A$1:$I$721,2,FALSE)</f>
        <v>Swati Sharma</v>
      </c>
      <c r="J470" s="3" t="str">
        <f>VLOOKUP($H470,Customers!$A$1:$I$721,3,FALSE)</f>
        <v>Female</v>
      </c>
      <c r="K470" s="3">
        <f>VLOOKUP($H470,Customers!$A$1:$I$721,4,FALSE)</f>
        <v>46</v>
      </c>
      <c r="L470" s="3" t="str">
        <f>VLOOKUP($H470,Customers!$A$1:$I$721,5,FALSE)</f>
        <v>Coimbatore</v>
      </c>
      <c r="M470" s="3" t="str">
        <f>VLOOKUP($H470,Customers!$A$1:$I$721,6,FALSE)</f>
        <v>Tamil Nadu</v>
      </c>
      <c r="N470" s="3" t="str">
        <f>VLOOKUP($H470,Customers!$A$1:$I$721,7,FALSE)</f>
        <v>Salaried - Private</v>
      </c>
      <c r="O470" s="3">
        <f>VLOOKUP($H470,Customers!$A$1:$I$721,8,FALSE)</f>
        <v>1140000</v>
      </c>
      <c r="P470" s="3" t="str">
        <f>VLOOKUP($H470,Customers!$A$1:$I$721,9,FALSE)</f>
        <v>Individual</v>
      </c>
      <c r="Q470" s="3" t="s">
        <v>379</v>
      </c>
      <c r="R470" s="3" t="str" cm="1">
        <f t="array" ref="R470:Y470">VLOOKUP($Q470,Cars[],{2,3,4,5,6,7,8,9},FALSE)</f>
        <v>Mahindra</v>
      </c>
      <c r="S470" s="3" t="str">
        <v>Scorpio-N</v>
      </c>
      <c r="T470" s="3" t="str">
        <v>SUV</v>
      </c>
      <c r="U470" s="3" t="str">
        <v>Diesel</v>
      </c>
      <c r="V470" s="3" t="str">
        <v>Automatic</v>
      </c>
      <c r="W470" s="3">
        <v>1500000</v>
      </c>
      <c r="X470" s="3">
        <v>2022</v>
      </c>
      <c r="Y470" s="3">
        <v>4</v>
      </c>
      <c r="Z470" s="3" t="s">
        <v>186</v>
      </c>
      <c r="AA470" s="3" t="str">
        <f>VLOOKUP(Z470,Dealers[],5,FALSE)</f>
        <v>South</v>
      </c>
      <c r="AB470" s="3" t="str" cm="1">
        <f t="array" ref="AB470:AE470">VLOOKUP($Z470,Dealers[],{2,7,8,9},FALSE)</f>
        <v>Coimbatore Car World</v>
      </c>
      <c r="AC470" s="3">
        <v>2015</v>
      </c>
      <c r="AD470" s="3">
        <v>4500</v>
      </c>
      <c r="AE470" s="3">
        <v>4.3</v>
      </c>
      <c r="AF470" s="3" t="s">
        <v>604</v>
      </c>
      <c r="AG470" s="3" t="str">
        <f>VLOOKUP($AF470,SalesPerson[],2,FALSE)</f>
        <v>Yash Rao</v>
      </c>
      <c r="AH470" s="3">
        <f>_xlfn.XLOOKUP(AG470,Salespersons!$B:$B,Salespersons!$G:$G,,0)</f>
        <v>7</v>
      </c>
      <c r="AI470" s="3" t="str">
        <f>_xlfn.XLOOKUP(AG470,Salespersons!$B:$B,Salespersons!$I:$I,,0)</f>
        <v>True</v>
      </c>
      <c r="AJ470" s="3" t="s">
        <v>19</v>
      </c>
      <c r="AK470" s="14">
        <f t="shared" si="42"/>
        <v>2.5333333333333333E-2</v>
      </c>
      <c r="AL470" s="5">
        <v>38000</v>
      </c>
      <c r="AM470" s="5">
        <f t="shared" si="43"/>
        <v>1462000</v>
      </c>
      <c r="AN470" s="16">
        <f t="shared" si="47"/>
        <v>14.62</v>
      </c>
      <c r="AO470" s="3" t="s">
        <v>31</v>
      </c>
      <c r="AP470" s="3" t="s">
        <v>39</v>
      </c>
      <c r="AQ470" s="3" t="s">
        <v>122</v>
      </c>
      <c r="AR470" s="3" t="s">
        <v>24</v>
      </c>
      <c r="AS470" s="3" t="str" cm="1">
        <f t="array" ref="AS470:AW470">VLOOKUP($A470,Feedback[],{2,4,5,6,7},FALSE)</f>
        <v>FB0246</v>
      </c>
      <c r="AT470" s="3">
        <v>3</v>
      </c>
      <c r="AU470" s="3">
        <v>5</v>
      </c>
      <c r="AV470" s="3" t="str">
        <v>Online Survey</v>
      </c>
      <c r="AW470" s="3" t="str">
        <v>Delivery Delay</v>
      </c>
    </row>
    <row r="471" spans="1:49" x14ac:dyDescent="0.3">
      <c r="A471" s="3" t="s">
        <v>999</v>
      </c>
      <c r="B471" s="4">
        <v>45808</v>
      </c>
      <c r="C471" s="4" t="str">
        <f t="shared" si="44"/>
        <v>May</v>
      </c>
      <c r="D471" s="4" t="str">
        <f t="shared" si="45"/>
        <v>2025</v>
      </c>
      <c r="E471" s="4">
        <v>45834</v>
      </c>
      <c r="F471" s="3" t="s">
        <v>23</v>
      </c>
      <c r="G471" s="3">
        <f t="shared" si="46"/>
        <v>26</v>
      </c>
      <c r="H471" s="3" t="s">
        <v>1000</v>
      </c>
      <c r="I471" s="3" t="str">
        <f>VLOOKUP($H471,Customers!$A$1:$I$721,2,FALSE)</f>
        <v>Imran Rao</v>
      </c>
      <c r="J471" s="3" t="str">
        <f>VLOOKUP($H471,Customers!$A$1:$I$721,3,FALSE)</f>
        <v>Male</v>
      </c>
      <c r="K471" s="3">
        <f>VLOOKUP($H471,Customers!$A$1:$I$721,4,FALSE)</f>
        <v>21</v>
      </c>
      <c r="L471" s="3" t="str">
        <f>VLOOKUP($H471,Customers!$A$1:$I$721,5,FALSE)</f>
        <v>Bengaluru</v>
      </c>
      <c r="M471" s="3" t="str">
        <f>VLOOKUP($H471,Customers!$A$1:$I$721,6,FALSE)</f>
        <v>Karnataka</v>
      </c>
      <c r="N471" s="3" t="str">
        <f>VLOOKUP($H471,Customers!$A$1:$I$721,7,FALSE)</f>
        <v>Retired</v>
      </c>
      <c r="O471" s="3">
        <f>VLOOKUP($H471,Customers!$A$1:$I$721,8,FALSE)</f>
        <v>740000</v>
      </c>
      <c r="P471" s="3" t="str">
        <f>VLOOKUP($H471,Customers!$A$1:$I$721,9,FALSE)</f>
        <v>Individual</v>
      </c>
      <c r="Q471" s="3" t="s">
        <v>332</v>
      </c>
      <c r="R471" s="3" t="str" cm="1">
        <f t="array" ref="R471:Y471">VLOOKUP($Q471,Cars[],{2,3,4,5,6,7,8,9},FALSE)</f>
        <v>Kia</v>
      </c>
      <c r="S471" s="3" t="str">
        <v>Seltos</v>
      </c>
      <c r="T471" s="3" t="str">
        <v>SUV</v>
      </c>
      <c r="U471" s="3" t="str">
        <v>Petrol</v>
      </c>
      <c r="V471" s="3" t="str">
        <v>Automatic</v>
      </c>
      <c r="W471" s="3">
        <v>1350000</v>
      </c>
      <c r="X471" s="3">
        <v>2023</v>
      </c>
      <c r="Y471" s="3">
        <v>3</v>
      </c>
      <c r="Z471" s="3" t="s">
        <v>37</v>
      </c>
      <c r="AA471" s="3" t="str">
        <f>VLOOKUP(Z471,Dealers[],5,FALSE)</f>
        <v>North</v>
      </c>
      <c r="AB471" s="3" t="str" cm="1">
        <f t="array" ref="AB471:AE471">VLOOKUP($Z471,Dealers[],{2,7,8,9},FALSE)</f>
        <v>Delhi Autoplex</v>
      </c>
      <c r="AC471" s="3">
        <v>2013</v>
      </c>
      <c r="AD471" s="3">
        <v>4500</v>
      </c>
      <c r="AE471" s="3">
        <v>3.7</v>
      </c>
      <c r="AF471" s="3" t="s">
        <v>38</v>
      </c>
      <c r="AG471" s="3" t="str">
        <f>VLOOKUP($AF471,SalesPerson[],2,FALSE)</f>
        <v>Nisha Iyer</v>
      </c>
      <c r="AH471" s="3">
        <f>_xlfn.XLOOKUP(AG471,Salespersons!$B:$B,Salespersons!$G:$G,,0)</f>
        <v>4</v>
      </c>
      <c r="AI471" s="3" t="str">
        <f>_xlfn.XLOOKUP(AG471,Salespersons!$B:$B,Salespersons!$I:$I,,0)</f>
        <v>True</v>
      </c>
      <c r="AJ471" s="3" t="s">
        <v>78</v>
      </c>
      <c r="AK471" s="14">
        <f t="shared" si="42"/>
        <v>4.7407407407407405E-2</v>
      </c>
      <c r="AL471" s="5">
        <v>64000</v>
      </c>
      <c r="AM471" s="5">
        <f t="shared" si="43"/>
        <v>1286000</v>
      </c>
      <c r="AN471" s="16">
        <f t="shared" si="47"/>
        <v>12.86</v>
      </c>
      <c r="AO471" s="3" t="s">
        <v>20</v>
      </c>
      <c r="AP471" s="3" t="s">
        <v>21</v>
      </c>
      <c r="AQ471" s="3" t="s">
        <v>119</v>
      </c>
      <c r="AR471" s="3" t="s">
        <v>47</v>
      </c>
      <c r="AS471" s="3" t="str" cm="1">
        <f t="array" ref="AS471:AW471">VLOOKUP($A471,Feedback[],{2,4,5,6,7},FALSE)</f>
        <v>FB0247</v>
      </c>
      <c r="AT471" s="3">
        <v>3</v>
      </c>
      <c r="AU471" s="3">
        <v>8</v>
      </c>
      <c r="AV471" s="3" t="str">
        <v>Email</v>
      </c>
      <c r="AW471" s="3" t="str">
        <v>Vehicle Quality</v>
      </c>
    </row>
    <row r="472" spans="1:49" x14ac:dyDescent="0.3">
      <c r="A472" s="3" t="s">
        <v>1001</v>
      </c>
      <c r="B472" s="4">
        <v>45811</v>
      </c>
      <c r="C472" s="4" t="str">
        <f t="shared" si="44"/>
        <v>Jun</v>
      </c>
      <c r="D472" s="4" t="str">
        <f t="shared" si="45"/>
        <v>2025</v>
      </c>
      <c r="E472" s="4">
        <v>45843</v>
      </c>
      <c r="F472" s="3" t="s">
        <v>23</v>
      </c>
      <c r="G472" s="3">
        <f t="shared" si="46"/>
        <v>32</v>
      </c>
      <c r="H472" s="3" t="s">
        <v>1002</v>
      </c>
      <c r="I472" s="3" t="str">
        <f>VLOOKUP($H472,Customers!$A$1:$I$721,2,FALSE)</f>
        <v>Harsh Malhotra</v>
      </c>
      <c r="J472" s="3" t="str">
        <f>VLOOKUP($H472,Customers!$A$1:$I$721,3,FALSE)</f>
        <v>Male</v>
      </c>
      <c r="K472" s="3">
        <f>VLOOKUP($H472,Customers!$A$1:$I$721,4,FALSE)</f>
        <v>50</v>
      </c>
      <c r="L472" s="3" t="str">
        <f>VLOOKUP($H472,Customers!$A$1:$I$721,5,FALSE)</f>
        <v>Pune</v>
      </c>
      <c r="M472" s="3" t="str">
        <f>VLOOKUP($H472,Customers!$A$1:$I$721,6,FALSE)</f>
        <v>Maharashtra</v>
      </c>
      <c r="N472" s="3" t="str">
        <f>VLOOKUP($H472,Customers!$A$1:$I$721,7,FALSE)</f>
        <v>Retired</v>
      </c>
      <c r="O472" s="3">
        <f>VLOOKUP($H472,Customers!$A$1:$I$721,8,FALSE)</f>
        <v>750000</v>
      </c>
      <c r="P472" s="3" t="str">
        <f>VLOOKUP($H472,Customers!$A$1:$I$721,9,FALSE)</f>
        <v>Individual</v>
      </c>
      <c r="Q472" s="3" t="s">
        <v>332</v>
      </c>
      <c r="R472" s="3" t="str" cm="1">
        <f t="array" ref="R472:Y472">VLOOKUP($Q472,Cars[],{2,3,4,5,6,7,8,9},FALSE)</f>
        <v>Kia</v>
      </c>
      <c r="S472" s="3" t="str">
        <v>Seltos</v>
      </c>
      <c r="T472" s="3" t="str">
        <v>SUV</v>
      </c>
      <c r="U472" s="3" t="str">
        <v>Petrol</v>
      </c>
      <c r="V472" s="3" t="str">
        <v>Automatic</v>
      </c>
      <c r="W472" s="3">
        <v>1350000</v>
      </c>
      <c r="X472" s="3">
        <v>2023</v>
      </c>
      <c r="Y472" s="3">
        <v>3</v>
      </c>
      <c r="Z472" s="3" t="s">
        <v>163</v>
      </c>
      <c r="AA472" s="3" t="str">
        <f>VLOOKUP(Z472,Dealers[],5,FALSE)</f>
        <v>West</v>
      </c>
      <c r="AB472" s="3" t="str" cm="1">
        <f t="array" ref="AB472:AE472">VLOOKUP($Z472,Dealers[],{2,7,8,9},FALSE)</f>
        <v>Mumbai Autoplex</v>
      </c>
      <c r="AC472" s="3">
        <v>2011</v>
      </c>
      <c r="AD472" s="3">
        <v>12000</v>
      </c>
      <c r="AE472" s="3">
        <v>3.5</v>
      </c>
      <c r="AF472" s="3" t="s">
        <v>164</v>
      </c>
      <c r="AG472" s="3" t="str">
        <f>VLOOKUP($AF472,SalesPerson[],2,FALSE)</f>
        <v>Ankit Rao</v>
      </c>
      <c r="AH472" s="3">
        <f>_xlfn.XLOOKUP(AG472,Salespersons!$B:$B,Salespersons!$G:$G,,0)</f>
        <v>7</v>
      </c>
      <c r="AI472" s="3" t="str">
        <f>_xlfn.XLOOKUP(AG472,Salespersons!$B:$B,Salespersons!$I:$I,,0)</f>
        <v>True</v>
      </c>
      <c r="AJ472" s="3" t="s">
        <v>59</v>
      </c>
      <c r="AK472" s="14">
        <f t="shared" si="42"/>
        <v>4.8888888888888891E-2</v>
      </c>
      <c r="AL472" s="5">
        <v>66000</v>
      </c>
      <c r="AM472" s="5">
        <f t="shared" si="43"/>
        <v>1284000</v>
      </c>
      <c r="AN472" s="16">
        <f t="shared" si="47"/>
        <v>12.84</v>
      </c>
      <c r="AO472" s="3" t="s">
        <v>31</v>
      </c>
      <c r="AP472" s="3" t="s">
        <v>70</v>
      </c>
      <c r="AQ472" s="3" t="s">
        <v>46</v>
      </c>
      <c r="AR472" s="3" t="s">
        <v>24</v>
      </c>
      <c r="AS472" s="3" t="str" cm="1">
        <f t="array" ref="AS472:AW472">VLOOKUP($A472,Feedback[],{2,4,5,6,7},FALSE)</f>
        <v>FB0248</v>
      </c>
      <c r="AT472" s="3">
        <v>5</v>
      </c>
      <c r="AU472" s="3">
        <v>10</v>
      </c>
      <c r="AV472" s="3" t="str">
        <v>Online Survey</v>
      </c>
      <c r="AW472" s="3" t="str">
        <v>None</v>
      </c>
    </row>
    <row r="473" spans="1:49" x14ac:dyDescent="0.3">
      <c r="A473" s="3" t="s">
        <v>1003</v>
      </c>
      <c r="B473" s="4">
        <v>45811</v>
      </c>
      <c r="C473" s="4" t="str">
        <f t="shared" si="44"/>
        <v>Jun</v>
      </c>
      <c r="D473" s="4" t="str">
        <f t="shared" si="45"/>
        <v>2025</v>
      </c>
      <c r="E473" s="4">
        <v>45819</v>
      </c>
      <c r="F473" s="3" t="s">
        <v>23</v>
      </c>
      <c r="G473" s="3">
        <f t="shared" si="46"/>
        <v>8</v>
      </c>
      <c r="H473" s="3" t="s">
        <v>394</v>
      </c>
      <c r="I473" s="3" t="str">
        <f>VLOOKUP($H473,Customers!$A$1:$I$721,2,FALSE)</f>
        <v>Sneha Saini</v>
      </c>
      <c r="J473" s="3" t="str">
        <f>VLOOKUP($H473,Customers!$A$1:$I$721,3,FALSE)</f>
        <v>Female</v>
      </c>
      <c r="K473" s="3">
        <f>VLOOKUP($H473,Customers!$A$1:$I$721,4,FALSE)</f>
        <v>21</v>
      </c>
      <c r="L473" s="3" t="str">
        <f>VLOOKUP($H473,Customers!$A$1:$I$721,5,FALSE)</f>
        <v>Patna</v>
      </c>
      <c r="M473" s="3" t="str">
        <f>VLOOKUP($H473,Customers!$A$1:$I$721,6,FALSE)</f>
        <v>Bihar</v>
      </c>
      <c r="N473" s="3" t="str">
        <f>VLOOKUP($H473,Customers!$A$1:$I$721,7,FALSE)</f>
        <v>Self-Employed Professional</v>
      </c>
      <c r="O473" s="3">
        <f>VLOOKUP($H473,Customers!$A$1:$I$721,8,FALSE)</f>
        <v>2480000</v>
      </c>
      <c r="P473" s="3" t="str">
        <f>VLOOKUP($H473,Customers!$A$1:$I$721,9,FALSE)</f>
        <v>Individual</v>
      </c>
      <c r="Q473" s="3" t="s">
        <v>138</v>
      </c>
      <c r="R473" s="3" t="str" cm="1">
        <f t="array" ref="R473:Y473">VLOOKUP($Q473,Cars[],{2,3,4,5,6,7,8,9},FALSE)</f>
        <v>Tata</v>
      </c>
      <c r="S473" s="3" t="str">
        <v>Nexon</v>
      </c>
      <c r="T473" s="3" t="str">
        <v>SUV</v>
      </c>
      <c r="U473" s="3" t="str">
        <v>Diesel</v>
      </c>
      <c r="V473" s="3" t="str">
        <v>Manual</v>
      </c>
      <c r="W473" s="3">
        <v>950000</v>
      </c>
      <c r="X473" s="3">
        <v>2023</v>
      </c>
      <c r="Y473" s="3">
        <v>3</v>
      </c>
      <c r="Z473" s="3" t="s">
        <v>249</v>
      </c>
      <c r="AA473" s="3" t="str">
        <f>VLOOKUP(Z473,Dealers[],5,FALSE)</f>
        <v>East</v>
      </c>
      <c r="AB473" s="3" t="str" cm="1">
        <f t="array" ref="AB473:AE473">VLOOKUP($Z473,Dealers[],{2,7,8,9},FALSE)</f>
        <v>Patna Autoplex</v>
      </c>
      <c r="AC473" s="3">
        <v>2007</v>
      </c>
      <c r="AD473" s="3">
        <v>8000</v>
      </c>
      <c r="AE473" s="3">
        <v>3.9</v>
      </c>
      <c r="AF473" s="3" t="s">
        <v>396</v>
      </c>
      <c r="AG473" s="3" t="str">
        <f>VLOOKUP($AF473,SalesPerson[],2,FALSE)</f>
        <v>Akash Pillai</v>
      </c>
      <c r="AH473" s="3">
        <f>_xlfn.XLOOKUP(AG473,Salespersons!$B:$B,Salespersons!$G:$G,,0)</f>
        <v>7</v>
      </c>
      <c r="AI473" s="3" t="str">
        <f>_xlfn.XLOOKUP(AG473,Salespersons!$B:$B,Salespersons!$I:$I,,0)</f>
        <v>True</v>
      </c>
      <c r="AJ473" s="3" t="s">
        <v>78</v>
      </c>
      <c r="AK473" s="14">
        <f t="shared" si="42"/>
        <v>3.8947368421052633E-2</v>
      </c>
      <c r="AL473" s="5">
        <v>37000</v>
      </c>
      <c r="AM473" s="5">
        <f t="shared" si="43"/>
        <v>913000</v>
      </c>
      <c r="AN473" s="16">
        <f t="shared" si="47"/>
        <v>9.1300000000000008</v>
      </c>
      <c r="AO473" s="3" t="s">
        <v>20</v>
      </c>
      <c r="AP473" s="3" t="s">
        <v>21</v>
      </c>
      <c r="AQ473" s="3" t="s">
        <v>86</v>
      </c>
      <c r="AR473" s="3" t="s">
        <v>24</v>
      </c>
      <c r="AS473" s="3" t="s">
        <v>4646</v>
      </c>
      <c r="AT473" s="3" t="s">
        <v>4646</v>
      </c>
      <c r="AU473" s="3" t="s">
        <v>4646</v>
      </c>
      <c r="AV473" s="3" t="s">
        <v>4646</v>
      </c>
      <c r="AW473" s="3" t="s">
        <v>4646</v>
      </c>
    </row>
    <row r="474" spans="1:49" x14ac:dyDescent="0.3">
      <c r="A474" s="3" t="s">
        <v>1004</v>
      </c>
      <c r="B474" s="4">
        <v>45811</v>
      </c>
      <c r="C474" s="4" t="str">
        <f t="shared" si="44"/>
        <v>Jun</v>
      </c>
      <c r="D474" s="4" t="str">
        <f t="shared" si="45"/>
        <v>2025</v>
      </c>
      <c r="E474" s="4">
        <v>45845</v>
      </c>
      <c r="F474" s="3" t="s">
        <v>23</v>
      </c>
      <c r="G474" s="3">
        <f t="shared" si="46"/>
        <v>34</v>
      </c>
      <c r="H474" s="3" t="s">
        <v>1005</v>
      </c>
      <c r="I474" s="3" t="str">
        <f>VLOOKUP($H474,Customers!$A$1:$I$721,2,FALSE)</f>
        <v>Suresh Iyer</v>
      </c>
      <c r="J474" s="3" t="str">
        <f>VLOOKUP($H474,Customers!$A$1:$I$721,3,FALSE)</f>
        <v>Male</v>
      </c>
      <c r="K474" s="3">
        <f>VLOOKUP($H474,Customers!$A$1:$I$721,4,FALSE)</f>
        <v>44</v>
      </c>
      <c r="L474" s="3" t="str">
        <f>VLOOKUP($H474,Customers!$A$1:$I$721,5,FALSE)</f>
        <v>Indore</v>
      </c>
      <c r="M474" s="3" t="str">
        <f>VLOOKUP($H474,Customers!$A$1:$I$721,6,FALSE)</f>
        <v>Madhya Pradesh</v>
      </c>
      <c r="N474" s="3" t="str">
        <f>VLOOKUP($H474,Customers!$A$1:$I$721,7,FALSE)</f>
        <v>Salaried - Private</v>
      </c>
      <c r="O474" s="3">
        <f>VLOOKUP($H474,Customers!$A$1:$I$721,8,FALSE)</f>
        <v>1280000</v>
      </c>
      <c r="P474" s="3" t="str">
        <f>VLOOKUP($H474,Customers!$A$1:$I$721,9,FALSE)</f>
        <v>Individual</v>
      </c>
      <c r="Q474" s="3" t="s">
        <v>27</v>
      </c>
      <c r="R474" s="3" t="str" cm="1">
        <f t="array" ref="R474:Y474">VLOOKUP($Q474,Cars[],{2,3,4,5,6,7,8,9},FALSE)</f>
        <v>Maruti Suzuki</v>
      </c>
      <c r="S474" s="3" t="str">
        <v>Brezza</v>
      </c>
      <c r="T474" s="3" t="str">
        <v>SUV</v>
      </c>
      <c r="U474" s="3" t="str">
        <v>Petrol</v>
      </c>
      <c r="V474" s="3" t="str">
        <v>Automatic</v>
      </c>
      <c r="W474" s="3">
        <v>900000</v>
      </c>
      <c r="X474" s="3">
        <v>2022</v>
      </c>
      <c r="Y474" s="3">
        <v>3</v>
      </c>
      <c r="Z474" s="3" t="s">
        <v>73</v>
      </c>
      <c r="AA474" s="3" t="str">
        <f>VLOOKUP(Z474,Dealers[],5,FALSE)</f>
        <v>Central</v>
      </c>
      <c r="AB474" s="3" t="str" cm="1">
        <f t="array" ref="AB474:AE474">VLOOKUP($Z474,Dealers[],{2,7,8,9},FALSE)</f>
        <v>Indore Wheels</v>
      </c>
      <c r="AC474" s="3">
        <v>2019</v>
      </c>
      <c r="AD474" s="3">
        <v>3000</v>
      </c>
      <c r="AE474" s="3">
        <v>4.7</v>
      </c>
      <c r="AF474" s="3" t="s">
        <v>381</v>
      </c>
      <c r="AG474" s="3" t="str">
        <f>VLOOKUP($AF474,SalesPerson[],2,FALSE)</f>
        <v>Priya Joshi</v>
      </c>
      <c r="AH474" s="3">
        <f>_xlfn.XLOOKUP(AG474,Salespersons!$B:$B,Salespersons!$G:$G,,0)</f>
        <v>5</v>
      </c>
      <c r="AI474" s="3" t="str">
        <f>_xlfn.XLOOKUP(AG474,Salespersons!$B:$B,Salespersons!$I:$I,,0)</f>
        <v>True</v>
      </c>
      <c r="AJ474" s="3" t="s">
        <v>30</v>
      </c>
      <c r="AK474" s="14">
        <f t="shared" si="42"/>
        <v>3.6666666666666667E-2</v>
      </c>
      <c r="AL474" s="5">
        <v>33000</v>
      </c>
      <c r="AM474" s="5">
        <f t="shared" si="43"/>
        <v>867000</v>
      </c>
      <c r="AN474" s="16">
        <f t="shared" si="47"/>
        <v>8.67</v>
      </c>
      <c r="AO474" s="3" t="s">
        <v>95</v>
      </c>
      <c r="AP474" s="3" t="s">
        <v>96</v>
      </c>
      <c r="AQ474" s="3" t="s">
        <v>22</v>
      </c>
      <c r="AR474" s="3" t="s">
        <v>24</v>
      </c>
      <c r="AS474" s="3" t="str" cm="1">
        <f t="array" ref="AS474:AW474">VLOOKUP($A474,Feedback[],{2,4,5,6,7},FALSE)</f>
        <v>FB0249</v>
      </c>
      <c r="AT474" s="3">
        <v>2</v>
      </c>
      <c r="AU474" s="3">
        <v>4</v>
      </c>
      <c r="AV474" s="3" t="str">
        <v>Dealer Visit</v>
      </c>
      <c r="AW474" s="3" t="str">
        <v>Sales Experience</v>
      </c>
    </row>
    <row r="475" spans="1:49" x14ac:dyDescent="0.3">
      <c r="A475" s="3" t="s">
        <v>1006</v>
      </c>
      <c r="B475" s="4">
        <v>45812</v>
      </c>
      <c r="C475" s="4" t="str">
        <f t="shared" si="44"/>
        <v>Jun</v>
      </c>
      <c r="D475" s="4" t="str">
        <f t="shared" si="45"/>
        <v>2025</v>
      </c>
      <c r="E475" s="3"/>
      <c r="F475" s="3" t="s">
        <v>114</v>
      </c>
      <c r="G475" s="3" t="str">
        <f t="shared" si="46"/>
        <v/>
      </c>
      <c r="H475" s="3" t="s">
        <v>1007</v>
      </c>
      <c r="I475" s="3" t="str">
        <f>VLOOKUP($H475,Customers!$A$1:$I$721,2,FALSE)</f>
        <v>Meera Singh</v>
      </c>
      <c r="J475" s="3" t="str">
        <f>VLOOKUP($H475,Customers!$A$1:$I$721,3,FALSE)</f>
        <v>Female</v>
      </c>
      <c r="K475" s="3">
        <f>VLOOKUP($H475,Customers!$A$1:$I$721,4,FALSE)</f>
        <v>33</v>
      </c>
      <c r="L475" s="3" t="str">
        <f>VLOOKUP($H475,Customers!$A$1:$I$721,5,FALSE)</f>
        <v>Ahmedabad</v>
      </c>
      <c r="M475" s="3" t="str">
        <f>VLOOKUP($H475,Customers!$A$1:$I$721,6,FALSE)</f>
        <v>Gujarat</v>
      </c>
      <c r="N475" s="3" t="str">
        <f>VLOOKUP($H475,Customers!$A$1:$I$721,7,FALSE)</f>
        <v>Business Owner</v>
      </c>
      <c r="O475" s="3">
        <f>VLOOKUP($H475,Customers!$A$1:$I$721,8,FALSE)</f>
        <v>1870000</v>
      </c>
      <c r="P475" s="3" t="str">
        <f>VLOOKUP($H475,Customers!$A$1:$I$721,9,FALSE)</f>
        <v>Individual</v>
      </c>
      <c r="Q475" s="3" t="s">
        <v>232</v>
      </c>
      <c r="R475" s="3" t="str" cm="1">
        <f t="array" ref="R475:Y475">VLOOKUP($Q475,Cars[],{2,3,4,5,6,7,8,9},FALSE)</f>
        <v>Mahindra</v>
      </c>
      <c r="S475" s="3" t="str">
        <v>XUV 3XO</v>
      </c>
      <c r="T475" s="3" t="str">
        <v>SUV</v>
      </c>
      <c r="U475" s="3" t="str">
        <v>Petrol</v>
      </c>
      <c r="V475" s="3" t="str">
        <v>Manual</v>
      </c>
      <c r="W475" s="3">
        <v>900000</v>
      </c>
      <c r="X475" s="3">
        <v>2024</v>
      </c>
      <c r="Y475" s="3">
        <v>3</v>
      </c>
      <c r="Z475" s="3" t="s">
        <v>209</v>
      </c>
      <c r="AA475" s="3" t="str">
        <f>VLOOKUP(Z475,Dealers[],5,FALSE)</f>
        <v>West</v>
      </c>
      <c r="AB475" s="3" t="str" cm="1">
        <f t="array" ref="AB475:AE475">VLOOKUP($Z475,Dealers[],{2,7,8,9},FALSE)</f>
        <v>Ahmedabad Auto Hub</v>
      </c>
      <c r="AC475" s="3">
        <v>2011</v>
      </c>
      <c r="AD475" s="3">
        <v>12000</v>
      </c>
      <c r="AE475" s="3">
        <v>3.8</v>
      </c>
      <c r="AF475" s="3" t="s">
        <v>367</v>
      </c>
      <c r="AG475" s="3" t="str">
        <f>VLOOKUP($AF475,SalesPerson[],2,FALSE)</f>
        <v>Arjun Pillai</v>
      </c>
      <c r="AH475" s="3">
        <f>_xlfn.XLOOKUP(AG475,Salespersons!$B:$B,Salespersons!$G:$G,,0)</f>
        <v>6</v>
      </c>
      <c r="AI475" s="3" t="str">
        <f>_xlfn.XLOOKUP(AG475,Salespersons!$B:$B,Salespersons!$I:$I,,0)</f>
        <v>True</v>
      </c>
      <c r="AJ475" s="3" t="s">
        <v>78</v>
      </c>
      <c r="AK475" s="14">
        <f t="shared" si="42"/>
        <v>0</v>
      </c>
      <c r="AL475" s="5">
        <v>0</v>
      </c>
      <c r="AM475" s="5">
        <f t="shared" si="43"/>
        <v>900000</v>
      </c>
      <c r="AN475" s="16">
        <f t="shared" si="47"/>
        <v>9</v>
      </c>
      <c r="AO475" s="3" t="s">
        <v>31</v>
      </c>
      <c r="AP475" s="3" t="s">
        <v>70</v>
      </c>
      <c r="AQ475" s="3" t="s">
        <v>119</v>
      </c>
      <c r="AR475" s="3" t="s">
        <v>24</v>
      </c>
      <c r="AS475" s="3" t="s">
        <v>4646</v>
      </c>
      <c r="AT475" s="3" t="s">
        <v>4646</v>
      </c>
      <c r="AU475" s="3" t="s">
        <v>4646</v>
      </c>
      <c r="AV475" s="3" t="s">
        <v>4646</v>
      </c>
      <c r="AW475" s="3" t="s">
        <v>4646</v>
      </c>
    </row>
    <row r="476" spans="1:49" x14ac:dyDescent="0.3">
      <c r="A476" s="3" t="s">
        <v>1008</v>
      </c>
      <c r="B476" s="4">
        <v>45813</v>
      </c>
      <c r="C476" s="4" t="str">
        <f t="shared" si="44"/>
        <v>Jun</v>
      </c>
      <c r="D476" s="4" t="str">
        <f t="shared" si="45"/>
        <v>2025</v>
      </c>
      <c r="E476" s="4">
        <v>45834</v>
      </c>
      <c r="F476" s="3" t="s">
        <v>23</v>
      </c>
      <c r="G476" s="3">
        <f t="shared" si="46"/>
        <v>21</v>
      </c>
      <c r="H476" s="3" t="s">
        <v>297</v>
      </c>
      <c r="I476" s="3" t="str">
        <f>VLOOKUP($H476,Customers!$A$1:$I$721,2,FALSE)</f>
        <v>Mahesh Jain</v>
      </c>
      <c r="J476" s="3" t="str">
        <f>VLOOKUP($H476,Customers!$A$1:$I$721,3,FALSE)</f>
        <v>Male</v>
      </c>
      <c r="K476" s="3">
        <f>VLOOKUP($H476,Customers!$A$1:$I$721,4,FALSE)</f>
        <v>26</v>
      </c>
      <c r="L476" s="3" t="str">
        <f>VLOOKUP($H476,Customers!$A$1:$I$721,5,FALSE)</f>
        <v>Indore</v>
      </c>
      <c r="M476" s="3" t="str">
        <f>VLOOKUP($H476,Customers!$A$1:$I$721,6,FALSE)</f>
        <v>Madhya Pradesh</v>
      </c>
      <c r="N476" s="3" t="str">
        <f>VLOOKUP($H476,Customers!$A$1:$I$721,7,FALSE)</f>
        <v>Salaried - Private</v>
      </c>
      <c r="O476" s="3">
        <f>VLOOKUP($H476,Customers!$A$1:$I$721,8,FALSE)</f>
        <v>1070000</v>
      </c>
      <c r="P476" s="3" t="str">
        <f>VLOOKUP($H476,Customers!$A$1:$I$721,9,FALSE)</f>
        <v>Individual</v>
      </c>
      <c r="Q476" s="3" t="s">
        <v>195</v>
      </c>
      <c r="R476" s="3" t="str" cm="1">
        <f t="array" ref="R476:Y476">VLOOKUP($Q476,Cars[],{2,3,4,5,6,7,8,9},FALSE)</f>
        <v>Renault</v>
      </c>
      <c r="S476" s="3" t="str">
        <v>Kiger</v>
      </c>
      <c r="T476" s="3" t="str">
        <v>SUV</v>
      </c>
      <c r="U476" s="3" t="str">
        <v>Petrol</v>
      </c>
      <c r="V476" s="3" t="str">
        <v>Manual</v>
      </c>
      <c r="W476" s="3">
        <v>700000</v>
      </c>
      <c r="X476" s="3">
        <v>2021</v>
      </c>
      <c r="Y476" s="3">
        <v>4</v>
      </c>
      <c r="Z476" s="3" t="s">
        <v>93</v>
      </c>
      <c r="AA476" s="3" t="str">
        <f>VLOOKUP(Z476,Dealers[],5,FALSE)</f>
        <v>Central</v>
      </c>
      <c r="AB476" s="3" t="str" cm="1">
        <f t="array" ref="AB476:AE476">VLOOKUP($Z476,Dealers[],{2,7,8,9},FALSE)</f>
        <v>Bhopal Autoplex</v>
      </c>
      <c r="AC476" s="3">
        <v>2013</v>
      </c>
      <c r="AD476" s="3">
        <v>12000</v>
      </c>
      <c r="AE476" s="3">
        <v>3.9</v>
      </c>
      <c r="AF476" s="3" t="s">
        <v>94</v>
      </c>
      <c r="AG476" s="3" t="str">
        <f>VLOOKUP($AF476,SalesPerson[],2,FALSE)</f>
        <v>Imran Verma</v>
      </c>
      <c r="AH476" s="3">
        <f>_xlfn.XLOOKUP(AG476,Salespersons!$B:$B,Salespersons!$G:$G,,0)</f>
        <v>5</v>
      </c>
      <c r="AI476" s="3" t="str">
        <f>_xlfn.XLOOKUP(AG476,Salespersons!$B:$B,Salespersons!$I:$I,,0)</f>
        <v>True</v>
      </c>
      <c r="AJ476" s="3" t="s">
        <v>30</v>
      </c>
      <c r="AK476" s="14">
        <f t="shared" si="42"/>
        <v>0</v>
      </c>
      <c r="AL476" s="5">
        <v>0</v>
      </c>
      <c r="AM476" s="5">
        <f t="shared" si="43"/>
        <v>700000</v>
      </c>
      <c r="AN476" s="16">
        <f t="shared" si="47"/>
        <v>7</v>
      </c>
      <c r="AO476" s="3" t="s">
        <v>20</v>
      </c>
      <c r="AP476" s="3" t="s">
        <v>21</v>
      </c>
      <c r="AQ476" s="3" t="s">
        <v>119</v>
      </c>
      <c r="AR476" s="3" t="s">
        <v>24</v>
      </c>
      <c r="AS476" s="3" t="str" cm="1">
        <f t="array" ref="AS476:AW476">VLOOKUP($A476,Feedback[],{2,4,5,6,7},FALSE)</f>
        <v>FB0250</v>
      </c>
      <c r="AT476" s="3">
        <v>4</v>
      </c>
      <c r="AU476" s="3">
        <v>6</v>
      </c>
      <c r="AV476" s="3" t="str">
        <v>Phone</v>
      </c>
      <c r="AW476" s="3" t="str">
        <v>None</v>
      </c>
    </row>
    <row r="477" spans="1:49" x14ac:dyDescent="0.3">
      <c r="A477" s="3" t="s">
        <v>1009</v>
      </c>
      <c r="B477" s="4">
        <v>45813</v>
      </c>
      <c r="C477" s="4" t="str">
        <f t="shared" si="44"/>
        <v>Jun</v>
      </c>
      <c r="D477" s="4" t="str">
        <f t="shared" si="45"/>
        <v>2025</v>
      </c>
      <c r="E477" s="4">
        <v>45820</v>
      </c>
      <c r="F477" s="3" t="s">
        <v>23</v>
      </c>
      <c r="G477" s="3">
        <f t="shared" si="46"/>
        <v>7</v>
      </c>
      <c r="H477" s="3" t="s">
        <v>1010</v>
      </c>
      <c r="I477" s="3" t="str">
        <f>VLOOKUP($H477,Customers!$A$1:$I$721,2,FALSE)</f>
        <v>Kunal Sharma</v>
      </c>
      <c r="J477" s="3" t="str">
        <f>VLOOKUP($H477,Customers!$A$1:$I$721,3,FALSE)</f>
        <v>Male</v>
      </c>
      <c r="K477" s="3">
        <f>VLOOKUP($H477,Customers!$A$1:$I$721,4,FALSE)</f>
        <v>28</v>
      </c>
      <c r="L477" s="3" t="str">
        <f>VLOOKUP($H477,Customers!$A$1:$I$721,5,FALSE)</f>
        <v>Coimbatore</v>
      </c>
      <c r="M477" s="3" t="str">
        <f>VLOOKUP($H477,Customers!$A$1:$I$721,6,FALSE)</f>
        <v>Tamil Nadu</v>
      </c>
      <c r="N477" s="3" t="str">
        <f>VLOOKUP($H477,Customers!$A$1:$I$721,7,FALSE)</f>
        <v>Self-Employed Professional</v>
      </c>
      <c r="O477" s="3">
        <f>VLOOKUP($H477,Customers!$A$1:$I$721,8,FALSE)</f>
        <v>2470000</v>
      </c>
      <c r="P477" s="3" t="str">
        <f>VLOOKUP($H477,Customers!$A$1:$I$721,9,FALSE)</f>
        <v>Individual</v>
      </c>
      <c r="Q477" s="3" t="s">
        <v>27</v>
      </c>
      <c r="R477" s="3" t="str" cm="1">
        <f t="array" ref="R477:Y477">VLOOKUP($Q477,Cars[],{2,3,4,5,6,7,8,9},FALSE)</f>
        <v>Maruti Suzuki</v>
      </c>
      <c r="S477" s="3" t="str">
        <v>Brezza</v>
      </c>
      <c r="T477" s="3" t="str">
        <v>SUV</v>
      </c>
      <c r="U477" s="3" t="str">
        <v>Petrol</v>
      </c>
      <c r="V477" s="3" t="str">
        <v>Automatic</v>
      </c>
      <c r="W477" s="3">
        <v>900000</v>
      </c>
      <c r="X477" s="3">
        <v>2022</v>
      </c>
      <c r="Y477" s="3">
        <v>3</v>
      </c>
      <c r="Z477" s="3" t="s">
        <v>186</v>
      </c>
      <c r="AA477" s="3" t="str">
        <f>VLOOKUP(Z477,Dealers[],5,FALSE)</f>
        <v>South</v>
      </c>
      <c r="AB477" s="3" t="str" cm="1">
        <f t="array" ref="AB477:AE477">VLOOKUP($Z477,Dealers[],{2,7,8,9},FALSE)</f>
        <v>Coimbatore Car World</v>
      </c>
      <c r="AC477" s="3">
        <v>2015</v>
      </c>
      <c r="AD477" s="3">
        <v>4500</v>
      </c>
      <c r="AE477" s="3">
        <v>4.3</v>
      </c>
      <c r="AF477" s="3" t="s">
        <v>187</v>
      </c>
      <c r="AG477" s="3" t="str">
        <f>VLOOKUP($AF477,SalesPerson[],2,FALSE)</f>
        <v>Arjun Verma</v>
      </c>
      <c r="AH477" s="3">
        <f>_xlfn.XLOOKUP(AG477,Salespersons!$B:$B,Salespersons!$G:$G,,0)</f>
        <v>4</v>
      </c>
      <c r="AI477" s="3" t="str">
        <f>_xlfn.XLOOKUP(AG477,Salespersons!$B:$B,Salespersons!$I:$I,,0)</f>
        <v>True</v>
      </c>
      <c r="AJ477" s="3" t="s">
        <v>78</v>
      </c>
      <c r="AK477" s="14">
        <f t="shared" si="42"/>
        <v>2.4444444444444446E-2</v>
      </c>
      <c r="AL477" s="5">
        <v>22000</v>
      </c>
      <c r="AM477" s="5">
        <f t="shared" si="43"/>
        <v>878000</v>
      </c>
      <c r="AN477" s="16">
        <f t="shared" si="47"/>
        <v>8.7799999999999994</v>
      </c>
      <c r="AO477" s="3" t="s">
        <v>31</v>
      </c>
      <c r="AP477" s="3" t="s">
        <v>39</v>
      </c>
      <c r="AQ477" s="3" t="s">
        <v>53</v>
      </c>
      <c r="AR477" s="3" t="s">
        <v>24</v>
      </c>
      <c r="AS477" s="3" t="str" cm="1">
        <f t="array" ref="AS477:AW477">VLOOKUP($A477,Feedback[],{2,4,5,6,7},FALSE)</f>
        <v>FB0251</v>
      </c>
      <c r="AT477" s="3">
        <v>5</v>
      </c>
      <c r="AU477" s="3">
        <v>9</v>
      </c>
      <c r="AV477" s="3" t="str">
        <v>Email</v>
      </c>
      <c r="AW477" s="3" t="str">
        <v>None</v>
      </c>
    </row>
    <row r="478" spans="1:49" x14ac:dyDescent="0.3">
      <c r="A478" s="3" t="s">
        <v>1011</v>
      </c>
      <c r="B478" s="4">
        <v>45814</v>
      </c>
      <c r="C478" s="4" t="str">
        <f t="shared" si="44"/>
        <v>Jun</v>
      </c>
      <c r="D478" s="4" t="str">
        <f t="shared" si="45"/>
        <v>2025</v>
      </c>
      <c r="E478" s="4">
        <v>45840</v>
      </c>
      <c r="F478" s="3" t="s">
        <v>23</v>
      </c>
      <c r="G478" s="3">
        <f t="shared" si="46"/>
        <v>26</v>
      </c>
      <c r="H478" s="3" t="s">
        <v>200</v>
      </c>
      <c r="I478" s="3" t="str">
        <f>VLOOKUP($H478,Customers!$A$1:$I$721,2,FALSE)</f>
        <v>Ayesha Kapoor</v>
      </c>
      <c r="J478" s="3" t="str">
        <f>VLOOKUP($H478,Customers!$A$1:$I$721,3,FALSE)</f>
        <v>Female</v>
      </c>
      <c r="K478" s="3">
        <f>VLOOKUP($H478,Customers!$A$1:$I$721,4,FALSE)</f>
        <v>25</v>
      </c>
      <c r="L478" s="3" t="str">
        <f>VLOOKUP($H478,Customers!$A$1:$I$721,5,FALSE)</f>
        <v>Pune</v>
      </c>
      <c r="M478" s="3" t="str">
        <f>VLOOKUP($H478,Customers!$A$1:$I$721,6,FALSE)</f>
        <v>Maharashtra</v>
      </c>
      <c r="N478" s="3" t="str">
        <f>VLOOKUP($H478,Customers!$A$1:$I$721,7,FALSE)</f>
        <v>Business Owner</v>
      </c>
      <c r="O478" s="3">
        <f>VLOOKUP($H478,Customers!$A$1:$I$721,8,FALSE)</f>
        <v>3340000</v>
      </c>
      <c r="P478" s="3" t="str">
        <f>VLOOKUP($H478,Customers!$A$1:$I$721,9,FALSE)</f>
        <v>Corporate</v>
      </c>
      <c r="Q478" s="3" t="s">
        <v>138</v>
      </c>
      <c r="R478" s="3" t="str" cm="1">
        <f t="array" ref="R478:Y478">VLOOKUP($Q478,Cars[],{2,3,4,5,6,7,8,9},FALSE)</f>
        <v>Tata</v>
      </c>
      <c r="S478" s="3" t="str">
        <v>Nexon</v>
      </c>
      <c r="T478" s="3" t="str">
        <v>SUV</v>
      </c>
      <c r="U478" s="3" t="str">
        <v>Diesel</v>
      </c>
      <c r="V478" s="3" t="str">
        <v>Manual</v>
      </c>
      <c r="W478" s="3">
        <v>950000</v>
      </c>
      <c r="X478" s="3">
        <v>2023</v>
      </c>
      <c r="Y478" s="3">
        <v>3</v>
      </c>
      <c r="Z478" s="3" t="s">
        <v>163</v>
      </c>
      <c r="AA478" s="3" t="str">
        <f>VLOOKUP(Z478,Dealers[],5,FALSE)</f>
        <v>West</v>
      </c>
      <c r="AB478" s="3" t="str" cm="1">
        <f t="array" ref="AB478:AE478">VLOOKUP($Z478,Dealers[],{2,7,8,9},FALSE)</f>
        <v>Mumbai Autoplex</v>
      </c>
      <c r="AC478" s="3">
        <v>2011</v>
      </c>
      <c r="AD478" s="3">
        <v>12000</v>
      </c>
      <c r="AE478" s="3">
        <v>3.5</v>
      </c>
      <c r="AF478" s="3" t="s">
        <v>593</v>
      </c>
      <c r="AG478" s="3" t="str">
        <f>VLOOKUP($AF478,SalesPerson[],2,FALSE)</f>
        <v>Tanvi Chauhan</v>
      </c>
      <c r="AH478" s="3">
        <f>_xlfn.XLOOKUP(AG478,Salespersons!$B:$B,Salespersons!$G:$G,,0)</f>
        <v>4</v>
      </c>
      <c r="AI478" s="3" t="str">
        <f>_xlfn.XLOOKUP(AG478,Salespersons!$B:$B,Salespersons!$I:$I,,0)</f>
        <v>True</v>
      </c>
      <c r="AJ478" s="3" t="s">
        <v>59</v>
      </c>
      <c r="AK478" s="14">
        <f t="shared" si="42"/>
        <v>0</v>
      </c>
      <c r="AL478" s="5">
        <v>0</v>
      </c>
      <c r="AM478" s="5">
        <f t="shared" si="43"/>
        <v>950000</v>
      </c>
      <c r="AN478" s="16">
        <f t="shared" si="47"/>
        <v>9.5</v>
      </c>
      <c r="AO478" s="3" t="s">
        <v>202</v>
      </c>
      <c r="AP478" s="3" t="s">
        <v>39</v>
      </c>
      <c r="AQ478" s="3" t="s">
        <v>119</v>
      </c>
      <c r="AR478" s="3" t="s">
        <v>24</v>
      </c>
      <c r="AS478" s="3" t="str" cm="1">
        <f t="array" ref="AS478:AW478">VLOOKUP($A478,Feedback[],{2,4,5,6,7},FALSE)</f>
        <v>FB0252</v>
      </c>
      <c r="AT478" s="3">
        <v>4</v>
      </c>
      <c r="AU478" s="3">
        <v>8</v>
      </c>
      <c r="AV478" s="3" t="str">
        <v>Online Survey</v>
      </c>
      <c r="AW478" s="3" t="str">
        <v>None</v>
      </c>
    </row>
    <row r="479" spans="1:49" x14ac:dyDescent="0.3">
      <c r="A479" s="3" t="s">
        <v>1012</v>
      </c>
      <c r="B479" s="4">
        <v>45814</v>
      </c>
      <c r="C479" s="4" t="str">
        <f t="shared" si="44"/>
        <v>Jun</v>
      </c>
      <c r="D479" s="4" t="str">
        <f t="shared" si="45"/>
        <v>2025</v>
      </c>
      <c r="E479" s="4">
        <v>45848</v>
      </c>
      <c r="F479" s="3" t="s">
        <v>23</v>
      </c>
      <c r="G479" s="3">
        <f t="shared" si="46"/>
        <v>34</v>
      </c>
      <c r="H479" s="3" t="s">
        <v>1013</v>
      </c>
      <c r="I479" s="3" t="str">
        <f>VLOOKUP($H479,Customers!$A$1:$I$721,2,FALSE)</f>
        <v>Vinod Malhotra</v>
      </c>
      <c r="J479" s="3" t="str">
        <f>VLOOKUP($H479,Customers!$A$1:$I$721,3,FALSE)</f>
        <v>Male</v>
      </c>
      <c r="K479" s="3">
        <f>VLOOKUP($H479,Customers!$A$1:$I$721,4,FALSE)</f>
        <v>48</v>
      </c>
      <c r="L479" s="3" t="str">
        <f>VLOOKUP($H479,Customers!$A$1:$I$721,5,FALSE)</f>
        <v>Patna</v>
      </c>
      <c r="M479" s="3" t="str">
        <f>VLOOKUP($H479,Customers!$A$1:$I$721,6,FALSE)</f>
        <v>Bihar</v>
      </c>
      <c r="N479" s="3" t="str">
        <f>VLOOKUP($H479,Customers!$A$1:$I$721,7,FALSE)</f>
        <v>Retired</v>
      </c>
      <c r="O479" s="3">
        <f>VLOOKUP($H479,Customers!$A$1:$I$721,8,FALSE)</f>
        <v>570000</v>
      </c>
      <c r="P479" s="3" t="str">
        <f>VLOOKUP($H479,Customers!$A$1:$I$721,9,FALSE)</f>
        <v>Individual</v>
      </c>
      <c r="Q479" s="3" t="s">
        <v>36</v>
      </c>
      <c r="R479" s="3" t="str" cm="1">
        <f t="array" ref="R479:Y479">VLOOKUP($Q479,Cars[],{2,3,4,5,6,7,8,9},FALSE)</f>
        <v>Tata</v>
      </c>
      <c r="S479" s="3" t="str">
        <v>Punch</v>
      </c>
      <c r="T479" s="3" t="str">
        <v>SUV</v>
      </c>
      <c r="U479" s="3" t="str">
        <v>Petrol</v>
      </c>
      <c r="V479" s="3" t="str">
        <v>Manual</v>
      </c>
      <c r="W479" s="3">
        <v>650000</v>
      </c>
      <c r="X479" s="3">
        <v>2021</v>
      </c>
      <c r="Y479" s="3">
        <v>3</v>
      </c>
      <c r="Z479" s="3" t="s">
        <v>249</v>
      </c>
      <c r="AA479" s="3" t="str">
        <f>VLOOKUP(Z479,Dealers[],5,FALSE)</f>
        <v>East</v>
      </c>
      <c r="AB479" s="3" t="str" cm="1">
        <f t="array" ref="AB479:AE479">VLOOKUP($Z479,Dealers[],{2,7,8,9},FALSE)</f>
        <v>Patna Autoplex</v>
      </c>
      <c r="AC479" s="3">
        <v>2007</v>
      </c>
      <c r="AD479" s="3">
        <v>8000</v>
      </c>
      <c r="AE479" s="3">
        <v>3.9</v>
      </c>
      <c r="AF479" s="3" t="s">
        <v>457</v>
      </c>
      <c r="AG479" s="3" t="str">
        <f>VLOOKUP($AF479,SalesPerson[],2,FALSE)</f>
        <v>Priya Singh</v>
      </c>
      <c r="AH479" s="3">
        <f>_xlfn.XLOOKUP(AG479,Salespersons!$B:$B,Salespersons!$G:$G,,0)</f>
        <v>7</v>
      </c>
      <c r="AI479" s="3" t="str">
        <f>_xlfn.XLOOKUP(AG479,Salespersons!$B:$B,Salespersons!$I:$I,,0)</f>
        <v>True</v>
      </c>
      <c r="AJ479" s="3" t="s">
        <v>75</v>
      </c>
      <c r="AK479" s="14">
        <f t="shared" si="42"/>
        <v>9.2307692307692316E-3</v>
      </c>
      <c r="AL479" s="5">
        <v>6000</v>
      </c>
      <c r="AM479" s="5">
        <f t="shared" si="43"/>
        <v>644000</v>
      </c>
      <c r="AN479" s="16">
        <f t="shared" si="47"/>
        <v>6.44</v>
      </c>
      <c r="AO479" s="3" t="s">
        <v>95</v>
      </c>
      <c r="AP479" s="3" t="s">
        <v>39</v>
      </c>
      <c r="AQ479" s="3" t="s">
        <v>33</v>
      </c>
      <c r="AR479" s="3" t="s">
        <v>47</v>
      </c>
      <c r="AS479" s="3" t="str" cm="1">
        <f t="array" ref="AS479:AW479">VLOOKUP($A479,Feedback[],{2,4,5,6,7},FALSE)</f>
        <v>FB0253</v>
      </c>
      <c r="AT479" s="3">
        <v>4</v>
      </c>
      <c r="AU479" s="3">
        <v>9</v>
      </c>
      <c r="AV479" s="3" t="str">
        <v>Online Survey</v>
      </c>
      <c r="AW479" s="3" t="str">
        <v>None</v>
      </c>
    </row>
    <row r="480" spans="1:49" x14ac:dyDescent="0.3">
      <c r="A480" s="3" t="s">
        <v>1014</v>
      </c>
      <c r="B480" s="4">
        <v>45815</v>
      </c>
      <c r="C480" s="4" t="str">
        <f t="shared" si="44"/>
        <v>Jun</v>
      </c>
      <c r="D480" s="4" t="str">
        <f t="shared" si="45"/>
        <v>2025</v>
      </c>
      <c r="E480" s="4">
        <v>45843</v>
      </c>
      <c r="F480" s="3" t="s">
        <v>23</v>
      </c>
      <c r="G480" s="3">
        <f t="shared" si="46"/>
        <v>28</v>
      </c>
      <c r="H480" s="3" t="s">
        <v>637</v>
      </c>
      <c r="I480" s="3" t="str">
        <f>VLOOKUP($H480,Customers!$A$1:$I$721,2,FALSE)</f>
        <v>Anjali Bansal</v>
      </c>
      <c r="J480" s="3" t="str">
        <f>VLOOKUP($H480,Customers!$A$1:$I$721,3,FALSE)</f>
        <v>Female</v>
      </c>
      <c r="K480" s="3">
        <f>VLOOKUP($H480,Customers!$A$1:$I$721,4,FALSE)</f>
        <v>28</v>
      </c>
      <c r="L480" s="3" t="str">
        <f>VLOOKUP($H480,Customers!$A$1:$I$721,5,FALSE)</f>
        <v>Bhubaneswar</v>
      </c>
      <c r="M480" s="3" t="str">
        <f>VLOOKUP($H480,Customers!$A$1:$I$721,6,FALSE)</f>
        <v>Odisha</v>
      </c>
      <c r="N480" s="3" t="str">
        <f>VLOOKUP($H480,Customers!$A$1:$I$721,7,FALSE)</f>
        <v>Engineer</v>
      </c>
      <c r="O480" s="3">
        <f>VLOOKUP($H480,Customers!$A$1:$I$721,8,FALSE)</f>
        <v>1180000</v>
      </c>
      <c r="P480" s="3" t="str">
        <f>VLOOKUP($H480,Customers!$A$1:$I$721,9,FALSE)</f>
        <v>Individual</v>
      </c>
      <c r="Q480" s="3" t="s">
        <v>36</v>
      </c>
      <c r="R480" s="3" t="str" cm="1">
        <f t="array" ref="R480:Y480">VLOOKUP($Q480,Cars[],{2,3,4,5,6,7,8,9},FALSE)</f>
        <v>Tata</v>
      </c>
      <c r="S480" s="3" t="str">
        <v>Punch</v>
      </c>
      <c r="T480" s="3" t="str">
        <v>SUV</v>
      </c>
      <c r="U480" s="3" t="str">
        <v>Petrol</v>
      </c>
      <c r="V480" s="3" t="str">
        <v>Manual</v>
      </c>
      <c r="W480" s="3">
        <v>650000</v>
      </c>
      <c r="X480" s="3">
        <v>2021</v>
      </c>
      <c r="Y480" s="3">
        <v>3</v>
      </c>
      <c r="Z480" s="3" t="s">
        <v>63</v>
      </c>
      <c r="AA480" s="3" t="str">
        <f>VLOOKUP(Z480,Dealers[],5,FALSE)</f>
        <v>East</v>
      </c>
      <c r="AB480" s="3" t="str" cm="1">
        <f t="array" ref="AB480:AE480">VLOOKUP($Z480,Dealers[],{2,7,8,9},FALSE)</f>
        <v>Bhubaneswar Motors</v>
      </c>
      <c r="AC480" s="3">
        <v>2008</v>
      </c>
      <c r="AD480" s="3">
        <v>4500</v>
      </c>
      <c r="AE480" s="3">
        <v>4.3</v>
      </c>
      <c r="AF480" s="3" t="s">
        <v>503</v>
      </c>
      <c r="AG480" s="3" t="str">
        <f>VLOOKUP($AF480,SalesPerson[],2,FALSE)</f>
        <v>Tarun Saini</v>
      </c>
      <c r="AH480" s="3">
        <f>_xlfn.XLOOKUP(AG480,Salespersons!$B:$B,Salespersons!$G:$G,,0)</f>
        <v>7</v>
      </c>
      <c r="AI480" s="3" t="str">
        <f>_xlfn.XLOOKUP(AG480,Salespersons!$B:$B,Salespersons!$I:$I,,0)</f>
        <v>True</v>
      </c>
      <c r="AJ480" s="3" t="s">
        <v>30</v>
      </c>
      <c r="AK480" s="14">
        <f t="shared" si="42"/>
        <v>0.02</v>
      </c>
      <c r="AL480" s="5">
        <v>13000</v>
      </c>
      <c r="AM480" s="5">
        <f t="shared" si="43"/>
        <v>637000</v>
      </c>
      <c r="AN480" s="16">
        <f t="shared" si="47"/>
        <v>6.37</v>
      </c>
      <c r="AO480" s="3" t="s">
        <v>31</v>
      </c>
      <c r="AP480" s="3" t="s">
        <v>96</v>
      </c>
      <c r="AQ480" s="3" t="s">
        <v>53</v>
      </c>
      <c r="AR480" s="3" t="s">
        <v>24</v>
      </c>
      <c r="AS480" s="3" t="str" cm="1">
        <f t="array" ref="AS480:AW480">VLOOKUP($A480,Feedback[],{2,4,5,6,7},FALSE)</f>
        <v>FB0254</v>
      </c>
      <c r="AT480" s="3">
        <v>5</v>
      </c>
      <c r="AU480" s="3">
        <v>10</v>
      </c>
      <c r="AV480" s="3" t="str">
        <v>Online Survey</v>
      </c>
      <c r="AW480" s="3" t="str">
        <v>None</v>
      </c>
    </row>
    <row r="481" spans="1:49" x14ac:dyDescent="0.3">
      <c r="A481" s="3" t="s">
        <v>1015</v>
      </c>
      <c r="B481" s="4">
        <v>45816</v>
      </c>
      <c r="C481" s="4" t="str">
        <f t="shared" si="44"/>
        <v>Jun</v>
      </c>
      <c r="D481" s="4" t="str">
        <f t="shared" si="45"/>
        <v>2025</v>
      </c>
      <c r="E481" s="3"/>
      <c r="F481" s="3" t="s">
        <v>114</v>
      </c>
      <c r="G481" s="3" t="str">
        <f t="shared" si="46"/>
        <v/>
      </c>
      <c r="H481" s="3" t="s">
        <v>1016</v>
      </c>
      <c r="I481" s="3" t="str">
        <f>VLOOKUP($H481,Customers!$A$1:$I$721,2,FALSE)</f>
        <v>Nitin Khanna</v>
      </c>
      <c r="J481" s="3" t="str">
        <f>VLOOKUP($H481,Customers!$A$1:$I$721,3,FALSE)</f>
        <v>Male</v>
      </c>
      <c r="K481" s="3">
        <f>VLOOKUP($H481,Customers!$A$1:$I$721,4,FALSE)</f>
        <v>22</v>
      </c>
      <c r="L481" s="3" t="str">
        <f>VLOOKUP($H481,Customers!$A$1:$I$721,5,FALSE)</f>
        <v>Pune</v>
      </c>
      <c r="M481" s="3" t="str">
        <f>VLOOKUP($H481,Customers!$A$1:$I$721,6,FALSE)</f>
        <v>Maharashtra</v>
      </c>
      <c r="N481" s="3" t="str">
        <f>VLOOKUP($H481,Customers!$A$1:$I$721,7,FALSE)</f>
        <v>Business Owner</v>
      </c>
      <c r="O481" s="3">
        <f>VLOOKUP($H481,Customers!$A$1:$I$721,8,FALSE)</f>
        <v>3160000</v>
      </c>
      <c r="P481" s="3" t="str">
        <f>VLOOKUP($H481,Customers!$A$1:$I$721,9,FALSE)</f>
        <v>Corporate</v>
      </c>
      <c r="Q481" s="3" t="s">
        <v>56</v>
      </c>
      <c r="R481" s="3" t="str" cm="1">
        <f t="array" ref="R481:Y481">VLOOKUP($Q481,Cars[],{2,3,4,5,6,7,8,9},FALSE)</f>
        <v>Maruti Suzuki</v>
      </c>
      <c r="S481" s="3" t="str">
        <v>Baleno</v>
      </c>
      <c r="T481" s="3" t="str">
        <v>Hatchback</v>
      </c>
      <c r="U481" s="3" t="str">
        <v>Petrol</v>
      </c>
      <c r="V481" s="3" t="str">
        <v>Automatic</v>
      </c>
      <c r="W481" s="3">
        <v>760000</v>
      </c>
      <c r="X481" s="3">
        <v>2022</v>
      </c>
      <c r="Y481" s="3">
        <v>2</v>
      </c>
      <c r="Z481" s="3" t="s">
        <v>84</v>
      </c>
      <c r="AA481" s="3" t="str">
        <f>VLOOKUP(Z481,Dealers[],5,FALSE)</f>
        <v>West</v>
      </c>
      <c r="AB481" s="3" t="str" cm="1">
        <f t="array" ref="AB481:AE481">VLOOKUP($Z481,Dealers[],{2,7,8,9},FALSE)</f>
        <v>Pune Autoplex</v>
      </c>
      <c r="AC481" s="3">
        <v>2014</v>
      </c>
      <c r="AD481" s="3">
        <v>3000</v>
      </c>
      <c r="AE481" s="3">
        <v>4.5999999999999996</v>
      </c>
      <c r="AF481" s="3" t="s">
        <v>523</v>
      </c>
      <c r="AG481" s="3" t="str">
        <f>VLOOKUP($AF481,SalesPerson[],2,FALSE)</f>
        <v>Imran Verma</v>
      </c>
      <c r="AH481" s="3">
        <f>_xlfn.XLOOKUP(AG481,Salespersons!$B:$B,Salespersons!$G:$G,,0)</f>
        <v>5</v>
      </c>
      <c r="AI481" s="3" t="str">
        <f>_xlfn.XLOOKUP(AG481,Salespersons!$B:$B,Salespersons!$I:$I,,0)</f>
        <v>True</v>
      </c>
      <c r="AJ481" s="3" t="s">
        <v>59</v>
      </c>
      <c r="AK481" s="14">
        <f t="shared" si="42"/>
        <v>4.0789473684210528E-2</v>
      </c>
      <c r="AL481" s="5">
        <v>31000</v>
      </c>
      <c r="AM481" s="5">
        <f t="shared" si="43"/>
        <v>729000</v>
      </c>
      <c r="AN481" s="16">
        <f t="shared" si="47"/>
        <v>7.29</v>
      </c>
      <c r="AO481" s="3" t="s">
        <v>202</v>
      </c>
      <c r="AP481" s="3" t="s">
        <v>100</v>
      </c>
      <c r="AQ481" s="3" t="s">
        <v>53</v>
      </c>
      <c r="AR481" s="3" t="s">
        <v>24</v>
      </c>
      <c r="AS481" s="3" t="s">
        <v>4646</v>
      </c>
      <c r="AT481" s="3" t="s">
        <v>4646</v>
      </c>
      <c r="AU481" s="3" t="s">
        <v>4646</v>
      </c>
      <c r="AV481" s="3" t="s">
        <v>4646</v>
      </c>
      <c r="AW481" s="3" t="s">
        <v>4646</v>
      </c>
    </row>
    <row r="482" spans="1:49" x14ac:dyDescent="0.3">
      <c r="A482" s="3" t="s">
        <v>1017</v>
      </c>
      <c r="B482" s="4">
        <v>45816</v>
      </c>
      <c r="C482" s="4" t="str">
        <f t="shared" si="44"/>
        <v>Jun</v>
      </c>
      <c r="D482" s="4" t="str">
        <f t="shared" si="45"/>
        <v>2025</v>
      </c>
      <c r="E482" s="4">
        <v>45844</v>
      </c>
      <c r="F482" s="3" t="s">
        <v>23</v>
      </c>
      <c r="G482" s="3">
        <f t="shared" si="46"/>
        <v>28</v>
      </c>
      <c r="H482" s="3" t="s">
        <v>720</v>
      </c>
      <c r="I482" s="3" t="str">
        <f>VLOOKUP($H482,Customers!$A$1:$I$721,2,FALSE)</f>
        <v>Divya Das</v>
      </c>
      <c r="J482" s="3" t="str">
        <f>VLOOKUP($H482,Customers!$A$1:$I$721,3,FALSE)</f>
        <v>Female</v>
      </c>
      <c r="K482" s="3">
        <f>VLOOKUP($H482,Customers!$A$1:$I$721,4,FALSE)</f>
        <v>47</v>
      </c>
      <c r="L482" s="3" t="str">
        <f>VLOOKUP($H482,Customers!$A$1:$I$721,5,FALSE)</f>
        <v>Ludhiana</v>
      </c>
      <c r="M482" s="3" t="str">
        <f>VLOOKUP($H482,Customers!$A$1:$I$721,6,FALSE)</f>
        <v>Punjab</v>
      </c>
      <c r="N482" s="3" t="str">
        <f>VLOOKUP($H482,Customers!$A$1:$I$721,7,FALSE)</f>
        <v>Teacher</v>
      </c>
      <c r="O482" s="3">
        <f>VLOOKUP($H482,Customers!$A$1:$I$721,8,FALSE)</f>
        <v>700000</v>
      </c>
      <c r="P482" s="3" t="str">
        <f>VLOOKUP($H482,Customers!$A$1:$I$721,9,FALSE)</f>
        <v>Individual</v>
      </c>
      <c r="Q482" s="3" t="s">
        <v>256</v>
      </c>
      <c r="R482" s="3" t="str" cm="1">
        <f t="array" ref="R482:Y482">VLOOKUP($Q482,Cars[],{2,3,4,5,6,7,8,9},FALSE)</f>
        <v>Maruti Suzuki</v>
      </c>
      <c r="S482" s="3" t="str">
        <v>Alto K10</v>
      </c>
      <c r="T482" s="3" t="str">
        <v>Hatchback</v>
      </c>
      <c r="U482" s="3" t="str">
        <v>Petrol</v>
      </c>
      <c r="V482" s="3" t="str">
        <v>Manual</v>
      </c>
      <c r="W482" s="3">
        <v>425000</v>
      </c>
      <c r="X482" s="3">
        <v>2022</v>
      </c>
      <c r="Y482" s="3">
        <v>3</v>
      </c>
      <c r="Z482" s="3" t="s">
        <v>28</v>
      </c>
      <c r="AA482" s="3" t="str">
        <f>VLOOKUP(Z482,Dealers[],5,FALSE)</f>
        <v>North</v>
      </c>
      <c r="AB482" s="3" t="str" cm="1">
        <f t="array" ref="AB482:AE482">VLOOKUP($Z482,Dealers[],{2,7,8,9},FALSE)</f>
        <v>Ludhiana Wheels</v>
      </c>
      <c r="AC482" s="3">
        <v>2010</v>
      </c>
      <c r="AD482" s="3">
        <v>12000</v>
      </c>
      <c r="AE482" s="3">
        <v>4</v>
      </c>
      <c r="AF482" s="3" t="s">
        <v>29</v>
      </c>
      <c r="AG482" s="3" t="str">
        <f>VLOOKUP($AF482,SalesPerson[],2,FALSE)</f>
        <v>Harsh Nair</v>
      </c>
      <c r="AH482" s="3">
        <f>_xlfn.XLOOKUP(AG482,Salespersons!$B:$B,Salespersons!$G:$G,,0)</f>
        <v>8</v>
      </c>
      <c r="AI482" s="3" t="str">
        <f>_xlfn.XLOOKUP(AG482,Salespersons!$B:$B,Salespersons!$I:$I,,0)</f>
        <v>True</v>
      </c>
      <c r="AJ482" s="3" t="s">
        <v>30</v>
      </c>
      <c r="AK482" s="14">
        <f t="shared" si="42"/>
        <v>3.0588235294117649E-2</v>
      </c>
      <c r="AL482" s="5">
        <v>13000</v>
      </c>
      <c r="AM482" s="5">
        <f t="shared" si="43"/>
        <v>412000</v>
      </c>
      <c r="AN482" s="16">
        <f t="shared" si="47"/>
        <v>4.12</v>
      </c>
      <c r="AO482" s="3" t="s">
        <v>20</v>
      </c>
      <c r="AP482" s="3" t="s">
        <v>21</v>
      </c>
      <c r="AQ482" s="3" t="s">
        <v>46</v>
      </c>
      <c r="AR482" s="3" t="s">
        <v>24</v>
      </c>
      <c r="AS482" s="3" t="str" cm="1">
        <f t="array" ref="AS482:AW482">VLOOKUP($A482,Feedback[],{2,4,5,6,7},FALSE)</f>
        <v>FB0255</v>
      </c>
      <c r="AT482" s="3">
        <v>4</v>
      </c>
      <c r="AU482" s="3">
        <v>9</v>
      </c>
      <c r="AV482" s="3" t="str">
        <v>Dealer Visit</v>
      </c>
      <c r="AW482" s="3" t="str">
        <v>None</v>
      </c>
    </row>
    <row r="483" spans="1:49" x14ac:dyDescent="0.3">
      <c r="A483" s="3" t="s">
        <v>1018</v>
      </c>
      <c r="B483" s="4">
        <v>45817</v>
      </c>
      <c r="C483" s="4" t="str">
        <f t="shared" si="44"/>
        <v>Jun</v>
      </c>
      <c r="D483" s="4" t="str">
        <f t="shared" si="45"/>
        <v>2025</v>
      </c>
      <c r="E483" s="4">
        <v>45847</v>
      </c>
      <c r="F483" s="3" t="s">
        <v>23</v>
      </c>
      <c r="G483" s="3">
        <f t="shared" si="46"/>
        <v>30</v>
      </c>
      <c r="H483" s="3" t="s">
        <v>1019</v>
      </c>
      <c r="I483" s="3" t="str">
        <f>VLOOKUP($H483,Customers!$A$1:$I$721,2,FALSE)</f>
        <v>Sandeep Shah</v>
      </c>
      <c r="J483" s="3" t="str">
        <f>VLOOKUP($H483,Customers!$A$1:$I$721,3,FALSE)</f>
        <v>Male</v>
      </c>
      <c r="K483" s="3">
        <f>VLOOKUP($H483,Customers!$A$1:$I$721,4,FALSE)</f>
        <v>44</v>
      </c>
      <c r="L483" s="3" t="str">
        <f>VLOOKUP($H483,Customers!$A$1:$I$721,5,FALSE)</f>
        <v>Bhubaneswar</v>
      </c>
      <c r="M483" s="3" t="str">
        <f>VLOOKUP($H483,Customers!$A$1:$I$721,6,FALSE)</f>
        <v>Odisha</v>
      </c>
      <c r="N483" s="3" t="str">
        <f>VLOOKUP($H483,Customers!$A$1:$I$721,7,FALSE)</f>
        <v>Salaried - Government</v>
      </c>
      <c r="O483" s="3">
        <f>VLOOKUP($H483,Customers!$A$1:$I$721,8,FALSE)</f>
        <v>580000</v>
      </c>
      <c r="P483" s="3" t="str">
        <f>VLOOKUP($H483,Customers!$A$1:$I$721,9,FALSE)</f>
        <v>Individual</v>
      </c>
      <c r="Q483" s="3" t="s">
        <v>256</v>
      </c>
      <c r="R483" s="3" t="str" cm="1">
        <f t="array" ref="R483:Y483">VLOOKUP($Q483,Cars[],{2,3,4,5,6,7,8,9},FALSE)</f>
        <v>Maruti Suzuki</v>
      </c>
      <c r="S483" s="3" t="str">
        <v>Alto K10</v>
      </c>
      <c r="T483" s="3" t="str">
        <v>Hatchback</v>
      </c>
      <c r="U483" s="3" t="str">
        <v>Petrol</v>
      </c>
      <c r="V483" s="3" t="str">
        <v>Manual</v>
      </c>
      <c r="W483" s="3">
        <v>425000</v>
      </c>
      <c r="X483" s="3">
        <v>2022</v>
      </c>
      <c r="Y483" s="3">
        <v>3</v>
      </c>
      <c r="Z483" s="3" t="s">
        <v>63</v>
      </c>
      <c r="AA483" s="3" t="str">
        <f>VLOOKUP(Z483,Dealers[],5,FALSE)</f>
        <v>East</v>
      </c>
      <c r="AB483" s="3" t="str" cm="1">
        <f t="array" ref="AB483:AE483">VLOOKUP($Z483,Dealers[],{2,7,8,9},FALSE)</f>
        <v>Bhubaneswar Motors</v>
      </c>
      <c r="AC483" s="3">
        <v>2008</v>
      </c>
      <c r="AD483" s="3">
        <v>4500</v>
      </c>
      <c r="AE483" s="3">
        <v>4.3</v>
      </c>
      <c r="AF483" s="3" t="s">
        <v>259</v>
      </c>
      <c r="AG483" s="3" t="str">
        <f>VLOOKUP($AF483,SalesPerson[],2,FALSE)</f>
        <v>Siddharth Joshi</v>
      </c>
      <c r="AH483" s="3">
        <f>_xlfn.XLOOKUP(AG483,Salespersons!$B:$B,Salespersons!$G:$G,,0)</f>
        <v>8</v>
      </c>
      <c r="AI483" s="3" t="str">
        <f>_xlfn.XLOOKUP(AG483,Salespersons!$B:$B,Salespersons!$I:$I,,0)</f>
        <v>True</v>
      </c>
      <c r="AJ483" s="3" t="s">
        <v>75</v>
      </c>
      <c r="AK483" s="14">
        <f t="shared" si="42"/>
        <v>9.4117647058823521E-3</v>
      </c>
      <c r="AL483" s="5">
        <v>4000</v>
      </c>
      <c r="AM483" s="5">
        <f t="shared" si="43"/>
        <v>421000</v>
      </c>
      <c r="AN483" s="16">
        <f t="shared" si="47"/>
        <v>4.21</v>
      </c>
      <c r="AO483" s="3" t="s">
        <v>95</v>
      </c>
      <c r="AP483" s="3" t="s">
        <v>180</v>
      </c>
      <c r="AQ483" s="3" t="s">
        <v>86</v>
      </c>
      <c r="AR483" s="3" t="s">
        <v>47</v>
      </c>
      <c r="AS483" s="3" t="str" cm="1">
        <f t="array" ref="AS483:AW483">VLOOKUP($A483,Feedback[],{2,4,5,6,7},FALSE)</f>
        <v>FB0256</v>
      </c>
      <c r="AT483" s="3">
        <v>3</v>
      </c>
      <c r="AU483" s="3">
        <v>8</v>
      </c>
      <c r="AV483" s="3" t="str">
        <v>Dealer Visit</v>
      </c>
      <c r="AW483" s="3" t="str">
        <v>Vehicle Quality</v>
      </c>
    </row>
    <row r="484" spans="1:49" x14ac:dyDescent="0.3">
      <c r="A484" s="3" t="s">
        <v>1020</v>
      </c>
      <c r="B484" s="4">
        <v>45819</v>
      </c>
      <c r="C484" s="4" t="str">
        <f t="shared" si="44"/>
        <v>Jun</v>
      </c>
      <c r="D484" s="4" t="str">
        <f t="shared" si="45"/>
        <v>2025</v>
      </c>
      <c r="E484" s="4">
        <v>45837</v>
      </c>
      <c r="F484" s="3" t="s">
        <v>23</v>
      </c>
      <c r="G484" s="3">
        <f t="shared" si="46"/>
        <v>18</v>
      </c>
      <c r="H484" s="3" t="s">
        <v>351</v>
      </c>
      <c r="I484" s="3" t="str">
        <f>VLOOKUP($H484,Customers!$A$1:$I$721,2,FALSE)</f>
        <v>Divya Mishra</v>
      </c>
      <c r="J484" s="3" t="str">
        <f>VLOOKUP($H484,Customers!$A$1:$I$721,3,FALSE)</f>
        <v>Female</v>
      </c>
      <c r="K484" s="3">
        <f>VLOOKUP($H484,Customers!$A$1:$I$721,4,FALSE)</f>
        <v>32</v>
      </c>
      <c r="L484" s="3" t="str">
        <f>VLOOKUP($H484,Customers!$A$1:$I$721,5,FALSE)</f>
        <v>Delhi</v>
      </c>
      <c r="M484" s="3" t="str">
        <f>VLOOKUP($H484,Customers!$A$1:$I$721,6,FALSE)</f>
        <v>Delhi</v>
      </c>
      <c r="N484" s="3" t="str">
        <f>VLOOKUP($H484,Customers!$A$1:$I$721,7,FALSE)</f>
        <v>Business Owner</v>
      </c>
      <c r="O484" s="3">
        <f>VLOOKUP($H484,Customers!$A$1:$I$721,8,FALSE)</f>
        <v>3400000</v>
      </c>
      <c r="P484" s="3" t="str">
        <f>VLOOKUP($H484,Customers!$A$1:$I$721,9,FALSE)</f>
        <v>Individual</v>
      </c>
      <c r="Q484" s="3" t="s">
        <v>195</v>
      </c>
      <c r="R484" s="3" t="str" cm="1">
        <f t="array" ref="R484:Y484">VLOOKUP($Q484,Cars[],{2,3,4,5,6,7,8,9},FALSE)</f>
        <v>Renault</v>
      </c>
      <c r="S484" s="3" t="str">
        <v>Kiger</v>
      </c>
      <c r="T484" s="3" t="str">
        <v>SUV</v>
      </c>
      <c r="U484" s="3" t="str">
        <v>Petrol</v>
      </c>
      <c r="V484" s="3" t="str">
        <v>Manual</v>
      </c>
      <c r="W484" s="3">
        <v>700000</v>
      </c>
      <c r="X484" s="3">
        <v>2021</v>
      </c>
      <c r="Y484" s="3">
        <v>4</v>
      </c>
      <c r="Z484" s="3" t="s">
        <v>37</v>
      </c>
      <c r="AA484" s="3" t="str">
        <f>VLOOKUP(Z484,Dealers[],5,FALSE)</f>
        <v>North</v>
      </c>
      <c r="AB484" s="3" t="str" cm="1">
        <f t="array" ref="AB484:AE484">VLOOKUP($Z484,Dealers[],{2,7,8,9},FALSE)</f>
        <v>Delhi Autoplex</v>
      </c>
      <c r="AC484" s="3">
        <v>2013</v>
      </c>
      <c r="AD484" s="3">
        <v>4500</v>
      </c>
      <c r="AE484" s="3">
        <v>3.7</v>
      </c>
      <c r="AF484" s="3" t="s">
        <v>574</v>
      </c>
      <c r="AG484" s="3" t="str">
        <f>VLOOKUP($AF484,SalesPerson[],2,FALSE)</f>
        <v>Vivek Iyer</v>
      </c>
      <c r="AH484" s="3">
        <f>_xlfn.XLOOKUP(AG484,Salespersons!$B:$B,Salespersons!$G:$G,,0)</f>
        <v>4</v>
      </c>
      <c r="AI484" s="3" t="str">
        <f>_xlfn.XLOOKUP(AG484,Salespersons!$B:$B,Salespersons!$I:$I,,0)</f>
        <v>True</v>
      </c>
      <c r="AJ484" s="3" t="s">
        <v>30</v>
      </c>
      <c r="AK484" s="14">
        <f t="shared" si="42"/>
        <v>0.01</v>
      </c>
      <c r="AL484" s="5">
        <v>7000</v>
      </c>
      <c r="AM484" s="5">
        <f t="shared" si="43"/>
        <v>693000</v>
      </c>
      <c r="AN484" s="16">
        <f t="shared" si="47"/>
        <v>6.93</v>
      </c>
      <c r="AO484" s="3" t="s">
        <v>20</v>
      </c>
      <c r="AP484" s="3" t="s">
        <v>21</v>
      </c>
      <c r="AQ484" s="3" t="s">
        <v>53</v>
      </c>
      <c r="AR484" s="3" t="s">
        <v>47</v>
      </c>
      <c r="AS484" s="3" t="str" cm="1">
        <f t="array" ref="AS484:AW484">VLOOKUP($A484,Feedback[],{2,4,5,6,7},FALSE)</f>
        <v>FB0257</v>
      </c>
      <c r="AT484" s="3">
        <v>5</v>
      </c>
      <c r="AU484" s="3">
        <v>10</v>
      </c>
      <c r="AV484" s="3" t="str">
        <v>Email</v>
      </c>
      <c r="AW484" s="3" t="str">
        <v>None</v>
      </c>
    </row>
    <row r="485" spans="1:49" x14ac:dyDescent="0.3">
      <c r="A485" s="3" t="s">
        <v>1021</v>
      </c>
      <c r="B485" s="4">
        <v>45819</v>
      </c>
      <c r="C485" s="4" t="str">
        <f t="shared" si="44"/>
        <v>Jun</v>
      </c>
      <c r="D485" s="4" t="str">
        <f t="shared" si="45"/>
        <v>2025</v>
      </c>
      <c r="E485" s="4">
        <v>45829</v>
      </c>
      <c r="F485" s="3" t="s">
        <v>23</v>
      </c>
      <c r="G485" s="3">
        <f t="shared" si="46"/>
        <v>10</v>
      </c>
      <c r="H485" s="3" t="s">
        <v>1022</v>
      </c>
      <c r="I485" s="3" t="str">
        <f>VLOOKUP($H485,Customers!$A$1:$I$721,2,FALSE)</f>
        <v>Nitin Chauhan</v>
      </c>
      <c r="J485" s="3" t="str">
        <f>VLOOKUP($H485,Customers!$A$1:$I$721,3,FALSE)</f>
        <v>Male</v>
      </c>
      <c r="K485" s="3">
        <f>VLOOKUP($H485,Customers!$A$1:$I$721,4,FALSE)</f>
        <v>37</v>
      </c>
      <c r="L485" s="3" t="str">
        <f>VLOOKUP($H485,Customers!$A$1:$I$721,5,FALSE)</f>
        <v>Ludhiana</v>
      </c>
      <c r="M485" s="3" t="str">
        <f>VLOOKUP($H485,Customers!$A$1:$I$721,6,FALSE)</f>
        <v>Punjab</v>
      </c>
      <c r="N485" s="3" t="str">
        <f>VLOOKUP($H485,Customers!$A$1:$I$721,7,FALSE)</f>
        <v>Farmer</v>
      </c>
      <c r="O485" s="3">
        <f>VLOOKUP($H485,Customers!$A$1:$I$721,8,FALSE)</f>
        <v>320000</v>
      </c>
      <c r="P485" s="3" t="str">
        <f>VLOOKUP($H485,Customers!$A$1:$I$721,9,FALSE)</f>
        <v>Individual</v>
      </c>
      <c r="Q485" s="3" t="s">
        <v>145</v>
      </c>
      <c r="R485" s="3" t="str" cm="1">
        <f t="array" ref="R485:Y485">VLOOKUP($Q485,Cars[],{2,3,4,5,6,7,8,9},FALSE)</f>
        <v>Hyundai</v>
      </c>
      <c r="S485" s="3" t="str">
        <v>i20</v>
      </c>
      <c r="T485" s="3" t="str">
        <v>Hatchback</v>
      </c>
      <c r="U485" s="3" t="str">
        <v>Petrol</v>
      </c>
      <c r="V485" s="3" t="str">
        <v>Automatic</v>
      </c>
      <c r="W485" s="3">
        <v>780000</v>
      </c>
      <c r="X485" s="3">
        <v>2023</v>
      </c>
      <c r="Y485" s="3">
        <v>2</v>
      </c>
      <c r="Z485" s="3" t="s">
        <v>63</v>
      </c>
      <c r="AA485" s="3" t="str">
        <f>VLOOKUP(Z485,Dealers[],5,FALSE)</f>
        <v>East</v>
      </c>
      <c r="AB485" s="3" t="str" cm="1">
        <f t="array" ref="AB485:AE485">VLOOKUP($Z485,Dealers[],{2,7,8,9},FALSE)</f>
        <v>Bhubaneswar Motors</v>
      </c>
      <c r="AC485" s="3">
        <v>2008</v>
      </c>
      <c r="AD485" s="3">
        <v>4500</v>
      </c>
      <c r="AE485" s="3">
        <v>4.3</v>
      </c>
      <c r="AF485" s="3" t="s">
        <v>64</v>
      </c>
      <c r="AG485" s="3" t="str">
        <f>VLOOKUP($AF485,SalesPerson[],2,FALSE)</f>
        <v>Akash Jain</v>
      </c>
      <c r="AH485" s="3">
        <f>_xlfn.XLOOKUP(AG485,Salespersons!$B:$B,Salespersons!$G:$G,,0)</f>
        <v>5</v>
      </c>
      <c r="AI485" s="3" t="str">
        <f>_xlfn.XLOOKUP(AG485,Salespersons!$B:$B,Salespersons!$I:$I,,0)</f>
        <v>True</v>
      </c>
      <c r="AJ485" s="3" t="s">
        <v>30</v>
      </c>
      <c r="AK485" s="14">
        <f t="shared" si="42"/>
        <v>8.9743589743589737E-3</v>
      </c>
      <c r="AL485" s="5">
        <v>7000</v>
      </c>
      <c r="AM485" s="5">
        <f t="shared" si="43"/>
        <v>773000</v>
      </c>
      <c r="AN485" s="16">
        <f t="shared" si="47"/>
        <v>7.73</v>
      </c>
      <c r="AO485" s="3" t="s">
        <v>20</v>
      </c>
      <c r="AP485" s="3" t="s">
        <v>21</v>
      </c>
      <c r="AQ485" s="3" t="s">
        <v>119</v>
      </c>
      <c r="AR485" s="3" t="s">
        <v>24</v>
      </c>
      <c r="AS485" s="3" t="str" cm="1">
        <f t="array" ref="AS485:AW485">VLOOKUP($A485,Feedback[],{2,4,5,6,7},FALSE)</f>
        <v>FB0258</v>
      </c>
      <c r="AT485" s="3">
        <v>4</v>
      </c>
      <c r="AU485" s="3">
        <v>7</v>
      </c>
      <c r="AV485" s="3" t="str">
        <v>Online Survey</v>
      </c>
      <c r="AW485" s="3" t="str">
        <v>None</v>
      </c>
    </row>
    <row r="486" spans="1:49" x14ac:dyDescent="0.3">
      <c r="A486" s="3" t="s">
        <v>1023</v>
      </c>
      <c r="B486" s="4">
        <v>45820</v>
      </c>
      <c r="C486" s="4" t="str">
        <f t="shared" si="44"/>
        <v>Jun</v>
      </c>
      <c r="D486" s="4" t="str">
        <f t="shared" si="45"/>
        <v>2025</v>
      </c>
      <c r="E486" s="4">
        <v>45849</v>
      </c>
      <c r="F486" s="3" t="s">
        <v>23</v>
      </c>
      <c r="G486" s="3">
        <f t="shared" si="46"/>
        <v>29</v>
      </c>
      <c r="H486" s="3" t="s">
        <v>899</v>
      </c>
      <c r="I486" s="3" t="str">
        <f>VLOOKUP($H486,Customers!$A$1:$I$721,2,FALSE)</f>
        <v>Nitin Kapoor</v>
      </c>
      <c r="J486" s="3" t="str">
        <f>VLOOKUP($H486,Customers!$A$1:$I$721,3,FALSE)</f>
        <v>Male</v>
      </c>
      <c r="K486" s="3">
        <f>VLOOKUP($H486,Customers!$A$1:$I$721,4,FALSE)</f>
        <v>36</v>
      </c>
      <c r="L486" s="3" t="str">
        <f>VLOOKUP($H486,Customers!$A$1:$I$721,5,FALSE)</f>
        <v>Bhopal</v>
      </c>
      <c r="M486" s="3" t="str">
        <f>VLOOKUP($H486,Customers!$A$1:$I$721,6,FALSE)</f>
        <v>Madhya Pradesh</v>
      </c>
      <c r="N486" s="3" t="str">
        <f>VLOOKUP($H486,Customers!$A$1:$I$721,7,FALSE)</f>
        <v>Self-Employed Professional</v>
      </c>
      <c r="O486" s="3">
        <f>VLOOKUP($H486,Customers!$A$1:$I$721,8,FALSE)</f>
        <v>1450000</v>
      </c>
      <c r="P486" s="3" t="str">
        <f>VLOOKUP($H486,Customers!$A$1:$I$721,9,FALSE)</f>
        <v>Individual</v>
      </c>
      <c r="Q486" s="3" t="s">
        <v>395</v>
      </c>
      <c r="R486" s="3" t="str" cm="1">
        <f t="array" ref="R486:Y486">VLOOKUP($Q486,Cars[],{2,3,4,5,6,7,8,9},FALSE)</f>
        <v>Mahindra</v>
      </c>
      <c r="S486" s="3" t="str">
        <v>XUV700</v>
      </c>
      <c r="T486" s="3" t="str">
        <v>SUV</v>
      </c>
      <c r="U486" s="3" t="str">
        <v>Diesel</v>
      </c>
      <c r="V486" s="3" t="str">
        <v>Automatic</v>
      </c>
      <c r="W486" s="3">
        <v>1700000</v>
      </c>
      <c r="X486" s="3">
        <v>2021</v>
      </c>
      <c r="Y486" s="3">
        <v>2</v>
      </c>
      <c r="Z486" s="3" t="s">
        <v>93</v>
      </c>
      <c r="AA486" s="3" t="str">
        <f>VLOOKUP(Z486,Dealers[],5,FALSE)</f>
        <v>Central</v>
      </c>
      <c r="AB486" s="3" t="str" cm="1">
        <f t="array" ref="AB486:AE486">VLOOKUP($Z486,Dealers[],{2,7,8,9},FALSE)</f>
        <v>Bhopal Autoplex</v>
      </c>
      <c r="AC486" s="3">
        <v>2013</v>
      </c>
      <c r="AD486" s="3">
        <v>12000</v>
      </c>
      <c r="AE486" s="3">
        <v>3.9</v>
      </c>
      <c r="AF486" s="3" t="s">
        <v>192</v>
      </c>
      <c r="AG486" s="3" t="str">
        <f>VLOOKUP($AF486,SalesPerson[],2,FALSE)</f>
        <v>Priya Saini</v>
      </c>
      <c r="AH486" s="3">
        <f>_xlfn.XLOOKUP(AG486,Salespersons!$B:$B,Salespersons!$G:$G,,0)</f>
        <v>4</v>
      </c>
      <c r="AI486" s="3" t="str">
        <f>_xlfn.XLOOKUP(AG486,Salespersons!$B:$B,Salespersons!$I:$I,,0)</f>
        <v>True</v>
      </c>
      <c r="AJ486" s="3" t="s">
        <v>78</v>
      </c>
      <c r="AK486" s="14">
        <f t="shared" si="42"/>
        <v>0.03</v>
      </c>
      <c r="AL486" s="5">
        <v>51000</v>
      </c>
      <c r="AM486" s="5">
        <f t="shared" si="43"/>
        <v>1649000</v>
      </c>
      <c r="AN486" s="16">
        <f t="shared" si="47"/>
        <v>16.489999999999998</v>
      </c>
      <c r="AO486" s="3" t="s">
        <v>31</v>
      </c>
      <c r="AP486" s="3" t="s">
        <v>32</v>
      </c>
      <c r="AQ486" s="3" t="s">
        <v>46</v>
      </c>
      <c r="AR486" s="3" t="s">
        <v>24</v>
      </c>
      <c r="AS486" s="3" t="s">
        <v>4646</v>
      </c>
      <c r="AT486" s="3" t="s">
        <v>4646</v>
      </c>
      <c r="AU486" s="3" t="s">
        <v>4646</v>
      </c>
      <c r="AV486" s="3" t="s">
        <v>4646</v>
      </c>
      <c r="AW486" s="3" t="s">
        <v>4646</v>
      </c>
    </row>
    <row r="487" spans="1:49" x14ac:dyDescent="0.3">
      <c r="A487" s="3" t="s">
        <v>1024</v>
      </c>
      <c r="B487" s="4">
        <v>45822</v>
      </c>
      <c r="C487" s="4" t="str">
        <f t="shared" si="44"/>
        <v>Jun</v>
      </c>
      <c r="D487" s="4" t="str">
        <f t="shared" si="45"/>
        <v>2025</v>
      </c>
      <c r="E487" s="4">
        <v>45837</v>
      </c>
      <c r="F487" s="3" t="s">
        <v>23</v>
      </c>
      <c r="G487" s="3">
        <f t="shared" si="46"/>
        <v>15</v>
      </c>
      <c r="H487" s="3" t="s">
        <v>1025</v>
      </c>
      <c r="I487" s="3" t="str">
        <f>VLOOKUP($H487,Customers!$A$1:$I$721,2,FALSE)</f>
        <v>Ankit Rao</v>
      </c>
      <c r="J487" s="3" t="str">
        <f>VLOOKUP($H487,Customers!$A$1:$I$721,3,FALSE)</f>
        <v>Male</v>
      </c>
      <c r="K487" s="3">
        <f>VLOOKUP($H487,Customers!$A$1:$I$721,4,FALSE)</f>
        <v>28</v>
      </c>
      <c r="L487" s="3" t="str">
        <f>VLOOKUP($H487,Customers!$A$1:$I$721,5,FALSE)</f>
        <v>Indore</v>
      </c>
      <c r="M487" s="3" t="str">
        <f>VLOOKUP($H487,Customers!$A$1:$I$721,6,FALSE)</f>
        <v>Madhya Pradesh</v>
      </c>
      <c r="N487" s="3" t="str">
        <f>VLOOKUP($H487,Customers!$A$1:$I$721,7,FALSE)</f>
        <v>Salaried - Private</v>
      </c>
      <c r="O487" s="3">
        <f>VLOOKUP($H487,Customers!$A$1:$I$721,8,FALSE)</f>
        <v>1140000</v>
      </c>
      <c r="P487" s="3" t="str">
        <f>VLOOKUP($H487,Customers!$A$1:$I$721,9,FALSE)</f>
        <v>Individual</v>
      </c>
      <c r="Q487" s="3" t="s">
        <v>117</v>
      </c>
      <c r="R487" s="3" t="str" cm="1">
        <f t="array" ref="R487:Y487">VLOOKUP($Q487,Cars[],{2,3,4,5,6,7,8,9},FALSE)</f>
        <v>Kia</v>
      </c>
      <c r="S487" s="3" t="str">
        <v>Carens</v>
      </c>
      <c r="T487" s="3" t="str">
        <v>MPV</v>
      </c>
      <c r="U487" s="3" t="str">
        <v>Diesel</v>
      </c>
      <c r="V487" s="3" t="str">
        <v>Manual</v>
      </c>
      <c r="W487" s="3">
        <v>1200000</v>
      </c>
      <c r="X487" s="3">
        <v>2022</v>
      </c>
      <c r="Y487" s="3">
        <v>3</v>
      </c>
      <c r="Z487" s="3" t="s">
        <v>63</v>
      </c>
      <c r="AA487" s="3" t="str">
        <f>VLOOKUP(Z487,Dealers[],5,FALSE)</f>
        <v>East</v>
      </c>
      <c r="AB487" s="3" t="str" cm="1">
        <f t="array" ref="AB487:AE487">VLOOKUP($Z487,Dealers[],{2,7,8,9},FALSE)</f>
        <v>Bhubaneswar Motors</v>
      </c>
      <c r="AC487" s="3">
        <v>2008</v>
      </c>
      <c r="AD487" s="3">
        <v>4500</v>
      </c>
      <c r="AE487" s="3">
        <v>4.3</v>
      </c>
      <c r="AF487" s="3" t="s">
        <v>503</v>
      </c>
      <c r="AG487" s="3" t="str">
        <f>VLOOKUP($AF487,SalesPerson[],2,FALSE)</f>
        <v>Tarun Saini</v>
      </c>
      <c r="AH487" s="3">
        <f>_xlfn.XLOOKUP(AG487,Salespersons!$B:$B,Salespersons!$G:$G,,0)</f>
        <v>7</v>
      </c>
      <c r="AI487" s="3" t="str">
        <f>_xlfn.XLOOKUP(AG487,Salespersons!$B:$B,Salespersons!$I:$I,,0)</f>
        <v>True</v>
      </c>
      <c r="AJ487" s="3" t="s">
        <v>19</v>
      </c>
      <c r="AK487" s="14">
        <f t="shared" si="42"/>
        <v>4.2500000000000003E-2</v>
      </c>
      <c r="AL487" s="5">
        <v>51000</v>
      </c>
      <c r="AM487" s="5">
        <f t="shared" si="43"/>
        <v>1149000</v>
      </c>
      <c r="AN487" s="16">
        <f t="shared" si="47"/>
        <v>11.49</v>
      </c>
      <c r="AO487" s="3" t="s">
        <v>31</v>
      </c>
      <c r="AP487" s="3" t="s">
        <v>180</v>
      </c>
      <c r="AQ487" s="3" t="s">
        <v>46</v>
      </c>
      <c r="AR487" s="3" t="s">
        <v>24</v>
      </c>
      <c r="AS487" s="3" t="str" cm="1">
        <f t="array" ref="AS487:AW487">VLOOKUP($A487,Feedback[],{2,4,5,6,7},FALSE)</f>
        <v>FB0259</v>
      </c>
      <c r="AT487" s="3">
        <v>2</v>
      </c>
      <c r="AU487" s="3">
        <v>4</v>
      </c>
      <c r="AV487" s="3" t="str">
        <v>Phone</v>
      </c>
      <c r="AW487" s="3" t="str">
        <v>Delivery Delay</v>
      </c>
    </row>
    <row r="488" spans="1:49" x14ac:dyDescent="0.3">
      <c r="A488" s="3" t="s">
        <v>1026</v>
      </c>
      <c r="B488" s="4">
        <v>45822</v>
      </c>
      <c r="C488" s="4" t="str">
        <f t="shared" si="44"/>
        <v>Jun</v>
      </c>
      <c r="D488" s="4" t="str">
        <f t="shared" si="45"/>
        <v>2025</v>
      </c>
      <c r="E488" s="4">
        <v>45831</v>
      </c>
      <c r="F488" s="3" t="s">
        <v>23</v>
      </c>
      <c r="G488" s="3">
        <f t="shared" si="46"/>
        <v>9</v>
      </c>
      <c r="H488" s="3" t="s">
        <v>627</v>
      </c>
      <c r="I488" s="3" t="str">
        <f>VLOOKUP($H488,Customers!$A$1:$I$721,2,FALSE)</f>
        <v>Lokesh Shah</v>
      </c>
      <c r="J488" s="3" t="str">
        <f>VLOOKUP($H488,Customers!$A$1:$I$721,3,FALSE)</f>
        <v>Male</v>
      </c>
      <c r="K488" s="3">
        <f>VLOOKUP($H488,Customers!$A$1:$I$721,4,FALSE)</f>
        <v>34</v>
      </c>
      <c r="L488" s="3" t="str">
        <f>VLOOKUP($H488,Customers!$A$1:$I$721,5,FALSE)</f>
        <v>Coimbatore</v>
      </c>
      <c r="M488" s="3" t="str">
        <f>VLOOKUP($H488,Customers!$A$1:$I$721,6,FALSE)</f>
        <v>Tamil Nadu</v>
      </c>
      <c r="N488" s="3" t="str">
        <f>VLOOKUP($H488,Customers!$A$1:$I$721,7,FALSE)</f>
        <v>Business Owner</v>
      </c>
      <c r="O488" s="3">
        <f>VLOOKUP($H488,Customers!$A$1:$I$721,8,FALSE)</f>
        <v>1160000</v>
      </c>
      <c r="P488" s="3" t="str">
        <f>VLOOKUP($H488,Customers!$A$1:$I$721,9,FALSE)</f>
        <v>Corporate</v>
      </c>
      <c r="Q488" s="3" t="s">
        <v>195</v>
      </c>
      <c r="R488" s="3" t="str" cm="1">
        <f t="array" ref="R488:Y488">VLOOKUP($Q488,Cars[],{2,3,4,5,6,7,8,9},FALSE)</f>
        <v>Renault</v>
      </c>
      <c r="S488" s="3" t="str">
        <v>Kiger</v>
      </c>
      <c r="T488" s="3" t="str">
        <v>SUV</v>
      </c>
      <c r="U488" s="3" t="str">
        <v>Petrol</v>
      </c>
      <c r="V488" s="3" t="str">
        <v>Manual</v>
      </c>
      <c r="W488" s="3">
        <v>700000</v>
      </c>
      <c r="X488" s="3">
        <v>2021</v>
      </c>
      <c r="Y488" s="3">
        <v>4</v>
      </c>
      <c r="Z488" s="3" t="s">
        <v>173</v>
      </c>
      <c r="AA488" s="3" t="str">
        <f>VLOOKUP(Z488,Dealers[],5,FALSE)</f>
        <v>South</v>
      </c>
      <c r="AB488" s="3" t="str" cm="1">
        <f t="array" ref="AB488:AE488">VLOOKUP($Z488,Dealers[],{2,7,8,9},FALSE)</f>
        <v>Chennai Wheels</v>
      </c>
      <c r="AC488" s="3">
        <v>2007</v>
      </c>
      <c r="AD488" s="3">
        <v>4500</v>
      </c>
      <c r="AE488" s="3">
        <v>4.7</v>
      </c>
      <c r="AF488" s="3" t="s">
        <v>174</v>
      </c>
      <c r="AG488" s="3" t="str">
        <f>VLOOKUP($AF488,SalesPerson[],2,FALSE)</f>
        <v>Kunal Pillai</v>
      </c>
      <c r="AH488" s="3">
        <f>_xlfn.XLOOKUP(AG488,Salespersons!$B:$B,Salespersons!$G:$G,,0)</f>
        <v>5</v>
      </c>
      <c r="AI488" s="3" t="str">
        <f>_xlfn.XLOOKUP(AG488,Salespersons!$B:$B,Salespersons!$I:$I,,0)</f>
        <v>True</v>
      </c>
      <c r="AJ488" s="3" t="s">
        <v>75</v>
      </c>
      <c r="AK488" s="14">
        <f t="shared" si="42"/>
        <v>1.8571428571428572E-2</v>
      </c>
      <c r="AL488" s="5">
        <v>13000</v>
      </c>
      <c r="AM488" s="5">
        <f t="shared" si="43"/>
        <v>687000</v>
      </c>
      <c r="AN488" s="16">
        <f t="shared" si="47"/>
        <v>6.87</v>
      </c>
      <c r="AO488" s="3" t="s">
        <v>202</v>
      </c>
      <c r="AP488" s="3" t="s">
        <v>39</v>
      </c>
      <c r="AQ488" s="3" t="s">
        <v>22</v>
      </c>
      <c r="AR488" s="3" t="s">
        <v>24</v>
      </c>
      <c r="AS488" s="3" t="s">
        <v>4646</v>
      </c>
      <c r="AT488" s="3" t="s">
        <v>4646</v>
      </c>
      <c r="AU488" s="3" t="s">
        <v>4646</v>
      </c>
      <c r="AV488" s="3" t="s">
        <v>4646</v>
      </c>
      <c r="AW488" s="3" t="s">
        <v>4646</v>
      </c>
    </row>
    <row r="489" spans="1:49" x14ac:dyDescent="0.3">
      <c r="A489" s="3" t="s">
        <v>1027</v>
      </c>
      <c r="B489" s="4">
        <v>45822</v>
      </c>
      <c r="C489" s="4" t="str">
        <f t="shared" si="44"/>
        <v>Jun</v>
      </c>
      <c r="D489" s="4" t="str">
        <f t="shared" si="45"/>
        <v>2025</v>
      </c>
      <c r="E489" s="4">
        <v>45842</v>
      </c>
      <c r="F489" s="3" t="s">
        <v>23</v>
      </c>
      <c r="G489" s="3">
        <f t="shared" si="46"/>
        <v>20</v>
      </c>
      <c r="H489" s="3" t="s">
        <v>838</v>
      </c>
      <c r="I489" s="3" t="str">
        <f>VLOOKUP($H489,Customers!$A$1:$I$721,2,FALSE)</f>
        <v>Ramesh Jain</v>
      </c>
      <c r="J489" s="3" t="str">
        <f>VLOOKUP($H489,Customers!$A$1:$I$721,3,FALSE)</f>
        <v>Male</v>
      </c>
      <c r="K489" s="3">
        <f>VLOOKUP($H489,Customers!$A$1:$I$721,4,FALSE)</f>
        <v>50</v>
      </c>
      <c r="L489" s="3" t="str">
        <f>VLOOKUP($H489,Customers!$A$1:$I$721,5,FALSE)</f>
        <v>Bhubaneswar</v>
      </c>
      <c r="M489" s="3" t="str">
        <f>VLOOKUP($H489,Customers!$A$1:$I$721,6,FALSE)</f>
        <v>Odisha</v>
      </c>
      <c r="N489" s="3" t="str">
        <f>VLOOKUP($H489,Customers!$A$1:$I$721,7,FALSE)</f>
        <v>Business Owner</v>
      </c>
      <c r="O489" s="3">
        <f>VLOOKUP($H489,Customers!$A$1:$I$721,8,FALSE)</f>
        <v>1740000</v>
      </c>
      <c r="P489" s="3" t="str">
        <f>VLOOKUP($H489,Customers!$A$1:$I$721,9,FALSE)</f>
        <v>Individual</v>
      </c>
      <c r="Q489" s="3" t="s">
        <v>42</v>
      </c>
      <c r="R489" s="3" t="str" cm="1">
        <f t="array" ref="R489:Y489">VLOOKUP($Q489,Cars[],{2,3,4,5,6,7,8,9},FALSE)</f>
        <v>Maruti Suzuki</v>
      </c>
      <c r="S489" s="3" t="str">
        <v>Swift</v>
      </c>
      <c r="T489" s="3" t="str">
        <v>Hatchback</v>
      </c>
      <c r="U489" s="3" t="str">
        <v>Petrol</v>
      </c>
      <c r="V489" s="3" t="str">
        <v>Manual</v>
      </c>
      <c r="W489" s="3">
        <v>650000</v>
      </c>
      <c r="X489" s="3">
        <v>2024</v>
      </c>
      <c r="Y489" s="3">
        <v>3</v>
      </c>
      <c r="Z489" s="3" t="s">
        <v>63</v>
      </c>
      <c r="AA489" s="3" t="str">
        <f>VLOOKUP(Z489,Dealers[],5,FALSE)</f>
        <v>East</v>
      </c>
      <c r="AB489" s="3" t="str" cm="1">
        <f t="array" ref="AB489:AE489">VLOOKUP($Z489,Dealers[],{2,7,8,9},FALSE)</f>
        <v>Bhubaneswar Motors</v>
      </c>
      <c r="AC489" s="3">
        <v>2008</v>
      </c>
      <c r="AD489" s="3">
        <v>4500</v>
      </c>
      <c r="AE489" s="3">
        <v>4.3</v>
      </c>
      <c r="AF489" s="3" t="s">
        <v>64</v>
      </c>
      <c r="AG489" s="3" t="str">
        <f>VLOOKUP($AF489,SalesPerson[],2,FALSE)</f>
        <v>Akash Jain</v>
      </c>
      <c r="AH489" s="3">
        <f>_xlfn.XLOOKUP(AG489,Salespersons!$B:$B,Salespersons!$G:$G,,0)</f>
        <v>5</v>
      </c>
      <c r="AI489" s="3" t="str">
        <f>_xlfn.XLOOKUP(AG489,Salespersons!$B:$B,Salespersons!$I:$I,,0)</f>
        <v>True</v>
      </c>
      <c r="AJ489" s="3" t="s">
        <v>59</v>
      </c>
      <c r="AK489" s="14">
        <f t="shared" si="42"/>
        <v>1.6923076923076923E-2</v>
      </c>
      <c r="AL489" s="5">
        <v>11000</v>
      </c>
      <c r="AM489" s="5">
        <f t="shared" si="43"/>
        <v>639000</v>
      </c>
      <c r="AN489" s="16">
        <f t="shared" si="47"/>
        <v>6.39</v>
      </c>
      <c r="AO489" s="3" t="s">
        <v>20</v>
      </c>
      <c r="AP489" s="3" t="s">
        <v>21</v>
      </c>
      <c r="AQ489" s="3" t="s">
        <v>46</v>
      </c>
      <c r="AR489" s="3" t="s">
        <v>47</v>
      </c>
      <c r="AS489" s="3" t="str" cm="1">
        <f t="array" ref="AS489:AW489">VLOOKUP($A489,Feedback[],{2,4,5,6,7},FALSE)</f>
        <v>FB0260</v>
      </c>
      <c r="AT489" s="3">
        <v>5</v>
      </c>
      <c r="AU489" s="3">
        <v>10</v>
      </c>
      <c r="AV489" s="3" t="str">
        <v>Dealer Visit</v>
      </c>
      <c r="AW489" s="3" t="str">
        <v>None</v>
      </c>
    </row>
    <row r="490" spans="1:49" x14ac:dyDescent="0.3">
      <c r="A490" s="3" t="s">
        <v>1028</v>
      </c>
      <c r="B490" s="4">
        <v>45825</v>
      </c>
      <c r="C490" s="4" t="str">
        <f t="shared" si="44"/>
        <v>Jun</v>
      </c>
      <c r="D490" s="4" t="str">
        <f t="shared" si="45"/>
        <v>2025</v>
      </c>
      <c r="E490" s="4">
        <v>45845</v>
      </c>
      <c r="F490" s="3" t="s">
        <v>23</v>
      </c>
      <c r="G490" s="3">
        <f t="shared" si="46"/>
        <v>20</v>
      </c>
      <c r="H490" s="3" t="s">
        <v>1029</v>
      </c>
      <c r="I490" s="3" t="str">
        <f>VLOOKUP($H490,Customers!$A$1:$I$721,2,FALSE)</f>
        <v>Karan Bose</v>
      </c>
      <c r="J490" s="3" t="str">
        <f>VLOOKUP($H490,Customers!$A$1:$I$721,3,FALSE)</f>
        <v>Male</v>
      </c>
      <c r="K490" s="3">
        <f>VLOOKUP($H490,Customers!$A$1:$I$721,4,FALSE)</f>
        <v>26</v>
      </c>
      <c r="L490" s="3" t="str">
        <f>VLOOKUP($H490,Customers!$A$1:$I$721,5,FALSE)</f>
        <v>Guwahati</v>
      </c>
      <c r="M490" s="3" t="str">
        <f>VLOOKUP($H490,Customers!$A$1:$I$721,6,FALSE)</f>
        <v>Assam</v>
      </c>
      <c r="N490" s="3" t="str">
        <f>VLOOKUP($H490,Customers!$A$1:$I$721,7,FALSE)</f>
        <v>Business Owner</v>
      </c>
      <c r="O490" s="3">
        <f>VLOOKUP($H490,Customers!$A$1:$I$721,8,FALSE)</f>
        <v>1770000</v>
      </c>
      <c r="P490" s="3" t="str">
        <f>VLOOKUP($H490,Customers!$A$1:$I$721,9,FALSE)</f>
        <v>Individual</v>
      </c>
      <c r="Q490" s="3" t="s">
        <v>27</v>
      </c>
      <c r="R490" s="3" t="str" cm="1">
        <f t="array" ref="R490:Y490">VLOOKUP($Q490,Cars[],{2,3,4,5,6,7,8,9},FALSE)</f>
        <v>Maruti Suzuki</v>
      </c>
      <c r="S490" s="3" t="str">
        <v>Brezza</v>
      </c>
      <c r="T490" s="3" t="str">
        <v>SUV</v>
      </c>
      <c r="U490" s="3" t="str">
        <v>Petrol</v>
      </c>
      <c r="V490" s="3" t="str">
        <v>Automatic</v>
      </c>
      <c r="W490" s="3">
        <v>900000</v>
      </c>
      <c r="X490" s="3">
        <v>2022</v>
      </c>
      <c r="Y490" s="3">
        <v>3</v>
      </c>
      <c r="Z490" s="3" t="s">
        <v>134</v>
      </c>
      <c r="AA490" s="3" t="str">
        <f>VLOOKUP(Z490,Dealers[],5,FALSE)</f>
        <v>East</v>
      </c>
      <c r="AB490" s="3" t="str" cm="1">
        <f t="array" ref="AB490:AE490">VLOOKUP($Z490,Dealers[],{2,7,8,9},FALSE)</f>
        <v>Guwahati Automobiles</v>
      </c>
      <c r="AC490" s="3">
        <v>2005</v>
      </c>
      <c r="AD490" s="3">
        <v>12000</v>
      </c>
      <c r="AE490" s="3">
        <v>4.4000000000000004</v>
      </c>
      <c r="AF490" s="3" t="s">
        <v>135</v>
      </c>
      <c r="AG490" s="3" t="str">
        <f>VLOOKUP($AF490,SalesPerson[],2,FALSE)</f>
        <v>Tarun Mehta</v>
      </c>
      <c r="AH490" s="3">
        <f>_xlfn.XLOOKUP(AG490,Salespersons!$B:$B,Salespersons!$G:$G,,0)</f>
        <v>4</v>
      </c>
      <c r="AI490" s="3" t="str">
        <f>_xlfn.XLOOKUP(AG490,Salespersons!$B:$B,Salespersons!$I:$I,,0)</f>
        <v>True</v>
      </c>
      <c r="AJ490" s="3" t="s">
        <v>268</v>
      </c>
      <c r="AK490" s="14">
        <f t="shared" si="42"/>
        <v>4.6666666666666669E-2</v>
      </c>
      <c r="AL490" s="5">
        <v>42000</v>
      </c>
      <c r="AM490" s="5">
        <f t="shared" si="43"/>
        <v>858000</v>
      </c>
      <c r="AN490" s="16">
        <f t="shared" si="47"/>
        <v>8.58</v>
      </c>
      <c r="AO490" s="3" t="s">
        <v>20</v>
      </c>
      <c r="AP490" s="3" t="s">
        <v>21</v>
      </c>
      <c r="AQ490" s="3" t="s">
        <v>53</v>
      </c>
      <c r="AR490" s="3" t="s">
        <v>24</v>
      </c>
      <c r="AS490" s="3" t="s">
        <v>4646</v>
      </c>
      <c r="AT490" s="3" t="s">
        <v>4646</v>
      </c>
      <c r="AU490" s="3" t="s">
        <v>4646</v>
      </c>
      <c r="AV490" s="3" t="s">
        <v>4646</v>
      </c>
      <c r="AW490" s="3" t="s">
        <v>4646</v>
      </c>
    </row>
    <row r="491" spans="1:49" x14ac:dyDescent="0.3">
      <c r="A491" s="3" t="s">
        <v>1030</v>
      </c>
      <c r="B491" s="4">
        <v>45826</v>
      </c>
      <c r="C491" s="4" t="str">
        <f t="shared" si="44"/>
        <v>Jun</v>
      </c>
      <c r="D491" s="4" t="str">
        <f t="shared" si="45"/>
        <v>2025</v>
      </c>
      <c r="E491" s="4">
        <v>45861</v>
      </c>
      <c r="F491" s="3" t="s">
        <v>23</v>
      </c>
      <c r="G491" s="3">
        <f t="shared" si="46"/>
        <v>35</v>
      </c>
      <c r="H491" s="3" t="s">
        <v>376</v>
      </c>
      <c r="I491" s="3" t="str">
        <f>VLOOKUP($H491,Customers!$A$1:$I$721,2,FALSE)</f>
        <v>Akash Agarwal</v>
      </c>
      <c r="J491" s="3" t="str">
        <f>VLOOKUP($H491,Customers!$A$1:$I$721,3,FALSE)</f>
        <v>Male</v>
      </c>
      <c r="K491" s="3">
        <f>VLOOKUP($H491,Customers!$A$1:$I$721,4,FALSE)</f>
        <v>53</v>
      </c>
      <c r="L491" s="3" t="str">
        <f>VLOOKUP($H491,Customers!$A$1:$I$721,5,FALSE)</f>
        <v>Panipat</v>
      </c>
      <c r="M491" s="3" t="str">
        <f>VLOOKUP($H491,Customers!$A$1:$I$721,6,FALSE)</f>
        <v>Haryana</v>
      </c>
      <c r="N491" s="3" t="str">
        <f>VLOOKUP($H491,Customers!$A$1:$I$721,7,FALSE)</f>
        <v>Engineer</v>
      </c>
      <c r="O491" s="3">
        <f>VLOOKUP($H491,Customers!$A$1:$I$721,8,FALSE)</f>
        <v>890000</v>
      </c>
      <c r="P491" s="3" t="str">
        <f>VLOOKUP($H491,Customers!$A$1:$I$721,9,FALSE)</f>
        <v>Individual</v>
      </c>
      <c r="Q491" s="3" t="s">
        <v>213</v>
      </c>
      <c r="R491" s="3" t="str" cm="1">
        <f t="array" ref="R491:Y491">VLOOKUP($Q491,Cars[],{2,3,4,5,6,7,8,9},FALSE)</f>
        <v>Kia</v>
      </c>
      <c r="S491" s="3" t="str">
        <v>Sonet</v>
      </c>
      <c r="T491" s="3" t="str">
        <v>SUV</v>
      </c>
      <c r="U491" s="3" t="str">
        <v>Diesel</v>
      </c>
      <c r="V491" s="3" t="str">
        <v>Manual</v>
      </c>
      <c r="W491" s="3">
        <v>950000</v>
      </c>
      <c r="X491" s="3">
        <v>2024</v>
      </c>
      <c r="Y491" s="3">
        <v>4</v>
      </c>
      <c r="Z491" s="3" t="s">
        <v>57</v>
      </c>
      <c r="AA491" s="3" t="str">
        <f>VLOOKUP(Z491,Dealers[],5,FALSE)</f>
        <v>North</v>
      </c>
      <c r="AB491" s="3" t="str" cm="1">
        <f t="array" ref="AB491:AE491">VLOOKUP($Z491,Dealers[],{2,7,8,9},FALSE)</f>
        <v>Gurugram Autoplex</v>
      </c>
      <c r="AC491" s="3">
        <v>2007</v>
      </c>
      <c r="AD491" s="3">
        <v>10000</v>
      </c>
      <c r="AE491" s="3">
        <v>4</v>
      </c>
      <c r="AF491" s="3" t="s">
        <v>139</v>
      </c>
      <c r="AG491" s="3" t="str">
        <f>VLOOKUP($AF491,SalesPerson[],2,FALSE)</f>
        <v>Mohit Bose</v>
      </c>
      <c r="AH491" s="3">
        <f>_xlfn.XLOOKUP(AG491,Salespersons!$B:$B,Salespersons!$G:$G,,0)</f>
        <v>4</v>
      </c>
      <c r="AI491" s="3" t="str">
        <f>_xlfn.XLOOKUP(AG491,Salespersons!$B:$B,Salespersons!$I:$I,,0)</f>
        <v>True</v>
      </c>
      <c r="AJ491" s="3" t="s">
        <v>75</v>
      </c>
      <c r="AK491" s="14">
        <f t="shared" si="42"/>
        <v>9.4736842105263164E-3</v>
      </c>
      <c r="AL491" s="5">
        <v>9000</v>
      </c>
      <c r="AM491" s="5">
        <f t="shared" si="43"/>
        <v>941000</v>
      </c>
      <c r="AN491" s="16">
        <f t="shared" si="47"/>
        <v>9.41</v>
      </c>
      <c r="AO491" s="3" t="s">
        <v>20</v>
      </c>
      <c r="AP491" s="3" t="s">
        <v>21</v>
      </c>
      <c r="AQ491" s="3" t="s">
        <v>86</v>
      </c>
      <c r="AR491" s="3" t="s">
        <v>24</v>
      </c>
      <c r="AS491" s="3" t="s">
        <v>4646</v>
      </c>
      <c r="AT491" s="3" t="s">
        <v>4646</v>
      </c>
      <c r="AU491" s="3" t="s">
        <v>4646</v>
      </c>
      <c r="AV491" s="3" t="s">
        <v>4646</v>
      </c>
      <c r="AW491" s="3" t="s">
        <v>4646</v>
      </c>
    </row>
    <row r="492" spans="1:49" x14ac:dyDescent="0.3">
      <c r="A492" s="3" t="s">
        <v>1031</v>
      </c>
      <c r="B492" s="4">
        <v>45827</v>
      </c>
      <c r="C492" s="4" t="str">
        <f t="shared" si="44"/>
        <v>Jun</v>
      </c>
      <c r="D492" s="4" t="str">
        <f t="shared" si="45"/>
        <v>2025</v>
      </c>
      <c r="E492" s="4">
        <v>45856</v>
      </c>
      <c r="F492" s="3" t="s">
        <v>23</v>
      </c>
      <c r="G492" s="3">
        <f t="shared" si="46"/>
        <v>29</v>
      </c>
      <c r="H492" s="3" t="s">
        <v>1032</v>
      </c>
      <c r="I492" s="3" t="str">
        <f>VLOOKUP($H492,Customers!$A$1:$I$721,2,FALSE)</f>
        <v>Sandeep Yadav</v>
      </c>
      <c r="J492" s="3" t="str">
        <f>VLOOKUP($H492,Customers!$A$1:$I$721,3,FALSE)</f>
        <v>Male</v>
      </c>
      <c r="K492" s="3">
        <f>VLOOKUP($H492,Customers!$A$1:$I$721,4,FALSE)</f>
        <v>40</v>
      </c>
      <c r="L492" s="3" t="str">
        <f>VLOOKUP($H492,Customers!$A$1:$I$721,5,FALSE)</f>
        <v>Kolkata</v>
      </c>
      <c r="M492" s="3" t="str">
        <f>VLOOKUP($H492,Customers!$A$1:$I$721,6,FALSE)</f>
        <v>West Bengal</v>
      </c>
      <c r="N492" s="3" t="str">
        <f>VLOOKUP($H492,Customers!$A$1:$I$721,7,FALSE)</f>
        <v>Self-Employed Professional</v>
      </c>
      <c r="O492" s="3">
        <f>VLOOKUP($H492,Customers!$A$1:$I$721,8,FALSE)</f>
        <v>1460000</v>
      </c>
      <c r="P492" s="3" t="str">
        <f>VLOOKUP($H492,Customers!$A$1:$I$721,9,FALSE)</f>
        <v>Individual</v>
      </c>
      <c r="Q492" s="3" t="s">
        <v>283</v>
      </c>
      <c r="R492" s="3" t="str" cm="1">
        <f t="array" ref="R492:Y492">VLOOKUP($Q492,Cars[],{2,3,4,5,6,7,8,9},FALSE)</f>
        <v>Mahindra</v>
      </c>
      <c r="S492" s="3" t="str">
        <v>Thar</v>
      </c>
      <c r="T492" s="3" t="str">
        <v>SUV</v>
      </c>
      <c r="U492" s="3" t="str">
        <v>Diesel</v>
      </c>
      <c r="V492" s="3" t="str">
        <v>Manual</v>
      </c>
      <c r="W492" s="3">
        <v>1250000</v>
      </c>
      <c r="X492" s="3">
        <v>2020</v>
      </c>
      <c r="Y492" s="3">
        <v>2</v>
      </c>
      <c r="Z492" s="3" t="s">
        <v>84</v>
      </c>
      <c r="AA492" s="3" t="str">
        <f>VLOOKUP(Z492,Dealers[],5,FALSE)</f>
        <v>West</v>
      </c>
      <c r="AB492" s="3" t="str" cm="1">
        <f t="array" ref="AB492:AE492">VLOOKUP($Z492,Dealers[],{2,7,8,9},FALSE)</f>
        <v>Pune Autoplex</v>
      </c>
      <c r="AC492" s="3">
        <v>2014</v>
      </c>
      <c r="AD492" s="3">
        <v>3000</v>
      </c>
      <c r="AE492" s="3">
        <v>4.5999999999999996</v>
      </c>
      <c r="AF492" s="3" t="s">
        <v>130</v>
      </c>
      <c r="AG492" s="3" t="str">
        <f>VLOOKUP($AF492,SalesPerson[],2,FALSE)</f>
        <v>Nitin Pillai</v>
      </c>
      <c r="AH492" s="3">
        <f>_xlfn.XLOOKUP(AG492,Salespersons!$B:$B,Salespersons!$G:$G,,0)</f>
        <v>6</v>
      </c>
      <c r="AI492" s="3" t="str">
        <f>_xlfn.XLOOKUP(AG492,Salespersons!$B:$B,Salespersons!$I:$I,,0)</f>
        <v>True</v>
      </c>
      <c r="AJ492" s="3" t="s">
        <v>78</v>
      </c>
      <c r="AK492" s="14">
        <f t="shared" si="42"/>
        <v>0</v>
      </c>
      <c r="AL492" s="5">
        <v>0</v>
      </c>
      <c r="AM492" s="5">
        <f t="shared" si="43"/>
        <v>1250000</v>
      </c>
      <c r="AN492" s="16">
        <f t="shared" si="47"/>
        <v>12.5</v>
      </c>
      <c r="AO492" s="3" t="s">
        <v>31</v>
      </c>
      <c r="AP492" s="3" t="s">
        <v>32</v>
      </c>
      <c r="AQ492" s="3" t="s">
        <v>53</v>
      </c>
      <c r="AR492" s="3" t="s">
        <v>47</v>
      </c>
      <c r="AS492" s="3" t="s">
        <v>4646</v>
      </c>
      <c r="AT492" s="3" t="s">
        <v>4646</v>
      </c>
      <c r="AU492" s="3" t="s">
        <v>4646</v>
      </c>
      <c r="AV492" s="3" t="s">
        <v>4646</v>
      </c>
      <c r="AW492" s="3" t="s">
        <v>4646</v>
      </c>
    </row>
    <row r="493" spans="1:49" x14ac:dyDescent="0.3">
      <c r="A493" s="3" t="s">
        <v>1033</v>
      </c>
      <c r="B493" s="4">
        <v>45827</v>
      </c>
      <c r="C493" s="4" t="str">
        <f t="shared" si="44"/>
        <v>Jun</v>
      </c>
      <c r="D493" s="4" t="str">
        <f t="shared" si="45"/>
        <v>2025</v>
      </c>
      <c r="E493" s="4">
        <v>45859</v>
      </c>
      <c r="F493" s="3" t="s">
        <v>23</v>
      </c>
      <c r="G493" s="3">
        <f t="shared" si="46"/>
        <v>32</v>
      </c>
      <c r="H493" s="3" t="s">
        <v>1034</v>
      </c>
      <c r="I493" s="3" t="str">
        <f>VLOOKUP($H493,Customers!$A$1:$I$721,2,FALSE)</f>
        <v>Divya Malhotra</v>
      </c>
      <c r="J493" s="3" t="str">
        <f>VLOOKUP($H493,Customers!$A$1:$I$721,3,FALSE)</f>
        <v>Female</v>
      </c>
      <c r="K493" s="3">
        <f>VLOOKUP($H493,Customers!$A$1:$I$721,4,FALSE)</f>
        <v>21</v>
      </c>
      <c r="L493" s="3" t="str">
        <f>VLOOKUP($H493,Customers!$A$1:$I$721,5,FALSE)</f>
        <v>Nagpur</v>
      </c>
      <c r="M493" s="3" t="str">
        <f>VLOOKUP($H493,Customers!$A$1:$I$721,6,FALSE)</f>
        <v>Maharashtra</v>
      </c>
      <c r="N493" s="3" t="str">
        <f>VLOOKUP($H493,Customers!$A$1:$I$721,7,FALSE)</f>
        <v>Self-Employed Professional</v>
      </c>
      <c r="O493" s="3">
        <f>VLOOKUP($H493,Customers!$A$1:$I$721,8,FALSE)</f>
        <v>1850000</v>
      </c>
      <c r="P493" s="3" t="str">
        <f>VLOOKUP($H493,Customers!$A$1:$I$721,9,FALSE)</f>
        <v>Individual</v>
      </c>
      <c r="Q493" s="3" t="s">
        <v>138</v>
      </c>
      <c r="R493" s="3" t="str" cm="1">
        <f t="array" ref="R493:Y493">VLOOKUP($Q493,Cars[],{2,3,4,5,6,7,8,9},FALSE)</f>
        <v>Tata</v>
      </c>
      <c r="S493" s="3" t="str">
        <v>Nexon</v>
      </c>
      <c r="T493" s="3" t="str">
        <v>SUV</v>
      </c>
      <c r="U493" s="3" t="str">
        <v>Diesel</v>
      </c>
      <c r="V493" s="3" t="str">
        <v>Manual</v>
      </c>
      <c r="W493" s="3">
        <v>950000</v>
      </c>
      <c r="X493" s="3">
        <v>2023</v>
      </c>
      <c r="Y493" s="3">
        <v>3</v>
      </c>
      <c r="Z493" s="3" t="s">
        <v>43</v>
      </c>
      <c r="AA493" s="3" t="str">
        <f>VLOOKUP(Z493,Dealers[],5,FALSE)</f>
        <v>West</v>
      </c>
      <c r="AB493" s="3" t="str" cm="1">
        <f t="array" ref="AB493:AE493">VLOOKUP($Z493,Dealers[],{2,7,8,9},FALSE)</f>
        <v>Nagpur Motors</v>
      </c>
      <c r="AC493" s="3">
        <v>2019</v>
      </c>
      <c r="AD493" s="3">
        <v>12000</v>
      </c>
      <c r="AE493" s="3">
        <v>4.5999999999999996</v>
      </c>
      <c r="AF493" s="3" t="s">
        <v>372</v>
      </c>
      <c r="AG493" s="3" t="str">
        <f>VLOOKUP($AF493,SalesPerson[],2,FALSE)</f>
        <v>Gaurav Shah</v>
      </c>
      <c r="AH493" s="3">
        <f>_xlfn.XLOOKUP(AG493,Salespersons!$B:$B,Salespersons!$G:$G,,0)</f>
        <v>4</v>
      </c>
      <c r="AI493" s="3" t="str">
        <f>_xlfn.XLOOKUP(AG493,Salespersons!$B:$B,Salespersons!$I:$I,,0)</f>
        <v>True</v>
      </c>
      <c r="AJ493" s="3" t="s">
        <v>75</v>
      </c>
      <c r="AK493" s="14">
        <f t="shared" si="42"/>
        <v>4.3157894736842103E-2</v>
      </c>
      <c r="AL493" s="5">
        <v>41000</v>
      </c>
      <c r="AM493" s="5">
        <f t="shared" si="43"/>
        <v>909000</v>
      </c>
      <c r="AN493" s="16">
        <f t="shared" si="47"/>
        <v>9.09</v>
      </c>
      <c r="AO493" s="3" t="s">
        <v>31</v>
      </c>
      <c r="AP493" s="3" t="s">
        <v>100</v>
      </c>
      <c r="AQ493" s="3" t="s">
        <v>119</v>
      </c>
      <c r="AR493" s="3" t="s">
        <v>47</v>
      </c>
      <c r="AS493" s="3" t="str" cm="1">
        <f t="array" ref="AS493:AW493">VLOOKUP($A493,Feedback[],{2,4,5,6,7},FALSE)</f>
        <v>FB0261</v>
      </c>
      <c r="AT493" s="3">
        <v>1</v>
      </c>
      <c r="AU493" s="3">
        <v>2</v>
      </c>
      <c r="AV493" s="3" t="str">
        <v>Phone</v>
      </c>
      <c r="AW493" s="3" t="str">
        <v>Sales Experience</v>
      </c>
    </row>
    <row r="494" spans="1:49" x14ac:dyDescent="0.3">
      <c r="A494" s="3" t="s">
        <v>1035</v>
      </c>
      <c r="B494" s="4">
        <v>45827</v>
      </c>
      <c r="C494" s="4" t="str">
        <f t="shared" si="44"/>
        <v>Jun</v>
      </c>
      <c r="D494" s="4" t="str">
        <f t="shared" si="45"/>
        <v>2025</v>
      </c>
      <c r="E494" s="4">
        <v>45857</v>
      </c>
      <c r="F494" s="3" t="s">
        <v>23</v>
      </c>
      <c r="G494" s="3">
        <f t="shared" si="46"/>
        <v>30</v>
      </c>
      <c r="H494" s="3" t="s">
        <v>563</v>
      </c>
      <c r="I494" s="3" t="str">
        <f>VLOOKUP($H494,Customers!$A$1:$I$721,2,FALSE)</f>
        <v>Imran Rao</v>
      </c>
      <c r="J494" s="3" t="str">
        <f>VLOOKUP($H494,Customers!$A$1:$I$721,3,FALSE)</f>
        <v>Male</v>
      </c>
      <c r="K494" s="3">
        <f>VLOOKUP($H494,Customers!$A$1:$I$721,4,FALSE)</f>
        <v>43</v>
      </c>
      <c r="L494" s="3" t="str">
        <f>VLOOKUP($H494,Customers!$A$1:$I$721,5,FALSE)</f>
        <v>Nagpur</v>
      </c>
      <c r="M494" s="3" t="str">
        <f>VLOOKUP($H494,Customers!$A$1:$I$721,6,FALSE)</f>
        <v>Maharashtra</v>
      </c>
      <c r="N494" s="3" t="str">
        <f>VLOOKUP($H494,Customers!$A$1:$I$721,7,FALSE)</f>
        <v>Doctor</v>
      </c>
      <c r="O494" s="3">
        <f>VLOOKUP($H494,Customers!$A$1:$I$721,8,FALSE)</f>
        <v>3870000</v>
      </c>
      <c r="P494" s="3" t="str">
        <f>VLOOKUP($H494,Customers!$A$1:$I$721,9,FALSE)</f>
        <v>Individual</v>
      </c>
      <c r="Q494" s="3" t="s">
        <v>544</v>
      </c>
      <c r="R494" s="3" t="str" cm="1">
        <f t="array" ref="R494:Y494">VLOOKUP($Q494,Cars[],{2,3,4,5,6,7,8,9},FALSE)</f>
        <v>MG</v>
      </c>
      <c r="S494" s="3" t="str">
        <v>Windsor EV</v>
      </c>
      <c r="T494" s="3" t="str">
        <v>MPV</v>
      </c>
      <c r="U494" s="3" t="str">
        <v>Electric</v>
      </c>
      <c r="V494" s="3" t="str">
        <v>Automatic</v>
      </c>
      <c r="W494" s="3">
        <v>1400000</v>
      </c>
      <c r="X494" s="3">
        <v>2024</v>
      </c>
      <c r="Y494" s="3">
        <v>3</v>
      </c>
      <c r="Z494" s="3" t="s">
        <v>84</v>
      </c>
      <c r="AA494" s="3" t="str">
        <f>VLOOKUP(Z494,Dealers[],5,FALSE)</f>
        <v>West</v>
      </c>
      <c r="AB494" s="3" t="str" cm="1">
        <f t="array" ref="AB494:AE494">VLOOKUP($Z494,Dealers[],{2,7,8,9},FALSE)</f>
        <v>Pune Autoplex</v>
      </c>
      <c r="AC494" s="3">
        <v>2014</v>
      </c>
      <c r="AD494" s="3">
        <v>3000</v>
      </c>
      <c r="AE494" s="3">
        <v>4.5999999999999996</v>
      </c>
      <c r="AF494" s="3" t="s">
        <v>295</v>
      </c>
      <c r="AG494" s="3" t="str">
        <f>VLOOKUP($AF494,SalesPerson[],2,FALSE)</f>
        <v>Shweta Mishra</v>
      </c>
      <c r="AH494" s="3">
        <f>_xlfn.XLOOKUP(AG494,Salespersons!$B:$B,Salespersons!$G:$G,,0)</f>
        <v>5</v>
      </c>
      <c r="AI494" s="3" t="str">
        <f>_xlfn.XLOOKUP(AG494,Salespersons!$B:$B,Salespersons!$I:$I,,0)</f>
        <v>True</v>
      </c>
      <c r="AJ494" s="3" t="s">
        <v>59</v>
      </c>
      <c r="AK494" s="14">
        <f t="shared" si="42"/>
        <v>8.5714285714285719E-3</v>
      </c>
      <c r="AL494" s="5">
        <v>12000</v>
      </c>
      <c r="AM494" s="5">
        <f t="shared" si="43"/>
        <v>1388000</v>
      </c>
      <c r="AN494" s="16">
        <f t="shared" si="47"/>
        <v>13.88</v>
      </c>
      <c r="AO494" s="3" t="s">
        <v>95</v>
      </c>
      <c r="AP494" s="3" t="s">
        <v>180</v>
      </c>
      <c r="AQ494" s="3" t="s">
        <v>53</v>
      </c>
      <c r="AR494" s="3" t="s">
        <v>47</v>
      </c>
      <c r="AS494" s="3" t="str" cm="1">
        <f t="array" ref="AS494:AW494">VLOOKUP($A494,Feedback[],{2,4,5,6,7},FALSE)</f>
        <v>FB0262</v>
      </c>
      <c r="AT494" s="3">
        <v>3</v>
      </c>
      <c r="AU494" s="3">
        <v>6</v>
      </c>
      <c r="AV494" s="3" t="str">
        <v>Phone</v>
      </c>
      <c r="AW494" s="3" t="str">
        <v>Pricing</v>
      </c>
    </row>
    <row r="495" spans="1:49" x14ac:dyDescent="0.3">
      <c r="A495" s="3" t="s">
        <v>1036</v>
      </c>
      <c r="B495" s="4">
        <v>45828</v>
      </c>
      <c r="C495" s="4" t="str">
        <f t="shared" si="44"/>
        <v>Jun</v>
      </c>
      <c r="D495" s="4" t="str">
        <f t="shared" si="45"/>
        <v>2025</v>
      </c>
      <c r="E495" s="4">
        <v>45839</v>
      </c>
      <c r="F495" s="3" t="s">
        <v>23</v>
      </c>
      <c r="G495" s="3">
        <f t="shared" si="46"/>
        <v>11</v>
      </c>
      <c r="H495" s="3" t="s">
        <v>1037</v>
      </c>
      <c r="I495" s="3" t="str">
        <f>VLOOKUP($H495,Customers!$A$1:$I$721,2,FALSE)</f>
        <v>Aman Patel</v>
      </c>
      <c r="J495" s="3" t="str">
        <f>VLOOKUP($H495,Customers!$A$1:$I$721,3,FALSE)</f>
        <v>Male</v>
      </c>
      <c r="K495" s="3">
        <f>VLOOKUP($H495,Customers!$A$1:$I$721,4,FALSE)</f>
        <v>36</v>
      </c>
      <c r="L495" s="3" t="str">
        <f>VLOOKUP($H495,Customers!$A$1:$I$721,5,FALSE)</f>
        <v>Bhopal</v>
      </c>
      <c r="M495" s="3" t="str">
        <f>VLOOKUP($H495,Customers!$A$1:$I$721,6,FALSE)</f>
        <v>Madhya Pradesh</v>
      </c>
      <c r="N495" s="3" t="str">
        <f>VLOOKUP($H495,Customers!$A$1:$I$721,7,FALSE)</f>
        <v>Engineer</v>
      </c>
      <c r="O495" s="3">
        <f>VLOOKUP($H495,Customers!$A$1:$I$721,8,FALSE)</f>
        <v>1010000</v>
      </c>
      <c r="P495" s="3" t="str">
        <f>VLOOKUP($H495,Customers!$A$1:$I$721,9,FALSE)</f>
        <v>Individual</v>
      </c>
      <c r="Q495" s="3" t="s">
        <v>138</v>
      </c>
      <c r="R495" s="3" t="str" cm="1">
        <f t="array" ref="R495:Y495">VLOOKUP($Q495,Cars[],{2,3,4,5,6,7,8,9},FALSE)</f>
        <v>Tata</v>
      </c>
      <c r="S495" s="3" t="str">
        <v>Nexon</v>
      </c>
      <c r="T495" s="3" t="str">
        <v>SUV</v>
      </c>
      <c r="U495" s="3" t="str">
        <v>Diesel</v>
      </c>
      <c r="V495" s="3" t="str">
        <v>Manual</v>
      </c>
      <c r="W495" s="3">
        <v>950000</v>
      </c>
      <c r="X495" s="3">
        <v>2023</v>
      </c>
      <c r="Y495" s="3">
        <v>3</v>
      </c>
      <c r="Z495" s="3" t="s">
        <v>73</v>
      </c>
      <c r="AA495" s="3" t="str">
        <f>VLOOKUP(Z495,Dealers[],5,FALSE)</f>
        <v>Central</v>
      </c>
      <c r="AB495" s="3" t="str" cm="1">
        <f t="array" ref="AB495:AE495">VLOOKUP($Z495,Dealers[],{2,7,8,9},FALSE)</f>
        <v>Indore Wheels</v>
      </c>
      <c r="AC495" s="3">
        <v>2019</v>
      </c>
      <c r="AD495" s="3">
        <v>3000</v>
      </c>
      <c r="AE495" s="3">
        <v>4.7</v>
      </c>
      <c r="AF495" s="3" t="s">
        <v>381</v>
      </c>
      <c r="AG495" s="3" t="str">
        <f>VLOOKUP($AF495,SalesPerson[],2,FALSE)</f>
        <v>Priya Joshi</v>
      </c>
      <c r="AH495" s="3">
        <f>_xlfn.XLOOKUP(AG495,Salespersons!$B:$B,Salespersons!$G:$G,,0)</f>
        <v>5</v>
      </c>
      <c r="AI495" s="3" t="str">
        <f>_xlfn.XLOOKUP(AG495,Salespersons!$B:$B,Salespersons!$I:$I,,0)</f>
        <v>True</v>
      </c>
      <c r="AJ495" s="3" t="s">
        <v>30</v>
      </c>
      <c r="AK495" s="14">
        <f t="shared" si="42"/>
        <v>2.8421052631578948E-2</v>
      </c>
      <c r="AL495" s="5">
        <v>27000</v>
      </c>
      <c r="AM495" s="5">
        <f t="shared" si="43"/>
        <v>923000</v>
      </c>
      <c r="AN495" s="16">
        <f t="shared" si="47"/>
        <v>9.23</v>
      </c>
      <c r="AO495" s="3" t="s">
        <v>31</v>
      </c>
      <c r="AP495" s="3" t="s">
        <v>180</v>
      </c>
      <c r="AQ495" s="3" t="s">
        <v>122</v>
      </c>
      <c r="AR495" s="3" t="s">
        <v>47</v>
      </c>
      <c r="AS495" s="3" t="str" cm="1">
        <f t="array" ref="AS495:AW495">VLOOKUP($A495,Feedback[],{2,4,5,6,7},FALSE)</f>
        <v>FB0263</v>
      </c>
      <c r="AT495" s="3">
        <v>5</v>
      </c>
      <c r="AU495" s="3">
        <v>10</v>
      </c>
      <c r="AV495" s="3" t="str">
        <v>Dealer Visit</v>
      </c>
      <c r="AW495" s="3" t="str">
        <v>None</v>
      </c>
    </row>
    <row r="496" spans="1:49" x14ac:dyDescent="0.3">
      <c r="A496" s="3" t="s">
        <v>1038</v>
      </c>
      <c r="B496" s="4">
        <v>45828</v>
      </c>
      <c r="C496" s="4" t="str">
        <f t="shared" si="44"/>
        <v>Jun</v>
      </c>
      <c r="D496" s="4" t="str">
        <f t="shared" si="45"/>
        <v>2025</v>
      </c>
      <c r="E496" s="4">
        <v>45852</v>
      </c>
      <c r="F496" s="3" t="s">
        <v>23</v>
      </c>
      <c r="G496" s="3">
        <f t="shared" si="46"/>
        <v>24</v>
      </c>
      <c r="H496" s="3" t="s">
        <v>584</v>
      </c>
      <c r="I496" s="3" t="str">
        <f>VLOOKUP($H496,Customers!$A$1:$I$721,2,FALSE)</f>
        <v>Sneha Verma</v>
      </c>
      <c r="J496" s="3" t="str">
        <f>VLOOKUP($H496,Customers!$A$1:$I$721,3,FALSE)</f>
        <v>Female</v>
      </c>
      <c r="K496" s="3">
        <f>VLOOKUP($H496,Customers!$A$1:$I$721,4,FALSE)</f>
        <v>55</v>
      </c>
      <c r="L496" s="3" t="str">
        <f>VLOOKUP($H496,Customers!$A$1:$I$721,5,FALSE)</f>
        <v>Surat</v>
      </c>
      <c r="M496" s="3" t="str">
        <f>VLOOKUP($H496,Customers!$A$1:$I$721,6,FALSE)</f>
        <v>Gujarat</v>
      </c>
      <c r="N496" s="3" t="str">
        <f>VLOOKUP($H496,Customers!$A$1:$I$721,7,FALSE)</f>
        <v>Engineer</v>
      </c>
      <c r="O496" s="3">
        <f>VLOOKUP($H496,Customers!$A$1:$I$721,8,FALSE)</f>
        <v>1010000</v>
      </c>
      <c r="P496" s="3" t="str">
        <f>VLOOKUP($H496,Customers!$A$1:$I$721,9,FALSE)</f>
        <v>Individual</v>
      </c>
      <c r="Q496" s="3" t="s">
        <v>56</v>
      </c>
      <c r="R496" s="3" t="str" cm="1">
        <f t="array" ref="R496:Y496">VLOOKUP($Q496,Cars[],{2,3,4,5,6,7,8,9},FALSE)</f>
        <v>Maruti Suzuki</v>
      </c>
      <c r="S496" s="3" t="str">
        <v>Baleno</v>
      </c>
      <c r="T496" s="3" t="str">
        <v>Hatchback</v>
      </c>
      <c r="U496" s="3" t="str">
        <v>Petrol</v>
      </c>
      <c r="V496" s="3" t="str">
        <v>Automatic</v>
      </c>
      <c r="W496" s="3">
        <v>760000</v>
      </c>
      <c r="X496" s="3">
        <v>2022</v>
      </c>
      <c r="Y496" s="3">
        <v>2</v>
      </c>
      <c r="Z496" s="3" t="s">
        <v>209</v>
      </c>
      <c r="AA496" s="3" t="str">
        <f>VLOOKUP(Z496,Dealers[],5,FALSE)</f>
        <v>West</v>
      </c>
      <c r="AB496" s="3" t="str" cm="1">
        <f t="array" ref="AB496:AE496">VLOOKUP($Z496,Dealers[],{2,7,8,9},FALSE)</f>
        <v>Ahmedabad Auto Hub</v>
      </c>
      <c r="AC496" s="3">
        <v>2011</v>
      </c>
      <c r="AD496" s="3">
        <v>12000</v>
      </c>
      <c r="AE496" s="3">
        <v>3.8</v>
      </c>
      <c r="AF496" s="3" t="s">
        <v>329</v>
      </c>
      <c r="AG496" s="3" t="str">
        <f>VLOOKUP($AF496,SalesPerson[],2,FALSE)</f>
        <v>Nitin Das</v>
      </c>
      <c r="AH496" s="3">
        <f>_xlfn.XLOOKUP(AG496,Salespersons!$B:$B,Salespersons!$G:$G,,0)</f>
        <v>5</v>
      </c>
      <c r="AI496" s="3" t="str">
        <f>_xlfn.XLOOKUP(AG496,Salespersons!$B:$B,Salespersons!$I:$I,,0)</f>
        <v>True</v>
      </c>
      <c r="AJ496" s="3" t="s">
        <v>59</v>
      </c>
      <c r="AK496" s="14">
        <f t="shared" si="42"/>
        <v>4.3421052631578951E-2</v>
      </c>
      <c r="AL496" s="5">
        <v>33000</v>
      </c>
      <c r="AM496" s="5">
        <f t="shared" si="43"/>
        <v>727000</v>
      </c>
      <c r="AN496" s="16">
        <f t="shared" si="47"/>
        <v>7.27</v>
      </c>
      <c r="AO496" s="3" t="s">
        <v>31</v>
      </c>
      <c r="AP496" s="3" t="s">
        <v>39</v>
      </c>
      <c r="AQ496" s="3" t="s">
        <v>53</v>
      </c>
      <c r="AR496" s="3" t="s">
        <v>24</v>
      </c>
      <c r="AS496" s="3" t="s">
        <v>4646</v>
      </c>
      <c r="AT496" s="3" t="s">
        <v>4646</v>
      </c>
      <c r="AU496" s="3" t="s">
        <v>4646</v>
      </c>
      <c r="AV496" s="3" t="s">
        <v>4646</v>
      </c>
      <c r="AW496" s="3" t="s">
        <v>4646</v>
      </c>
    </row>
    <row r="497" spans="1:49" x14ac:dyDescent="0.3">
      <c r="A497" s="3" t="s">
        <v>1039</v>
      </c>
      <c r="B497" s="4">
        <v>45830</v>
      </c>
      <c r="C497" s="4" t="str">
        <f t="shared" si="44"/>
        <v>Jun</v>
      </c>
      <c r="D497" s="4" t="str">
        <f t="shared" si="45"/>
        <v>2025</v>
      </c>
      <c r="E497" s="4">
        <v>45843</v>
      </c>
      <c r="F497" s="3" t="s">
        <v>23</v>
      </c>
      <c r="G497" s="3">
        <f t="shared" si="46"/>
        <v>13</v>
      </c>
      <c r="H497" s="3" t="s">
        <v>565</v>
      </c>
      <c r="I497" s="3" t="str">
        <f>VLOOKUP($H497,Customers!$A$1:$I$721,2,FALSE)</f>
        <v>Divya Chauhan</v>
      </c>
      <c r="J497" s="3" t="str">
        <f>VLOOKUP($H497,Customers!$A$1:$I$721,3,FALSE)</f>
        <v>Female</v>
      </c>
      <c r="K497" s="3">
        <f>VLOOKUP($H497,Customers!$A$1:$I$721,4,FALSE)</f>
        <v>29</v>
      </c>
      <c r="L497" s="3" t="str">
        <f>VLOOKUP($H497,Customers!$A$1:$I$721,5,FALSE)</f>
        <v>Panipat</v>
      </c>
      <c r="M497" s="3" t="str">
        <f>VLOOKUP($H497,Customers!$A$1:$I$721,6,FALSE)</f>
        <v>Haryana</v>
      </c>
      <c r="N497" s="3" t="str">
        <f>VLOOKUP($H497,Customers!$A$1:$I$721,7,FALSE)</f>
        <v>Business Owner</v>
      </c>
      <c r="O497" s="3">
        <f>VLOOKUP($H497,Customers!$A$1:$I$721,8,FALSE)</f>
        <v>3300000</v>
      </c>
      <c r="P497" s="3" t="str">
        <f>VLOOKUP($H497,Customers!$A$1:$I$721,9,FALSE)</f>
        <v>Corporate</v>
      </c>
      <c r="Q497" s="3" t="s">
        <v>42</v>
      </c>
      <c r="R497" s="3" t="str" cm="1">
        <f t="array" ref="R497:Y497">VLOOKUP($Q497,Cars[],{2,3,4,5,6,7,8,9},FALSE)</f>
        <v>Maruti Suzuki</v>
      </c>
      <c r="S497" s="3" t="str">
        <v>Swift</v>
      </c>
      <c r="T497" s="3" t="str">
        <v>Hatchback</v>
      </c>
      <c r="U497" s="3" t="str">
        <v>Petrol</v>
      </c>
      <c r="V497" s="3" t="str">
        <v>Manual</v>
      </c>
      <c r="W497" s="3">
        <v>650000</v>
      </c>
      <c r="X497" s="3">
        <v>2024</v>
      </c>
      <c r="Y497" s="3">
        <v>3</v>
      </c>
      <c r="Z497" s="3" t="s">
        <v>51</v>
      </c>
      <c r="AA497" s="3" t="str">
        <f>VLOOKUP(Z497,Dealers[],5,FALSE)</f>
        <v>North</v>
      </c>
      <c r="AB497" s="3" t="str" cm="1">
        <f t="array" ref="AB497:AE497">VLOOKUP($Z497,Dealers[],{2,7,8,9},FALSE)</f>
        <v>Panipat Motors</v>
      </c>
      <c r="AC497" s="3">
        <v>2012</v>
      </c>
      <c r="AD497" s="3">
        <v>10000</v>
      </c>
      <c r="AE497" s="3">
        <v>4.2</v>
      </c>
      <c r="AF497" s="3" t="s">
        <v>52</v>
      </c>
      <c r="AG497" s="3" t="str">
        <f>VLOOKUP($AF497,SalesPerson[],2,FALSE)</f>
        <v>Yash Bose</v>
      </c>
      <c r="AH497" s="3">
        <f>_xlfn.XLOOKUP(AG497,Salespersons!$B:$B,Salespersons!$G:$G,,0)</f>
        <v>7</v>
      </c>
      <c r="AI497" s="3" t="str">
        <f>_xlfn.XLOOKUP(AG497,Salespersons!$B:$B,Salespersons!$I:$I,,0)</f>
        <v>True</v>
      </c>
      <c r="AJ497" s="3" t="s">
        <v>78</v>
      </c>
      <c r="AK497" s="14">
        <f t="shared" si="42"/>
        <v>0</v>
      </c>
      <c r="AL497" s="5">
        <v>0</v>
      </c>
      <c r="AM497" s="5">
        <f t="shared" si="43"/>
        <v>650000</v>
      </c>
      <c r="AN497" s="16">
        <f t="shared" si="47"/>
        <v>6.5</v>
      </c>
      <c r="AO497" s="3" t="s">
        <v>202</v>
      </c>
      <c r="AP497" s="3" t="s">
        <v>96</v>
      </c>
      <c r="AQ497" s="3" t="s">
        <v>86</v>
      </c>
      <c r="AR497" s="3" t="s">
        <v>24</v>
      </c>
      <c r="AS497" s="3" t="s">
        <v>4646</v>
      </c>
      <c r="AT497" s="3" t="s">
        <v>4646</v>
      </c>
      <c r="AU497" s="3" t="s">
        <v>4646</v>
      </c>
      <c r="AV497" s="3" t="s">
        <v>4646</v>
      </c>
      <c r="AW497" s="3" t="s">
        <v>4646</v>
      </c>
    </row>
    <row r="498" spans="1:49" x14ac:dyDescent="0.3">
      <c r="A498" s="3" t="s">
        <v>1040</v>
      </c>
      <c r="B498" s="4">
        <v>45830</v>
      </c>
      <c r="C498" s="4" t="str">
        <f t="shared" si="44"/>
        <v>Jun</v>
      </c>
      <c r="D498" s="4" t="str">
        <f t="shared" si="45"/>
        <v>2025</v>
      </c>
      <c r="E498" s="4">
        <v>45835</v>
      </c>
      <c r="F498" s="3" t="s">
        <v>23</v>
      </c>
      <c r="G498" s="3">
        <f t="shared" si="46"/>
        <v>5</v>
      </c>
      <c r="H498" s="3" t="s">
        <v>635</v>
      </c>
      <c r="I498" s="3" t="str">
        <f>VLOOKUP($H498,Customers!$A$1:$I$721,2,FALSE)</f>
        <v>Imran Saini</v>
      </c>
      <c r="J498" s="3" t="str">
        <f>VLOOKUP($H498,Customers!$A$1:$I$721,3,FALSE)</f>
        <v>Male</v>
      </c>
      <c r="K498" s="3">
        <f>VLOOKUP($H498,Customers!$A$1:$I$721,4,FALSE)</f>
        <v>42</v>
      </c>
      <c r="L498" s="3" t="str">
        <f>VLOOKUP($H498,Customers!$A$1:$I$721,5,FALSE)</f>
        <v>Hyderabad</v>
      </c>
      <c r="M498" s="3" t="str">
        <f>VLOOKUP($H498,Customers!$A$1:$I$721,6,FALSE)</f>
        <v>Telangana</v>
      </c>
      <c r="N498" s="3" t="str">
        <f>VLOOKUP($H498,Customers!$A$1:$I$721,7,FALSE)</f>
        <v>Engineer</v>
      </c>
      <c r="O498" s="3">
        <f>VLOOKUP($H498,Customers!$A$1:$I$721,8,FALSE)</f>
        <v>780000</v>
      </c>
      <c r="P498" s="3" t="str">
        <f>VLOOKUP($H498,Customers!$A$1:$I$721,9,FALSE)</f>
        <v>Individual</v>
      </c>
      <c r="Q498" s="3" t="s">
        <v>27</v>
      </c>
      <c r="R498" s="3" t="str" cm="1">
        <f t="array" ref="R498:Y498">VLOOKUP($Q498,Cars[],{2,3,4,5,6,7,8,9},FALSE)</f>
        <v>Maruti Suzuki</v>
      </c>
      <c r="S498" s="3" t="str">
        <v>Brezza</v>
      </c>
      <c r="T498" s="3" t="str">
        <v>SUV</v>
      </c>
      <c r="U498" s="3" t="str">
        <v>Petrol</v>
      </c>
      <c r="V498" s="3" t="str">
        <v>Automatic</v>
      </c>
      <c r="W498" s="3">
        <v>900000</v>
      </c>
      <c r="X498" s="3">
        <v>2022</v>
      </c>
      <c r="Y498" s="3">
        <v>3</v>
      </c>
      <c r="Z498" s="3" t="s">
        <v>68</v>
      </c>
      <c r="AA498" s="3" t="str">
        <f>VLOOKUP(Z498,Dealers[],5,FALSE)</f>
        <v>South</v>
      </c>
      <c r="AB498" s="3" t="str" cm="1">
        <f t="array" ref="AB498:AE498">VLOOKUP($Z498,Dealers[],{2,7,8,9},FALSE)</f>
        <v>Hyderabad Automobiles</v>
      </c>
      <c r="AC498" s="3">
        <v>2019</v>
      </c>
      <c r="AD498" s="3">
        <v>4500</v>
      </c>
      <c r="AE498" s="3">
        <v>3.8</v>
      </c>
      <c r="AF498" s="3" t="s">
        <v>69</v>
      </c>
      <c r="AG498" s="3" t="str">
        <f>VLOOKUP($AF498,SalesPerson[],2,FALSE)</f>
        <v>Mohit Patel</v>
      </c>
      <c r="AH498" s="3">
        <f>_xlfn.XLOOKUP(AG498,Salespersons!$B:$B,Salespersons!$G:$G,,0)</f>
        <v>7</v>
      </c>
      <c r="AI498" s="3" t="str">
        <f>_xlfn.XLOOKUP(AG498,Salespersons!$B:$B,Salespersons!$I:$I,,0)</f>
        <v>True</v>
      </c>
      <c r="AJ498" s="3" t="s">
        <v>78</v>
      </c>
      <c r="AK498" s="14">
        <f t="shared" si="42"/>
        <v>3.888888888888889E-2</v>
      </c>
      <c r="AL498" s="5">
        <v>35000</v>
      </c>
      <c r="AM498" s="5">
        <f t="shared" si="43"/>
        <v>865000</v>
      </c>
      <c r="AN498" s="16">
        <f t="shared" si="47"/>
        <v>8.65</v>
      </c>
      <c r="AO498" s="3" t="s">
        <v>20</v>
      </c>
      <c r="AP498" s="3" t="s">
        <v>21</v>
      </c>
      <c r="AQ498" s="3" t="s">
        <v>22</v>
      </c>
      <c r="AR498" s="3" t="s">
        <v>47</v>
      </c>
      <c r="AS498" s="3" t="str" cm="1">
        <f t="array" ref="AS498:AW498">VLOOKUP($A498,Feedback[],{2,4,5,6,7},FALSE)</f>
        <v>FB0264</v>
      </c>
      <c r="AT498" s="3">
        <v>5</v>
      </c>
      <c r="AU498" s="3">
        <v>10</v>
      </c>
      <c r="AV498" s="3" t="str">
        <v>Phone</v>
      </c>
      <c r="AW498" s="3" t="str">
        <v>None</v>
      </c>
    </row>
    <row r="499" spans="1:49" x14ac:dyDescent="0.3">
      <c r="A499" s="3" t="s">
        <v>1041</v>
      </c>
      <c r="B499" s="4">
        <v>45831</v>
      </c>
      <c r="C499" s="4" t="str">
        <f t="shared" si="44"/>
        <v>Jun</v>
      </c>
      <c r="D499" s="4" t="str">
        <f t="shared" si="45"/>
        <v>2025</v>
      </c>
      <c r="E499" s="4">
        <v>45860</v>
      </c>
      <c r="F499" s="3" t="s">
        <v>23</v>
      </c>
      <c r="G499" s="3">
        <f t="shared" si="46"/>
        <v>29</v>
      </c>
      <c r="H499" s="3" t="s">
        <v>1042</v>
      </c>
      <c r="I499" s="3" t="str">
        <f>VLOOKUP($H499,Customers!$A$1:$I$721,2,FALSE)</f>
        <v>Komal Kapoor</v>
      </c>
      <c r="J499" s="3" t="str">
        <f>VLOOKUP($H499,Customers!$A$1:$I$721,3,FALSE)</f>
        <v>Female</v>
      </c>
      <c r="K499" s="3">
        <f>VLOOKUP($H499,Customers!$A$1:$I$721,4,FALSE)</f>
        <v>51</v>
      </c>
      <c r="L499" s="3" t="str">
        <f>VLOOKUP($H499,Customers!$A$1:$I$721,5,FALSE)</f>
        <v>Mysuru</v>
      </c>
      <c r="M499" s="3" t="str">
        <f>VLOOKUP($H499,Customers!$A$1:$I$721,6,FALSE)</f>
        <v>Karnataka</v>
      </c>
      <c r="N499" s="3" t="str">
        <f>VLOOKUP($H499,Customers!$A$1:$I$721,7,FALSE)</f>
        <v>Salaried - Private</v>
      </c>
      <c r="O499" s="3">
        <f>VLOOKUP($H499,Customers!$A$1:$I$721,8,FALSE)</f>
        <v>1630000</v>
      </c>
      <c r="P499" s="3" t="str">
        <f>VLOOKUP($H499,Customers!$A$1:$I$721,9,FALSE)</f>
        <v>Individual</v>
      </c>
      <c r="Q499" s="3" t="s">
        <v>167</v>
      </c>
      <c r="R499" s="3" t="str" cm="1">
        <f t="array" ref="R499:Y499">VLOOKUP($Q499,Cars[],{2,3,4,5,6,7,8,9},FALSE)</f>
        <v>Hyundai</v>
      </c>
      <c r="S499" s="3" t="str">
        <v>Alcazar</v>
      </c>
      <c r="T499" s="3" t="str">
        <v>SUV</v>
      </c>
      <c r="U499" s="3" t="str">
        <v>Diesel</v>
      </c>
      <c r="V499" s="3" t="str">
        <v>Automatic</v>
      </c>
      <c r="W499" s="3">
        <v>1700000</v>
      </c>
      <c r="X499" s="3">
        <v>2024</v>
      </c>
      <c r="Y499" s="3">
        <v>2</v>
      </c>
      <c r="Z499" s="3" t="s">
        <v>104</v>
      </c>
      <c r="AA499" s="3" t="str">
        <f>VLOOKUP(Z499,Dealers[],5,FALSE)</f>
        <v>South</v>
      </c>
      <c r="AB499" s="3" t="str" cm="1">
        <f t="array" ref="AB499:AE499">VLOOKUP($Z499,Dealers[],{2,7,8,9},FALSE)</f>
        <v>Mysuru Auto Hub</v>
      </c>
      <c r="AC499" s="3">
        <v>2006</v>
      </c>
      <c r="AD499" s="3">
        <v>4500</v>
      </c>
      <c r="AE499" s="3">
        <v>4.5999999999999996</v>
      </c>
      <c r="AF499" s="3" t="s">
        <v>266</v>
      </c>
      <c r="AG499" s="3" t="str">
        <f>VLOOKUP($AF499,SalesPerson[],2,FALSE)</f>
        <v>Divya Jain</v>
      </c>
      <c r="AH499" s="3">
        <f>_xlfn.XLOOKUP(AG499,Salespersons!$B:$B,Salespersons!$G:$G,,0)</f>
        <v>7</v>
      </c>
      <c r="AI499" s="3" t="str">
        <f>_xlfn.XLOOKUP(AG499,Salespersons!$B:$B,Salespersons!$I:$I,,0)</f>
        <v>True</v>
      </c>
      <c r="AJ499" s="3" t="s">
        <v>30</v>
      </c>
      <c r="AK499" s="14">
        <f t="shared" si="42"/>
        <v>2.8823529411764706E-2</v>
      </c>
      <c r="AL499" s="5">
        <v>49000</v>
      </c>
      <c r="AM499" s="5">
        <f t="shared" si="43"/>
        <v>1651000</v>
      </c>
      <c r="AN499" s="16">
        <f t="shared" si="47"/>
        <v>16.510000000000002</v>
      </c>
      <c r="AO499" s="3" t="s">
        <v>95</v>
      </c>
      <c r="AP499" s="3" t="s">
        <v>32</v>
      </c>
      <c r="AQ499" s="3" t="s">
        <v>122</v>
      </c>
      <c r="AR499" s="3" t="s">
        <v>47</v>
      </c>
      <c r="AS499" s="3" t="s">
        <v>4646</v>
      </c>
      <c r="AT499" s="3" t="s">
        <v>4646</v>
      </c>
      <c r="AU499" s="3" t="s">
        <v>4646</v>
      </c>
      <c r="AV499" s="3" t="s">
        <v>4646</v>
      </c>
      <c r="AW499" s="3" t="s">
        <v>4646</v>
      </c>
    </row>
    <row r="500" spans="1:49" x14ac:dyDescent="0.3">
      <c r="A500" s="3" t="s">
        <v>1043</v>
      </c>
      <c r="B500" s="4">
        <v>45832</v>
      </c>
      <c r="C500" s="4" t="str">
        <f t="shared" si="44"/>
        <v>Jun</v>
      </c>
      <c r="D500" s="4" t="str">
        <f t="shared" si="45"/>
        <v>2025</v>
      </c>
      <c r="E500" s="4">
        <v>45867</v>
      </c>
      <c r="F500" s="3" t="s">
        <v>23</v>
      </c>
      <c r="G500" s="3">
        <f t="shared" si="46"/>
        <v>35</v>
      </c>
      <c r="H500" s="3" t="s">
        <v>1044</v>
      </c>
      <c r="I500" s="3" t="str">
        <f>VLOOKUP($H500,Customers!$A$1:$I$721,2,FALSE)</f>
        <v>Yash Mishra</v>
      </c>
      <c r="J500" s="3" t="str">
        <f>VLOOKUP($H500,Customers!$A$1:$I$721,3,FALSE)</f>
        <v>Male</v>
      </c>
      <c r="K500" s="3">
        <f>VLOOKUP($H500,Customers!$A$1:$I$721,4,FALSE)</f>
        <v>52</v>
      </c>
      <c r="L500" s="3" t="str">
        <f>VLOOKUP($H500,Customers!$A$1:$I$721,5,FALSE)</f>
        <v>Bhubaneswar</v>
      </c>
      <c r="M500" s="3" t="str">
        <f>VLOOKUP($H500,Customers!$A$1:$I$721,6,FALSE)</f>
        <v>Odisha</v>
      </c>
      <c r="N500" s="3" t="str">
        <f>VLOOKUP($H500,Customers!$A$1:$I$721,7,FALSE)</f>
        <v>Salaried - Private</v>
      </c>
      <c r="O500" s="3">
        <f>VLOOKUP($H500,Customers!$A$1:$I$721,8,FALSE)</f>
        <v>1660000</v>
      </c>
      <c r="P500" s="3" t="str">
        <f>VLOOKUP($H500,Customers!$A$1:$I$721,9,FALSE)</f>
        <v>Individual</v>
      </c>
      <c r="Q500" s="3" t="s">
        <v>42</v>
      </c>
      <c r="R500" s="3" t="str" cm="1">
        <f t="array" ref="R500:Y500">VLOOKUP($Q500,Cars[],{2,3,4,5,6,7,8,9},FALSE)</f>
        <v>Maruti Suzuki</v>
      </c>
      <c r="S500" s="3" t="str">
        <v>Swift</v>
      </c>
      <c r="T500" s="3" t="str">
        <v>Hatchback</v>
      </c>
      <c r="U500" s="3" t="str">
        <v>Petrol</v>
      </c>
      <c r="V500" s="3" t="str">
        <v>Manual</v>
      </c>
      <c r="W500" s="3">
        <v>650000</v>
      </c>
      <c r="X500" s="3">
        <v>2024</v>
      </c>
      <c r="Y500" s="3">
        <v>3</v>
      </c>
      <c r="Z500" s="3" t="s">
        <v>63</v>
      </c>
      <c r="AA500" s="3" t="str">
        <f>VLOOKUP(Z500,Dealers[],5,FALSE)</f>
        <v>East</v>
      </c>
      <c r="AB500" s="3" t="str" cm="1">
        <f t="array" ref="AB500:AE500">VLOOKUP($Z500,Dealers[],{2,7,8,9},FALSE)</f>
        <v>Bhubaneswar Motors</v>
      </c>
      <c r="AC500" s="3">
        <v>2008</v>
      </c>
      <c r="AD500" s="3">
        <v>4500</v>
      </c>
      <c r="AE500" s="3">
        <v>4.3</v>
      </c>
      <c r="AF500" s="3" t="s">
        <v>64</v>
      </c>
      <c r="AG500" s="3" t="str">
        <f>VLOOKUP($AF500,SalesPerson[],2,FALSE)</f>
        <v>Akash Jain</v>
      </c>
      <c r="AH500" s="3">
        <f>_xlfn.XLOOKUP(AG500,Salespersons!$B:$B,Salespersons!$G:$G,,0)</f>
        <v>5</v>
      </c>
      <c r="AI500" s="3" t="str">
        <f>_xlfn.XLOOKUP(AG500,Salespersons!$B:$B,Salespersons!$I:$I,,0)</f>
        <v>True</v>
      </c>
      <c r="AJ500" s="3" t="s">
        <v>19</v>
      </c>
      <c r="AK500" s="14">
        <f t="shared" si="42"/>
        <v>9.2307692307692316E-3</v>
      </c>
      <c r="AL500" s="5">
        <v>6000</v>
      </c>
      <c r="AM500" s="5">
        <f t="shared" si="43"/>
        <v>644000</v>
      </c>
      <c r="AN500" s="16">
        <f t="shared" si="47"/>
        <v>6.44</v>
      </c>
      <c r="AO500" s="3" t="s">
        <v>20</v>
      </c>
      <c r="AP500" s="3" t="s">
        <v>21</v>
      </c>
      <c r="AQ500" s="3" t="s">
        <v>22</v>
      </c>
      <c r="AR500" s="3" t="s">
        <v>24</v>
      </c>
      <c r="AS500" s="3" t="str" cm="1">
        <f t="array" ref="AS500:AW500">VLOOKUP($A500,Feedback[],{2,4,5,6,7},FALSE)</f>
        <v>FB0265</v>
      </c>
      <c r="AT500" s="3">
        <v>5</v>
      </c>
      <c r="AU500" s="3">
        <v>10</v>
      </c>
      <c r="AV500" s="3" t="str">
        <v>Online Survey</v>
      </c>
      <c r="AW500" s="3" t="str">
        <v>None</v>
      </c>
    </row>
    <row r="501" spans="1:49" x14ac:dyDescent="0.3">
      <c r="A501" s="3" t="s">
        <v>1045</v>
      </c>
      <c r="B501" s="4">
        <v>45834</v>
      </c>
      <c r="C501" s="4" t="str">
        <f t="shared" si="44"/>
        <v>Jun</v>
      </c>
      <c r="D501" s="4" t="str">
        <f t="shared" si="45"/>
        <v>2025</v>
      </c>
      <c r="E501" s="4">
        <v>45853</v>
      </c>
      <c r="F501" s="3" t="s">
        <v>23</v>
      </c>
      <c r="G501" s="3">
        <f t="shared" si="46"/>
        <v>19</v>
      </c>
      <c r="H501" s="3" t="s">
        <v>1046</v>
      </c>
      <c r="I501" s="3" t="str">
        <f>VLOOKUP($H501,Customers!$A$1:$I$721,2,FALSE)</f>
        <v>Ravi Iyer</v>
      </c>
      <c r="J501" s="3" t="str">
        <f>VLOOKUP($H501,Customers!$A$1:$I$721,3,FALSE)</f>
        <v>Male</v>
      </c>
      <c r="K501" s="3">
        <f>VLOOKUP($H501,Customers!$A$1:$I$721,4,FALSE)</f>
        <v>28</v>
      </c>
      <c r="L501" s="3" t="str">
        <f>VLOOKUP($H501,Customers!$A$1:$I$721,5,FALSE)</f>
        <v>Coimbatore</v>
      </c>
      <c r="M501" s="3" t="str">
        <f>VLOOKUP($H501,Customers!$A$1:$I$721,6,FALSE)</f>
        <v>Tamil Nadu</v>
      </c>
      <c r="N501" s="3" t="str">
        <f>VLOOKUP($H501,Customers!$A$1:$I$721,7,FALSE)</f>
        <v>Doctor</v>
      </c>
      <c r="O501" s="3">
        <f>VLOOKUP($H501,Customers!$A$1:$I$721,8,FALSE)</f>
        <v>2920000</v>
      </c>
      <c r="P501" s="3" t="str">
        <f>VLOOKUP($H501,Customers!$A$1:$I$721,9,FALSE)</f>
        <v>Individual</v>
      </c>
      <c r="Q501" s="3" t="s">
        <v>67</v>
      </c>
      <c r="R501" s="3" t="str" cm="1">
        <f t="array" ref="R501:Y501">VLOOKUP($Q501,Cars[],{2,3,4,5,6,7,8,9},FALSE)</f>
        <v>Maruti Suzuki</v>
      </c>
      <c r="S501" s="3" t="str">
        <v>Dzire</v>
      </c>
      <c r="T501" s="3" t="str">
        <v>Sedan</v>
      </c>
      <c r="U501" s="3" t="str">
        <v>Petrol</v>
      </c>
      <c r="V501" s="3" t="str">
        <v>Manual</v>
      </c>
      <c r="W501" s="3">
        <v>690000</v>
      </c>
      <c r="X501" s="3">
        <v>2024</v>
      </c>
      <c r="Y501" s="3">
        <v>3</v>
      </c>
      <c r="Z501" s="3" t="s">
        <v>186</v>
      </c>
      <c r="AA501" s="3" t="str">
        <f>VLOOKUP(Z501,Dealers[],5,FALSE)</f>
        <v>South</v>
      </c>
      <c r="AB501" s="3" t="str" cm="1">
        <f t="array" ref="AB501:AE501">VLOOKUP($Z501,Dealers[],{2,7,8,9},FALSE)</f>
        <v>Coimbatore Car World</v>
      </c>
      <c r="AC501" s="3">
        <v>2015</v>
      </c>
      <c r="AD501" s="3">
        <v>4500</v>
      </c>
      <c r="AE501" s="3">
        <v>4.3</v>
      </c>
      <c r="AF501" s="3" t="s">
        <v>604</v>
      </c>
      <c r="AG501" s="3" t="str">
        <f>VLOOKUP($AF501,SalesPerson[],2,FALSE)</f>
        <v>Yash Rao</v>
      </c>
      <c r="AH501" s="3">
        <f>_xlfn.XLOOKUP(AG501,Salespersons!$B:$B,Salespersons!$G:$G,,0)</f>
        <v>7</v>
      </c>
      <c r="AI501" s="3" t="str">
        <f>_xlfn.XLOOKUP(AG501,Salespersons!$B:$B,Salespersons!$I:$I,,0)</f>
        <v>True</v>
      </c>
      <c r="AJ501" s="3" t="s">
        <v>75</v>
      </c>
      <c r="AK501" s="14">
        <f t="shared" si="42"/>
        <v>2.6086956521739129E-2</v>
      </c>
      <c r="AL501" s="5">
        <v>18000</v>
      </c>
      <c r="AM501" s="5">
        <f t="shared" si="43"/>
        <v>672000</v>
      </c>
      <c r="AN501" s="16">
        <f t="shared" si="47"/>
        <v>6.72</v>
      </c>
      <c r="AO501" s="3" t="s">
        <v>95</v>
      </c>
      <c r="AP501" s="3" t="s">
        <v>70</v>
      </c>
      <c r="AQ501" s="3" t="s">
        <v>46</v>
      </c>
      <c r="AR501" s="3" t="s">
        <v>24</v>
      </c>
      <c r="AS501" s="3" t="s">
        <v>4646</v>
      </c>
      <c r="AT501" s="3" t="s">
        <v>4646</v>
      </c>
      <c r="AU501" s="3" t="s">
        <v>4646</v>
      </c>
      <c r="AV501" s="3" t="s">
        <v>4646</v>
      </c>
      <c r="AW501" s="3" t="s">
        <v>4646</v>
      </c>
    </row>
    <row r="502" spans="1:49" x14ac:dyDescent="0.3">
      <c r="A502" s="3" t="s">
        <v>1047</v>
      </c>
      <c r="B502" s="4">
        <v>45835</v>
      </c>
      <c r="C502" s="4" t="str">
        <f t="shared" si="44"/>
        <v>Jun</v>
      </c>
      <c r="D502" s="4" t="str">
        <f t="shared" si="45"/>
        <v>2025</v>
      </c>
      <c r="E502" s="4">
        <v>45851</v>
      </c>
      <c r="F502" s="3" t="s">
        <v>23</v>
      </c>
      <c r="G502" s="3">
        <f t="shared" si="46"/>
        <v>16</v>
      </c>
      <c r="H502" s="3" t="s">
        <v>1048</v>
      </c>
      <c r="I502" s="3" t="str">
        <f>VLOOKUP($H502,Customers!$A$1:$I$721,2,FALSE)</f>
        <v>Nisha Das</v>
      </c>
      <c r="J502" s="3" t="str">
        <f>VLOOKUP($H502,Customers!$A$1:$I$721,3,FALSE)</f>
        <v>Female</v>
      </c>
      <c r="K502" s="3">
        <f>VLOOKUP($H502,Customers!$A$1:$I$721,4,FALSE)</f>
        <v>29</v>
      </c>
      <c r="L502" s="3" t="str">
        <f>VLOOKUP($H502,Customers!$A$1:$I$721,5,FALSE)</f>
        <v>Bhubaneswar</v>
      </c>
      <c r="M502" s="3" t="str">
        <f>VLOOKUP($H502,Customers!$A$1:$I$721,6,FALSE)</f>
        <v>Odisha</v>
      </c>
      <c r="N502" s="3" t="str">
        <f>VLOOKUP($H502,Customers!$A$1:$I$721,7,FALSE)</f>
        <v>Salaried - Private</v>
      </c>
      <c r="O502" s="3">
        <f>VLOOKUP($H502,Customers!$A$1:$I$721,8,FALSE)</f>
        <v>650000</v>
      </c>
      <c r="P502" s="3" t="str">
        <f>VLOOKUP($H502,Customers!$A$1:$I$721,9,FALSE)</f>
        <v>Individual</v>
      </c>
      <c r="Q502" s="3" t="s">
        <v>56</v>
      </c>
      <c r="R502" s="3" t="str" cm="1">
        <f t="array" ref="R502:Y502">VLOOKUP($Q502,Cars[],{2,3,4,5,6,7,8,9},FALSE)</f>
        <v>Maruti Suzuki</v>
      </c>
      <c r="S502" s="3" t="str">
        <v>Baleno</v>
      </c>
      <c r="T502" s="3" t="str">
        <v>Hatchback</v>
      </c>
      <c r="U502" s="3" t="str">
        <v>Petrol</v>
      </c>
      <c r="V502" s="3" t="str">
        <v>Automatic</v>
      </c>
      <c r="W502" s="3">
        <v>760000</v>
      </c>
      <c r="X502" s="3">
        <v>2022</v>
      </c>
      <c r="Y502" s="3">
        <v>2</v>
      </c>
      <c r="Z502" s="3" t="s">
        <v>63</v>
      </c>
      <c r="AA502" s="3" t="str">
        <f>VLOOKUP(Z502,Dealers[],5,FALSE)</f>
        <v>East</v>
      </c>
      <c r="AB502" s="3" t="str" cm="1">
        <f t="array" ref="AB502:AE502">VLOOKUP($Z502,Dealers[],{2,7,8,9},FALSE)</f>
        <v>Bhubaneswar Motors</v>
      </c>
      <c r="AC502" s="3">
        <v>2008</v>
      </c>
      <c r="AD502" s="3">
        <v>4500</v>
      </c>
      <c r="AE502" s="3">
        <v>4.3</v>
      </c>
      <c r="AF502" s="3" t="s">
        <v>503</v>
      </c>
      <c r="AG502" s="3" t="str">
        <f>VLOOKUP($AF502,SalesPerson[],2,FALSE)</f>
        <v>Tarun Saini</v>
      </c>
      <c r="AH502" s="3">
        <f>_xlfn.XLOOKUP(AG502,Salespersons!$B:$B,Salespersons!$G:$G,,0)</f>
        <v>7</v>
      </c>
      <c r="AI502" s="3" t="str">
        <f>_xlfn.XLOOKUP(AG502,Salespersons!$B:$B,Salespersons!$I:$I,,0)</f>
        <v>True</v>
      </c>
      <c r="AJ502" s="3" t="s">
        <v>78</v>
      </c>
      <c r="AK502" s="14">
        <f t="shared" si="42"/>
        <v>3.0263157894736843E-2</v>
      </c>
      <c r="AL502" s="5">
        <v>23000</v>
      </c>
      <c r="AM502" s="5">
        <f t="shared" si="43"/>
        <v>737000</v>
      </c>
      <c r="AN502" s="16">
        <f t="shared" si="47"/>
        <v>7.37</v>
      </c>
      <c r="AO502" s="3" t="s">
        <v>20</v>
      </c>
      <c r="AP502" s="3" t="s">
        <v>21</v>
      </c>
      <c r="AQ502" s="3" t="s">
        <v>122</v>
      </c>
      <c r="AR502" s="3" t="s">
        <v>24</v>
      </c>
      <c r="AS502" s="3" t="s">
        <v>4646</v>
      </c>
      <c r="AT502" s="3" t="s">
        <v>4646</v>
      </c>
      <c r="AU502" s="3" t="s">
        <v>4646</v>
      </c>
      <c r="AV502" s="3" t="s">
        <v>4646</v>
      </c>
      <c r="AW502" s="3" t="s">
        <v>4646</v>
      </c>
    </row>
    <row r="503" spans="1:49" x14ac:dyDescent="0.3">
      <c r="A503" s="3" t="s">
        <v>1049</v>
      </c>
      <c r="B503" s="4">
        <v>45837</v>
      </c>
      <c r="C503" s="4" t="str">
        <f t="shared" si="44"/>
        <v>Jun</v>
      </c>
      <c r="D503" s="4" t="str">
        <f t="shared" si="45"/>
        <v>2025</v>
      </c>
      <c r="E503" s="4">
        <v>45859</v>
      </c>
      <c r="F503" s="3" t="s">
        <v>23</v>
      </c>
      <c r="G503" s="3">
        <f t="shared" si="46"/>
        <v>22</v>
      </c>
      <c r="H503" s="3" t="s">
        <v>495</v>
      </c>
      <c r="I503" s="3" t="str">
        <f>VLOOKUP($H503,Customers!$A$1:$I$721,2,FALSE)</f>
        <v>Tarun Verma</v>
      </c>
      <c r="J503" s="3" t="str">
        <f>VLOOKUP($H503,Customers!$A$1:$I$721,3,FALSE)</f>
        <v>Male</v>
      </c>
      <c r="K503" s="3">
        <f>VLOOKUP($H503,Customers!$A$1:$I$721,4,FALSE)</f>
        <v>41</v>
      </c>
      <c r="L503" s="3" t="str">
        <f>VLOOKUP($H503,Customers!$A$1:$I$721,5,FALSE)</f>
        <v>Lucknow</v>
      </c>
      <c r="M503" s="3" t="str">
        <f>VLOOKUP($H503,Customers!$A$1:$I$721,6,FALSE)</f>
        <v>Uttar Pradesh</v>
      </c>
      <c r="N503" s="3" t="str">
        <f>VLOOKUP($H503,Customers!$A$1:$I$721,7,FALSE)</f>
        <v>Teacher</v>
      </c>
      <c r="O503" s="3">
        <f>VLOOKUP($H503,Customers!$A$1:$I$721,8,FALSE)</f>
        <v>560000</v>
      </c>
      <c r="P503" s="3" t="str">
        <f>VLOOKUP($H503,Customers!$A$1:$I$721,9,FALSE)</f>
        <v>Individual</v>
      </c>
      <c r="Q503" s="3" t="s">
        <v>232</v>
      </c>
      <c r="R503" s="3" t="str" cm="1">
        <f t="array" ref="R503:Y503">VLOOKUP($Q503,Cars[],{2,3,4,5,6,7,8,9},FALSE)</f>
        <v>Mahindra</v>
      </c>
      <c r="S503" s="3" t="str">
        <v>XUV 3XO</v>
      </c>
      <c r="T503" s="3" t="str">
        <v>SUV</v>
      </c>
      <c r="U503" s="3" t="str">
        <v>Petrol</v>
      </c>
      <c r="V503" s="3" t="str">
        <v>Manual</v>
      </c>
      <c r="W503" s="3">
        <v>900000</v>
      </c>
      <c r="X503" s="3">
        <v>2024</v>
      </c>
      <c r="Y503" s="3">
        <v>3</v>
      </c>
      <c r="Z503" s="3" t="s">
        <v>159</v>
      </c>
      <c r="AA503" s="3" t="str">
        <f>VLOOKUP(Z503,Dealers[],5,FALSE)</f>
        <v>North</v>
      </c>
      <c r="AB503" s="3" t="str" cm="1">
        <f t="array" ref="AB503:AE503">VLOOKUP($Z503,Dealers[],{2,7,8,9},FALSE)</f>
        <v>Lucknow Motors</v>
      </c>
      <c r="AC503" s="3">
        <v>2013</v>
      </c>
      <c r="AD503" s="3">
        <v>3000</v>
      </c>
      <c r="AE503" s="3">
        <v>4.4000000000000004</v>
      </c>
      <c r="AF503" s="3" t="s">
        <v>359</v>
      </c>
      <c r="AG503" s="3" t="str">
        <f>VLOOKUP($AF503,SalesPerson[],2,FALSE)</f>
        <v>Kunal Mishra</v>
      </c>
      <c r="AH503" s="3">
        <f>_xlfn.XLOOKUP(AG503,Salespersons!$B:$B,Salespersons!$G:$G,,0)</f>
        <v>5</v>
      </c>
      <c r="AI503" s="3" t="str">
        <f>_xlfn.XLOOKUP(AG503,Salespersons!$B:$B,Salespersons!$I:$I,,0)</f>
        <v>True</v>
      </c>
      <c r="AJ503" s="3" t="s">
        <v>75</v>
      </c>
      <c r="AK503" s="14">
        <f t="shared" si="42"/>
        <v>4.6666666666666669E-2</v>
      </c>
      <c r="AL503" s="5">
        <v>42000</v>
      </c>
      <c r="AM503" s="5">
        <f t="shared" si="43"/>
        <v>858000</v>
      </c>
      <c r="AN503" s="16">
        <f t="shared" si="47"/>
        <v>8.58</v>
      </c>
      <c r="AO503" s="3" t="s">
        <v>20</v>
      </c>
      <c r="AP503" s="3" t="s">
        <v>21</v>
      </c>
      <c r="AQ503" s="3" t="s">
        <v>122</v>
      </c>
      <c r="AR503" s="3" t="s">
        <v>24</v>
      </c>
      <c r="AS503" s="3" t="s">
        <v>4646</v>
      </c>
      <c r="AT503" s="3" t="s">
        <v>4646</v>
      </c>
      <c r="AU503" s="3" t="s">
        <v>4646</v>
      </c>
      <c r="AV503" s="3" t="s">
        <v>4646</v>
      </c>
      <c r="AW503" s="3" t="s">
        <v>4646</v>
      </c>
    </row>
    <row r="504" spans="1:49" x14ac:dyDescent="0.3">
      <c r="A504" s="3" t="s">
        <v>1050</v>
      </c>
      <c r="B504" s="4">
        <v>45837</v>
      </c>
      <c r="C504" s="4" t="str">
        <f t="shared" si="44"/>
        <v>Jun</v>
      </c>
      <c r="D504" s="4" t="str">
        <f t="shared" si="45"/>
        <v>2025</v>
      </c>
      <c r="E504" s="4">
        <v>45861</v>
      </c>
      <c r="F504" s="3" t="s">
        <v>23</v>
      </c>
      <c r="G504" s="3">
        <f t="shared" si="46"/>
        <v>24</v>
      </c>
      <c r="H504" s="3" t="s">
        <v>1051</v>
      </c>
      <c r="I504" s="3" t="str">
        <f>VLOOKUP($H504,Customers!$A$1:$I$721,2,FALSE)</f>
        <v>Tanvi Agarwal</v>
      </c>
      <c r="J504" s="3" t="str">
        <f>VLOOKUP($H504,Customers!$A$1:$I$721,3,FALSE)</f>
        <v>Female</v>
      </c>
      <c r="K504" s="3">
        <f>VLOOKUP($H504,Customers!$A$1:$I$721,4,FALSE)</f>
        <v>75</v>
      </c>
      <c r="L504" s="3" t="str">
        <f>VLOOKUP($H504,Customers!$A$1:$I$721,5,FALSE)</f>
        <v>Delhi</v>
      </c>
      <c r="M504" s="3" t="str">
        <f>VLOOKUP($H504,Customers!$A$1:$I$721,6,FALSE)</f>
        <v>Delhi</v>
      </c>
      <c r="N504" s="3" t="str">
        <f>VLOOKUP($H504,Customers!$A$1:$I$721,7,FALSE)</f>
        <v>Retired</v>
      </c>
      <c r="O504" s="3">
        <f>VLOOKUP($H504,Customers!$A$1:$I$721,8,FALSE)</f>
        <v>600000</v>
      </c>
      <c r="P504" s="3" t="str">
        <f>VLOOKUP($H504,Customers!$A$1:$I$721,9,FALSE)</f>
        <v>Individual</v>
      </c>
      <c r="Q504" s="3" t="s">
        <v>27</v>
      </c>
      <c r="R504" s="3" t="str" cm="1">
        <f t="array" ref="R504:Y504">VLOOKUP($Q504,Cars[],{2,3,4,5,6,7,8,9},FALSE)</f>
        <v>Maruti Suzuki</v>
      </c>
      <c r="S504" s="3" t="str">
        <v>Brezza</v>
      </c>
      <c r="T504" s="3" t="str">
        <v>SUV</v>
      </c>
      <c r="U504" s="3" t="str">
        <v>Petrol</v>
      </c>
      <c r="V504" s="3" t="str">
        <v>Automatic</v>
      </c>
      <c r="W504" s="3">
        <v>900000</v>
      </c>
      <c r="X504" s="3">
        <v>2022</v>
      </c>
      <c r="Y504" s="3">
        <v>3</v>
      </c>
      <c r="Z504" s="3" t="s">
        <v>163</v>
      </c>
      <c r="AA504" s="3" t="str">
        <f>VLOOKUP(Z504,Dealers[],5,FALSE)</f>
        <v>West</v>
      </c>
      <c r="AB504" s="3" t="str" cm="1">
        <f t="array" ref="AB504:AE504">VLOOKUP($Z504,Dealers[],{2,7,8,9},FALSE)</f>
        <v>Mumbai Autoplex</v>
      </c>
      <c r="AC504" s="3">
        <v>2011</v>
      </c>
      <c r="AD504" s="3">
        <v>12000</v>
      </c>
      <c r="AE504" s="3">
        <v>3.5</v>
      </c>
      <c r="AF504" s="3" t="s">
        <v>201</v>
      </c>
      <c r="AG504" s="3" t="str">
        <f>VLOOKUP($AF504,SalesPerson[],2,FALSE)</f>
        <v>Karan Rao</v>
      </c>
      <c r="AH504" s="3">
        <f>_xlfn.XLOOKUP(AG504,Salespersons!$B:$B,Salespersons!$G:$G,,0)</f>
        <v>4</v>
      </c>
      <c r="AI504" s="3" t="str">
        <f>_xlfn.XLOOKUP(AG504,Salespersons!$B:$B,Salespersons!$I:$I,,0)</f>
        <v>True</v>
      </c>
      <c r="AJ504" s="3" t="s">
        <v>78</v>
      </c>
      <c r="AK504" s="14">
        <f t="shared" si="42"/>
        <v>2.4444444444444446E-2</v>
      </c>
      <c r="AL504" s="5">
        <v>22000</v>
      </c>
      <c r="AM504" s="5">
        <f t="shared" si="43"/>
        <v>878000</v>
      </c>
      <c r="AN504" s="16">
        <f t="shared" si="47"/>
        <v>8.7799999999999994</v>
      </c>
      <c r="AO504" s="3" t="s">
        <v>31</v>
      </c>
      <c r="AP504" s="3" t="s">
        <v>70</v>
      </c>
      <c r="AQ504" s="3" t="s">
        <v>33</v>
      </c>
      <c r="AR504" s="3" t="s">
        <v>24</v>
      </c>
      <c r="AS504" s="3" t="str" cm="1">
        <f t="array" ref="AS504:AW504">VLOOKUP($A504,Feedback[],{2,4,5,6,7},FALSE)</f>
        <v>FB0266</v>
      </c>
      <c r="AT504" s="3">
        <v>5</v>
      </c>
      <c r="AU504" s="3">
        <v>10</v>
      </c>
      <c r="AV504" s="3" t="str">
        <v>Phone</v>
      </c>
      <c r="AW504" s="3" t="str">
        <v>None</v>
      </c>
    </row>
    <row r="505" spans="1:49" x14ac:dyDescent="0.3">
      <c r="A505" s="3" t="s">
        <v>1052</v>
      </c>
      <c r="B505" s="4">
        <v>45837</v>
      </c>
      <c r="C505" s="4" t="str">
        <f t="shared" si="44"/>
        <v>Jun</v>
      </c>
      <c r="D505" s="4" t="str">
        <f t="shared" si="45"/>
        <v>2025</v>
      </c>
      <c r="E505" s="3"/>
      <c r="F505" s="3" t="s">
        <v>114</v>
      </c>
      <c r="G505" s="3" t="str">
        <f t="shared" si="46"/>
        <v/>
      </c>
      <c r="H505" s="3" t="s">
        <v>83</v>
      </c>
      <c r="I505" s="3" t="str">
        <f>VLOOKUP($H505,Customers!$A$1:$I$721,2,FALSE)</f>
        <v>Kunal Bansal</v>
      </c>
      <c r="J505" s="3" t="str">
        <f>VLOOKUP($H505,Customers!$A$1:$I$721,3,FALSE)</f>
        <v>Male</v>
      </c>
      <c r="K505" s="3">
        <f>VLOOKUP($H505,Customers!$A$1:$I$721,4,FALSE)</f>
        <v>57</v>
      </c>
      <c r="L505" s="3" t="str">
        <f>VLOOKUP($H505,Customers!$A$1:$I$721,5,FALSE)</f>
        <v>Pune</v>
      </c>
      <c r="M505" s="3" t="str">
        <f>VLOOKUP($H505,Customers!$A$1:$I$721,6,FALSE)</f>
        <v>Maharashtra</v>
      </c>
      <c r="N505" s="3" t="str">
        <f>VLOOKUP($H505,Customers!$A$1:$I$721,7,FALSE)</f>
        <v>Business Owner</v>
      </c>
      <c r="O505" s="3">
        <f>VLOOKUP($H505,Customers!$A$1:$I$721,8,FALSE)</f>
        <v>3160000</v>
      </c>
      <c r="P505" s="3" t="str">
        <f>VLOOKUP($H505,Customers!$A$1:$I$721,9,FALSE)</f>
        <v>Individual</v>
      </c>
      <c r="Q505" s="3" t="s">
        <v>125</v>
      </c>
      <c r="R505" s="3" t="str" cm="1">
        <f t="array" ref="R505:Y505">VLOOKUP($Q505,Cars[],{2,3,4,5,6,7,8,9},FALSE)</f>
        <v>Hyundai</v>
      </c>
      <c r="S505" s="3" t="str">
        <v>Creta</v>
      </c>
      <c r="T505" s="3" t="str">
        <v>SUV</v>
      </c>
      <c r="U505" s="3" t="str">
        <v>Diesel</v>
      </c>
      <c r="V505" s="3" t="str">
        <v>Automatic</v>
      </c>
      <c r="W505" s="3">
        <v>1250000</v>
      </c>
      <c r="X505" s="3">
        <v>2024</v>
      </c>
      <c r="Y505" s="3">
        <v>4</v>
      </c>
      <c r="Z505" s="3" t="s">
        <v>163</v>
      </c>
      <c r="AA505" s="3" t="str">
        <f>VLOOKUP(Z505,Dealers[],5,FALSE)</f>
        <v>West</v>
      </c>
      <c r="AB505" s="3" t="str" cm="1">
        <f t="array" ref="AB505:AE505">VLOOKUP($Z505,Dealers[],{2,7,8,9},FALSE)</f>
        <v>Mumbai Autoplex</v>
      </c>
      <c r="AC505" s="3">
        <v>2011</v>
      </c>
      <c r="AD505" s="3">
        <v>12000</v>
      </c>
      <c r="AE505" s="3">
        <v>3.5</v>
      </c>
      <c r="AF505" s="3" t="s">
        <v>593</v>
      </c>
      <c r="AG505" s="3" t="str">
        <f>VLOOKUP($AF505,SalesPerson[],2,FALSE)</f>
        <v>Tanvi Chauhan</v>
      </c>
      <c r="AH505" s="3">
        <f>_xlfn.XLOOKUP(AG505,Salespersons!$B:$B,Salespersons!$G:$G,,0)</f>
        <v>4</v>
      </c>
      <c r="AI505" s="3" t="str">
        <f>_xlfn.XLOOKUP(AG505,Salespersons!$B:$B,Salespersons!$I:$I,,0)</f>
        <v>True</v>
      </c>
      <c r="AJ505" s="3" t="s">
        <v>45</v>
      </c>
      <c r="AK505" s="14">
        <f t="shared" si="42"/>
        <v>1.84E-2</v>
      </c>
      <c r="AL505" s="5">
        <v>23000</v>
      </c>
      <c r="AM505" s="5">
        <f t="shared" si="43"/>
        <v>1227000</v>
      </c>
      <c r="AN505" s="16">
        <f t="shared" si="47"/>
        <v>12.27</v>
      </c>
      <c r="AO505" s="3" t="s">
        <v>31</v>
      </c>
      <c r="AP505" s="3" t="s">
        <v>96</v>
      </c>
      <c r="AQ505" s="3" t="s">
        <v>22</v>
      </c>
      <c r="AR505" s="3" t="s">
        <v>24</v>
      </c>
      <c r="AS505" s="3" t="s">
        <v>4646</v>
      </c>
      <c r="AT505" s="3" t="s">
        <v>4646</v>
      </c>
      <c r="AU505" s="3" t="s">
        <v>4646</v>
      </c>
      <c r="AV505" s="3" t="s">
        <v>4646</v>
      </c>
      <c r="AW505" s="3" t="s">
        <v>4646</v>
      </c>
    </row>
    <row r="506" spans="1:49" x14ac:dyDescent="0.3">
      <c r="A506" s="3" t="s">
        <v>1053</v>
      </c>
      <c r="B506" s="4">
        <v>45838</v>
      </c>
      <c r="C506" s="4" t="str">
        <f t="shared" si="44"/>
        <v>Jun</v>
      </c>
      <c r="D506" s="4" t="str">
        <f t="shared" si="45"/>
        <v>2025</v>
      </c>
      <c r="E506" s="4">
        <v>45865</v>
      </c>
      <c r="F506" s="3" t="s">
        <v>23</v>
      </c>
      <c r="G506" s="3">
        <f t="shared" si="46"/>
        <v>27</v>
      </c>
      <c r="H506" s="3" t="s">
        <v>643</v>
      </c>
      <c r="I506" s="3" t="str">
        <f>VLOOKUP($H506,Customers!$A$1:$I$721,2,FALSE)</f>
        <v>Nitin Iyer</v>
      </c>
      <c r="J506" s="3" t="str">
        <f>VLOOKUP($H506,Customers!$A$1:$I$721,3,FALSE)</f>
        <v>Male</v>
      </c>
      <c r="K506" s="3">
        <f>VLOOKUP($H506,Customers!$A$1:$I$721,4,FALSE)</f>
        <v>54</v>
      </c>
      <c r="L506" s="3" t="str">
        <f>VLOOKUP($H506,Customers!$A$1:$I$721,5,FALSE)</f>
        <v>Bengaluru</v>
      </c>
      <c r="M506" s="3" t="str">
        <f>VLOOKUP($H506,Customers!$A$1:$I$721,6,FALSE)</f>
        <v>Karnataka</v>
      </c>
      <c r="N506" s="3" t="str">
        <f>VLOOKUP($H506,Customers!$A$1:$I$721,7,FALSE)</f>
        <v>Business Owner</v>
      </c>
      <c r="O506" s="3">
        <f>VLOOKUP($H506,Customers!$A$1:$I$721,8,FALSE)</f>
        <v>2310000</v>
      </c>
      <c r="P506" s="3" t="str">
        <f>VLOOKUP($H506,Customers!$A$1:$I$721,9,FALSE)</f>
        <v>Individual</v>
      </c>
      <c r="Q506" s="3" t="s">
        <v>138</v>
      </c>
      <c r="R506" s="3" t="str" cm="1">
        <f t="array" ref="R506:Y506">VLOOKUP($Q506,Cars[],{2,3,4,5,6,7,8,9},FALSE)</f>
        <v>Tata</v>
      </c>
      <c r="S506" s="3" t="str">
        <v>Nexon</v>
      </c>
      <c r="T506" s="3" t="str">
        <v>SUV</v>
      </c>
      <c r="U506" s="3" t="str">
        <v>Diesel</v>
      </c>
      <c r="V506" s="3" t="str">
        <v>Manual</v>
      </c>
      <c r="W506" s="3">
        <v>950000</v>
      </c>
      <c r="X506" s="3">
        <v>2023</v>
      </c>
      <c r="Y506" s="3">
        <v>3</v>
      </c>
      <c r="Z506" s="3" t="s">
        <v>37</v>
      </c>
      <c r="AA506" s="3" t="str">
        <f>VLOOKUP(Z506,Dealers[],5,FALSE)</f>
        <v>North</v>
      </c>
      <c r="AB506" s="3" t="str" cm="1">
        <f t="array" ref="AB506:AE506">VLOOKUP($Z506,Dealers[],{2,7,8,9},FALSE)</f>
        <v>Delhi Autoplex</v>
      </c>
      <c r="AC506" s="3">
        <v>2013</v>
      </c>
      <c r="AD506" s="3">
        <v>4500</v>
      </c>
      <c r="AE506" s="3">
        <v>3.7</v>
      </c>
      <c r="AF506" s="3" t="s">
        <v>574</v>
      </c>
      <c r="AG506" s="3" t="str">
        <f>VLOOKUP($AF506,SalesPerson[],2,FALSE)</f>
        <v>Vivek Iyer</v>
      </c>
      <c r="AH506" s="3">
        <f>_xlfn.XLOOKUP(AG506,Salespersons!$B:$B,Salespersons!$G:$G,,0)</f>
        <v>4</v>
      </c>
      <c r="AI506" s="3" t="str">
        <f>_xlfn.XLOOKUP(AG506,Salespersons!$B:$B,Salespersons!$I:$I,,0)</f>
        <v>True</v>
      </c>
      <c r="AJ506" s="3" t="s">
        <v>59</v>
      </c>
      <c r="AK506" s="14">
        <f t="shared" si="42"/>
        <v>0.04</v>
      </c>
      <c r="AL506" s="5">
        <v>38000</v>
      </c>
      <c r="AM506" s="5">
        <f t="shared" si="43"/>
        <v>912000</v>
      </c>
      <c r="AN506" s="16">
        <f t="shared" si="47"/>
        <v>9.1199999999999992</v>
      </c>
      <c r="AO506" s="3" t="s">
        <v>31</v>
      </c>
      <c r="AP506" s="3" t="s">
        <v>32</v>
      </c>
      <c r="AQ506" s="3" t="s">
        <v>22</v>
      </c>
      <c r="AR506" s="3" t="s">
        <v>47</v>
      </c>
      <c r="AS506" s="3" t="s">
        <v>4646</v>
      </c>
      <c r="AT506" s="3" t="s">
        <v>4646</v>
      </c>
      <c r="AU506" s="3" t="s">
        <v>4646</v>
      </c>
      <c r="AV506" s="3" t="s">
        <v>4646</v>
      </c>
      <c r="AW506" s="3" t="s">
        <v>4646</v>
      </c>
    </row>
    <row r="507" spans="1:49" x14ac:dyDescent="0.3">
      <c r="A507" s="3" t="s">
        <v>1054</v>
      </c>
      <c r="B507" s="4">
        <v>45841</v>
      </c>
      <c r="C507" s="4" t="str">
        <f t="shared" si="44"/>
        <v>Jul</v>
      </c>
      <c r="D507" s="4" t="str">
        <f t="shared" si="45"/>
        <v>2025</v>
      </c>
      <c r="E507" s="4">
        <v>45851</v>
      </c>
      <c r="F507" s="3" t="s">
        <v>23</v>
      </c>
      <c r="G507" s="3">
        <f t="shared" si="46"/>
        <v>10</v>
      </c>
      <c r="H507" s="3" t="s">
        <v>1055</v>
      </c>
      <c r="I507" s="3" t="str">
        <f>VLOOKUP($H507,Customers!$A$1:$I$721,2,FALSE)</f>
        <v>Swati Chauhan</v>
      </c>
      <c r="J507" s="3" t="str">
        <f>VLOOKUP($H507,Customers!$A$1:$I$721,3,FALSE)</f>
        <v>Female</v>
      </c>
      <c r="K507" s="3">
        <f>VLOOKUP($H507,Customers!$A$1:$I$721,4,FALSE)</f>
        <v>48</v>
      </c>
      <c r="L507" s="3" t="str">
        <f>VLOOKUP($H507,Customers!$A$1:$I$721,5,FALSE)</f>
        <v>Mumbai</v>
      </c>
      <c r="M507" s="3" t="str">
        <f>VLOOKUP($H507,Customers!$A$1:$I$721,6,FALSE)</f>
        <v>Maharashtra</v>
      </c>
      <c r="N507" s="3" t="str">
        <f>VLOOKUP($H507,Customers!$A$1:$I$721,7,FALSE)</f>
        <v>Business Owner</v>
      </c>
      <c r="O507" s="3">
        <f>VLOOKUP($H507,Customers!$A$1:$I$721,8,FALSE)</f>
        <v>3300000</v>
      </c>
      <c r="P507" s="3" t="str">
        <f>VLOOKUP($H507,Customers!$A$1:$I$721,9,FALSE)</f>
        <v>Individual</v>
      </c>
      <c r="Q507" s="3" t="s">
        <v>145</v>
      </c>
      <c r="R507" s="3" t="str" cm="1">
        <f t="array" ref="R507:Y507">VLOOKUP($Q507,Cars[],{2,3,4,5,6,7,8,9},FALSE)</f>
        <v>Hyundai</v>
      </c>
      <c r="S507" s="3" t="str">
        <v>i20</v>
      </c>
      <c r="T507" s="3" t="str">
        <v>Hatchback</v>
      </c>
      <c r="U507" s="3" t="str">
        <v>Petrol</v>
      </c>
      <c r="V507" s="3" t="str">
        <v>Automatic</v>
      </c>
      <c r="W507" s="3">
        <v>780000</v>
      </c>
      <c r="X507" s="3">
        <v>2023</v>
      </c>
      <c r="Y507" s="3">
        <v>2</v>
      </c>
      <c r="Z507" s="3" t="s">
        <v>84</v>
      </c>
      <c r="AA507" s="3" t="str">
        <f>VLOOKUP(Z507,Dealers[],5,FALSE)</f>
        <v>West</v>
      </c>
      <c r="AB507" s="3" t="str" cm="1">
        <f t="array" ref="AB507:AE507">VLOOKUP($Z507,Dealers[],{2,7,8,9},FALSE)</f>
        <v>Pune Autoplex</v>
      </c>
      <c r="AC507" s="3">
        <v>2014</v>
      </c>
      <c r="AD507" s="3">
        <v>3000</v>
      </c>
      <c r="AE507" s="3">
        <v>4.5999999999999996</v>
      </c>
      <c r="AF507" s="3" t="s">
        <v>130</v>
      </c>
      <c r="AG507" s="3" t="str">
        <f>VLOOKUP($AF507,SalesPerson[],2,FALSE)</f>
        <v>Nitin Pillai</v>
      </c>
      <c r="AH507" s="3">
        <f>_xlfn.XLOOKUP(AG507,Salespersons!$B:$B,Salespersons!$G:$G,,0)</f>
        <v>6</v>
      </c>
      <c r="AI507" s="3" t="str">
        <f>_xlfn.XLOOKUP(AG507,Salespersons!$B:$B,Salespersons!$I:$I,,0)</f>
        <v>True</v>
      </c>
      <c r="AJ507" s="3" t="s">
        <v>75</v>
      </c>
      <c r="AK507" s="14">
        <f t="shared" si="42"/>
        <v>0</v>
      </c>
      <c r="AL507" s="5">
        <v>0</v>
      </c>
      <c r="AM507" s="5">
        <f t="shared" si="43"/>
        <v>780000</v>
      </c>
      <c r="AN507" s="16">
        <f t="shared" si="47"/>
        <v>7.8</v>
      </c>
      <c r="AO507" s="3" t="s">
        <v>31</v>
      </c>
      <c r="AP507" s="3" t="s">
        <v>39</v>
      </c>
      <c r="AQ507" s="3" t="s">
        <v>46</v>
      </c>
      <c r="AR507" s="3" t="s">
        <v>24</v>
      </c>
      <c r="AS507" s="3" t="str" cm="1">
        <f t="array" ref="AS507:AW507">VLOOKUP($A507,Feedback[],{2,4,5,6,7},FALSE)</f>
        <v>FB0267</v>
      </c>
      <c r="AT507" s="3">
        <v>5</v>
      </c>
      <c r="AU507" s="3">
        <v>10</v>
      </c>
      <c r="AV507" s="3" t="str">
        <v>Phone</v>
      </c>
      <c r="AW507" s="3" t="str">
        <v>None</v>
      </c>
    </row>
    <row r="508" spans="1:49" x14ac:dyDescent="0.3">
      <c r="A508" s="3" t="s">
        <v>1056</v>
      </c>
      <c r="B508" s="4">
        <v>45841</v>
      </c>
      <c r="C508" s="4" t="str">
        <f t="shared" si="44"/>
        <v>Jul</v>
      </c>
      <c r="D508" s="4" t="str">
        <f t="shared" si="45"/>
        <v>2025</v>
      </c>
      <c r="E508" s="4">
        <v>45873</v>
      </c>
      <c r="F508" s="3" t="s">
        <v>23</v>
      </c>
      <c r="G508" s="3">
        <f t="shared" si="46"/>
        <v>32</v>
      </c>
      <c r="H508" s="3" t="s">
        <v>1057</v>
      </c>
      <c r="I508" s="3" t="str">
        <f>VLOOKUP($H508,Customers!$A$1:$I$721,2,FALSE)</f>
        <v>Varun Joshi</v>
      </c>
      <c r="J508" s="3" t="str">
        <f>VLOOKUP($H508,Customers!$A$1:$I$721,3,FALSE)</f>
        <v>Male</v>
      </c>
      <c r="K508" s="3">
        <f>VLOOKUP($H508,Customers!$A$1:$I$721,4,FALSE)</f>
        <v>34</v>
      </c>
      <c r="L508" s="3" t="str">
        <f>VLOOKUP($H508,Customers!$A$1:$I$721,5,FALSE)</f>
        <v>Nagpur</v>
      </c>
      <c r="M508" s="3" t="str">
        <f>VLOOKUP($H508,Customers!$A$1:$I$721,6,FALSE)</f>
        <v>Maharashtra</v>
      </c>
      <c r="N508" s="3" t="str">
        <f>VLOOKUP($H508,Customers!$A$1:$I$721,7,FALSE)</f>
        <v>Self-Employed Professional</v>
      </c>
      <c r="O508" s="3">
        <f>VLOOKUP($H508,Customers!$A$1:$I$721,8,FALSE)</f>
        <v>2260000</v>
      </c>
      <c r="P508" s="3" t="str">
        <f>VLOOKUP($H508,Customers!$A$1:$I$721,9,FALSE)</f>
        <v>Individual</v>
      </c>
      <c r="Q508" s="3" t="s">
        <v>56</v>
      </c>
      <c r="R508" s="3" t="str" cm="1">
        <f t="array" ref="R508:Y508">VLOOKUP($Q508,Cars[],{2,3,4,5,6,7,8,9},FALSE)</f>
        <v>Maruti Suzuki</v>
      </c>
      <c r="S508" s="3" t="str">
        <v>Baleno</v>
      </c>
      <c r="T508" s="3" t="str">
        <v>Hatchback</v>
      </c>
      <c r="U508" s="3" t="str">
        <v>Petrol</v>
      </c>
      <c r="V508" s="3" t="str">
        <v>Automatic</v>
      </c>
      <c r="W508" s="3">
        <v>760000</v>
      </c>
      <c r="X508" s="3">
        <v>2022</v>
      </c>
      <c r="Y508" s="3">
        <v>2</v>
      </c>
      <c r="Z508" s="3" t="s">
        <v>43</v>
      </c>
      <c r="AA508" s="3" t="str">
        <f>VLOOKUP(Z508,Dealers[],5,FALSE)</f>
        <v>West</v>
      </c>
      <c r="AB508" s="3" t="str" cm="1">
        <f t="array" ref="AB508:AE508">VLOOKUP($Z508,Dealers[],{2,7,8,9},FALSE)</f>
        <v>Nagpur Motors</v>
      </c>
      <c r="AC508" s="3">
        <v>2019</v>
      </c>
      <c r="AD508" s="3">
        <v>12000</v>
      </c>
      <c r="AE508" s="3">
        <v>4.5999999999999996</v>
      </c>
      <c r="AF508" s="3" t="s">
        <v>44</v>
      </c>
      <c r="AG508" s="3" t="str">
        <f>VLOOKUP($AF508,SalesPerson[],2,FALSE)</f>
        <v>Arjun Reddy</v>
      </c>
      <c r="AH508" s="3">
        <f>_xlfn.XLOOKUP(AG508,Salespersons!$B:$B,Salespersons!$G:$G,,0)</f>
        <v>5</v>
      </c>
      <c r="AI508" s="3" t="str">
        <f>_xlfn.XLOOKUP(AG508,Salespersons!$B:$B,Salespersons!$I:$I,,0)</f>
        <v>True</v>
      </c>
      <c r="AJ508" s="3" t="s">
        <v>19</v>
      </c>
      <c r="AK508" s="14">
        <f t="shared" si="42"/>
        <v>1.7105263157894738E-2</v>
      </c>
      <c r="AL508" s="5">
        <v>13000</v>
      </c>
      <c r="AM508" s="5">
        <f t="shared" si="43"/>
        <v>747000</v>
      </c>
      <c r="AN508" s="16">
        <f t="shared" si="47"/>
        <v>7.47</v>
      </c>
      <c r="AO508" s="3" t="s">
        <v>31</v>
      </c>
      <c r="AP508" s="3" t="s">
        <v>32</v>
      </c>
      <c r="AQ508" s="3" t="s">
        <v>119</v>
      </c>
      <c r="AR508" s="3" t="s">
        <v>24</v>
      </c>
      <c r="AS508" s="3" t="s">
        <v>4646</v>
      </c>
      <c r="AT508" s="3" t="s">
        <v>4646</v>
      </c>
      <c r="AU508" s="3" t="s">
        <v>4646</v>
      </c>
      <c r="AV508" s="3" t="s">
        <v>4646</v>
      </c>
      <c r="AW508" s="3" t="s">
        <v>4646</v>
      </c>
    </row>
    <row r="509" spans="1:49" x14ac:dyDescent="0.3">
      <c r="A509" s="3" t="s">
        <v>1058</v>
      </c>
      <c r="B509" s="4">
        <v>45842</v>
      </c>
      <c r="C509" s="4" t="str">
        <f t="shared" si="44"/>
        <v>Jul</v>
      </c>
      <c r="D509" s="4" t="str">
        <f t="shared" si="45"/>
        <v>2025</v>
      </c>
      <c r="E509" s="4">
        <v>45869</v>
      </c>
      <c r="F509" s="3" t="s">
        <v>23</v>
      </c>
      <c r="G509" s="3">
        <f t="shared" si="46"/>
        <v>27</v>
      </c>
      <c r="H509" s="3" t="s">
        <v>1059</v>
      </c>
      <c r="I509" s="3" t="str">
        <f>VLOOKUP($H509,Customers!$A$1:$I$721,2,FALSE)</f>
        <v>Kunal Patel</v>
      </c>
      <c r="J509" s="3" t="str">
        <f>VLOOKUP($H509,Customers!$A$1:$I$721,3,FALSE)</f>
        <v>Male</v>
      </c>
      <c r="K509" s="3">
        <f>VLOOKUP($H509,Customers!$A$1:$I$721,4,FALSE)</f>
        <v>37</v>
      </c>
      <c r="L509" s="3" t="str">
        <f>VLOOKUP($H509,Customers!$A$1:$I$721,5,FALSE)</f>
        <v>Kolkata</v>
      </c>
      <c r="M509" s="3" t="str">
        <f>VLOOKUP($H509,Customers!$A$1:$I$721,6,FALSE)</f>
        <v>West Bengal</v>
      </c>
      <c r="N509" s="3" t="str">
        <f>VLOOKUP($H509,Customers!$A$1:$I$721,7,FALSE)</f>
        <v>Salaried - Private</v>
      </c>
      <c r="O509" s="3">
        <f>VLOOKUP($H509,Customers!$A$1:$I$721,8,FALSE)</f>
        <v>1610000</v>
      </c>
      <c r="P509" s="3" t="str">
        <f>VLOOKUP($H509,Customers!$A$1:$I$721,9,FALSE)</f>
        <v>Individual</v>
      </c>
      <c r="Q509" s="3" t="s">
        <v>103</v>
      </c>
      <c r="R509" s="3" t="str" cm="1">
        <f t="array" ref="R509:Y509">VLOOKUP($Q509,Cars[],{2,3,4,5,6,7,8,9},FALSE)</f>
        <v>Maruti Suzuki</v>
      </c>
      <c r="S509" s="3" t="str">
        <v>Ertiga</v>
      </c>
      <c r="T509" s="3" t="str">
        <v>MPV</v>
      </c>
      <c r="U509" s="3" t="str">
        <v>CNG</v>
      </c>
      <c r="V509" s="3" t="str">
        <v>Manual</v>
      </c>
      <c r="W509" s="3">
        <v>900000</v>
      </c>
      <c r="X509" s="3">
        <v>2022</v>
      </c>
      <c r="Y509" s="3">
        <v>3</v>
      </c>
      <c r="Z509" s="3" t="s">
        <v>402</v>
      </c>
      <c r="AA509" s="3" t="str">
        <f>VLOOKUP(Z509,Dealers[],5,FALSE)</f>
        <v>East</v>
      </c>
      <c r="AB509" s="3" t="str" cm="1">
        <f t="array" ref="AB509:AE509">VLOOKUP($Z509,Dealers[],{2,7,8,9},FALSE)</f>
        <v>Kolkata Car World</v>
      </c>
      <c r="AC509" s="3">
        <v>2012</v>
      </c>
      <c r="AD509" s="3">
        <v>4500</v>
      </c>
      <c r="AE509" s="3">
        <v>4.0999999999999996</v>
      </c>
      <c r="AF509" s="3" t="s">
        <v>403</v>
      </c>
      <c r="AG509" s="3" t="str">
        <f>VLOOKUP($AF509,SalesPerson[],2,FALSE)</f>
        <v>Akash Khanna</v>
      </c>
      <c r="AH509" s="3">
        <f>_xlfn.XLOOKUP(AG509,Salespersons!$B:$B,Salespersons!$G:$G,,0)</f>
        <v>5</v>
      </c>
      <c r="AI509" s="3" t="str">
        <f>_xlfn.XLOOKUP(AG509,Salespersons!$B:$B,Salespersons!$I:$I,,0)</f>
        <v>True</v>
      </c>
      <c r="AJ509" s="3" t="s">
        <v>78</v>
      </c>
      <c r="AK509" s="14">
        <f t="shared" si="42"/>
        <v>3.7777777777777778E-2</v>
      </c>
      <c r="AL509" s="5">
        <v>34000</v>
      </c>
      <c r="AM509" s="5">
        <f t="shared" si="43"/>
        <v>866000</v>
      </c>
      <c r="AN509" s="16">
        <f t="shared" si="47"/>
        <v>8.66</v>
      </c>
      <c r="AO509" s="3" t="s">
        <v>20</v>
      </c>
      <c r="AP509" s="3" t="s">
        <v>21</v>
      </c>
      <c r="AQ509" s="3" t="s">
        <v>53</v>
      </c>
      <c r="AR509" s="3" t="s">
        <v>24</v>
      </c>
      <c r="AS509" s="3" t="str" cm="1">
        <f t="array" ref="AS509:AW509">VLOOKUP($A509,Feedback[],{2,4,5,6,7},FALSE)</f>
        <v>FB0268</v>
      </c>
      <c r="AT509" s="3">
        <v>5</v>
      </c>
      <c r="AU509" s="3">
        <v>9</v>
      </c>
      <c r="AV509" s="3" t="str">
        <v>Dealer Visit</v>
      </c>
      <c r="AW509" s="3" t="str">
        <v>None</v>
      </c>
    </row>
    <row r="510" spans="1:49" x14ac:dyDescent="0.3">
      <c r="A510" s="3" t="s">
        <v>1060</v>
      </c>
      <c r="B510" s="4">
        <v>45842</v>
      </c>
      <c r="C510" s="4" t="str">
        <f t="shared" si="44"/>
        <v>Jul</v>
      </c>
      <c r="D510" s="4" t="str">
        <f t="shared" si="45"/>
        <v>2025</v>
      </c>
      <c r="E510" s="4">
        <v>45875</v>
      </c>
      <c r="F510" s="3" t="s">
        <v>23</v>
      </c>
      <c r="G510" s="3">
        <f t="shared" si="46"/>
        <v>33</v>
      </c>
      <c r="H510" s="3" t="s">
        <v>1061</v>
      </c>
      <c r="I510" s="3" t="str">
        <f>VLOOKUP($H510,Customers!$A$1:$I$721,2,FALSE)</f>
        <v>Harsh Verma</v>
      </c>
      <c r="J510" s="3" t="str">
        <f>VLOOKUP($H510,Customers!$A$1:$I$721,3,FALSE)</f>
        <v>Male</v>
      </c>
      <c r="K510" s="3">
        <f>VLOOKUP($H510,Customers!$A$1:$I$721,4,FALSE)</f>
        <v>38</v>
      </c>
      <c r="L510" s="3" t="str">
        <f>VLOOKUP($H510,Customers!$A$1:$I$721,5,FALSE)</f>
        <v>Mumbai</v>
      </c>
      <c r="M510" s="3" t="str">
        <f>VLOOKUP($H510,Customers!$A$1:$I$721,6,FALSE)</f>
        <v>Maharashtra</v>
      </c>
      <c r="N510" s="3" t="str">
        <f>VLOOKUP($H510,Customers!$A$1:$I$721,7,FALSE)</f>
        <v>Business Owner</v>
      </c>
      <c r="O510" s="3">
        <f>VLOOKUP($H510,Customers!$A$1:$I$721,8,FALSE)</f>
        <v>1530000</v>
      </c>
      <c r="P510" s="3" t="str">
        <f>VLOOKUP($H510,Customers!$A$1:$I$721,9,FALSE)</f>
        <v>Individual</v>
      </c>
      <c r="Q510" s="3" t="s">
        <v>50</v>
      </c>
      <c r="R510" s="3" t="str" cm="1">
        <f t="array" ref="R510:Y510">VLOOKUP($Q510,Cars[],{2,3,4,5,6,7,8,9},FALSE)</f>
        <v>Hyundai</v>
      </c>
      <c r="S510" s="3" t="str">
        <v>Venue</v>
      </c>
      <c r="T510" s="3" t="str">
        <v>SUV</v>
      </c>
      <c r="U510" s="3" t="str">
        <v>Petrol</v>
      </c>
      <c r="V510" s="3" t="str">
        <v>Manual</v>
      </c>
      <c r="W510" s="3">
        <v>800000</v>
      </c>
      <c r="X510" s="3">
        <v>2022</v>
      </c>
      <c r="Y510" s="3">
        <v>3</v>
      </c>
      <c r="Z510" s="3" t="s">
        <v>304</v>
      </c>
      <c r="AA510" s="3" t="str">
        <f>VLOOKUP(Z510,Dealers[],5,FALSE)</f>
        <v>South</v>
      </c>
      <c r="AB510" s="3" t="str" cm="1">
        <f t="array" ref="AB510:AE510">VLOOKUP($Z510,Dealers[],{2,7,8,9},FALSE)</f>
        <v>Kochi Auto Hub</v>
      </c>
      <c r="AC510" s="3">
        <v>2013</v>
      </c>
      <c r="AD510" s="3">
        <v>12000</v>
      </c>
      <c r="AE510" s="3">
        <v>4.2</v>
      </c>
      <c r="AF510" s="3" t="s">
        <v>305</v>
      </c>
      <c r="AG510" s="3" t="str">
        <f>VLOOKUP($AF510,SalesPerson[],2,FALSE)</f>
        <v>Meera Saini</v>
      </c>
      <c r="AH510" s="3">
        <f>_xlfn.XLOOKUP(AG510,Salespersons!$B:$B,Salespersons!$G:$G,,0)</f>
        <v>8</v>
      </c>
      <c r="AI510" s="3" t="str">
        <f>_xlfn.XLOOKUP(AG510,Salespersons!$B:$B,Salespersons!$I:$I,,0)</f>
        <v>True</v>
      </c>
      <c r="AJ510" s="3" t="s">
        <v>78</v>
      </c>
      <c r="AK510" s="14">
        <f t="shared" si="42"/>
        <v>3.2500000000000001E-2</v>
      </c>
      <c r="AL510" s="5">
        <v>26000</v>
      </c>
      <c r="AM510" s="5">
        <f t="shared" si="43"/>
        <v>774000</v>
      </c>
      <c r="AN510" s="16">
        <f t="shared" si="47"/>
        <v>7.74</v>
      </c>
      <c r="AO510" s="3" t="s">
        <v>31</v>
      </c>
      <c r="AP510" s="3" t="s">
        <v>227</v>
      </c>
      <c r="AQ510" s="3" t="s">
        <v>46</v>
      </c>
      <c r="AR510" s="3" t="s">
        <v>47</v>
      </c>
      <c r="AS510" s="3" t="s">
        <v>4646</v>
      </c>
      <c r="AT510" s="3" t="s">
        <v>4646</v>
      </c>
      <c r="AU510" s="3" t="s">
        <v>4646</v>
      </c>
      <c r="AV510" s="3" t="s">
        <v>4646</v>
      </c>
      <c r="AW510" s="3" t="s">
        <v>4646</v>
      </c>
    </row>
    <row r="511" spans="1:49" x14ac:dyDescent="0.3">
      <c r="A511" s="3" t="s">
        <v>1062</v>
      </c>
      <c r="B511" s="4">
        <v>45842</v>
      </c>
      <c r="C511" s="4" t="str">
        <f t="shared" si="44"/>
        <v>Jul</v>
      </c>
      <c r="D511" s="4" t="str">
        <f t="shared" si="45"/>
        <v>2025</v>
      </c>
      <c r="E511" s="4">
        <v>45872</v>
      </c>
      <c r="F511" s="3" t="s">
        <v>23</v>
      </c>
      <c r="G511" s="3">
        <f t="shared" si="46"/>
        <v>30</v>
      </c>
      <c r="H511" s="3" t="s">
        <v>1063</v>
      </c>
      <c r="I511" s="3" t="str">
        <f>VLOOKUP($H511,Customers!$A$1:$I$721,2,FALSE)</f>
        <v>Siddharth Das</v>
      </c>
      <c r="J511" s="3" t="str">
        <f>VLOOKUP($H511,Customers!$A$1:$I$721,3,FALSE)</f>
        <v>Male</v>
      </c>
      <c r="K511" s="3">
        <f>VLOOKUP($H511,Customers!$A$1:$I$721,4,FALSE)</f>
        <v>31</v>
      </c>
      <c r="L511" s="3" t="str">
        <f>VLOOKUP($H511,Customers!$A$1:$I$721,5,FALSE)</f>
        <v>Patna</v>
      </c>
      <c r="M511" s="3" t="str">
        <f>VLOOKUP($H511,Customers!$A$1:$I$721,6,FALSE)</f>
        <v>Bihar</v>
      </c>
      <c r="N511" s="3" t="str">
        <f>VLOOKUP($H511,Customers!$A$1:$I$721,7,FALSE)</f>
        <v>Retired</v>
      </c>
      <c r="O511" s="3">
        <f>VLOOKUP($H511,Customers!$A$1:$I$721,8,FALSE)</f>
        <v>420000</v>
      </c>
      <c r="P511" s="3" t="str">
        <f>VLOOKUP($H511,Customers!$A$1:$I$721,9,FALSE)</f>
        <v>Individual</v>
      </c>
      <c r="Q511" s="3" t="s">
        <v>67</v>
      </c>
      <c r="R511" s="3" t="str" cm="1">
        <f t="array" ref="R511:Y511">VLOOKUP($Q511,Cars[],{2,3,4,5,6,7,8,9},FALSE)</f>
        <v>Maruti Suzuki</v>
      </c>
      <c r="S511" s="3" t="str">
        <v>Dzire</v>
      </c>
      <c r="T511" s="3" t="str">
        <v>Sedan</v>
      </c>
      <c r="U511" s="3" t="str">
        <v>Petrol</v>
      </c>
      <c r="V511" s="3" t="str">
        <v>Manual</v>
      </c>
      <c r="W511" s="3">
        <v>690000</v>
      </c>
      <c r="X511" s="3">
        <v>2024</v>
      </c>
      <c r="Y511" s="3">
        <v>3</v>
      </c>
      <c r="Z511" s="3" t="s">
        <v>112</v>
      </c>
      <c r="AA511" s="3" t="str">
        <f>VLOOKUP(Z511,Dealers[],5,FALSE)</f>
        <v>North</v>
      </c>
      <c r="AB511" s="3" t="str" cm="1">
        <f t="array" ref="AB511:AE511">VLOOKUP($Z511,Dealers[],{2,7,8,9},FALSE)</f>
        <v>Noida Car World</v>
      </c>
      <c r="AC511" s="3">
        <v>2007</v>
      </c>
      <c r="AD511" s="3">
        <v>10000</v>
      </c>
      <c r="AE511" s="3">
        <v>3.8</v>
      </c>
      <c r="AF511" s="3" t="s">
        <v>505</v>
      </c>
      <c r="AG511" s="3" t="str">
        <f>VLOOKUP($AF511,SalesPerson[],2,FALSE)</f>
        <v>Imran Patel</v>
      </c>
      <c r="AH511" s="3">
        <f>_xlfn.XLOOKUP(AG511,Salespersons!$B:$B,Salespersons!$G:$G,,0)</f>
        <v>5</v>
      </c>
      <c r="AI511" s="3" t="str">
        <f>_xlfn.XLOOKUP(AG511,Salespersons!$B:$B,Salespersons!$I:$I,,0)</f>
        <v>True</v>
      </c>
      <c r="AJ511" s="3" t="s">
        <v>30</v>
      </c>
      <c r="AK511" s="14">
        <f t="shared" si="42"/>
        <v>4.0579710144927533E-2</v>
      </c>
      <c r="AL511" s="5">
        <v>28000</v>
      </c>
      <c r="AM511" s="5">
        <f t="shared" si="43"/>
        <v>662000</v>
      </c>
      <c r="AN511" s="16">
        <f t="shared" si="47"/>
        <v>6.62</v>
      </c>
      <c r="AO511" s="3" t="s">
        <v>31</v>
      </c>
      <c r="AP511" s="3" t="s">
        <v>96</v>
      </c>
      <c r="AQ511" s="3" t="s">
        <v>33</v>
      </c>
      <c r="AR511" s="3" t="s">
        <v>24</v>
      </c>
      <c r="AS511" s="3" t="s">
        <v>4646</v>
      </c>
      <c r="AT511" s="3" t="s">
        <v>4646</v>
      </c>
      <c r="AU511" s="3" t="s">
        <v>4646</v>
      </c>
      <c r="AV511" s="3" t="s">
        <v>4646</v>
      </c>
      <c r="AW511" s="3" t="s">
        <v>4646</v>
      </c>
    </row>
    <row r="512" spans="1:49" x14ac:dyDescent="0.3">
      <c r="A512" s="3" t="s">
        <v>1064</v>
      </c>
      <c r="B512" s="4">
        <v>45843</v>
      </c>
      <c r="C512" s="4" t="str">
        <f t="shared" si="44"/>
        <v>Jul</v>
      </c>
      <c r="D512" s="4" t="str">
        <f t="shared" si="45"/>
        <v>2025</v>
      </c>
      <c r="E512" s="4">
        <v>45856</v>
      </c>
      <c r="F512" s="3" t="s">
        <v>23</v>
      </c>
      <c r="G512" s="3">
        <f t="shared" si="46"/>
        <v>13</v>
      </c>
      <c r="H512" s="3" t="s">
        <v>662</v>
      </c>
      <c r="I512" s="3" t="str">
        <f>VLOOKUP($H512,Customers!$A$1:$I$721,2,FALSE)</f>
        <v>Shweta Verma</v>
      </c>
      <c r="J512" s="3" t="str">
        <f>VLOOKUP($H512,Customers!$A$1:$I$721,3,FALSE)</f>
        <v>Female</v>
      </c>
      <c r="K512" s="3">
        <f>VLOOKUP($H512,Customers!$A$1:$I$721,4,FALSE)</f>
        <v>51</v>
      </c>
      <c r="L512" s="3" t="str">
        <f>VLOOKUP($H512,Customers!$A$1:$I$721,5,FALSE)</f>
        <v>Mumbai</v>
      </c>
      <c r="M512" s="3" t="str">
        <f>VLOOKUP($H512,Customers!$A$1:$I$721,6,FALSE)</f>
        <v>Maharashtra</v>
      </c>
      <c r="N512" s="3" t="str">
        <f>VLOOKUP($H512,Customers!$A$1:$I$721,7,FALSE)</f>
        <v>Teacher</v>
      </c>
      <c r="O512" s="3">
        <f>VLOOKUP($H512,Customers!$A$1:$I$721,8,FALSE)</f>
        <v>420000</v>
      </c>
      <c r="P512" s="3" t="str">
        <f>VLOOKUP($H512,Customers!$A$1:$I$721,9,FALSE)</f>
        <v>Individual</v>
      </c>
      <c r="Q512" s="3" t="s">
        <v>138</v>
      </c>
      <c r="R512" s="3" t="str" cm="1">
        <f t="array" ref="R512:Y512">VLOOKUP($Q512,Cars[],{2,3,4,5,6,7,8,9},FALSE)</f>
        <v>Tata</v>
      </c>
      <c r="S512" s="3" t="str">
        <v>Nexon</v>
      </c>
      <c r="T512" s="3" t="str">
        <v>SUV</v>
      </c>
      <c r="U512" s="3" t="str">
        <v>Diesel</v>
      </c>
      <c r="V512" s="3" t="str">
        <v>Manual</v>
      </c>
      <c r="W512" s="3">
        <v>950000</v>
      </c>
      <c r="X512" s="3">
        <v>2023</v>
      </c>
      <c r="Y512" s="3">
        <v>3</v>
      </c>
      <c r="Z512" s="3" t="s">
        <v>84</v>
      </c>
      <c r="AA512" s="3" t="str">
        <f>VLOOKUP(Z512,Dealers[],5,FALSE)</f>
        <v>West</v>
      </c>
      <c r="AB512" s="3" t="str" cm="1">
        <f t="array" ref="AB512:AE512">VLOOKUP($Z512,Dealers[],{2,7,8,9},FALSE)</f>
        <v>Pune Autoplex</v>
      </c>
      <c r="AC512" s="3">
        <v>2014</v>
      </c>
      <c r="AD512" s="3">
        <v>3000</v>
      </c>
      <c r="AE512" s="3">
        <v>4.5999999999999996</v>
      </c>
      <c r="AF512" s="3" t="s">
        <v>130</v>
      </c>
      <c r="AG512" s="3" t="str">
        <f>VLOOKUP($AF512,SalesPerson[],2,FALSE)</f>
        <v>Nitin Pillai</v>
      </c>
      <c r="AH512" s="3">
        <f>_xlfn.XLOOKUP(AG512,Salespersons!$B:$B,Salespersons!$G:$G,,0)</f>
        <v>6</v>
      </c>
      <c r="AI512" s="3" t="str">
        <f>_xlfn.XLOOKUP(AG512,Salespersons!$B:$B,Salespersons!$I:$I,,0)</f>
        <v>True</v>
      </c>
      <c r="AJ512" s="3" t="s">
        <v>75</v>
      </c>
      <c r="AK512" s="14">
        <f t="shared" si="42"/>
        <v>0</v>
      </c>
      <c r="AL512" s="5">
        <v>0</v>
      </c>
      <c r="AM512" s="5">
        <f t="shared" si="43"/>
        <v>950000</v>
      </c>
      <c r="AN512" s="16">
        <f t="shared" si="47"/>
        <v>9.5</v>
      </c>
      <c r="AO512" s="3" t="s">
        <v>95</v>
      </c>
      <c r="AP512" s="3" t="s">
        <v>96</v>
      </c>
      <c r="AQ512" s="3" t="s">
        <v>46</v>
      </c>
      <c r="AR512" s="3" t="s">
        <v>24</v>
      </c>
      <c r="AS512" s="3" t="s">
        <v>4646</v>
      </c>
      <c r="AT512" s="3" t="s">
        <v>4646</v>
      </c>
      <c r="AU512" s="3" t="s">
        <v>4646</v>
      </c>
      <c r="AV512" s="3" t="s">
        <v>4646</v>
      </c>
      <c r="AW512" s="3" t="s">
        <v>4646</v>
      </c>
    </row>
    <row r="513" spans="1:49" x14ac:dyDescent="0.3">
      <c r="A513" s="3" t="s">
        <v>1065</v>
      </c>
      <c r="B513" s="4">
        <v>45845</v>
      </c>
      <c r="C513" s="4" t="str">
        <f t="shared" si="44"/>
        <v>Jul</v>
      </c>
      <c r="D513" s="4" t="str">
        <f t="shared" si="45"/>
        <v>2025</v>
      </c>
      <c r="E513" s="4">
        <v>45870</v>
      </c>
      <c r="F513" s="3" t="s">
        <v>23</v>
      </c>
      <c r="G513" s="3">
        <f t="shared" si="46"/>
        <v>25</v>
      </c>
      <c r="H513" s="3" t="s">
        <v>978</v>
      </c>
      <c r="I513" s="3" t="str">
        <f>VLOOKUP($H513,Customers!$A$1:$I$721,2,FALSE)</f>
        <v>Ayesha Gupta</v>
      </c>
      <c r="J513" s="3" t="str">
        <f>VLOOKUP($H513,Customers!$A$1:$I$721,3,FALSE)</f>
        <v>Female</v>
      </c>
      <c r="K513" s="3">
        <f>VLOOKUP($H513,Customers!$A$1:$I$721,4,FALSE)</f>
        <v>43</v>
      </c>
      <c r="L513" s="3" t="str">
        <f>VLOOKUP($H513,Customers!$A$1:$I$721,5,FALSE)</f>
        <v>Mumbai</v>
      </c>
      <c r="M513" s="3" t="str">
        <f>VLOOKUP($H513,Customers!$A$1:$I$721,6,FALSE)</f>
        <v>Maharashtra</v>
      </c>
      <c r="N513" s="3" t="str">
        <f>VLOOKUP($H513,Customers!$A$1:$I$721,7,FALSE)</f>
        <v>Salaried - Private</v>
      </c>
      <c r="O513" s="3">
        <f>VLOOKUP($H513,Customers!$A$1:$I$721,8,FALSE)</f>
        <v>1270000</v>
      </c>
      <c r="P513" s="3" t="str">
        <f>VLOOKUP($H513,Customers!$A$1:$I$721,9,FALSE)</f>
        <v>Individual</v>
      </c>
      <c r="Q513" s="3" t="s">
        <v>81</v>
      </c>
      <c r="R513" s="3" t="str" cm="1">
        <f t="array" ref="R513:Y513">VLOOKUP($Q513,Cars[],{2,3,4,5,6,7,8,9},FALSE)</f>
        <v>Tata</v>
      </c>
      <c r="S513" s="3" t="str">
        <v>Tiago</v>
      </c>
      <c r="T513" s="3" t="str">
        <v>Hatchback</v>
      </c>
      <c r="U513" s="3" t="str">
        <v>Petrol</v>
      </c>
      <c r="V513" s="3" t="str">
        <v>Manual</v>
      </c>
      <c r="W513" s="3">
        <v>570000</v>
      </c>
      <c r="X513" s="3">
        <v>2022</v>
      </c>
      <c r="Y513" s="3">
        <v>3</v>
      </c>
      <c r="Z513" s="3" t="s">
        <v>43</v>
      </c>
      <c r="AA513" s="3" t="str">
        <f>VLOOKUP(Z513,Dealers[],5,FALSE)</f>
        <v>West</v>
      </c>
      <c r="AB513" s="3" t="str" cm="1">
        <f t="array" ref="AB513:AE513">VLOOKUP($Z513,Dealers[],{2,7,8,9},FALSE)</f>
        <v>Nagpur Motors</v>
      </c>
      <c r="AC513" s="3">
        <v>2019</v>
      </c>
      <c r="AD513" s="3">
        <v>12000</v>
      </c>
      <c r="AE513" s="3">
        <v>4.5999999999999996</v>
      </c>
      <c r="AF513" s="3" t="s">
        <v>372</v>
      </c>
      <c r="AG513" s="3" t="str">
        <f>VLOOKUP($AF513,SalesPerson[],2,FALSE)</f>
        <v>Gaurav Shah</v>
      </c>
      <c r="AH513" s="3">
        <f>_xlfn.XLOOKUP(AG513,Salespersons!$B:$B,Salespersons!$G:$G,,0)</f>
        <v>4</v>
      </c>
      <c r="AI513" s="3" t="str">
        <f>_xlfn.XLOOKUP(AG513,Salespersons!$B:$B,Salespersons!$I:$I,,0)</f>
        <v>True</v>
      </c>
      <c r="AJ513" s="3" t="s">
        <v>59</v>
      </c>
      <c r="AK513" s="14">
        <f t="shared" si="42"/>
        <v>1.7543859649122806E-2</v>
      </c>
      <c r="AL513" s="5">
        <v>10000</v>
      </c>
      <c r="AM513" s="5">
        <f t="shared" si="43"/>
        <v>560000</v>
      </c>
      <c r="AN513" s="16">
        <f t="shared" si="47"/>
        <v>5.6</v>
      </c>
      <c r="AO513" s="3" t="s">
        <v>95</v>
      </c>
      <c r="AP513" s="3" t="s">
        <v>39</v>
      </c>
      <c r="AQ513" s="3" t="s">
        <v>22</v>
      </c>
      <c r="AR513" s="3" t="s">
        <v>24</v>
      </c>
      <c r="AS513" s="3" t="str" cm="1">
        <f t="array" ref="AS513:AW513">VLOOKUP($A513,Feedback[],{2,4,5,6,7},FALSE)</f>
        <v>FB0269</v>
      </c>
      <c r="AT513" s="3">
        <v>3</v>
      </c>
      <c r="AU513" s="3">
        <v>6</v>
      </c>
      <c r="AV513" s="3" t="str">
        <v>Email</v>
      </c>
      <c r="AW513" s="3" t="str">
        <v>Sales Experience</v>
      </c>
    </row>
    <row r="514" spans="1:49" x14ac:dyDescent="0.3">
      <c r="A514" s="3" t="s">
        <v>1066</v>
      </c>
      <c r="B514" s="4">
        <v>45846</v>
      </c>
      <c r="C514" s="4" t="str">
        <f t="shared" si="44"/>
        <v>Jul</v>
      </c>
      <c r="D514" s="4" t="str">
        <f t="shared" si="45"/>
        <v>2025</v>
      </c>
      <c r="E514" s="4">
        <v>45871</v>
      </c>
      <c r="F514" s="3" t="s">
        <v>23</v>
      </c>
      <c r="G514" s="3">
        <f t="shared" si="46"/>
        <v>25</v>
      </c>
      <c r="H514" s="3" t="s">
        <v>91</v>
      </c>
      <c r="I514" s="3" t="str">
        <f>VLOOKUP($H514,Customers!$A$1:$I$721,2,FALSE)</f>
        <v>Ashok Das</v>
      </c>
      <c r="J514" s="3" t="str">
        <f>VLOOKUP($H514,Customers!$A$1:$I$721,3,FALSE)</f>
        <v>Male</v>
      </c>
      <c r="K514" s="3">
        <f>VLOOKUP($H514,Customers!$A$1:$I$721,4,FALSE)</f>
        <v>27</v>
      </c>
      <c r="L514" s="3" t="str">
        <f>VLOOKUP($H514,Customers!$A$1:$I$721,5,FALSE)</f>
        <v>Indore</v>
      </c>
      <c r="M514" s="3" t="str">
        <f>VLOOKUP($H514,Customers!$A$1:$I$721,6,FALSE)</f>
        <v>Madhya Pradesh</v>
      </c>
      <c r="N514" s="3" t="str">
        <f>VLOOKUP($H514,Customers!$A$1:$I$721,7,FALSE)</f>
        <v>Salaried - Private</v>
      </c>
      <c r="O514" s="3">
        <f>VLOOKUP($H514,Customers!$A$1:$I$721,8,FALSE)</f>
        <v>880000</v>
      </c>
      <c r="P514" s="3" t="str">
        <f>VLOOKUP($H514,Customers!$A$1:$I$721,9,FALSE)</f>
        <v>Individual</v>
      </c>
      <c r="Q514" s="3" t="s">
        <v>326</v>
      </c>
      <c r="R514" s="3" t="str" cm="1">
        <f t="array" ref="R514:Y514">VLOOKUP($Q514,Cars[],{2,3,4,5,6,7,8,9},FALSE)</f>
        <v>Tata</v>
      </c>
      <c r="S514" s="3" t="str">
        <v>Tiago EV</v>
      </c>
      <c r="T514" s="3" t="str">
        <v>Hatchback</v>
      </c>
      <c r="U514" s="3" t="str">
        <v>Electric</v>
      </c>
      <c r="V514" s="3" t="str">
        <v>Automatic</v>
      </c>
      <c r="W514" s="3">
        <v>800000</v>
      </c>
      <c r="X514" s="3">
        <v>2022</v>
      </c>
      <c r="Y514" s="3">
        <v>2</v>
      </c>
      <c r="Z514" s="3" t="s">
        <v>73</v>
      </c>
      <c r="AA514" s="3" t="str">
        <f>VLOOKUP(Z514,Dealers[],5,FALSE)</f>
        <v>Central</v>
      </c>
      <c r="AB514" s="3" t="str" cm="1">
        <f t="array" ref="AB514:AE514">VLOOKUP($Z514,Dealers[],{2,7,8,9},FALSE)</f>
        <v>Indore Wheels</v>
      </c>
      <c r="AC514" s="3">
        <v>2019</v>
      </c>
      <c r="AD514" s="3">
        <v>3000</v>
      </c>
      <c r="AE514" s="3">
        <v>4.7</v>
      </c>
      <c r="AF514" s="3" t="s">
        <v>74</v>
      </c>
      <c r="AG514" s="3" t="str">
        <f>VLOOKUP($AF514,SalesPerson[],2,FALSE)</f>
        <v>Kunal Shah</v>
      </c>
      <c r="AH514" s="3">
        <f>_xlfn.XLOOKUP(AG514,Salespersons!$B:$B,Salespersons!$G:$G,,0)</f>
        <v>8</v>
      </c>
      <c r="AI514" s="3" t="str">
        <f>_xlfn.XLOOKUP(AG514,Salespersons!$B:$B,Salespersons!$I:$I,,0)</f>
        <v>True</v>
      </c>
      <c r="AJ514" s="3" t="s">
        <v>59</v>
      </c>
      <c r="AK514" s="14">
        <f t="shared" ref="AK514:AK577" si="48">AL514/W514</f>
        <v>2.5000000000000001E-2</v>
      </c>
      <c r="AL514" s="5">
        <v>20000</v>
      </c>
      <c r="AM514" s="5">
        <f t="shared" ref="AM514:AM577" si="49">W514-AL514</f>
        <v>780000</v>
      </c>
      <c r="AN514" s="16">
        <f t="shared" si="47"/>
        <v>7.8</v>
      </c>
      <c r="AO514" s="3" t="s">
        <v>20</v>
      </c>
      <c r="AP514" s="3" t="s">
        <v>21</v>
      </c>
      <c r="AQ514" s="3" t="s">
        <v>53</v>
      </c>
      <c r="AR514" s="3" t="s">
        <v>24</v>
      </c>
      <c r="AS514" s="3" t="str" cm="1">
        <f t="array" ref="AS514:AW514">VLOOKUP($A514,Feedback[],{2,4,5,6,7},FALSE)</f>
        <v>FB0270</v>
      </c>
      <c r="AT514" s="3">
        <v>4</v>
      </c>
      <c r="AU514" s="3">
        <v>9</v>
      </c>
      <c r="AV514" s="3" t="str">
        <v>Online Survey</v>
      </c>
      <c r="AW514" s="3" t="str">
        <v>None</v>
      </c>
    </row>
    <row r="515" spans="1:49" x14ac:dyDescent="0.3">
      <c r="A515" s="3" t="s">
        <v>1067</v>
      </c>
      <c r="B515" s="4">
        <v>45847</v>
      </c>
      <c r="C515" s="4" t="str">
        <f t="shared" ref="C515:C578" si="50">TEXT(B515,"mmm")</f>
        <v>Jul</v>
      </c>
      <c r="D515" s="4" t="str">
        <f t="shared" ref="D515:D578" si="51">TEXT(B515,"yyyy")</f>
        <v>2025</v>
      </c>
      <c r="E515" s="4">
        <v>45858</v>
      </c>
      <c r="F515" s="3" t="s">
        <v>23</v>
      </c>
      <c r="G515" s="3">
        <f t="shared" ref="G515:G578" si="52">IF(E515=0,"",E515-B515)</f>
        <v>11</v>
      </c>
      <c r="H515" s="3" t="s">
        <v>432</v>
      </c>
      <c r="I515" s="3" t="str">
        <f>VLOOKUP($H515,Customers!$A$1:$I$721,2,FALSE)</f>
        <v>Anjali Bose</v>
      </c>
      <c r="J515" s="3" t="str">
        <f>VLOOKUP($H515,Customers!$A$1:$I$721,3,FALSE)</f>
        <v>Female</v>
      </c>
      <c r="K515" s="3">
        <f>VLOOKUP($H515,Customers!$A$1:$I$721,4,FALSE)</f>
        <v>44</v>
      </c>
      <c r="L515" s="3" t="str">
        <f>VLOOKUP($H515,Customers!$A$1:$I$721,5,FALSE)</f>
        <v>Patna</v>
      </c>
      <c r="M515" s="3" t="str">
        <f>VLOOKUP($H515,Customers!$A$1:$I$721,6,FALSE)</f>
        <v>Bihar</v>
      </c>
      <c r="N515" s="3" t="str">
        <f>VLOOKUP($H515,Customers!$A$1:$I$721,7,FALSE)</f>
        <v>Self-Employed Professional</v>
      </c>
      <c r="O515" s="3">
        <f>VLOOKUP($H515,Customers!$A$1:$I$721,8,FALSE)</f>
        <v>1540000</v>
      </c>
      <c r="P515" s="3" t="str">
        <f>VLOOKUP($H515,Customers!$A$1:$I$721,9,FALSE)</f>
        <v>Individual</v>
      </c>
      <c r="Q515" s="3" t="s">
        <v>67</v>
      </c>
      <c r="R515" s="3" t="str" cm="1">
        <f t="array" ref="R515:Y515">VLOOKUP($Q515,Cars[],{2,3,4,5,6,7,8,9},FALSE)</f>
        <v>Maruti Suzuki</v>
      </c>
      <c r="S515" s="3" t="str">
        <v>Dzire</v>
      </c>
      <c r="T515" s="3" t="str">
        <v>Sedan</v>
      </c>
      <c r="U515" s="3" t="str">
        <v>Petrol</v>
      </c>
      <c r="V515" s="3" t="str">
        <v>Manual</v>
      </c>
      <c r="W515" s="3">
        <v>690000</v>
      </c>
      <c r="X515" s="3">
        <v>2024</v>
      </c>
      <c r="Y515" s="3">
        <v>3</v>
      </c>
      <c r="Z515" s="3" t="s">
        <v>249</v>
      </c>
      <c r="AA515" s="3" t="str">
        <f>VLOOKUP(Z515,Dealers[],5,FALSE)</f>
        <v>East</v>
      </c>
      <c r="AB515" s="3" t="str" cm="1">
        <f t="array" ref="AB515:AE515">VLOOKUP($Z515,Dealers[],{2,7,8,9},FALSE)</f>
        <v>Patna Autoplex</v>
      </c>
      <c r="AC515" s="3">
        <v>2007</v>
      </c>
      <c r="AD515" s="3">
        <v>8000</v>
      </c>
      <c r="AE515" s="3">
        <v>3.9</v>
      </c>
      <c r="AF515" s="3" t="s">
        <v>354</v>
      </c>
      <c r="AG515" s="3" t="str">
        <f>VLOOKUP($AF515,SalesPerson[],2,FALSE)</f>
        <v>Jatin Jain</v>
      </c>
      <c r="AH515" s="3">
        <f>_xlfn.XLOOKUP(AG515,Salespersons!$B:$B,Salespersons!$G:$G,,0)</f>
        <v>8</v>
      </c>
      <c r="AI515" s="3" t="str">
        <f>_xlfn.XLOOKUP(AG515,Salespersons!$B:$B,Salespersons!$I:$I,,0)</f>
        <v>True</v>
      </c>
      <c r="AJ515" s="3" t="s">
        <v>253</v>
      </c>
      <c r="AK515" s="14">
        <f t="shared" si="48"/>
        <v>2.753623188405797E-2</v>
      </c>
      <c r="AL515" s="5">
        <v>19000</v>
      </c>
      <c r="AM515" s="5">
        <f t="shared" si="49"/>
        <v>671000</v>
      </c>
      <c r="AN515" s="16">
        <f t="shared" ref="AN515:AN578" si="53">AM515/100000</f>
        <v>6.71</v>
      </c>
      <c r="AO515" s="3" t="s">
        <v>20</v>
      </c>
      <c r="AP515" s="3" t="s">
        <v>21</v>
      </c>
      <c r="AQ515" s="3" t="s">
        <v>86</v>
      </c>
      <c r="AR515" s="3" t="s">
        <v>47</v>
      </c>
      <c r="AS515" s="3" t="str" cm="1">
        <f t="array" ref="AS515:AW515">VLOOKUP($A515,Feedback[],{2,4,5,6,7},FALSE)</f>
        <v>FB0271</v>
      </c>
      <c r="AT515" s="3">
        <v>5</v>
      </c>
      <c r="AU515" s="3">
        <v>8</v>
      </c>
      <c r="AV515" s="3" t="str">
        <v>Email</v>
      </c>
      <c r="AW515" s="3" t="str">
        <v>None</v>
      </c>
    </row>
    <row r="516" spans="1:49" x14ac:dyDescent="0.3">
      <c r="A516" s="3" t="s">
        <v>1068</v>
      </c>
      <c r="B516" s="4">
        <v>45848</v>
      </c>
      <c r="C516" s="4" t="str">
        <f t="shared" si="50"/>
        <v>Jul</v>
      </c>
      <c r="D516" s="4" t="str">
        <f t="shared" si="51"/>
        <v>2025</v>
      </c>
      <c r="E516" s="4">
        <v>45861</v>
      </c>
      <c r="F516" s="3" t="s">
        <v>23</v>
      </c>
      <c r="G516" s="3">
        <f t="shared" si="52"/>
        <v>13</v>
      </c>
      <c r="H516" s="3" t="s">
        <v>1069</v>
      </c>
      <c r="I516" s="3" t="str">
        <f>VLOOKUP($H516,Customers!$A$1:$I$721,2,FALSE)</f>
        <v>Jatin Agarwal</v>
      </c>
      <c r="J516" s="3" t="str">
        <f>VLOOKUP($H516,Customers!$A$1:$I$721,3,FALSE)</f>
        <v>Male</v>
      </c>
      <c r="K516" s="3">
        <f>VLOOKUP($H516,Customers!$A$1:$I$721,4,FALSE)</f>
        <v>21</v>
      </c>
      <c r="L516" s="3" t="str">
        <f>VLOOKUP($H516,Customers!$A$1:$I$721,5,FALSE)</f>
        <v>Surat</v>
      </c>
      <c r="M516" s="3" t="str">
        <f>VLOOKUP($H516,Customers!$A$1:$I$721,6,FALSE)</f>
        <v>Gujarat</v>
      </c>
      <c r="N516" s="3" t="str">
        <f>VLOOKUP($H516,Customers!$A$1:$I$721,7,FALSE)</f>
        <v>Engineer</v>
      </c>
      <c r="O516" s="3">
        <f>VLOOKUP($H516,Customers!$A$1:$I$721,8,FALSE)</f>
        <v>1690000</v>
      </c>
      <c r="P516" s="3" t="str">
        <f>VLOOKUP($H516,Customers!$A$1:$I$721,9,FALSE)</f>
        <v>Individual</v>
      </c>
      <c r="Q516" s="3" t="s">
        <v>50</v>
      </c>
      <c r="R516" s="3" t="str" cm="1">
        <f t="array" ref="R516:Y516">VLOOKUP($Q516,Cars[],{2,3,4,5,6,7,8,9},FALSE)</f>
        <v>Hyundai</v>
      </c>
      <c r="S516" s="3" t="str">
        <v>Venue</v>
      </c>
      <c r="T516" s="3" t="str">
        <v>SUV</v>
      </c>
      <c r="U516" s="3" t="str">
        <v>Petrol</v>
      </c>
      <c r="V516" s="3" t="str">
        <v>Manual</v>
      </c>
      <c r="W516" s="3">
        <v>800000</v>
      </c>
      <c r="X516" s="3">
        <v>2022</v>
      </c>
      <c r="Y516" s="3">
        <v>3</v>
      </c>
      <c r="Z516" s="3" t="s">
        <v>209</v>
      </c>
      <c r="AA516" s="3" t="str">
        <f>VLOOKUP(Z516,Dealers[],5,FALSE)</f>
        <v>West</v>
      </c>
      <c r="AB516" s="3" t="str" cm="1">
        <f t="array" ref="AB516:AE516">VLOOKUP($Z516,Dealers[],{2,7,8,9},FALSE)</f>
        <v>Ahmedabad Auto Hub</v>
      </c>
      <c r="AC516" s="3">
        <v>2011</v>
      </c>
      <c r="AD516" s="3">
        <v>12000</v>
      </c>
      <c r="AE516" s="3">
        <v>3.8</v>
      </c>
      <c r="AF516" s="3" t="s">
        <v>210</v>
      </c>
      <c r="AG516" s="3" t="str">
        <f>VLOOKUP($AF516,SalesPerson[],2,FALSE)</f>
        <v>Varun Malhotra</v>
      </c>
      <c r="AH516" s="3">
        <f>_xlfn.XLOOKUP(AG516,Salespersons!$B:$B,Salespersons!$G:$G,,0)</f>
        <v>8</v>
      </c>
      <c r="AI516" s="3" t="str">
        <f>_xlfn.XLOOKUP(AG516,Salespersons!$B:$B,Salespersons!$I:$I,,0)</f>
        <v>True</v>
      </c>
      <c r="AJ516" s="3" t="s">
        <v>59</v>
      </c>
      <c r="AK516" s="14">
        <f t="shared" si="48"/>
        <v>2.375E-2</v>
      </c>
      <c r="AL516" s="5">
        <v>19000</v>
      </c>
      <c r="AM516" s="5">
        <f t="shared" si="49"/>
        <v>781000</v>
      </c>
      <c r="AN516" s="16">
        <f t="shared" si="53"/>
        <v>7.81</v>
      </c>
      <c r="AO516" s="3" t="s">
        <v>31</v>
      </c>
      <c r="AP516" s="3" t="s">
        <v>180</v>
      </c>
      <c r="AQ516" s="3" t="s">
        <v>33</v>
      </c>
      <c r="AR516" s="3" t="s">
        <v>24</v>
      </c>
      <c r="AS516" s="3" t="str" cm="1">
        <f t="array" ref="AS516:AW516">VLOOKUP($A516,Feedback[],{2,4,5,6,7},FALSE)</f>
        <v>FB0272</v>
      </c>
      <c r="AT516" s="3">
        <v>5</v>
      </c>
      <c r="AU516" s="3">
        <v>8</v>
      </c>
      <c r="AV516" s="3" t="str">
        <v>Phone</v>
      </c>
      <c r="AW516" s="3" t="str">
        <v>None</v>
      </c>
    </row>
    <row r="517" spans="1:49" x14ac:dyDescent="0.3">
      <c r="A517" s="3" t="s">
        <v>1070</v>
      </c>
      <c r="B517" s="4">
        <v>45851</v>
      </c>
      <c r="C517" s="4" t="str">
        <f t="shared" si="50"/>
        <v>Jul</v>
      </c>
      <c r="D517" s="4" t="str">
        <f t="shared" si="51"/>
        <v>2025</v>
      </c>
      <c r="E517" s="4">
        <v>45880</v>
      </c>
      <c r="F517" s="3" t="s">
        <v>23</v>
      </c>
      <c r="G517" s="3">
        <f t="shared" si="52"/>
        <v>29</v>
      </c>
      <c r="H517" s="3" t="s">
        <v>374</v>
      </c>
      <c r="I517" s="3" t="str">
        <f>VLOOKUP($H517,Customers!$A$1:$I$721,2,FALSE)</f>
        <v>Arjun Rao</v>
      </c>
      <c r="J517" s="3" t="str">
        <f>VLOOKUP($H517,Customers!$A$1:$I$721,3,FALSE)</f>
        <v>Male</v>
      </c>
      <c r="K517" s="3">
        <f>VLOOKUP($H517,Customers!$A$1:$I$721,4,FALSE)</f>
        <v>38</v>
      </c>
      <c r="L517" s="3" t="str">
        <f>VLOOKUP($H517,Customers!$A$1:$I$721,5,FALSE)</f>
        <v>Bhopal</v>
      </c>
      <c r="M517" s="3" t="str">
        <f>VLOOKUP($H517,Customers!$A$1:$I$721,6,FALSE)</f>
        <v>Madhya Pradesh</v>
      </c>
      <c r="N517" s="3" t="str">
        <f>VLOOKUP($H517,Customers!$A$1:$I$721,7,FALSE)</f>
        <v>Salaried - Government</v>
      </c>
      <c r="O517" s="3">
        <f>VLOOKUP($H517,Customers!$A$1:$I$721,8,FALSE)</f>
        <v>610000</v>
      </c>
      <c r="P517" s="3" t="str">
        <f>VLOOKUP($H517,Customers!$A$1:$I$721,9,FALSE)</f>
        <v>Individual</v>
      </c>
      <c r="Q517" s="3" t="s">
        <v>92</v>
      </c>
      <c r="R517" s="3" t="str" cm="1">
        <f t="array" ref="R517:Y517">VLOOKUP($Q517,Cars[],{2,3,4,5,6,7,8,9},FALSE)</f>
        <v>Hyundai</v>
      </c>
      <c r="S517" s="3" t="str">
        <v>Verna</v>
      </c>
      <c r="T517" s="3" t="str">
        <v>Sedan</v>
      </c>
      <c r="U517" s="3" t="str">
        <v>Petrol</v>
      </c>
      <c r="V517" s="3" t="str">
        <v>Automatic</v>
      </c>
      <c r="W517" s="3">
        <v>1100000</v>
      </c>
      <c r="X517" s="3">
        <v>2023</v>
      </c>
      <c r="Y517" s="3">
        <v>2</v>
      </c>
      <c r="Z517" s="3" t="s">
        <v>73</v>
      </c>
      <c r="AA517" s="3" t="str">
        <f>VLOOKUP(Z517,Dealers[],5,FALSE)</f>
        <v>Central</v>
      </c>
      <c r="AB517" s="3" t="str" cm="1">
        <f t="array" ref="AB517:AE517">VLOOKUP($Z517,Dealers[],{2,7,8,9},FALSE)</f>
        <v>Indore Wheels</v>
      </c>
      <c r="AC517" s="3">
        <v>2019</v>
      </c>
      <c r="AD517" s="3">
        <v>3000</v>
      </c>
      <c r="AE517" s="3">
        <v>4.7</v>
      </c>
      <c r="AF517" s="3" t="s">
        <v>300</v>
      </c>
      <c r="AG517" s="3" t="str">
        <f>VLOOKUP($AF517,SalesPerson[],2,FALSE)</f>
        <v>Faisal Shah</v>
      </c>
      <c r="AH517" s="3">
        <f>_xlfn.XLOOKUP(AG517,Salespersons!$B:$B,Salespersons!$G:$G,,0)</f>
        <v>6</v>
      </c>
      <c r="AI517" s="3" t="str">
        <f>_xlfn.XLOOKUP(AG517,Salespersons!$B:$B,Salespersons!$I:$I,,0)</f>
        <v>True</v>
      </c>
      <c r="AJ517" s="3" t="s">
        <v>59</v>
      </c>
      <c r="AK517" s="14">
        <f t="shared" si="48"/>
        <v>2.8181818181818183E-2</v>
      </c>
      <c r="AL517" s="5">
        <v>31000</v>
      </c>
      <c r="AM517" s="5">
        <f t="shared" si="49"/>
        <v>1069000</v>
      </c>
      <c r="AN517" s="16">
        <f t="shared" si="53"/>
        <v>10.69</v>
      </c>
      <c r="AO517" s="3" t="s">
        <v>95</v>
      </c>
      <c r="AP517" s="3" t="s">
        <v>70</v>
      </c>
      <c r="AQ517" s="3" t="s">
        <v>122</v>
      </c>
      <c r="AR517" s="3" t="s">
        <v>47</v>
      </c>
      <c r="AS517" s="3" t="str" cm="1">
        <f t="array" ref="AS517:AW517">VLOOKUP($A517,Feedback[],{2,4,5,6,7},FALSE)</f>
        <v>FB0273</v>
      </c>
      <c r="AT517" s="3">
        <v>4</v>
      </c>
      <c r="AU517" s="3">
        <v>8</v>
      </c>
      <c r="AV517" s="3" t="str">
        <v>Email</v>
      </c>
      <c r="AW517" s="3" t="str">
        <v>None</v>
      </c>
    </row>
    <row r="518" spans="1:49" x14ac:dyDescent="0.3">
      <c r="A518" s="3" t="s">
        <v>1071</v>
      </c>
      <c r="B518" s="4">
        <v>45852</v>
      </c>
      <c r="C518" s="4" t="str">
        <f t="shared" si="50"/>
        <v>Jul</v>
      </c>
      <c r="D518" s="4" t="str">
        <f t="shared" si="51"/>
        <v>2025</v>
      </c>
      <c r="E518" s="4">
        <v>45859</v>
      </c>
      <c r="F518" s="3" t="s">
        <v>23</v>
      </c>
      <c r="G518" s="3">
        <f t="shared" si="52"/>
        <v>7</v>
      </c>
      <c r="H518" s="3" t="s">
        <v>1072</v>
      </c>
      <c r="I518" s="3" t="str">
        <f>VLOOKUP($H518,Customers!$A$1:$I$721,2,FALSE)</f>
        <v>Siddharth Shah</v>
      </c>
      <c r="J518" s="3" t="str">
        <f>VLOOKUP($H518,Customers!$A$1:$I$721,3,FALSE)</f>
        <v>Male</v>
      </c>
      <c r="K518" s="3">
        <f>VLOOKUP($H518,Customers!$A$1:$I$721,4,FALSE)</f>
        <v>64</v>
      </c>
      <c r="L518" s="3" t="str">
        <f>VLOOKUP($H518,Customers!$A$1:$I$721,5,FALSE)</f>
        <v>Guwahati</v>
      </c>
      <c r="M518" s="3" t="str">
        <f>VLOOKUP($H518,Customers!$A$1:$I$721,6,FALSE)</f>
        <v>Assam</v>
      </c>
      <c r="N518" s="3" t="str">
        <f>VLOOKUP($H518,Customers!$A$1:$I$721,7,FALSE)</f>
        <v>Farmer</v>
      </c>
      <c r="O518" s="3">
        <f>VLOOKUP($H518,Customers!$A$1:$I$721,8,FALSE)</f>
        <v>730000</v>
      </c>
      <c r="P518" s="3" t="str">
        <f>VLOOKUP($H518,Customers!$A$1:$I$721,9,FALSE)</f>
        <v>Individual</v>
      </c>
      <c r="Q518" s="3" t="s">
        <v>138</v>
      </c>
      <c r="R518" s="3" t="str" cm="1">
        <f t="array" ref="R518:Y518">VLOOKUP($Q518,Cars[],{2,3,4,5,6,7,8,9},FALSE)</f>
        <v>Tata</v>
      </c>
      <c r="S518" s="3" t="str">
        <v>Nexon</v>
      </c>
      <c r="T518" s="3" t="str">
        <v>SUV</v>
      </c>
      <c r="U518" s="3" t="str">
        <v>Diesel</v>
      </c>
      <c r="V518" s="3" t="str">
        <v>Manual</v>
      </c>
      <c r="W518" s="3">
        <v>950000</v>
      </c>
      <c r="X518" s="3">
        <v>2023</v>
      </c>
      <c r="Y518" s="3">
        <v>3</v>
      </c>
      <c r="Z518" s="3" t="s">
        <v>134</v>
      </c>
      <c r="AA518" s="3" t="str">
        <f>VLOOKUP(Z518,Dealers[],5,FALSE)</f>
        <v>East</v>
      </c>
      <c r="AB518" s="3" t="str" cm="1">
        <f t="array" ref="AB518:AE518">VLOOKUP($Z518,Dealers[],{2,7,8,9},FALSE)</f>
        <v>Guwahati Automobiles</v>
      </c>
      <c r="AC518" s="3">
        <v>2005</v>
      </c>
      <c r="AD518" s="3">
        <v>12000</v>
      </c>
      <c r="AE518" s="3">
        <v>4.4000000000000004</v>
      </c>
      <c r="AF518" s="3" t="s">
        <v>183</v>
      </c>
      <c r="AG518" s="3" t="str">
        <f>VLOOKUP($AF518,SalesPerson[],2,FALSE)</f>
        <v>Varun Yadav</v>
      </c>
      <c r="AH518" s="3">
        <f>_xlfn.XLOOKUP(AG518,Salespersons!$B:$B,Salespersons!$G:$G,,0)</f>
        <v>6</v>
      </c>
      <c r="AI518" s="3" t="str">
        <f>_xlfn.XLOOKUP(AG518,Salespersons!$B:$B,Salespersons!$I:$I,,0)</f>
        <v>True</v>
      </c>
      <c r="AJ518" s="3" t="s">
        <v>59</v>
      </c>
      <c r="AK518" s="14">
        <f t="shared" si="48"/>
        <v>4.9473684210526316E-2</v>
      </c>
      <c r="AL518" s="5">
        <v>47000</v>
      </c>
      <c r="AM518" s="5">
        <f t="shared" si="49"/>
        <v>903000</v>
      </c>
      <c r="AN518" s="16">
        <f t="shared" si="53"/>
        <v>9.0299999999999994</v>
      </c>
      <c r="AO518" s="3" t="s">
        <v>31</v>
      </c>
      <c r="AP518" s="3" t="s">
        <v>100</v>
      </c>
      <c r="AQ518" s="3" t="s">
        <v>46</v>
      </c>
      <c r="AR518" s="3" t="s">
        <v>47</v>
      </c>
      <c r="AS518" s="3" t="str" cm="1">
        <f t="array" ref="AS518:AW518">VLOOKUP($A518,Feedback[],{2,4,5,6,7},FALSE)</f>
        <v>FB0274</v>
      </c>
      <c r="AT518" s="3">
        <v>4</v>
      </c>
      <c r="AU518" s="3">
        <v>8</v>
      </c>
      <c r="AV518" s="3" t="str">
        <v>Dealer Visit</v>
      </c>
      <c r="AW518" s="3" t="str">
        <v>None</v>
      </c>
    </row>
    <row r="519" spans="1:49" x14ac:dyDescent="0.3">
      <c r="A519" s="3" t="s">
        <v>1073</v>
      </c>
      <c r="B519" s="4">
        <v>45853</v>
      </c>
      <c r="C519" s="4" t="str">
        <f t="shared" si="50"/>
        <v>Jul</v>
      </c>
      <c r="D519" s="4" t="str">
        <f t="shared" si="51"/>
        <v>2025</v>
      </c>
      <c r="E519" s="4">
        <v>45860</v>
      </c>
      <c r="F519" s="3" t="s">
        <v>23</v>
      </c>
      <c r="G519" s="3">
        <f t="shared" si="52"/>
        <v>7</v>
      </c>
      <c r="H519" s="3" t="s">
        <v>1074</v>
      </c>
      <c r="I519" s="3" t="str">
        <f>VLOOKUP($H519,Customers!$A$1:$I$721,2,FALSE)</f>
        <v>Sandeep Iyer</v>
      </c>
      <c r="J519" s="3" t="str">
        <f>VLOOKUP($H519,Customers!$A$1:$I$721,3,FALSE)</f>
        <v>Male</v>
      </c>
      <c r="K519" s="3">
        <f>VLOOKUP($H519,Customers!$A$1:$I$721,4,FALSE)</f>
        <v>31</v>
      </c>
      <c r="L519" s="3" t="str">
        <f>VLOOKUP($H519,Customers!$A$1:$I$721,5,FALSE)</f>
        <v>Coimbatore</v>
      </c>
      <c r="M519" s="3" t="str">
        <f>VLOOKUP($H519,Customers!$A$1:$I$721,6,FALSE)</f>
        <v>Tamil Nadu</v>
      </c>
      <c r="N519" s="3" t="str">
        <f>VLOOKUP($H519,Customers!$A$1:$I$721,7,FALSE)</f>
        <v>Salaried - Government</v>
      </c>
      <c r="O519" s="3">
        <f>VLOOKUP($H519,Customers!$A$1:$I$721,8,FALSE)</f>
        <v>1330000</v>
      </c>
      <c r="P519" s="3" t="str">
        <f>VLOOKUP($H519,Customers!$A$1:$I$721,9,FALSE)</f>
        <v>Individual</v>
      </c>
      <c r="Q519" s="3" t="s">
        <v>103</v>
      </c>
      <c r="R519" s="3" t="str" cm="1">
        <f t="array" ref="R519:Y519">VLOOKUP($Q519,Cars[],{2,3,4,5,6,7,8,9},FALSE)</f>
        <v>Maruti Suzuki</v>
      </c>
      <c r="S519" s="3" t="str">
        <v>Ertiga</v>
      </c>
      <c r="T519" s="3" t="str">
        <v>MPV</v>
      </c>
      <c r="U519" s="3" t="str">
        <v>CNG</v>
      </c>
      <c r="V519" s="3" t="str">
        <v>Manual</v>
      </c>
      <c r="W519" s="3">
        <v>900000</v>
      </c>
      <c r="X519" s="3">
        <v>2022</v>
      </c>
      <c r="Y519" s="3">
        <v>3</v>
      </c>
      <c r="Z519" s="3" t="s">
        <v>173</v>
      </c>
      <c r="AA519" s="3" t="str">
        <f>VLOOKUP(Z519,Dealers[],5,FALSE)</f>
        <v>South</v>
      </c>
      <c r="AB519" s="3" t="str" cm="1">
        <f t="array" ref="AB519:AE519">VLOOKUP($Z519,Dealers[],{2,7,8,9},FALSE)</f>
        <v>Chennai Wheels</v>
      </c>
      <c r="AC519" s="3">
        <v>2007</v>
      </c>
      <c r="AD519" s="3">
        <v>4500</v>
      </c>
      <c r="AE519" s="3">
        <v>4.7</v>
      </c>
      <c r="AF519" s="3" t="s">
        <v>174</v>
      </c>
      <c r="AG519" s="3" t="str">
        <f>VLOOKUP($AF519,SalesPerson[],2,FALSE)</f>
        <v>Kunal Pillai</v>
      </c>
      <c r="AH519" s="3">
        <f>_xlfn.XLOOKUP(AG519,Salespersons!$B:$B,Salespersons!$G:$G,,0)</f>
        <v>5</v>
      </c>
      <c r="AI519" s="3" t="str">
        <f>_xlfn.XLOOKUP(AG519,Salespersons!$B:$B,Salespersons!$I:$I,,0)</f>
        <v>True</v>
      </c>
      <c r="AJ519" s="3" t="s">
        <v>78</v>
      </c>
      <c r="AK519" s="14">
        <f t="shared" si="48"/>
        <v>0</v>
      </c>
      <c r="AL519" s="5">
        <v>0</v>
      </c>
      <c r="AM519" s="5">
        <f t="shared" si="49"/>
        <v>900000</v>
      </c>
      <c r="AN519" s="16">
        <f t="shared" si="53"/>
        <v>9</v>
      </c>
      <c r="AO519" s="3" t="s">
        <v>31</v>
      </c>
      <c r="AP519" s="3" t="s">
        <v>32</v>
      </c>
      <c r="AQ519" s="3" t="s">
        <v>53</v>
      </c>
      <c r="AR519" s="3" t="s">
        <v>47</v>
      </c>
      <c r="AS519" s="3" t="s">
        <v>4646</v>
      </c>
      <c r="AT519" s="3" t="s">
        <v>4646</v>
      </c>
      <c r="AU519" s="3" t="s">
        <v>4646</v>
      </c>
      <c r="AV519" s="3" t="s">
        <v>4646</v>
      </c>
      <c r="AW519" s="3" t="s">
        <v>4646</v>
      </c>
    </row>
    <row r="520" spans="1:49" x14ac:dyDescent="0.3">
      <c r="A520" s="3" t="s">
        <v>1075</v>
      </c>
      <c r="B520" s="4">
        <v>45854</v>
      </c>
      <c r="C520" s="4" t="str">
        <f t="shared" si="50"/>
        <v>Jul</v>
      </c>
      <c r="D520" s="4" t="str">
        <f t="shared" si="51"/>
        <v>2025</v>
      </c>
      <c r="E520" s="4">
        <v>45887</v>
      </c>
      <c r="F520" s="3" t="s">
        <v>23</v>
      </c>
      <c r="G520" s="3">
        <f t="shared" si="52"/>
        <v>33</v>
      </c>
      <c r="H520" s="3" t="s">
        <v>880</v>
      </c>
      <c r="I520" s="3" t="str">
        <f>VLOOKUP($H520,Customers!$A$1:$I$721,2,FALSE)</f>
        <v>Arjun Singh</v>
      </c>
      <c r="J520" s="3" t="str">
        <f>VLOOKUP($H520,Customers!$A$1:$I$721,3,FALSE)</f>
        <v>Male</v>
      </c>
      <c r="K520" s="3">
        <f>VLOOKUP($H520,Customers!$A$1:$I$721,4,FALSE)</f>
        <v>23</v>
      </c>
      <c r="L520" s="3" t="str">
        <f>VLOOKUP($H520,Customers!$A$1:$I$721,5,FALSE)</f>
        <v>Ludhiana</v>
      </c>
      <c r="M520" s="3" t="str">
        <f>VLOOKUP($H520,Customers!$A$1:$I$721,6,FALSE)</f>
        <v>Punjab</v>
      </c>
      <c r="N520" s="3" t="str">
        <f>VLOOKUP($H520,Customers!$A$1:$I$721,7,FALSE)</f>
        <v>Salaried - Private</v>
      </c>
      <c r="O520" s="3">
        <f>VLOOKUP($H520,Customers!$A$1:$I$721,8,FALSE)</f>
        <v>850000</v>
      </c>
      <c r="P520" s="3" t="str">
        <f>VLOOKUP($H520,Customers!$A$1:$I$721,9,FALSE)</f>
        <v>Individual</v>
      </c>
      <c r="Q520" s="3" t="s">
        <v>99</v>
      </c>
      <c r="R520" s="3" t="str" cm="1">
        <f t="array" ref="R520:Y520">VLOOKUP($Q520,Cars[],{2,3,4,5,6,7,8,9},FALSE)</f>
        <v>Volkswagen</v>
      </c>
      <c r="S520" s="3" t="str">
        <v>Virtus</v>
      </c>
      <c r="T520" s="3" t="str">
        <v>Sedan</v>
      </c>
      <c r="U520" s="3" t="str">
        <v>Petrol</v>
      </c>
      <c r="V520" s="3" t="str">
        <v>Automatic</v>
      </c>
      <c r="W520" s="3">
        <v>1350000</v>
      </c>
      <c r="X520" s="3">
        <v>2022</v>
      </c>
      <c r="Y520" s="3">
        <v>3</v>
      </c>
      <c r="Z520" s="3" t="s">
        <v>28</v>
      </c>
      <c r="AA520" s="3" t="str">
        <f>VLOOKUP(Z520,Dealers[],5,FALSE)</f>
        <v>North</v>
      </c>
      <c r="AB520" s="3" t="str" cm="1">
        <f t="array" ref="AB520:AE520">VLOOKUP($Z520,Dealers[],{2,7,8,9},FALSE)</f>
        <v>Ludhiana Wheels</v>
      </c>
      <c r="AC520" s="3">
        <v>2010</v>
      </c>
      <c r="AD520" s="3">
        <v>12000</v>
      </c>
      <c r="AE520" s="3">
        <v>4</v>
      </c>
      <c r="AF520" s="3" t="s">
        <v>89</v>
      </c>
      <c r="AG520" s="3" t="str">
        <f>VLOOKUP($AF520,SalesPerson[],2,FALSE)</f>
        <v>Akash Verma</v>
      </c>
      <c r="AH520" s="3">
        <f>_xlfn.XLOOKUP(AG520,Salespersons!$B:$B,Salespersons!$G:$G,,0)</f>
        <v>8</v>
      </c>
      <c r="AI520" s="3" t="str">
        <f>_xlfn.XLOOKUP(AG520,Salespersons!$B:$B,Salespersons!$I:$I,,0)</f>
        <v>True</v>
      </c>
      <c r="AJ520" s="3" t="s">
        <v>59</v>
      </c>
      <c r="AK520" s="14">
        <f t="shared" si="48"/>
        <v>8.8888888888888889E-3</v>
      </c>
      <c r="AL520" s="5">
        <v>12000</v>
      </c>
      <c r="AM520" s="5">
        <f t="shared" si="49"/>
        <v>1338000</v>
      </c>
      <c r="AN520" s="16">
        <f t="shared" si="53"/>
        <v>13.38</v>
      </c>
      <c r="AO520" s="3" t="s">
        <v>20</v>
      </c>
      <c r="AP520" s="3" t="s">
        <v>21</v>
      </c>
      <c r="AQ520" s="3" t="s">
        <v>119</v>
      </c>
      <c r="AR520" s="3" t="s">
        <v>47</v>
      </c>
      <c r="AS520" s="3" t="s">
        <v>4646</v>
      </c>
      <c r="AT520" s="3" t="s">
        <v>4646</v>
      </c>
      <c r="AU520" s="3" t="s">
        <v>4646</v>
      </c>
      <c r="AV520" s="3" t="s">
        <v>4646</v>
      </c>
      <c r="AW520" s="3" t="s">
        <v>4646</v>
      </c>
    </row>
    <row r="521" spans="1:49" x14ac:dyDescent="0.3">
      <c r="A521" s="3" t="s">
        <v>1076</v>
      </c>
      <c r="B521" s="4">
        <v>45855</v>
      </c>
      <c r="C521" s="4" t="str">
        <f t="shared" si="50"/>
        <v>Jul</v>
      </c>
      <c r="D521" s="4" t="str">
        <f t="shared" si="51"/>
        <v>2025</v>
      </c>
      <c r="E521" s="4">
        <v>45864</v>
      </c>
      <c r="F521" s="3" t="s">
        <v>23</v>
      </c>
      <c r="G521" s="3">
        <f t="shared" si="52"/>
        <v>9</v>
      </c>
      <c r="H521" s="3" t="s">
        <v>552</v>
      </c>
      <c r="I521" s="3" t="str">
        <f>VLOOKUP($H521,Customers!$A$1:$I$721,2,FALSE)</f>
        <v>Anjali Gupta</v>
      </c>
      <c r="J521" s="3" t="str">
        <f>VLOOKUP($H521,Customers!$A$1:$I$721,3,FALSE)</f>
        <v>Female</v>
      </c>
      <c r="K521" s="3">
        <f>VLOOKUP($H521,Customers!$A$1:$I$721,4,FALSE)</f>
        <v>40</v>
      </c>
      <c r="L521" s="3" t="str">
        <f>VLOOKUP($H521,Customers!$A$1:$I$721,5,FALSE)</f>
        <v>Mumbai</v>
      </c>
      <c r="M521" s="3" t="str">
        <f>VLOOKUP($H521,Customers!$A$1:$I$721,6,FALSE)</f>
        <v>Maharashtra</v>
      </c>
      <c r="N521" s="3" t="str">
        <f>VLOOKUP($H521,Customers!$A$1:$I$721,7,FALSE)</f>
        <v>Business Owner</v>
      </c>
      <c r="O521" s="3">
        <f>VLOOKUP($H521,Customers!$A$1:$I$721,8,FALSE)</f>
        <v>1620000</v>
      </c>
      <c r="P521" s="3" t="str">
        <f>VLOOKUP($H521,Customers!$A$1:$I$721,9,FALSE)</f>
        <v>Individual</v>
      </c>
      <c r="Q521" s="3" t="s">
        <v>92</v>
      </c>
      <c r="R521" s="3" t="str" cm="1">
        <f t="array" ref="R521:Y521">VLOOKUP($Q521,Cars[],{2,3,4,5,6,7,8,9},FALSE)</f>
        <v>Hyundai</v>
      </c>
      <c r="S521" s="3" t="str">
        <v>Verna</v>
      </c>
      <c r="T521" s="3" t="str">
        <v>Sedan</v>
      </c>
      <c r="U521" s="3" t="str">
        <v>Petrol</v>
      </c>
      <c r="V521" s="3" t="str">
        <v>Automatic</v>
      </c>
      <c r="W521" s="3">
        <v>1100000</v>
      </c>
      <c r="X521" s="3">
        <v>2023</v>
      </c>
      <c r="Y521" s="3">
        <v>2</v>
      </c>
      <c r="Z521" s="3" t="s">
        <v>84</v>
      </c>
      <c r="AA521" s="3" t="str">
        <f>VLOOKUP(Z521,Dealers[],5,FALSE)</f>
        <v>West</v>
      </c>
      <c r="AB521" s="3" t="str" cm="1">
        <f t="array" ref="AB521:AE521">VLOOKUP($Z521,Dealers[],{2,7,8,9},FALSE)</f>
        <v>Pune Autoplex</v>
      </c>
      <c r="AC521" s="3">
        <v>2014</v>
      </c>
      <c r="AD521" s="3">
        <v>3000</v>
      </c>
      <c r="AE521" s="3">
        <v>4.5999999999999996</v>
      </c>
      <c r="AF521" s="3" t="s">
        <v>130</v>
      </c>
      <c r="AG521" s="3" t="str">
        <f>VLOOKUP($AF521,SalesPerson[],2,FALSE)</f>
        <v>Nitin Pillai</v>
      </c>
      <c r="AH521" s="3">
        <f>_xlfn.XLOOKUP(AG521,Salespersons!$B:$B,Salespersons!$G:$G,,0)</f>
        <v>6</v>
      </c>
      <c r="AI521" s="3" t="str">
        <f>_xlfn.XLOOKUP(AG521,Salespersons!$B:$B,Salespersons!$I:$I,,0)</f>
        <v>True</v>
      </c>
      <c r="AJ521" s="3" t="s">
        <v>75</v>
      </c>
      <c r="AK521" s="14">
        <f t="shared" si="48"/>
        <v>0</v>
      </c>
      <c r="AL521" s="5">
        <v>0</v>
      </c>
      <c r="AM521" s="5">
        <f t="shared" si="49"/>
        <v>1100000</v>
      </c>
      <c r="AN521" s="16">
        <f t="shared" si="53"/>
        <v>11</v>
      </c>
      <c r="AO521" s="3" t="s">
        <v>95</v>
      </c>
      <c r="AP521" s="3" t="s">
        <v>96</v>
      </c>
      <c r="AQ521" s="3" t="s">
        <v>119</v>
      </c>
      <c r="AR521" s="3" t="s">
        <v>24</v>
      </c>
      <c r="AS521" s="3" t="s">
        <v>4646</v>
      </c>
      <c r="AT521" s="3" t="s">
        <v>4646</v>
      </c>
      <c r="AU521" s="3" t="s">
        <v>4646</v>
      </c>
      <c r="AV521" s="3" t="s">
        <v>4646</v>
      </c>
      <c r="AW521" s="3" t="s">
        <v>4646</v>
      </c>
    </row>
    <row r="522" spans="1:49" x14ac:dyDescent="0.3">
      <c r="A522" s="3" t="s">
        <v>1077</v>
      </c>
      <c r="B522" s="4">
        <v>45856</v>
      </c>
      <c r="C522" s="4" t="str">
        <f t="shared" si="50"/>
        <v>Jul</v>
      </c>
      <c r="D522" s="4" t="str">
        <f t="shared" si="51"/>
        <v>2025</v>
      </c>
      <c r="E522" s="4">
        <v>45864</v>
      </c>
      <c r="F522" s="3" t="s">
        <v>23</v>
      </c>
      <c r="G522" s="3">
        <f t="shared" si="52"/>
        <v>8</v>
      </c>
      <c r="H522" s="3" t="s">
        <v>1078</v>
      </c>
      <c r="I522" s="3" t="str">
        <f>VLOOKUP($H522,Customers!$A$1:$I$721,2,FALSE)</f>
        <v>Anjali Chauhan</v>
      </c>
      <c r="J522" s="3" t="str">
        <f>VLOOKUP($H522,Customers!$A$1:$I$721,3,FALSE)</f>
        <v>Female</v>
      </c>
      <c r="K522" s="3">
        <f>VLOOKUP($H522,Customers!$A$1:$I$721,4,FALSE)</f>
        <v>23</v>
      </c>
      <c r="L522" s="3" t="str">
        <f>VLOOKUP($H522,Customers!$A$1:$I$721,5,FALSE)</f>
        <v>Mysuru</v>
      </c>
      <c r="M522" s="3" t="str">
        <f>VLOOKUP($H522,Customers!$A$1:$I$721,6,FALSE)</f>
        <v>Karnataka</v>
      </c>
      <c r="N522" s="3" t="str">
        <f>VLOOKUP($H522,Customers!$A$1:$I$721,7,FALSE)</f>
        <v>Salaried - Private</v>
      </c>
      <c r="O522" s="3">
        <f>VLOOKUP($H522,Customers!$A$1:$I$721,8,FALSE)</f>
        <v>850000</v>
      </c>
      <c r="P522" s="3" t="str">
        <f>VLOOKUP($H522,Customers!$A$1:$I$721,9,FALSE)</f>
        <v>Individual</v>
      </c>
      <c r="Q522" s="3" t="s">
        <v>303</v>
      </c>
      <c r="R522" s="3" t="str" cm="1">
        <f t="array" ref="R522:Y522">VLOOKUP($Q522,Cars[],{2,3,4,5,6,7,8,9},FALSE)</f>
        <v>MG</v>
      </c>
      <c r="S522" s="3" t="str">
        <v>Hector</v>
      </c>
      <c r="T522" s="3" t="str">
        <v>SUV</v>
      </c>
      <c r="U522" s="3" t="str">
        <v>Petrol</v>
      </c>
      <c r="V522" s="3" t="str">
        <v>Automatic</v>
      </c>
      <c r="W522" s="3">
        <v>1600000</v>
      </c>
      <c r="X522" s="3">
        <v>2019</v>
      </c>
      <c r="Y522" s="3">
        <v>4</v>
      </c>
      <c r="Z522" s="3" t="s">
        <v>126</v>
      </c>
      <c r="AA522" s="3" t="str">
        <f>VLOOKUP(Z522,Dealers[],5,FALSE)</f>
        <v>South</v>
      </c>
      <c r="AB522" s="3" t="str" cm="1">
        <f t="array" ref="AB522:AE522">VLOOKUP($Z522,Dealers[],{2,7,8,9},FALSE)</f>
        <v>Bengaluru Auto Hub</v>
      </c>
      <c r="AC522" s="3">
        <v>2013</v>
      </c>
      <c r="AD522" s="3">
        <v>12000</v>
      </c>
      <c r="AE522" s="3">
        <v>4.4000000000000004</v>
      </c>
      <c r="AF522" s="3" t="s">
        <v>156</v>
      </c>
      <c r="AG522" s="3" t="str">
        <f>VLOOKUP($AF522,SalesPerson[],2,FALSE)</f>
        <v>Yash Singh</v>
      </c>
      <c r="AH522" s="3">
        <f>_xlfn.XLOOKUP(AG522,Salespersons!$B:$B,Salespersons!$G:$G,,0)</f>
        <v>4</v>
      </c>
      <c r="AI522" s="3" t="str">
        <f>_xlfn.XLOOKUP(AG522,Salespersons!$B:$B,Salespersons!$I:$I,,0)</f>
        <v>True</v>
      </c>
      <c r="AJ522" s="3" t="s">
        <v>78</v>
      </c>
      <c r="AK522" s="14">
        <f t="shared" si="48"/>
        <v>0</v>
      </c>
      <c r="AL522" s="5">
        <v>0</v>
      </c>
      <c r="AM522" s="5">
        <f t="shared" si="49"/>
        <v>1600000</v>
      </c>
      <c r="AN522" s="16">
        <f t="shared" si="53"/>
        <v>16</v>
      </c>
      <c r="AO522" s="3" t="s">
        <v>31</v>
      </c>
      <c r="AP522" s="3" t="s">
        <v>100</v>
      </c>
      <c r="AQ522" s="3" t="s">
        <v>33</v>
      </c>
      <c r="AR522" s="3" t="s">
        <v>24</v>
      </c>
      <c r="AS522" s="3" t="str" cm="1">
        <f t="array" ref="AS522:AW522">VLOOKUP($A522,Feedback[],{2,4,5,6,7},FALSE)</f>
        <v>FB0275</v>
      </c>
      <c r="AT522" s="3">
        <v>5</v>
      </c>
      <c r="AU522" s="3">
        <v>9</v>
      </c>
      <c r="AV522" s="3" t="str">
        <v>Online Survey</v>
      </c>
      <c r="AW522" s="3" t="str">
        <v>None</v>
      </c>
    </row>
    <row r="523" spans="1:49" x14ac:dyDescent="0.3">
      <c r="A523" s="3" t="s">
        <v>1079</v>
      </c>
      <c r="B523" s="4">
        <v>45859</v>
      </c>
      <c r="C523" s="4" t="str">
        <f t="shared" si="50"/>
        <v>Jul</v>
      </c>
      <c r="D523" s="4" t="str">
        <f t="shared" si="51"/>
        <v>2025</v>
      </c>
      <c r="E523" s="4">
        <v>45890</v>
      </c>
      <c r="F523" s="3" t="s">
        <v>23</v>
      </c>
      <c r="G523" s="3">
        <f t="shared" si="52"/>
        <v>31</v>
      </c>
      <c r="H523" s="3" t="s">
        <v>347</v>
      </c>
      <c r="I523" s="3" t="str">
        <f>VLOOKUP($H523,Customers!$A$1:$I$721,2,FALSE)</f>
        <v>Aman Bansal</v>
      </c>
      <c r="J523" s="3" t="str">
        <f>VLOOKUP($H523,Customers!$A$1:$I$721,3,FALSE)</f>
        <v>Male</v>
      </c>
      <c r="K523" s="3">
        <f>VLOOKUP($H523,Customers!$A$1:$I$721,4,FALSE)</f>
        <v>21</v>
      </c>
      <c r="L523" s="3" t="str">
        <f>VLOOKUP($H523,Customers!$A$1:$I$721,5,FALSE)</f>
        <v>Indore</v>
      </c>
      <c r="M523" s="3" t="str">
        <f>VLOOKUP($H523,Customers!$A$1:$I$721,6,FALSE)</f>
        <v>Madhya Pradesh</v>
      </c>
      <c r="N523" s="3" t="str">
        <f>VLOOKUP($H523,Customers!$A$1:$I$721,7,FALSE)</f>
        <v>Salaried - Private</v>
      </c>
      <c r="O523" s="3">
        <f>VLOOKUP($H523,Customers!$A$1:$I$721,8,FALSE)</f>
        <v>1410000</v>
      </c>
      <c r="P523" s="3" t="str">
        <f>VLOOKUP($H523,Customers!$A$1:$I$721,9,FALSE)</f>
        <v>Individual</v>
      </c>
      <c r="Q523" s="3" t="s">
        <v>133</v>
      </c>
      <c r="R523" s="3" t="str" cm="1">
        <f t="array" ref="R523:Y523">VLOOKUP($Q523,Cars[],{2,3,4,5,6,7,8,9},FALSE)</f>
        <v>Skoda</v>
      </c>
      <c r="S523" s="3" t="str">
        <v>Slavia</v>
      </c>
      <c r="T523" s="3" t="str">
        <v>Sedan</v>
      </c>
      <c r="U523" s="3" t="str">
        <v>Petrol</v>
      </c>
      <c r="V523" s="3" t="str">
        <v>Automatic</v>
      </c>
      <c r="W523" s="3">
        <v>1300000</v>
      </c>
      <c r="X523" s="3">
        <v>2022</v>
      </c>
      <c r="Y523" s="3">
        <v>3</v>
      </c>
      <c r="Z523" s="3" t="s">
        <v>73</v>
      </c>
      <c r="AA523" s="3" t="str">
        <f>VLOOKUP(Z523,Dealers[],5,FALSE)</f>
        <v>Central</v>
      </c>
      <c r="AB523" s="3" t="str" cm="1">
        <f t="array" ref="AB523:AE523">VLOOKUP($Z523,Dealers[],{2,7,8,9},FALSE)</f>
        <v>Indore Wheels</v>
      </c>
      <c r="AC523" s="3">
        <v>2019</v>
      </c>
      <c r="AD523" s="3">
        <v>3000</v>
      </c>
      <c r="AE523" s="3">
        <v>4.7</v>
      </c>
      <c r="AF523" s="3" t="s">
        <v>288</v>
      </c>
      <c r="AG523" s="3" t="str">
        <f>VLOOKUP($AF523,SalesPerson[],2,FALSE)</f>
        <v>Tanvi Shah</v>
      </c>
      <c r="AH523" s="3">
        <f>_xlfn.XLOOKUP(AG523,Salespersons!$B:$B,Salespersons!$G:$G,,0)</f>
        <v>4</v>
      </c>
      <c r="AI523" s="3" t="str">
        <f>_xlfn.XLOOKUP(AG523,Salespersons!$B:$B,Salespersons!$I:$I,,0)</f>
        <v>True</v>
      </c>
      <c r="AJ523" s="3" t="s">
        <v>78</v>
      </c>
      <c r="AK523" s="14">
        <f t="shared" si="48"/>
        <v>0.03</v>
      </c>
      <c r="AL523" s="5">
        <v>39000</v>
      </c>
      <c r="AM523" s="5">
        <f t="shared" si="49"/>
        <v>1261000</v>
      </c>
      <c r="AN523" s="16">
        <f t="shared" si="53"/>
        <v>12.61</v>
      </c>
      <c r="AO523" s="3" t="s">
        <v>31</v>
      </c>
      <c r="AP523" s="3" t="s">
        <v>39</v>
      </c>
      <c r="AQ523" s="3" t="s">
        <v>53</v>
      </c>
      <c r="AR523" s="3" t="s">
        <v>47</v>
      </c>
      <c r="AS523" s="3" t="str" cm="1">
        <f t="array" ref="AS523:AW523">VLOOKUP($A523,Feedback[],{2,4,5,6,7},FALSE)</f>
        <v>FB0276</v>
      </c>
      <c r="AT523" s="3">
        <v>3</v>
      </c>
      <c r="AU523" s="3">
        <v>6</v>
      </c>
      <c r="AV523" s="3" t="str">
        <v>Phone</v>
      </c>
      <c r="AW523" s="3" t="str">
        <v>Vehicle Quality</v>
      </c>
    </row>
    <row r="524" spans="1:49" x14ac:dyDescent="0.3">
      <c r="A524" s="3" t="s">
        <v>1080</v>
      </c>
      <c r="B524" s="4">
        <v>45859</v>
      </c>
      <c r="C524" s="4" t="str">
        <f t="shared" si="50"/>
        <v>Jul</v>
      </c>
      <c r="D524" s="4" t="str">
        <f t="shared" si="51"/>
        <v>2025</v>
      </c>
      <c r="E524" s="4">
        <v>45886</v>
      </c>
      <c r="F524" s="3" t="s">
        <v>23</v>
      </c>
      <c r="G524" s="3">
        <f t="shared" si="52"/>
        <v>27</v>
      </c>
      <c r="H524" s="3" t="s">
        <v>170</v>
      </c>
      <c r="I524" s="3" t="str">
        <f>VLOOKUP($H524,Customers!$A$1:$I$721,2,FALSE)</f>
        <v>Jatin Sharma</v>
      </c>
      <c r="J524" s="3" t="str">
        <f>VLOOKUP($H524,Customers!$A$1:$I$721,3,FALSE)</f>
        <v>Male</v>
      </c>
      <c r="K524" s="3">
        <f>VLOOKUP($H524,Customers!$A$1:$I$721,4,FALSE)</f>
        <v>29</v>
      </c>
      <c r="L524" s="3" t="str">
        <f>VLOOKUP($H524,Customers!$A$1:$I$721,5,FALSE)</f>
        <v>Guwahati</v>
      </c>
      <c r="M524" s="3" t="str">
        <f>VLOOKUP($H524,Customers!$A$1:$I$721,6,FALSE)</f>
        <v>Assam</v>
      </c>
      <c r="N524" s="3" t="str">
        <f>VLOOKUP($H524,Customers!$A$1:$I$721,7,FALSE)</f>
        <v>Retired</v>
      </c>
      <c r="O524" s="3">
        <f>VLOOKUP($H524,Customers!$A$1:$I$721,8,FALSE)</f>
        <v>660000</v>
      </c>
      <c r="P524" s="3" t="str">
        <f>VLOOKUP($H524,Customers!$A$1:$I$721,9,FALSE)</f>
        <v>Individual</v>
      </c>
      <c r="Q524" s="3" t="s">
        <v>283</v>
      </c>
      <c r="R524" s="3" t="str" cm="1">
        <f t="array" ref="R524:Y524">VLOOKUP($Q524,Cars[],{2,3,4,5,6,7,8,9},FALSE)</f>
        <v>Mahindra</v>
      </c>
      <c r="S524" s="3" t="str">
        <v>Thar</v>
      </c>
      <c r="T524" s="3" t="str">
        <v>SUV</v>
      </c>
      <c r="U524" s="3" t="str">
        <v>Diesel</v>
      </c>
      <c r="V524" s="3" t="str">
        <v>Manual</v>
      </c>
      <c r="W524" s="3">
        <v>1250000</v>
      </c>
      <c r="X524" s="3">
        <v>2020</v>
      </c>
      <c r="Y524" s="3">
        <v>2</v>
      </c>
      <c r="Z524" s="3" t="s">
        <v>134</v>
      </c>
      <c r="AA524" s="3" t="str">
        <f>VLOOKUP(Z524,Dealers[],5,FALSE)</f>
        <v>East</v>
      </c>
      <c r="AB524" s="3" t="str" cm="1">
        <f t="array" ref="AB524:AE524">VLOOKUP($Z524,Dealers[],{2,7,8,9},FALSE)</f>
        <v>Guwahati Automobiles</v>
      </c>
      <c r="AC524" s="3">
        <v>2005</v>
      </c>
      <c r="AD524" s="3">
        <v>12000</v>
      </c>
      <c r="AE524" s="3">
        <v>4.4000000000000004</v>
      </c>
      <c r="AF524" s="3" t="s">
        <v>135</v>
      </c>
      <c r="AG524" s="3" t="str">
        <f>VLOOKUP($AF524,SalesPerson[],2,FALSE)</f>
        <v>Tarun Mehta</v>
      </c>
      <c r="AH524" s="3">
        <f>_xlfn.XLOOKUP(AG524,Salespersons!$B:$B,Salespersons!$G:$G,,0)</f>
        <v>4</v>
      </c>
      <c r="AI524" s="3" t="str">
        <f>_xlfn.XLOOKUP(AG524,Salespersons!$B:$B,Salespersons!$I:$I,,0)</f>
        <v>True</v>
      </c>
      <c r="AJ524" s="3" t="s">
        <v>45</v>
      </c>
      <c r="AK524" s="14">
        <f t="shared" si="48"/>
        <v>0</v>
      </c>
      <c r="AL524" s="5">
        <v>0</v>
      </c>
      <c r="AM524" s="5">
        <f t="shared" si="49"/>
        <v>1250000</v>
      </c>
      <c r="AN524" s="16">
        <f t="shared" si="53"/>
        <v>12.5</v>
      </c>
      <c r="AO524" s="3" t="s">
        <v>95</v>
      </c>
      <c r="AP524" s="3" t="s">
        <v>39</v>
      </c>
      <c r="AQ524" s="3" t="s">
        <v>119</v>
      </c>
      <c r="AR524" s="3" t="s">
        <v>24</v>
      </c>
      <c r="AS524" s="3" t="s">
        <v>4646</v>
      </c>
      <c r="AT524" s="3" t="s">
        <v>4646</v>
      </c>
      <c r="AU524" s="3" t="s">
        <v>4646</v>
      </c>
      <c r="AV524" s="3" t="s">
        <v>4646</v>
      </c>
      <c r="AW524" s="3" t="s">
        <v>4646</v>
      </c>
    </row>
    <row r="525" spans="1:49" x14ac:dyDescent="0.3">
      <c r="A525" s="3" t="s">
        <v>1081</v>
      </c>
      <c r="B525" s="4">
        <v>45860</v>
      </c>
      <c r="C525" s="4" t="str">
        <f t="shared" si="50"/>
        <v>Jul</v>
      </c>
      <c r="D525" s="4" t="str">
        <f t="shared" si="51"/>
        <v>2025</v>
      </c>
      <c r="E525" s="4">
        <v>45884</v>
      </c>
      <c r="F525" s="3" t="s">
        <v>23</v>
      </c>
      <c r="G525" s="3">
        <f t="shared" si="52"/>
        <v>24</v>
      </c>
      <c r="H525" s="3" t="s">
        <v>847</v>
      </c>
      <c r="I525" s="3" t="str">
        <f>VLOOKUP($H525,Customers!$A$1:$I$721,2,FALSE)</f>
        <v>Nisha Malhotra</v>
      </c>
      <c r="J525" s="3" t="str">
        <f>VLOOKUP($H525,Customers!$A$1:$I$721,3,FALSE)</f>
        <v>Female</v>
      </c>
      <c r="K525" s="3">
        <f>VLOOKUP($H525,Customers!$A$1:$I$721,4,FALSE)</f>
        <v>26</v>
      </c>
      <c r="L525" s="3" t="str">
        <f>VLOOKUP($H525,Customers!$A$1:$I$721,5,FALSE)</f>
        <v>Panipat</v>
      </c>
      <c r="M525" s="3" t="str">
        <f>VLOOKUP($H525,Customers!$A$1:$I$721,6,FALSE)</f>
        <v>Haryana</v>
      </c>
      <c r="N525" s="3" t="str">
        <f>VLOOKUP($H525,Customers!$A$1:$I$721,7,FALSE)</f>
        <v>Engineer</v>
      </c>
      <c r="O525" s="3">
        <f>VLOOKUP($H525,Customers!$A$1:$I$721,8,FALSE)</f>
        <v>740000</v>
      </c>
      <c r="P525" s="3" t="str">
        <f>VLOOKUP($H525,Customers!$A$1:$I$721,9,FALSE)</f>
        <v>Individual</v>
      </c>
      <c r="Q525" s="3" t="s">
        <v>27</v>
      </c>
      <c r="R525" s="3" t="str" cm="1">
        <f t="array" ref="R525:Y525">VLOOKUP($Q525,Cars[],{2,3,4,5,6,7,8,9},FALSE)</f>
        <v>Maruti Suzuki</v>
      </c>
      <c r="S525" s="3" t="str">
        <v>Brezza</v>
      </c>
      <c r="T525" s="3" t="str">
        <v>SUV</v>
      </c>
      <c r="U525" s="3" t="str">
        <v>Petrol</v>
      </c>
      <c r="V525" s="3" t="str">
        <v>Automatic</v>
      </c>
      <c r="W525" s="3">
        <v>900000</v>
      </c>
      <c r="X525" s="3">
        <v>2022</v>
      </c>
      <c r="Y525" s="3">
        <v>3</v>
      </c>
      <c r="Z525" s="3" t="s">
        <v>51</v>
      </c>
      <c r="AA525" s="3" t="str">
        <f>VLOOKUP(Z525,Dealers[],5,FALSE)</f>
        <v>North</v>
      </c>
      <c r="AB525" s="3" t="str" cm="1">
        <f t="array" ref="AB525:AE525">VLOOKUP($Z525,Dealers[],{2,7,8,9},FALSE)</f>
        <v>Panipat Motors</v>
      </c>
      <c r="AC525" s="3">
        <v>2012</v>
      </c>
      <c r="AD525" s="3">
        <v>10000</v>
      </c>
      <c r="AE525" s="3">
        <v>4.2</v>
      </c>
      <c r="AF525" s="3" t="s">
        <v>413</v>
      </c>
      <c r="AG525" s="3" t="str">
        <f>VLOOKUP($AF525,SalesPerson[],2,FALSE)</f>
        <v>Varun Das</v>
      </c>
      <c r="AH525" s="3">
        <f>_xlfn.XLOOKUP(AG525,Salespersons!$B:$B,Salespersons!$G:$G,,0)</f>
        <v>8</v>
      </c>
      <c r="AI525" s="3" t="str">
        <f>_xlfn.XLOOKUP(AG525,Salespersons!$B:$B,Salespersons!$I:$I,,0)</f>
        <v>True</v>
      </c>
      <c r="AJ525" s="3" t="s">
        <v>75</v>
      </c>
      <c r="AK525" s="14">
        <f t="shared" si="48"/>
        <v>1.6666666666666666E-2</v>
      </c>
      <c r="AL525" s="5">
        <v>15000</v>
      </c>
      <c r="AM525" s="5">
        <f t="shared" si="49"/>
        <v>885000</v>
      </c>
      <c r="AN525" s="16">
        <f t="shared" si="53"/>
        <v>8.85</v>
      </c>
      <c r="AO525" s="3" t="s">
        <v>20</v>
      </c>
      <c r="AP525" s="3" t="s">
        <v>21</v>
      </c>
      <c r="AQ525" s="3" t="s">
        <v>33</v>
      </c>
      <c r="AR525" s="3" t="s">
        <v>47</v>
      </c>
      <c r="AS525" s="3" t="str" cm="1">
        <f t="array" ref="AS525:AW525">VLOOKUP($A525,Feedback[],{2,4,5,6,7},FALSE)</f>
        <v>FB0277</v>
      </c>
      <c r="AT525" s="3">
        <v>4</v>
      </c>
      <c r="AU525" s="3">
        <v>7</v>
      </c>
      <c r="AV525" s="3" t="str">
        <v>Online Survey</v>
      </c>
      <c r="AW525" s="3" t="str">
        <v>None</v>
      </c>
    </row>
    <row r="526" spans="1:49" x14ac:dyDescent="0.3">
      <c r="A526" s="3" t="s">
        <v>1082</v>
      </c>
      <c r="B526" s="4">
        <v>45860</v>
      </c>
      <c r="C526" s="4" t="str">
        <f t="shared" si="50"/>
        <v>Jul</v>
      </c>
      <c r="D526" s="4" t="str">
        <f t="shared" si="51"/>
        <v>2025</v>
      </c>
      <c r="E526" s="4">
        <v>45865</v>
      </c>
      <c r="F526" s="3" t="s">
        <v>23</v>
      </c>
      <c r="G526" s="3">
        <f t="shared" si="52"/>
        <v>5</v>
      </c>
      <c r="H526" s="3" t="s">
        <v>1083</v>
      </c>
      <c r="I526" s="3" t="str">
        <f>VLOOKUP($H526,Customers!$A$1:$I$721,2,FALSE)</f>
        <v>Shweta Joshi</v>
      </c>
      <c r="J526" s="3" t="str">
        <f>VLOOKUP($H526,Customers!$A$1:$I$721,3,FALSE)</f>
        <v>Female</v>
      </c>
      <c r="K526" s="3">
        <f>VLOOKUP($H526,Customers!$A$1:$I$721,4,FALSE)</f>
        <v>21</v>
      </c>
      <c r="L526" s="3" t="str">
        <f>VLOOKUP($H526,Customers!$A$1:$I$721,5,FALSE)</f>
        <v>Chandigarh</v>
      </c>
      <c r="M526" s="3" t="str">
        <f>VLOOKUP($H526,Customers!$A$1:$I$721,6,FALSE)</f>
        <v>Chandigarh</v>
      </c>
      <c r="N526" s="3" t="str">
        <f>VLOOKUP($H526,Customers!$A$1:$I$721,7,FALSE)</f>
        <v>Salaried - Private</v>
      </c>
      <c r="O526" s="3">
        <f>VLOOKUP($H526,Customers!$A$1:$I$721,8,FALSE)</f>
        <v>1650000</v>
      </c>
      <c r="P526" s="3" t="str">
        <f>VLOOKUP($H526,Customers!$A$1:$I$721,9,FALSE)</f>
        <v>Individual</v>
      </c>
      <c r="Q526" s="3" t="s">
        <v>67</v>
      </c>
      <c r="R526" s="3" t="str" cm="1">
        <f t="array" ref="R526:Y526">VLOOKUP($Q526,Cars[],{2,3,4,5,6,7,8,9},FALSE)</f>
        <v>Maruti Suzuki</v>
      </c>
      <c r="S526" s="3" t="str">
        <v>Dzire</v>
      </c>
      <c r="T526" s="3" t="str">
        <v>Sedan</v>
      </c>
      <c r="U526" s="3" t="str">
        <v>Petrol</v>
      </c>
      <c r="V526" s="3" t="str">
        <v>Manual</v>
      </c>
      <c r="W526" s="3">
        <v>690000</v>
      </c>
      <c r="X526" s="3">
        <v>2024</v>
      </c>
      <c r="Y526" s="3">
        <v>3</v>
      </c>
      <c r="Z526" s="3" t="s">
        <v>17</v>
      </c>
      <c r="AA526" s="3" t="str">
        <f>VLOOKUP(Z526,Dealers[],5,FALSE)</f>
        <v>North</v>
      </c>
      <c r="AB526" s="3" t="str" cm="1">
        <f t="array" ref="AB526:AE526">VLOOKUP($Z526,Dealers[],{2,7,8,9},FALSE)</f>
        <v>Chandigarh Car World</v>
      </c>
      <c r="AC526" s="3">
        <v>2018</v>
      </c>
      <c r="AD526" s="3">
        <v>4500</v>
      </c>
      <c r="AE526" s="3">
        <v>4</v>
      </c>
      <c r="AF526" s="3" t="s">
        <v>277</v>
      </c>
      <c r="AG526" s="3" t="str">
        <f>VLOOKUP($AF526,SalesPerson[],2,FALSE)</f>
        <v>Yash Shah</v>
      </c>
      <c r="AH526" s="3">
        <f>_xlfn.XLOOKUP(AG526,Salespersons!$B:$B,Salespersons!$G:$G,,0)</f>
        <v>7</v>
      </c>
      <c r="AI526" s="3" t="str">
        <f>_xlfn.XLOOKUP(AG526,Salespersons!$B:$B,Salespersons!$I:$I,,0)</f>
        <v>True</v>
      </c>
      <c r="AJ526" s="3" t="s">
        <v>75</v>
      </c>
      <c r="AK526" s="14">
        <f t="shared" si="48"/>
        <v>4.7826086956521741E-2</v>
      </c>
      <c r="AL526" s="5">
        <v>33000</v>
      </c>
      <c r="AM526" s="5">
        <f t="shared" si="49"/>
        <v>657000</v>
      </c>
      <c r="AN526" s="16">
        <f t="shared" si="53"/>
        <v>6.57</v>
      </c>
      <c r="AO526" s="3" t="s">
        <v>20</v>
      </c>
      <c r="AP526" s="3" t="s">
        <v>21</v>
      </c>
      <c r="AQ526" s="3" t="s">
        <v>22</v>
      </c>
      <c r="AR526" s="3" t="s">
        <v>24</v>
      </c>
      <c r="AS526" s="3" t="str" cm="1">
        <f t="array" ref="AS526:AW526">VLOOKUP($A526,Feedback[],{2,4,5,6,7},FALSE)</f>
        <v>FB0278</v>
      </c>
      <c r="AT526" s="3">
        <v>2</v>
      </c>
      <c r="AU526" s="3">
        <v>4</v>
      </c>
      <c r="AV526" s="3" t="str">
        <v>Email</v>
      </c>
      <c r="AW526" s="3" t="str">
        <v>Pricing</v>
      </c>
    </row>
    <row r="527" spans="1:49" x14ac:dyDescent="0.3">
      <c r="A527" s="3" t="s">
        <v>1084</v>
      </c>
      <c r="B527" s="4">
        <v>45861</v>
      </c>
      <c r="C527" s="4" t="str">
        <f t="shared" si="50"/>
        <v>Jul</v>
      </c>
      <c r="D527" s="4" t="str">
        <f t="shared" si="51"/>
        <v>2025</v>
      </c>
      <c r="E527" s="4">
        <v>45865</v>
      </c>
      <c r="F527" s="3" t="s">
        <v>23</v>
      </c>
      <c r="G527" s="3">
        <f t="shared" si="52"/>
        <v>4</v>
      </c>
      <c r="H527" s="3" t="s">
        <v>1085</v>
      </c>
      <c r="I527" s="3" t="str">
        <f>VLOOKUP($H527,Customers!$A$1:$I$721,2,FALSE)</f>
        <v>Suresh Yadav</v>
      </c>
      <c r="J527" s="3" t="str">
        <f>VLOOKUP($H527,Customers!$A$1:$I$721,3,FALSE)</f>
        <v>Male</v>
      </c>
      <c r="K527" s="3">
        <f>VLOOKUP($H527,Customers!$A$1:$I$721,4,FALSE)</f>
        <v>32</v>
      </c>
      <c r="L527" s="3" t="str">
        <f>VLOOKUP($H527,Customers!$A$1:$I$721,5,FALSE)</f>
        <v>Mysuru</v>
      </c>
      <c r="M527" s="3" t="str">
        <f>VLOOKUP($H527,Customers!$A$1:$I$721,6,FALSE)</f>
        <v>Karnataka</v>
      </c>
      <c r="N527" s="3" t="str">
        <f>VLOOKUP($H527,Customers!$A$1:$I$721,7,FALSE)</f>
        <v>Business Owner</v>
      </c>
      <c r="O527" s="3">
        <f>VLOOKUP($H527,Customers!$A$1:$I$721,8,FALSE)</f>
        <v>1160000</v>
      </c>
      <c r="P527" s="3" t="str">
        <f>VLOOKUP($H527,Customers!$A$1:$I$721,9,FALSE)</f>
        <v>Individual</v>
      </c>
      <c r="Q527" s="3" t="s">
        <v>36</v>
      </c>
      <c r="R527" s="3" t="str" cm="1">
        <f t="array" ref="R527:Y527">VLOOKUP($Q527,Cars[],{2,3,4,5,6,7,8,9},FALSE)</f>
        <v>Tata</v>
      </c>
      <c r="S527" s="3" t="str">
        <v>Punch</v>
      </c>
      <c r="T527" s="3" t="str">
        <v>SUV</v>
      </c>
      <c r="U527" s="3" t="str">
        <v>Petrol</v>
      </c>
      <c r="V527" s="3" t="str">
        <v>Manual</v>
      </c>
      <c r="W527" s="3">
        <v>650000</v>
      </c>
      <c r="X527" s="3">
        <v>2021</v>
      </c>
      <c r="Y527" s="3">
        <v>3</v>
      </c>
      <c r="Z527" s="3" t="s">
        <v>104</v>
      </c>
      <c r="AA527" s="3" t="str">
        <f>VLOOKUP(Z527,Dealers[],5,FALSE)</f>
        <v>South</v>
      </c>
      <c r="AB527" s="3" t="str" cm="1">
        <f t="array" ref="AB527:AE527">VLOOKUP($Z527,Dealers[],{2,7,8,9},FALSE)</f>
        <v>Mysuru Auto Hub</v>
      </c>
      <c r="AC527" s="3">
        <v>2006</v>
      </c>
      <c r="AD527" s="3">
        <v>4500</v>
      </c>
      <c r="AE527" s="3">
        <v>4.5999999999999996</v>
      </c>
      <c r="AF527" s="3" t="s">
        <v>452</v>
      </c>
      <c r="AG527" s="3" t="str">
        <f>VLOOKUP($AF527,SalesPerson[],2,FALSE)</f>
        <v>Harsh Nair</v>
      </c>
      <c r="AH527" s="3">
        <f>_xlfn.XLOOKUP(AG527,Salespersons!$B:$B,Salespersons!$G:$G,,0)</f>
        <v>8</v>
      </c>
      <c r="AI527" s="3" t="str">
        <f>_xlfn.XLOOKUP(AG527,Salespersons!$B:$B,Salespersons!$I:$I,,0)</f>
        <v>True</v>
      </c>
      <c r="AJ527" s="3" t="s">
        <v>75</v>
      </c>
      <c r="AK527" s="14">
        <f t="shared" si="48"/>
        <v>0</v>
      </c>
      <c r="AL527" s="5">
        <v>0</v>
      </c>
      <c r="AM527" s="5">
        <f t="shared" si="49"/>
        <v>650000</v>
      </c>
      <c r="AN527" s="16">
        <f t="shared" si="53"/>
        <v>6.5</v>
      </c>
      <c r="AO527" s="3" t="s">
        <v>20</v>
      </c>
      <c r="AP527" s="3" t="s">
        <v>21</v>
      </c>
      <c r="AQ527" s="3" t="s">
        <v>46</v>
      </c>
      <c r="AR527" s="3" t="s">
        <v>24</v>
      </c>
      <c r="AS527" s="3" t="s">
        <v>4646</v>
      </c>
      <c r="AT527" s="3" t="s">
        <v>4646</v>
      </c>
      <c r="AU527" s="3" t="s">
        <v>4646</v>
      </c>
      <c r="AV527" s="3" t="s">
        <v>4646</v>
      </c>
      <c r="AW527" s="3" t="s">
        <v>4646</v>
      </c>
    </row>
    <row r="528" spans="1:49" x14ac:dyDescent="0.3">
      <c r="A528" s="3" t="s">
        <v>1086</v>
      </c>
      <c r="B528" s="4">
        <v>45862</v>
      </c>
      <c r="C528" s="4" t="str">
        <f t="shared" si="50"/>
        <v>Jul</v>
      </c>
      <c r="D528" s="4" t="str">
        <f t="shared" si="51"/>
        <v>2025</v>
      </c>
      <c r="E528" s="4">
        <v>45892</v>
      </c>
      <c r="F528" s="3" t="s">
        <v>23</v>
      </c>
      <c r="G528" s="3">
        <f t="shared" si="52"/>
        <v>30</v>
      </c>
      <c r="H528" s="3" t="s">
        <v>467</v>
      </c>
      <c r="I528" s="3" t="str">
        <f>VLOOKUP($H528,Customers!$A$1:$I$721,2,FALSE)</f>
        <v>Swati Mehta</v>
      </c>
      <c r="J528" s="3" t="str">
        <f>VLOOKUP($H528,Customers!$A$1:$I$721,3,FALSE)</f>
        <v>Female</v>
      </c>
      <c r="K528" s="3">
        <f>VLOOKUP($H528,Customers!$A$1:$I$721,4,FALSE)</f>
        <v>27</v>
      </c>
      <c r="L528" s="3" t="str">
        <f>VLOOKUP($H528,Customers!$A$1:$I$721,5,FALSE)</f>
        <v>Guwahati</v>
      </c>
      <c r="M528" s="3" t="str">
        <f>VLOOKUP($H528,Customers!$A$1:$I$721,6,FALSE)</f>
        <v>Assam</v>
      </c>
      <c r="N528" s="3" t="str">
        <f>VLOOKUP($H528,Customers!$A$1:$I$721,7,FALSE)</f>
        <v>Business Owner</v>
      </c>
      <c r="O528" s="3">
        <f>VLOOKUP($H528,Customers!$A$1:$I$721,8,FALSE)</f>
        <v>1650000</v>
      </c>
      <c r="P528" s="3" t="str">
        <f>VLOOKUP($H528,Customers!$A$1:$I$721,9,FALSE)</f>
        <v>Individual</v>
      </c>
      <c r="Q528" s="3" t="s">
        <v>256</v>
      </c>
      <c r="R528" s="3" t="str" cm="1">
        <f t="array" ref="R528:Y528">VLOOKUP($Q528,Cars[],{2,3,4,5,6,7,8,9},FALSE)</f>
        <v>Maruti Suzuki</v>
      </c>
      <c r="S528" s="3" t="str">
        <v>Alto K10</v>
      </c>
      <c r="T528" s="3" t="str">
        <v>Hatchback</v>
      </c>
      <c r="U528" s="3" t="str">
        <v>Petrol</v>
      </c>
      <c r="V528" s="3" t="str">
        <v>Manual</v>
      </c>
      <c r="W528" s="3">
        <v>425000</v>
      </c>
      <c r="X528" s="3">
        <v>2022</v>
      </c>
      <c r="Y528" s="3">
        <v>3</v>
      </c>
      <c r="Z528" s="3" t="s">
        <v>134</v>
      </c>
      <c r="AA528" s="3" t="str">
        <f>VLOOKUP(Z528,Dealers[],5,FALSE)</f>
        <v>East</v>
      </c>
      <c r="AB528" s="3" t="str" cm="1">
        <f t="array" ref="AB528:AE528">VLOOKUP($Z528,Dealers[],{2,7,8,9},FALSE)</f>
        <v>Guwahati Automobiles</v>
      </c>
      <c r="AC528" s="3">
        <v>2005</v>
      </c>
      <c r="AD528" s="3">
        <v>12000</v>
      </c>
      <c r="AE528" s="3">
        <v>4.4000000000000004</v>
      </c>
      <c r="AF528" s="3" t="s">
        <v>183</v>
      </c>
      <c r="AG528" s="3" t="str">
        <f>VLOOKUP($AF528,SalesPerson[],2,FALSE)</f>
        <v>Varun Yadav</v>
      </c>
      <c r="AH528" s="3">
        <f>_xlfn.XLOOKUP(AG528,Salespersons!$B:$B,Salespersons!$G:$G,,0)</f>
        <v>6</v>
      </c>
      <c r="AI528" s="3" t="str">
        <f>_xlfn.XLOOKUP(AG528,Salespersons!$B:$B,Salespersons!$I:$I,,0)</f>
        <v>True</v>
      </c>
      <c r="AJ528" s="3" t="s">
        <v>78</v>
      </c>
      <c r="AK528" s="14">
        <f t="shared" si="48"/>
        <v>1.8823529411764704E-2</v>
      </c>
      <c r="AL528" s="5">
        <v>8000</v>
      </c>
      <c r="AM528" s="5">
        <f t="shared" si="49"/>
        <v>417000</v>
      </c>
      <c r="AN528" s="16">
        <f t="shared" si="53"/>
        <v>4.17</v>
      </c>
      <c r="AO528" s="3" t="s">
        <v>31</v>
      </c>
      <c r="AP528" s="3" t="s">
        <v>100</v>
      </c>
      <c r="AQ528" s="3" t="s">
        <v>122</v>
      </c>
      <c r="AR528" s="3" t="s">
        <v>24</v>
      </c>
      <c r="AS528" s="3" t="str" cm="1">
        <f t="array" ref="AS528:AW528">VLOOKUP($A528,Feedback[],{2,4,5,6,7},FALSE)</f>
        <v>FB0279</v>
      </c>
      <c r="AT528" s="3">
        <v>4</v>
      </c>
      <c r="AU528" s="3">
        <v>8</v>
      </c>
      <c r="AV528" s="3" t="str">
        <v>Phone</v>
      </c>
      <c r="AW528" s="3" t="str">
        <v>None</v>
      </c>
    </row>
    <row r="529" spans="1:49" x14ac:dyDescent="0.3">
      <c r="A529" s="3" t="s">
        <v>1087</v>
      </c>
      <c r="B529" s="4">
        <v>45865</v>
      </c>
      <c r="C529" s="4" t="str">
        <f t="shared" si="50"/>
        <v>Jul</v>
      </c>
      <c r="D529" s="4" t="str">
        <f t="shared" si="51"/>
        <v>2025</v>
      </c>
      <c r="E529" s="4">
        <v>45880</v>
      </c>
      <c r="F529" s="3" t="s">
        <v>23</v>
      </c>
      <c r="G529" s="3">
        <f t="shared" si="52"/>
        <v>15</v>
      </c>
      <c r="H529" s="3" t="s">
        <v>185</v>
      </c>
      <c r="I529" s="3" t="str">
        <f>VLOOKUP($H529,Customers!$A$1:$I$721,2,FALSE)</f>
        <v>Pradeep Mishra</v>
      </c>
      <c r="J529" s="3" t="str">
        <f>VLOOKUP($H529,Customers!$A$1:$I$721,3,FALSE)</f>
        <v>Male</v>
      </c>
      <c r="K529" s="3">
        <f>VLOOKUP($H529,Customers!$A$1:$I$721,4,FALSE)</f>
        <v>38</v>
      </c>
      <c r="L529" s="3" t="str">
        <f>VLOOKUP($H529,Customers!$A$1:$I$721,5,FALSE)</f>
        <v>Coimbatore</v>
      </c>
      <c r="M529" s="3" t="str">
        <f>VLOOKUP($H529,Customers!$A$1:$I$721,6,FALSE)</f>
        <v>Tamil Nadu</v>
      </c>
      <c r="N529" s="3" t="str">
        <f>VLOOKUP($H529,Customers!$A$1:$I$721,7,FALSE)</f>
        <v>Doctor</v>
      </c>
      <c r="O529" s="3">
        <f>VLOOKUP($H529,Customers!$A$1:$I$721,8,FALSE)</f>
        <v>1400000</v>
      </c>
      <c r="P529" s="3" t="str">
        <f>VLOOKUP($H529,Customers!$A$1:$I$721,9,FALSE)</f>
        <v>Individual</v>
      </c>
      <c r="Q529" s="3" t="s">
        <v>108</v>
      </c>
      <c r="R529" s="3" t="str" cm="1">
        <f t="array" ref="R529:Y529">VLOOKUP($Q529,Cars[],{2,3,4,5,6,7,8,9},FALSE)</f>
        <v>Hyundai</v>
      </c>
      <c r="S529" s="3" t="str">
        <v>i10 Nios</v>
      </c>
      <c r="T529" s="3" t="str">
        <v>Hatchback</v>
      </c>
      <c r="U529" s="3" t="str">
        <v>Petrol</v>
      </c>
      <c r="V529" s="3" t="str">
        <v>Manual</v>
      </c>
      <c r="W529" s="3">
        <v>600000</v>
      </c>
      <c r="X529" s="3">
        <v>2023</v>
      </c>
      <c r="Y529" s="3">
        <v>3</v>
      </c>
      <c r="Z529" s="3" t="s">
        <v>173</v>
      </c>
      <c r="AA529" s="3" t="str">
        <f>VLOOKUP(Z529,Dealers[],5,FALSE)</f>
        <v>South</v>
      </c>
      <c r="AB529" s="3" t="str" cm="1">
        <f t="array" ref="AB529:AE529">VLOOKUP($Z529,Dealers[],{2,7,8,9},FALSE)</f>
        <v>Chennai Wheels</v>
      </c>
      <c r="AC529" s="3">
        <v>2007</v>
      </c>
      <c r="AD529" s="3">
        <v>4500</v>
      </c>
      <c r="AE529" s="3">
        <v>4.7</v>
      </c>
      <c r="AF529" s="3" t="s">
        <v>174</v>
      </c>
      <c r="AG529" s="3" t="str">
        <f>VLOOKUP($AF529,SalesPerson[],2,FALSE)</f>
        <v>Kunal Pillai</v>
      </c>
      <c r="AH529" s="3">
        <f>_xlfn.XLOOKUP(AG529,Salespersons!$B:$B,Salespersons!$G:$G,,0)</f>
        <v>5</v>
      </c>
      <c r="AI529" s="3" t="str">
        <f>_xlfn.XLOOKUP(AG529,Salespersons!$B:$B,Salespersons!$I:$I,,0)</f>
        <v>True</v>
      </c>
      <c r="AJ529" s="3" t="s">
        <v>75</v>
      </c>
      <c r="AK529" s="14">
        <f t="shared" si="48"/>
        <v>0</v>
      </c>
      <c r="AL529" s="5">
        <v>0</v>
      </c>
      <c r="AM529" s="5">
        <f t="shared" si="49"/>
        <v>600000</v>
      </c>
      <c r="AN529" s="16">
        <f t="shared" si="53"/>
        <v>6</v>
      </c>
      <c r="AO529" s="3" t="s">
        <v>31</v>
      </c>
      <c r="AP529" s="3" t="s">
        <v>180</v>
      </c>
      <c r="AQ529" s="3" t="s">
        <v>119</v>
      </c>
      <c r="AR529" s="3" t="s">
        <v>24</v>
      </c>
      <c r="AS529" s="3" t="s">
        <v>4646</v>
      </c>
      <c r="AT529" s="3" t="s">
        <v>4646</v>
      </c>
      <c r="AU529" s="3" t="s">
        <v>4646</v>
      </c>
      <c r="AV529" s="3" t="s">
        <v>4646</v>
      </c>
      <c r="AW529" s="3" t="s">
        <v>4646</v>
      </c>
    </row>
    <row r="530" spans="1:49" x14ac:dyDescent="0.3">
      <c r="A530" s="3" t="s">
        <v>1088</v>
      </c>
      <c r="B530" s="4">
        <v>45866</v>
      </c>
      <c r="C530" s="4" t="str">
        <f t="shared" si="50"/>
        <v>Jul</v>
      </c>
      <c r="D530" s="4" t="str">
        <f t="shared" si="51"/>
        <v>2025</v>
      </c>
      <c r="E530" s="4">
        <v>45888</v>
      </c>
      <c r="F530" s="3" t="s">
        <v>23</v>
      </c>
      <c r="G530" s="3">
        <f t="shared" si="52"/>
        <v>22</v>
      </c>
      <c r="H530" s="3" t="s">
        <v>1059</v>
      </c>
      <c r="I530" s="3" t="str">
        <f>VLOOKUP($H530,Customers!$A$1:$I$721,2,FALSE)</f>
        <v>Kunal Patel</v>
      </c>
      <c r="J530" s="3" t="str">
        <f>VLOOKUP($H530,Customers!$A$1:$I$721,3,FALSE)</f>
        <v>Male</v>
      </c>
      <c r="K530" s="3">
        <f>VLOOKUP($H530,Customers!$A$1:$I$721,4,FALSE)</f>
        <v>37</v>
      </c>
      <c r="L530" s="3" t="str">
        <f>VLOOKUP($H530,Customers!$A$1:$I$721,5,FALSE)</f>
        <v>Kolkata</v>
      </c>
      <c r="M530" s="3" t="str">
        <f>VLOOKUP($H530,Customers!$A$1:$I$721,6,FALSE)</f>
        <v>West Bengal</v>
      </c>
      <c r="N530" s="3" t="str">
        <f>VLOOKUP($H530,Customers!$A$1:$I$721,7,FALSE)</f>
        <v>Salaried - Private</v>
      </c>
      <c r="O530" s="3">
        <f>VLOOKUP($H530,Customers!$A$1:$I$721,8,FALSE)</f>
        <v>1610000</v>
      </c>
      <c r="P530" s="3" t="str">
        <f>VLOOKUP($H530,Customers!$A$1:$I$721,9,FALSE)</f>
        <v>Individual</v>
      </c>
      <c r="Q530" s="3" t="s">
        <v>103</v>
      </c>
      <c r="R530" s="3" t="str" cm="1">
        <f t="array" ref="R530:Y530">VLOOKUP($Q530,Cars[],{2,3,4,5,6,7,8,9},FALSE)</f>
        <v>Maruti Suzuki</v>
      </c>
      <c r="S530" s="3" t="str">
        <v>Ertiga</v>
      </c>
      <c r="T530" s="3" t="str">
        <v>MPV</v>
      </c>
      <c r="U530" s="3" t="str">
        <v>CNG</v>
      </c>
      <c r="V530" s="3" t="str">
        <v>Manual</v>
      </c>
      <c r="W530" s="3">
        <v>900000</v>
      </c>
      <c r="X530" s="3">
        <v>2022</v>
      </c>
      <c r="Y530" s="3">
        <v>3</v>
      </c>
      <c r="Z530" s="3" t="s">
        <v>402</v>
      </c>
      <c r="AA530" s="3" t="str">
        <f>VLOOKUP(Z530,Dealers[],5,FALSE)</f>
        <v>East</v>
      </c>
      <c r="AB530" s="3" t="str" cm="1">
        <f t="array" ref="AB530:AE530">VLOOKUP($Z530,Dealers[],{2,7,8,9},FALSE)</f>
        <v>Kolkata Car World</v>
      </c>
      <c r="AC530" s="3">
        <v>2012</v>
      </c>
      <c r="AD530" s="3">
        <v>4500</v>
      </c>
      <c r="AE530" s="3">
        <v>4.0999999999999996</v>
      </c>
      <c r="AF530" s="3" t="s">
        <v>479</v>
      </c>
      <c r="AG530" s="3" t="str">
        <f>VLOOKUP($AF530,SalesPerson[],2,FALSE)</f>
        <v>Tarun Shah</v>
      </c>
      <c r="AH530" s="3">
        <f>_xlfn.XLOOKUP(AG530,Salespersons!$B:$B,Salespersons!$G:$G,,0)</f>
        <v>4</v>
      </c>
      <c r="AI530" s="3" t="str">
        <f>_xlfn.XLOOKUP(AG530,Salespersons!$B:$B,Salespersons!$I:$I,,0)</f>
        <v>True</v>
      </c>
      <c r="AJ530" s="3" t="s">
        <v>78</v>
      </c>
      <c r="AK530" s="14">
        <f t="shared" si="48"/>
        <v>0</v>
      </c>
      <c r="AL530" s="5">
        <v>0</v>
      </c>
      <c r="AM530" s="5">
        <f t="shared" si="49"/>
        <v>900000</v>
      </c>
      <c r="AN530" s="16">
        <f t="shared" si="53"/>
        <v>9</v>
      </c>
      <c r="AO530" s="3" t="s">
        <v>20</v>
      </c>
      <c r="AP530" s="3" t="s">
        <v>21</v>
      </c>
      <c r="AQ530" s="3" t="s">
        <v>33</v>
      </c>
      <c r="AR530" s="3" t="s">
        <v>24</v>
      </c>
      <c r="AS530" s="3" t="s">
        <v>4646</v>
      </c>
      <c r="AT530" s="3" t="s">
        <v>4646</v>
      </c>
      <c r="AU530" s="3" t="s">
        <v>4646</v>
      </c>
      <c r="AV530" s="3" t="s">
        <v>4646</v>
      </c>
      <c r="AW530" s="3" t="s">
        <v>4646</v>
      </c>
    </row>
    <row r="531" spans="1:49" x14ac:dyDescent="0.3">
      <c r="A531" s="3" t="s">
        <v>1089</v>
      </c>
      <c r="B531" s="4">
        <v>45866</v>
      </c>
      <c r="C531" s="4" t="str">
        <f t="shared" si="50"/>
        <v>Jul</v>
      </c>
      <c r="D531" s="4" t="str">
        <f t="shared" si="51"/>
        <v>2025</v>
      </c>
      <c r="E531" s="4">
        <v>45877</v>
      </c>
      <c r="F531" s="3" t="s">
        <v>23</v>
      </c>
      <c r="G531" s="3">
        <f t="shared" si="52"/>
        <v>11</v>
      </c>
      <c r="H531" s="3" t="s">
        <v>492</v>
      </c>
      <c r="I531" s="3" t="str">
        <f>VLOOKUP($H531,Customers!$A$1:$I$721,2,FALSE)</f>
        <v>Arjun Agarwal</v>
      </c>
      <c r="J531" s="3" t="str">
        <f>VLOOKUP($H531,Customers!$A$1:$I$721,3,FALSE)</f>
        <v>Male</v>
      </c>
      <c r="K531" s="3">
        <f>VLOOKUP($H531,Customers!$A$1:$I$721,4,FALSE)</f>
        <v>36</v>
      </c>
      <c r="L531" s="3" t="str">
        <f>VLOOKUP($H531,Customers!$A$1:$I$721,5,FALSE)</f>
        <v>Pune</v>
      </c>
      <c r="M531" s="3" t="str">
        <f>VLOOKUP($H531,Customers!$A$1:$I$721,6,FALSE)</f>
        <v>Maharashtra</v>
      </c>
      <c r="N531" s="3" t="str">
        <f>VLOOKUP($H531,Customers!$A$1:$I$721,7,FALSE)</f>
        <v>Business Owner</v>
      </c>
      <c r="O531" s="3">
        <f>VLOOKUP($H531,Customers!$A$1:$I$721,8,FALSE)</f>
        <v>2110000</v>
      </c>
      <c r="P531" s="3" t="str">
        <f>VLOOKUP($H531,Customers!$A$1:$I$721,9,FALSE)</f>
        <v>Corporate</v>
      </c>
      <c r="Q531" s="3" t="s">
        <v>145</v>
      </c>
      <c r="R531" s="3" t="str" cm="1">
        <f t="array" ref="R531:Y531">VLOOKUP($Q531,Cars[],{2,3,4,5,6,7,8,9},FALSE)</f>
        <v>Hyundai</v>
      </c>
      <c r="S531" s="3" t="str">
        <v>i20</v>
      </c>
      <c r="T531" s="3" t="str">
        <v>Hatchback</v>
      </c>
      <c r="U531" s="3" t="str">
        <v>Petrol</v>
      </c>
      <c r="V531" s="3" t="str">
        <v>Automatic</v>
      </c>
      <c r="W531" s="3">
        <v>780000</v>
      </c>
      <c r="X531" s="3">
        <v>2023</v>
      </c>
      <c r="Y531" s="3">
        <v>2</v>
      </c>
      <c r="Z531" s="3" t="s">
        <v>163</v>
      </c>
      <c r="AA531" s="3" t="str">
        <f>VLOOKUP(Z531,Dealers[],5,FALSE)</f>
        <v>West</v>
      </c>
      <c r="AB531" s="3" t="str" cm="1">
        <f t="array" ref="AB531:AE531">VLOOKUP($Z531,Dealers[],{2,7,8,9},FALSE)</f>
        <v>Mumbai Autoplex</v>
      </c>
      <c r="AC531" s="3">
        <v>2011</v>
      </c>
      <c r="AD531" s="3">
        <v>12000</v>
      </c>
      <c r="AE531" s="3">
        <v>3.5</v>
      </c>
      <c r="AF531" s="3" t="s">
        <v>406</v>
      </c>
      <c r="AG531" s="3" t="str">
        <f>VLOOKUP($AF531,SalesPerson[],2,FALSE)</f>
        <v>Nitin Pillai</v>
      </c>
      <c r="AH531" s="3">
        <f>_xlfn.XLOOKUP(AG531,Salespersons!$B:$B,Salespersons!$G:$G,,0)</f>
        <v>6</v>
      </c>
      <c r="AI531" s="3" t="str">
        <f>_xlfn.XLOOKUP(AG531,Salespersons!$B:$B,Salespersons!$I:$I,,0)</f>
        <v>True</v>
      </c>
      <c r="AJ531" s="3" t="s">
        <v>75</v>
      </c>
      <c r="AK531" s="14">
        <f t="shared" si="48"/>
        <v>2.8205128205128206E-2</v>
      </c>
      <c r="AL531" s="5">
        <v>22000</v>
      </c>
      <c r="AM531" s="5">
        <f t="shared" si="49"/>
        <v>758000</v>
      </c>
      <c r="AN531" s="16">
        <f t="shared" si="53"/>
        <v>7.58</v>
      </c>
      <c r="AO531" s="3" t="s">
        <v>202</v>
      </c>
      <c r="AP531" s="3" t="s">
        <v>180</v>
      </c>
      <c r="AQ531" s="3" t="s">
        <v>22</v>
      </c>
      <c r="AR531" s="3" t="s">
        <v>24</v>
      </c>
      <c r="AS531" s="3" t="s">
        <v>4646</v>
      </c>
      <c r="AT531" s="3" t="s">
        <v>4646</v>
      </c>
      <c r="AU531" s="3" t="s">
        <v>4646</v>
      </c>
      <c r="AV531" s="3" t="s">
        <v>4646</v>
      </c>
      <c r="AW531" s="3" t="s">
        <v>4646</v>
      </c>
    </row>
    <row r="532" spans="1:49" x14ac:dyDescent="0.3">
      <c r="A532" s="3" t="s">
        <v>1090</v>
      </c>
      <c r="B532" s="4">
        <v>45868</v>
      </c>
      <c r="C532" s="4" t="str">
        <f t="shared" si="50"/>
        <v>Jul</v>
      </c>
      <c r="D532" s="4" t="str">
        <f t="shared" si="51"/>
        <v>2025</v>
      </c>
      <c r="E532" s="4">
        <v>45875</v>
      </c>
      <c r="F532" s="3" t="s">
        <v>23</v>
      </c>
      <c r="G532" s="3">
        <f t="shared" si="52"/>
        <v>7</v>
      </c>
      <c r="H532" s="3" t="s">
        <v>1091</v>
      </c>
      <c r="I532" s="3" t="str">
        <f>VLOOKUP($H532,Customers!$A$1:$I$721,2,FALSE)</f>
        <v>Ashok Das</v>
      </c>
      <c r="J532" s="3" t="str">
        <f>VLOOKUP($H532,Customers!$A$1:$I$721,3,FALSE)</f>
        <v>Male</v>
      </c>
      <c r="K532" s="3">
        <f>VLOOKUP($H532,Customers!$A$1:$I$721,4,FALSE)</f>
        <v>30</v>
      </c>
      <c r="L532" s="3" t="str">
        <f>VLOOKUP($H532,Customers!$A$1:$I$721,5,FALSE)</f>
        <v>Indore</v>
      </c>
      <c r="M532" s="3" t="str">
        <f>VLOOKUP($H532,Customers!$A$1:$I$721,6,FALSE)</f>
        <v>Madhya Pradesh</v>
      </c>
      <c r="N532" s="3" t="str">
        <f>VLOOKUP($H532,Customers!$A$1:$I$721,7,FALSE)</f>
        <v>Salaried - Private</v>
      </c>
      <c r="O532" s="3">
        <f>VLOOKUP($H532,Customers!$A$1:$I$721,8,FALSE)</f>
        <v>1710000</v>
      </c>
      <c r="P532" s="3" t="str">
        <f>VLOOKUP($H532,Customers!$A$1:$I$721,9,FALSE)</f>
        <v>Individual</v>
      </c>
      <c r="Q532" s="3" t="s">
        <v>67</v>
      </c>
      <c r="R532" s="3" t="str" cm="1">
        <f t="array" ref="R532:Y532">VLOOKUP($Q532,Cars[],{2,3,4,5,6,7,8,9},FALSE)</f>
        <v>Maruti Suzuki</v>
      </c>
      <c r="S532" s="3" t="str">
        <v>Dzire</v>
      </c>
      <c r="T532" s="3" t="str">
        <v>Sedan</v>
      </c>
      <c r="U532" s="3" t="str">
        <v>Petrol</v>
      </c>
      <c r="V532" s="3" t="str">
        <v>Manual</v>
      </c>
      <c r="W532" s="3">
        <v>690000</v>
      </c>
      <c r="X532" s="3">
        <v>2024</v>
      </c>
      <c r="Y532" s="3">
        <v>3</v>
      </c>
      <c r="Z532" s="3" t="s">
        <v>73</v>
      </c>
      <c r="AA532" s="3" t="str">
        <f>VLOOKUP(Z532,Dealers[],5,FALSE)</f>
        <v>Central</v>
      </c>
      <c r="AB532" s="3" t="str" cm="1">
        <f t="array" ref="AB532:AE532">VLOOKUP($Z532,Dealers[],{2,7,8,9},FALSE)</f>
        <v>Indore Wheels</v>
      </c>
      <c r="AC532" s="3">
        <v>2019</v>
      </c>
      <c r="AD532" s="3">
        <v>3000</v>
      </c>
      <c r="AE532" s="3">
        <v>4.7</v>
      </c>
      <c r="AF532" s="3" t="s">
        <v>288</v>
      </c>
      <c r="AG532" s="3" t="str">
        <f>VLOOKUP($AF532,SalesPerson[],2,FALSE)</f>
        <v>Tanvi Shah</v>
      </c>
      <c r="AH532" s="3">
        <f>_xlfn.XLOOKUP(AG532,Salespersons!$B:$B,Salespersons!$G:$G,,0)</f>
        <v>4</v>
      </c>
      <c r="AI532" s="3" t="str">
        <f>_xlfn.XLOOKUP(AG532,Salespersons!$B:$B,Salespersons!$I:$I,,0)</f>
        <v>True</v>
      </c>
      <c r="AJ532" s="3" t="s">
        <v>78</v>
      </c>
      <c r="AK532" s="14">
        <f t="shared" si="48"/>
        <v>0</v>
      </c>
      <c r="AL532" s="5">
        <v>0</v>
      </c>
      <c r="AM532" s="5">
        <f t="shared" si="49"/>
        <v>690000</v>
      </c>
      <c r="AN532" s="16">
        <f t="shared" si="53"/>
        <v>6.9</v>
      </c>
      <c r="AO532" s="3" t="s">
        <v>20</v>
      </c>
      <c r="AP532" s="3" t="s">
        <v>21</v>
      </c>
      <c r="AQ532" s="3" t="s">
        <v>22</v>
      </c>
      <c r="AR532" s="3" t="s">
        <v>24</v>
      </c>
      <c r="AS532" s="3" t="str" cm="1">
        <f t="array" ref="AS532:AW532">VLOOKUP($A532,Feedback[],{2,4,5,6,7},FALSE)</f>
        <v>FB0280</v>
      </c>
      <c r="AT532" s="3">
        <v>3</v>
      </c>
      <c r="AU532" s="3">
        <v>6</v>
      </c>
      <c r="AV532" s="3" t="str">
        <v>Phone</v>
      </c>
      <c r="AW532" s="3" t="str">
        <v>Delivery Delay</v>
      </c>
    </row>
    <row r="533" spans="1:49" x14ac:dyDescent="0.3">
      <c r="A533" s="3" t="s">
        <v>1092</v>
      </c>
      <c r="B533" s="4">
        <v>45868</v>
      </c>
      <c r="C533" s="4" t="str">
        <f t="shared" si="50"/>
        <v>Jul</v>
      </c>
      <c r="D533" s="4" t="str">
        <f t="shared" si="51"/>
        <v>2025</v>
      </c>
      <c r="E533" s="4">
        <v>45885</v>
      </c>
      <c r="F533" s="3" t="s">
        <v>23</v>
      </c>
      <c r="G533" s="3">
        <f t="shared" si="52"/>
        <v>17</v>
      </c>
      <c r="H533" s="3" t="s">
        <v>41</v>
      </c>
      <c r="I533" s="3" t="str">
        <f>VLOOKUP($H533,Customers!$A$1:$I$721,2,FALSE)</f>
        <v>Jatin Saini</v>
      </c>
      <c r="J533" s="3" t="str">
        <f>VLOOKUP($H533,Customers!$A$1:$I$721,3,FALSE)</f>
        <v>Male</v>
      </c>
      <c r="K533" s="3">
        <f>VLOOKUP($H533,Customers!$A$1:$I$721,4,FALSE)</f>
        <v>33</v>
      </c>
      <c r="L533" s="3" t="str">
        <f>VLOOKUP($H533,Customers!$A$1:$I$721,5,FALSE)</f>
        <v>Pune</v>
      </c>
      <c r="M533" s="3" t="str">
        <f>VLOOKUP($H533,Customers!$A$1:$I$721,6,FALSE)</f>
        <v>Maharashtra</v>
      </c>
      <c r="N533" s="3" t="str">
        <f>VLOOKUP($H533,Customers!$A$1:$I$721,7,FALSE)</f>
        <v>Business Owner</v>
      </c>
      <c r="O533" s="3">
        <f>VLOOKUP($H533,Customers!$A$1:$I$721,8,FALSE)</f>
        <v>2200000</v>
      </c>
      <c r="P533" s="3" t="str">
        <f>VLOOKUP($H533,Customers!$A$1:$I$721,9,FALSE)</f>
        <v>Individual</v>
      </c>
      <c r="Q533" s="3" t="s">
        <v>332</v>
      </c>
      <c r="R533" s="3" t="str" cm="1">
        <f t="array" ref="R533:Y533">VLOOKUP($Q533,Cars[],{2,3,4,5,6,7,8,9},FALSE)</f>
        <v>Kia</v>
      </c>
      <c r="S533" s="3" t="str">
        <v>Seltos</v>
      </c>
      <c r="T533" s="3" t="str">
        <v>SUV</v>
      </c>
      <c r="U533" s="3" t="str">
        <v>Petrol</v>
      </c>
      <c r="V533" s="3" t="str">
        <v>Automatic</v>
      </c>
      <c r="W533" s="3">
        <v>1350000</v>
      </c>
      <c r="X533" s="3">
        <v>2023</v>
      </c>
      <c r="Y533" s="3">
        <v>3</v>
      </c>
      <c r="Z533" s="3" t="s">
        <v>43</v>
      </c>
      <c r="AA533" s="3" t="str">
        <f>VLOOKUP(Z533,Dealers[],5,FALSE)</f>
        <v>West</v>
      </c>
      <c r="AB533" s="3" t="str" cm="1">
        <f t="array" ref="AB533:AE533">VLOOKUP($Z533,Dealers[],{2,7,8,9},FALSE)</f>
        <v>Nagpur Motors</v>
      </c>
      <c r="AC533" s="3">
        <v>2019</v>
      </c>
      <c r="AD533" s="3">
        <v>12000</v>
      </c>
      <c r="AE533" s="3">
        <v>4.5999999999999996</v>
      </c>
      <c r="AF533" s="3" t="s">
        <v>44</v>
      </c>
      <c r="AG533" s="3" t="str">
        <f>VLOOKUP($AF533,SalesPerson[],2,FALSE)</f>
        <v>Arjun Reddy</v>
      </c>
      <c r="AH533" s="3">
        <f>_xlfn.XLOOKUP(AG533,Salespersons!$B:$B,Salespersons!$G:$G,,0)</f>
        <v>5</v>
      </c>
      <c r="AI533" s="3" t="str">
        <f>_xlfn.XLOOKUP(AG533,Salespersons!$B:$B,Salespersons!$I:$I,,0)</f>
        <v>True</v>
      </c>
      <c r="AJ533" s="3" t="s">
        <v>45</v>
      </c>
      <c r="AK533" s="14">
        <f t="shared" si="48"/>
        <v>2.5185185185185185E-2</v>
      </c>
      <c r="AL533" s="5">
        <v>34000</v>
      </c>
      <c r="AM533" s="5">
        <f t="shared" si="49"/>
        <v>1316000</v>
      </c>
      <c r="AN533" s="16">
        <f t="shared" si="53"/>
        <v>13.16</v>
      </c>
      <c r="AO533" s="3" t="s">
        <v>95</v>
      </c>
      <c r="AP533" s="3" t="s">
        <v>96</v>
      </c>
      <c r="AQ533" s="3" t="s">
        <v>53</v>
      </c>
      <c r="AR533" s="3" t="s">
        <v>47</v>
      </c>
      <c r="AS533" s="3" t="s">
        <v>4646</v>
      </c>
      <c r="AT533" s="3" t="s">
        <v>4646</v>
      </c>
      <c r="AU533" s="3" t="s">
        <v>4646</v>
      </c>
      <c r="AV533" s="3" t="s">
        <v>4646</v>
      </c>
      <c r="AW533" s="3" t="s">
        <v>4646</v>
      </c>
    </row>
    <row r="534" spans="1:49" x14ac:dyDescent="0.3">
      <c r="A534" s="3" t="s">
        <v>1093</v>
      </c>
      <c r="B534" s="4">
        <v>45869</v>
      </c>
      <c r="C534" s="4" t="str">
        <f t="shared" si="50"/>
        <v>Jul</v>
      </c>
      <c r="D534" s="4" t="str">
        <f t="shared" si="51"/>
        <v>2025</v>
      </c>
      <c r="E534" s="4">
        <v>45886</v>
      </c>
      <c r="F534" s="3" t="s">
        <v>23</v>
      </c>
      <c r="G534" s="3">
        <f t="shared" si="52"/>
        <v>17</v>
      </c>
      <c r="H534" s="3" t="s">
        <v>1094</v>
      </c>
      <c r="I534" s="3" t="str">
        <f>VLOOKUP($H534,Customers!$A$1:$I$721,2,FALSE)</f>
        <v>Shweta Malhotra</v>
      </c>
      <c r="J534" s="3" t="str">
        <f>VLOOKUP($H534,Customers!$A$1:$I$721,3,FALSE)</f>
        <v>Female</v>
      </c>
      <c r="K534" s="3">
        <f>VLOOKUP($H534,Customers!$A$1:$I$721,4,FALSE)</f>
        <v>21</v>
      </c>
      <c r="L534" s="3" t="str">
        <f>VLOOKUP($H534,Customers!$A$1:$I$721,5,FALSE)</f>
        <v>Coimbatore</v>
      </c>
      <c r="M534" s="3" t="str">
        <f>VLOOKUP($H534,Customers!$A$1:$I$721,6,FALSE)</f>
        <v>Tamil Nadu</v>
      </c>
      <c r="N534" s="3" t="str">
        <f>VLOOKUP($H534,Customers!$A$1:$I$721,7,FALSE)</f>
        <v>Salaried - Private</v>
      </c>
      <c r="O534" s="3">
        <f>VLOOKUP($H534,Customers!$A$1:$I$721,8,FALSE)</f>
        <v>880000</v>
      </c>
      <c r="P534" s="3" t="str">
        <f>VLOOKUP($H534,Customers!$A$1:$I$721,9,FALSE)</f>
        <v>Individual</v>
      </c>
      <c r="Q534" s="3" t="s">
        <v>42</v>
      </c>
      <c r="R534" s="3" t="str" cm="1">
        <f t="array" ref="R534:Y534">VLOOKUP($Q534,Cars[],{2,3,4,5,6,7,8,9},FALSE)</f>
        <v>Maruti Suzuki</v>
      </c>
      <c r="S534" s="3" t="str">
        <v>Swift</v>
      </c>
      <c r="T534" s="3" t="str">
        <v>Hatchback</v>
      </c>
      <c r="U534" s="3" t="str">
        <v>Petrol</v>
      </c>
      <c r="V534" s="3" t="str">
        <v>Manual</v>
      </c>
      <c r="W534" s="3">
        <v>650000</v>
      </c>
      <c r="X534" s="3">
        <v>2024</v>
      </c>
      <c r="Y534" s="3">
        <v>3</v>
      </c>
      <c r="Z534" s="3" t="s">
        <v>186</v>
      </c>
      <c r="AA534" s="3" t="str">
        <f>VLOOKUP(Z534,Dealers[],5,FALSE)</f>
        <v>South</v>
      </c>
      <c r="AB534" s="3" t="str" cm="1">
        <f t="array" ref="AB534:AE534">VLOOKUP($Z534,Dealers[],{2,7,8,9},FALSE)</f>
        <v>Coimbatore Car World</v>
      </c>
      <c r="AC534" s="3">
        <v>2015</v>
      </c>
      <c r="AD534" s="3">
        <v>4500</v>
      </c>
      <c r="AE534" s="3">
        <v>4.3</v>
      </c>
      <c r="AF534" s="3" t="s">
        <v>187</v>
      </c>
      <c r="AG534" s="3" t="str">
        <f>VLOOKUP($AF534,SalesPerson[],2,FALSE)</f>
        <v>Arjun Verma</v>
      </c>
      <c r="AH534" s="3">
        <f>_xlfn.XLOOKUP(AG534,Salespersons!$B:$B,Salespersons!$G:$G,,0)</f>
        <v>4</v>
      </c>
      <c r="AI534" s="3" t="str">
        <f>_xlfn.XLOOKUP(AG534,Salespersons!$B:$B,Salespersons!$I:$I,,0)</f>
        <v>True</v>
      </c>
      <c r="AJ534" s="3" t="s">
        <v>59</v>
      </c>
      <c r="AK534" s="14">
        <f t="shared" si="48"/>
        <v>0</v>
      </c>
      <c r="AL534" s="5">
        <v>0</v>
      </c>
      <c r="AM534" s="5">
        <f t="shared" si="49"/>
        <v>650000</v>
      </c>
      <c r="AN534" s="16">
        <f t="shared" si="53"/>
        <v>6.5</v>
      </c>
      <c r="AO534" s="3" t="s">
        <v>31</v>
      </c>
      <c r="AP534" s="3" t="s">
        <v>100</v>
      </c>
      <c r="AQ534" s="3" t="s">
        <v>22</v>
      </c>
      <c r="AR534" s="3" t="s">
        <v>24</v>
      </c>
      <c r="AS534" s="3" t="str" cm="1">
        <f t="array" ref="AS534:AW534">VLOOKUP($A534,Feedback[],{2,4,5,6,7},FALSE)</f>
        <v>FB0281</v>
      </c>
      <c r="AT534" s="3">
        <v>5</v>
      </c>
      <c r="AU534" s="3">
        <v>10</v>
      </c>
      <c r="AV534" s="3" t="str">
        <v>Email</v>
      </c>
      <c r="AW534" s="3" t="str">
        <v>None</v>
      </c>
    </row>
    <row r="535" spans="1:49" x14ac:dyDescent="0.3">
      <c r="A535" s="3" t="s">
        <v>1095</v>
      </c>
      <c r="B535" s="4">
        <v>45870</v>
      </c>
      <c r="C535" s="4" t="str">
        <f t="shared" si="50"/>
        <v>Aug</v>
      </c>
      <c r="D535" s="4" t="str">
        <f t="shared" si="51"/>
        <v>2025</v>
      </c>
      <c r="E535" s="4">
        <v>45900</v>
      </c>
      <c r="F535" s="3" t="s">
        <v>23</v>
      </c>
      <c r="G535" s="3">
        <f t="shared" si="52"/>
        <v>30</v>
      </c>
      <c r="H535" s="3" t="s">
        <v>1096</v>
      </c>
      <c r="I535" s="3" t="str">
        <f>VLOOKUP($H535,Customers!$A$1:$I$721,2,FALSE)</f>
        <v>Vivek Jain</v>
      </c>
      <c r="J535" s="3" t="str">
        <f>VLOOKUP($H535,Customers!$A$1:$I$721,3,FALSE)</f>
        <v>Male</v>
      </c>
      <c r="K535" s="3">
        <f>VLOOKUP($H535,Customers!$A$1:$I$721,4,FALSE)</f>
        <v>43</v>
      </c>
      <c r="L535" s="3" t="str">
        <f>VLOOKUP($H535,Customers!$A$1:$I$721,5,FALSE)</f>
        <v>Jaipur</v>
      </c>
      <c r="M535" s="3" t="str">
        <f>VLOOKUP($H535,Customers!$A$1:$I$721,6,FALSE)</f>
        <v>Rajasthan</v>
      </c>
      <c r="N535" s="3" t="str">
        <f>VLOOKUP($H535,Customers!$A$1:$I$721,7,FALSE)</f>
        <v>Salaried - Private</v>
      </c>
      <c r="O535" s="3">
        <f>VLOOKUP($H535,Customers!$A$1:$I$721,8,FALSE)</f>
        <v>570000</v>
      </c>
      <c r="P535" s="3" t="str">
        <f>VLOOKUP($H535,Customers!$A$1:$I$721,9,FALSE)</f>
        <v>Individual</v>
      </c>
      <c r="Q535" s="3" t="s">
        <v>99</v>
      </c>
      <c r="R535" s="3" t="str" cm="1">
        <f t="array" ref="R535:Y535">VLOOKUP($Q535,Cars[],{2,3,4,5,6,7,8,9},FALSE)</f>
        <v>Volkswagen</v>
      </c>
      <c r="S535" s="3" t="str">
        <v>Virtus</v>
      </c>
      <c r="T535" s="3" t="str">
        <v>Sedan</v>
      </c>
      <c r="U535" s="3" t="str">
        <v>Petrol</v>
      </c>
      <c r="V535" s="3" t="str">
        <v>Automatic</v>
      </c>
      <c r="W535" s="3">
        <v>1350000</v>
      </c>
      <c r="X535" s="3">
        <v>2022</v>
      </c>
      <c r="Y535" s="3">
        <v>3</v>
      </c>
      <c r="Z535" s="3" t="s">
        <v>146</v>
      </c>
      <c r="AA535" s="3" t="str">
        <f>VLOOKUP(Z535,Dealers[],5,FALSE)</f>
        <v>North</v>
      </c>
      <c r="AB535" s="3" t="str" cm="1">
        <f t="array" ref="AB535:AE535">VLOOKUP($Z535,Dealers[],{2,7,8,9},FALSE)</f>
        <v>Jaipur Wheels</v>
      </c>
      <c r="AC535" s="3">
        <v>2015</v>
      </c>
      <c r="AD535" s="3">
        <v>3000</v>
      </c>
      <c r="AE535" s="3">
        <v>3.5</v>
      </c>
      <c r="AF535" s="3" t="s">
        <v>147</v>
      </c>
      <c r="AG535" s="3" t="str">
        <f>VLOOKUP($AF535,SalesPerson[],2,FALSE)</f>
        <v>Mohit Yadav</v>
      </c>
      <c r="AH535" s="3">
        <f>_xlfn.XLOOKUP(AG535,Salespersons!$B:$B,Salespersons!$G:$G,,0)</f>
        <v>8</v>
      </c>
      <c r="AI535" s="3" t="str">
        <f>_xlfn.XLOOKUP(AG535,Salespersons!$B:$B,Salespersons!$I:$I,,0)</f>
        <v>True</v>
      </c>
      <c r="AJ535" s="3" t="s">
        <v>30</v>
      </c>
      <c r="AK535" s="14">
        <f t="shared" si="48"/>
        <v>0</v>
      </c>
      <c r="AL535" s="5">
        <v>0</v>
      </c>
      <c r="AM535" s="5">
        <f t="shared" si="49"/>
        <v>1350000</v>
      </c>
      <c r="AN535" s="16">
        <f t="shared" si="53"/>
        <v>13.5</v>
      </c>
      <c r="AO535" s="3" t="s">
        <v>31</v>
      </c>
      <c r="AP535" s="3" t="s">
        <v>100</v>
      </c>
      <c r="AQ535" s="3" t="s">
        <v>53</v>
      </c>
      <c r="AR535" s="3" t="s">
        <v>47</v>
      </c>
      <c r="AS535" s="3" t="str" cm="1">
        <f t="array" ref="AS535:AW535">VLOOKUP($A535,Feedback[],{2,4,5,6,7},FALSE)</f>
        <v>FB0282</v>
      </c>
      <c r="AT535" s="3">
        <v>5</v>
      </c>
      <c r="AU535" s="3">
        <v>10</v>
      </c>
      <c r="AV535" s="3" t="str">
        <v>Email</v>
      </c>
      <c r="AW535" s="3" t="str">
        <v>None</v>
      </c>
    </row>
    <row r="536" spans="1:49" x14ac:dyDescent="0.3">
      <c r="A536" s="3" t="s">
        <v>1097</v>
      </c>
      <c r="B536" s="4">
        <v>45870</v>
      </c>
      <c r="C536" s="4" t="str">
        <f t="shared" si="50"/>
        <v>Aug</v>
      </c>
      <c r="D536" s="4" t="str">
        <f t="shared" si="51"/>
        <v>2025</v>
      </c>
      <c r="E536" s="4">
        <v>45894</v>
      </c>
      <c r="F536" s="3" t="s">
        <v>23</v>
      </c>
      <c r="G536" s="3">
        <f t="shared" si="52"/>
        <v>24</v>
      </c>
      <c r="H536" s="3" t="s">
        <v>1098</v>
      </c>
      <c r="I536" s="3" t="str">
        <f>VLOOKUP($H536,Customers!$A$1:$I$721,2,FALSE)</f>
        <v>Ankit Bansal</v>
      </c>
      <c r="J536" s="3" t="str">
        <f>VLOOKUP($H536,Customers!$A$1:$I$721,3,FALSE)</f>
        <v>Male</v>
      </c>
      <c r="K536" s="3">
        <f>VLOOKUP($H536,Customers!$A$1:$I$721,4,FALSE)</f>
        <v>27</v>
      </c>
      <c r="L536" s="3" t="str">
        <f>VLOOKUP($H536,Customers!$A$1:$I$721,5,FALSE)</f>
        <v>Guwahati</v>
      </c>
      <c r="M536" s="3" t="str">
        <f>VLOOKUP($H536,Customers!$A$1:$I$721,6,FALSE)</f>
        <v>Assam</v>
      </c>
      <c r="N536" s="3" t="str">
        <f>VLOOKUP($H536,Customers!$A$1:$I$721,7,FALSE)</f>
        <v>Business Owner</v>
      </c>
      <c r="O536" s="3">
        <f>VLOOKUP($H536,Customers!$A$1:$I$721,8,FALSE)</f>
        <v>2220000</v>
      </c>
      <c r="P536" s="3" t="str">
        <f>VLOOKUP($H536,Customers!$A$1:$I$721,9,FALSE)</f>
        <v>Individual</v>
      </c>
      <c r="Q536" s="3" t="s">
        <v>42</v>
      </c>
      <c r="R536" s="3" t="str" cm="1">
        <f t="array" ref="R536:Y536">VLOOKUP($Q536,Cars[],{2,3,4,5,6,7,8,9},FALSE)</f>
        <v>Maruti Suzuki</v>
      </c>
      <c r="S536" s="3" t="str">
        <v>Swift</v>
      </c>
      <c r="T536" s="3" t="str">
        <v>Hatchback</v>
      </c>
      <c r="U536" s="3" t="str">
        <v>Petrol</v>
      </c>
      <c r="V536" s="3" t="str">
        <v>Manual</v>
      </c>
      <c r="W536" s="3">
        <v>650000</v>
      </c>
      <c r="X536" s="3">
        <v>2024</v>
      </c>
      <c r="Y536" s="3">
        <v>3</v>
      </c>
      <c r="Z536" s="3" t="s">
        <v>28</v>
      </c>
      <c r="AA536" s="3" t="str">
        <f>VLOOKUP(Z536,Dealers[],5,FALSE)</f>
        <v>North</v>
      </c>
      <c r="AB536" s="3" t="str" cm="1">
        <f t="array" ref="AB536:AE536">VLOOKUP($Z536,Dealers[],{2,7,8,9},FALSE)</f>
        <v>Ludhiana Wheels</v>
      </c>
      <c r="AC536" s="3">
        <v>2010</v>
      </c>
      <c r="AD536" s="3">
        <v>12000</v>
      </c>
      <c r="AE536" s="3">
        <v>4</v>
      </c>
      <c r="AF536" s="3" t="s">
        <v>29</v>
      </c>
      <c r="AG536" s="3" t="str">
        <f>VLOOKUP($AF536,SalesPerson[],2,FALSE)</f>
        <v>Harsh Nair</v>
      </c>
      <c r="AH536" s="3">
        <f>_xlfn.XLOOKUP(AG536,Salespersons!$B:$B,Salespersons!$G:$G,,0)</f>
        <v>8</v>
      </c>
      <c r="AI536" s="3" t="str">
        <f>_xlfn.XLOOKUP(AG536,Salespersons!$B:$B,Salespersons!$I:$I,,0)</f>
        <v>True</v>
      </c>
      <c r="AJ536" s="3" t="s">
        <v>75</v>
      </c>
      <c r="AK536" s="14">
        <f t="shared" si="48"/>
        <v>9.2307692307692316E-3</v>
      </c>
      <c r="AL536" s="5">
        <v>6000</v>
      </c>
      <c r="AM536" s="5">
        <f t="shared" si="49"/>
        <v>644000</v>
      </c>
      <c r="AN536" s="16">
        <f t="shared" si="53"/>
        <v>6.44</v>
      </c>
      <c r="AO536" s="3" t="s">
        <v>31</v>
      </c>
      <c r="AP536" s="3" t="s">
        <v>100</v>
      </c>
      <c r="AQ536" s="3" t="s">
        <v>119</v>
      </c>
      <c r="AR536" s="3" t="s">
        <v>24</v>
      </c>
      <c r="AS536" s="3" t="s">
        <v>4646</v>
      </c>
      <c r="AT536" s="3" t="s">
        <v>4646</v>
      </c>
      <c r="AU536" s="3" t="s">
        <v>4646</v>
      </c>
      <c r="AV536" s="3" t="s">
        <v>4646</v>
      </c>
      <c r="AW536" s="3" t="s">
        <v>4646</v>
      </c>
    </row>
    <row r="537" spans="1:49" x14ac:dyDescent="0.3">
      <c r="A537" s="3" t="s">
        <v>1099</v>
      </c>
      <c r="B537" s="4">
        <v>45874</v>
      </c>
      <c r="C537" s="4" t="str">
        <f t="shared" si="50"/>
        <v>Aug</v>
      </c>
      <c r="D537" s="4" t="str">
        <f t="shared" si="51"/>
        <v>2025</v>
      </c>
      <c r="E537" s="4">
        <v>45885</v>
      </c>
      <c r="F537" s="3" t="s">
        <v>23</v>
      </c>
      <c r="G537" s="3">
        <f t="shared" si="52"/>
        <v>11</v>
      </c>
      <c r="H537" s="3" t="s">
        <v>1037</v>
      </c>
      <c r="I537" s="3" t="str">
        <f>VLOOKUP($H537,Customers!$A$1:$I$721,2,FALSE)</f>
        <v>Aman Patel</v>
      </c>
      <c r="J537" s="3" t="str">
        <f>VLOOKUP($H537,Customers!$A$1:$I$721,3,FALSE)</f>
        <v>Male</v>
      </c>
      <c r="K537" s="3">
        <f>VLOOKUP($H537,Customers!$A$1:$I$721,4,FALSE)</f>
        <v>36</v>
      </c>
      <c r="L537" s="3" t="str">
        <f>VLOOKUP($H537,Customers!$A$1:$I$721,5,FALSE)</f>
        <v>Bhopal</v>
      </c>
      <c r="M537" s="3" t="str">
        <f>VLOOKUP($H537,Customers!$A$1:$I$721,6,FALSE)</f>
        <v>Madhya Pradesh</v>
      </c>
      <c r="N537" s="3" t="str">
        <f>VLOOKUP($H537,Customers!$A$1:$I$721,7,FALSE)</f>
        <v>Engineer</v>
      </c>
      <c r="O537" s="3">
        <f>VLOOKUP($H537,Customers!$A$1:$I$721,8,FALSE)</f>
        <v>1010000</v>
      </c>
      <c r="P537" s="3" t="str">
        <f>VLOOKUP($H537,Customers!$A$1:$I$721,9,FALSE)</f>
        <v>Individual</v>
      </c>
      <c r="Q537" s="3" t="s">
        <v>117</v>
      </c>
      <c r="R537" s="3" t="str" cm="1">
        <f t="array" ref="R537:Y537">VLOOKUP($Q537,Cars[],{2,3,4,5,6,7,8,9},FALSE)</f>
        <v>Kia</v>
      </c>
      <c r="S537" s="3" t="str">
        <v>Carens</v>
      </c>
      <c r="T537" s="3" t="str">
        <v>MPV</v>
      </c>
      <c r="U537" s="3" t="str">
        <v>Diesel</v>
      </c>
      <c r="V537" s="3" t="str">
        <v>Manual</v>
      </c>
      <c r="W537" s="3">
        <v>1200000</v>
      </c>
      <c r="X537" s="3">
        <v>2022</v>
      </c>
      <c r="Y537" s="3">
        <v>3</v>
      </c>
      <c r="Z537" s="3" t="s">
        <v>173</v>
      </c>
      <c r="AA537" s="3" t="str">
        <f>VLOOKUP(Z537,Dealers[],5,FALSE)</f>
        <v>South</v>
      </c>
      <c r="AB537" s="3" t="str" cm="1">
        <f t="array" ref="AB537:AE537">VLOOKUP($Z537,Dealers[],{2,7,8,9},FALSE)</f>
        <v>Chennai Wheels</v>
      </c>
      <c r="AC537" s="3">
        <v>2007</v>
      </c>
      <c r="AD537" s="3">
        <v>4500</v>
      </c>
      <c r="AE537" s="3">
        <v>4.7</v>
      </c>
      <c r="AF537" s="3" t="s">
        <v>447</v>
      </c>
      <c r="AG537" s="3" t="str">
        <f>VLOOKUP($AF537,SalesPerson[],2,FALSE)</f>
        <v>Karan Saini</v>
      </c>
      <c r="AH537" s="3">
        <f>_xlfn.XLOOKUP(AG537,Salespersons!$B:$B,Salespersons!$G:$G,,0)</f>
        <v>5</v>
      </c>
      <c r="AI537" s="3" t="str">
        <f>_xlfn.XLOOKUP(AG537,Salespersons!$B:$B,Salespersons!$I:$I,,0)</f>
        <v>True</v>
      </c>
      <c r="AJ537" s="3" t="s">
        <v>30</v>
      </c>
      <c r="AK537" s="14">
        <f t="shared" si="48"/>
        <v>1.7500000000000002E-2</v>
      </c>
      <c r="AL537" s="5">
        <v>21000</v>
      </c>
      <c r="AM537" s="5">
        <f t="shared" si="49"/>
        <v>1179000</v>
      </c>
      <c r="AN537" s="16">
        <f t="shared" si="53"/>
        <v>11.79</v>
      </c>
      <c r="AO537" s="3" t="s">
        <v>20</v>
      </c>
      <c r="AP537" s="3" t="s">
        <v>21</v>
      </c>
      <c r="AQ537" s="3" t="s">
        <v>122</v>
      </c>
      <c r="AR537" s="3" t="s">
        <v>24</v>
      </c>
      <c r="AS537" s="3" t="str" cm="1">
        <f t="array" ref="AS537:AW537">VLOOKUP($A537,Feedback[],{2,4,5,6,7},FALSE)</f>
        <v>FB0283</v>
      </c>
      <c r="AT537" s="3">
        <v>3</v>
      </c>
      <c r="AU537" s="3">
        <v>7</v>
      </c>
      <c r="AV537" s="3" t="str">
        <v>Online Survey</v>
      </c>
      <c r="AW537" s="3" t="str">
        <v>Delivery Delay</v>
      </c>
    </row>
    <row r="538" spans="1:49" x14ac:dyDescent="0.3">
      <c r="A538" s="3" t="s">
        <v>1100</v>
      </c>
      <c r="B538" s="4">
        <v>45875</v>
      </c>
      <c r="C538" s="4" t="str">
        <f t="shared" si="50"/>
        <v>Aug</v>
      </c>
      <c r="D538" s="4" t="str">
        <f t="shared" si="51"/>
        <v>2025</v>
      </c>
      <c r="E538" s="4">
        <v>45910</v>
      </c>
      <c r="F538" s="3" t="s">
        <v>23</v>
      </c>
      <c r="G538" s="3">
        <f t="shared" si="52"/>
        <v>35</v>
      </c>
      <c r="H538" s="3" t="s">
        <v>1101</v>
      </c>
      <c r="I538" s="3" t="str">
        <f>VLOOKUP($H538,Customers!$A$1:$I$721,2,FALSE)</f>
        <v>Rakesh Malhotra</v>
      </c>
      <c r="J538" s="3" t="str">
        <f>VLOOKUP($H538,Customers!$A$1:$I$721,3,FALSE)</f>
        <v>Male</v>
      </c>
      <c r="K538" s="3">
        <f>VLOOKUP($H538,Customers!$A$1:$I$721,4,FALSE)</f>
        <v>22</v>
      </c>
      <c r="L538" s="3" t="str">
        <f>VLOOKUP($H538,Customers!$A$1:$I$721,5,FALSE)</f>
        <v>Ludhiana</v>
      </c>
      <c r="M538" s="3" t="str">
        <f>VLOOKUP($H538,Customers!$A$1:$I$721,6,FALSE)</f>
        <v>Punjab</v>
      </c>
      <c r="N538" s="3" t="str">
        <f>VLOOKUP($H538,Customers!$A$1:$I$721,7,FALSE)</f>
        <v>Salaried - Private</v>
      </c>
      <c r="O538" s="3">
        <f>VLOOKUP($H538,Customers!$A$1:$I$721,8,FALSE)</f>
        <v>970000</v>
      </c>
      <c r="P538" s="3" t="str">
        <f>VLOOKUP($H538,Customers!$A$1:$I$721,9,FALSE)</f>
        <v>Individual</v>
      </c>
      <c r="Q538" s="3" t="s">
        <v>195</v>
      </c>
      <c r="R538" s="3" t="str" cm="1">
        <f t="array" ref="R538:Y538">VLOOKUP($Q538,Cars[],{2,3,4,5,6,7,8,9},FALSE)</f>
        <v>Renault</v>
      </c>
      <c r="S538" s="3" t="str">
        <v>Kiger</v>
      </c>
      <c r="T538" s="3" t="str">
        <v>SUV</v>
      </c>
      <c r="U538" s="3" t="str">
        <v>Petrol</v>
      </c>
      <c r="V538" s="3" t="str">
        <v>Manual</v>
      </c>
      <c r="W538" s="3">
        <v>700000</v>
      </c>
      <c r="X538" s="3">
        <v>2021</v>
      </c>
      <c r="Y538" s="3">
        <v>4</v>
      </c>
      <c r="Z538" s="3" t="s">
        <v>28</v>
      </c>
      <c r="AA538" s="3" t="str">
        <f>VLOOKUP(Z538,Dealers[],5,FALSE)</f>
        <v>North</v>
      </c>
      <c r="AB538" s="3" t="str" cm="1">
        <f t="array" ref="AB538:AE538">VLOOKUP($Z538,Dealers[],{2,7,8,9},FALSE)</f>
        <v>Ludhiana Wheels</v>
      </c>
      <c r="AC538" s="3">
        <v>2010</v>
      </c>
      <c r="AD538" s="3">
        <v>12000</v>
      </c>
      <c r="AE538" s="3">
        <v>4</v>
      </c>
      <c r="AF538" s="3" t="s">
        <v>89</v>
      </c>
      <c r="AG538" s="3" t="str">
        <f>VLOOKUP($AF538,SalesPerson[],2,FALSE)</f>
        <v>Akash Verma</v>
      </c>
      <c r="AH538" s="3">
        <f>_xlfn.XLOOKUP(AG538,Salespersons!$B:$B,Salespersons!$G:$G,,0)</f>
        <v>8</v>
      </c>
      <c r="AI538" s="3" t="str">
        <f>_xlfn.XLOOKUP(AG538,Salespersons!$B:$B,Salespersons!$I:$I,,0)</f>
        <v>True</v>
      </c>
      <c r="AJ538" s="3" t="s">
        <v>78</v>
      </c>
      <c r="AK538" s="14">
        <f t="shared" si="48"/>
        <v>3.4285714285714287E-2</v>
      </c>
      <c r="AL538" s="5">
        <v>24000</v>
      </c>
      <c r="AM538" s="5">
        <f t="shared" si="49"/>
        <v>676000</v>
      </c>
      <c r="AN538" s="16">
        <f t="shared" si="53"/>
        <v>6.76</v>
      </c>
      <c r="AO538" s="3" t="s">
        <v>31</v>
      </c>
      <c r="AP538" s="3" t="s">
        <v>96</v>
      </c>
      <c r="AQ538" s="3" t="s">
        <v>46</v>
      </c>
      <c r="AR538" s="3" t="s">
        <v>47</v>
      </c>
      <c r="AS538" s="3" t="s">
        <v>4646</v>
      </c>
      <c r="AT538" s="3" t="s">
        <v>4646</v>
      </c>
      <c r="AU538" s="3" t="s">
        <v>4646</v>
      </c>
      <c r="AV538" s="3" t="s">
        <v>4646</v>
      </c>
      <c r="AW538" s="3" t="s">
        <v>4646</v>
      </c>
    </row>
    <row r="539" spans="1:49" x14ac:dyDescent="0.3">
      <c r="A539" s="3" t="s">
        <v>1102</v>
      </c>
      <c r="B539" s="4">
        <v>45875</v>
      </c>
      <c r="C539" s="4" t="str">
        <f t="shared" si="50"/>
        <v>Aug</v>
      </c>
      <c r="D539" s="4" t="str">
        <f t="shared" si="51"/>
        <v>2025</v>
      </c>
      <c r="E539" s="4">
        <v>45890</v>
      </c>
      <c r="F539" s="3" t="s">
        <v>23</v>
      </c>
      <c r="G539" s="3">
        <f t="shared" si="52"/>
        <v>15</v>
      </c>
      <c r="H539" s="3" t="s">
        <v>1103</v>
      </c>
      <c r="I539" s="3" t="str">
        <f>VLOOKUP($H539,Customers!$A$1:$I$721,2,FALSE)</f>
        <v>Jatin Chauhan</v>
      </c>
      <c r="J539" s="3" t="str">
        <f>VLOOKUP($H539,Customers!$A$1:$I$721,3,FALSE)</f>
        <v>Male</v>
      </c>
      <c r="K539" s="3">
        <f>VLOOKUP($H539,Customers!$A$1:$I$721,4,FALSE)</f>
        <v>35</v>
      </c>
      <c r="L539" s="3" t="str">
        <f>VLOOKUP($H539,Customers!$A$1:$I$721,5,FALSE)</f>
        <v>Guwahati</v>
      </c>
      <c r="M539" s="3" t="str">
        <f>VLOOKUP($H539,Customers!$A$1:$I$721,6,FALSE)</f>
        <v>Assam</v>
      </c>
      <c r="N539" s="3" t="str">
        <f>VLOOKUP($H539,Customers!$A$1:$I$721,7,FALSE)</f>
        <v>Student/Other</v>
      </c>
      <c r="O539" s="3">
        <f>VLOOKUP($H539,Customers!$A$1:$I$721,8,FALSE)</f>
        <v>370000</v>
      </c>
      <c r="P539" s="3" t="str">
        <f>VLOOKUP($H539,Customers!$A$1:$I$721,9,FALSE)</f>
        <v>Individual</v>
      </c>
      <c r="Q539" s="3" t="s">
        <v>56</v>
      </c>
      <c r="R539" s="3" t="str" cm="1">
        <f t="array" ref="R539:Y539">VLOOKUP($Q539,Cars[],{2,3,4,5,6,7,8,9},FALSE)</f>
        <v>Maruti Suzuki</v>
      </c>
      <c r="S539" s="3" t="str">
        <v>Baleno</v>
      </c>
      <c r="T539" s="3" t="str">
        <v>Hatchback</v>
      </c>
      <c r="U539" s="3" t="str">
        <v>Petrol</v>
      </c>
      <c r="V539" s="3" t="str">
        <v>Automatic</v>
      </c>
      <c r="W539" s="3">
        <v>760000</v>
      </c>
      <c r="X539" s="3">
        <v>2022</v>
      </c>
      <c r="Y539" s="3">
        <v>2</v>
      </c>
      <c r="Z539" s="3" t="s">
        <v>159</v>
      </c>
      <c r="AA539" s="3" t="str">
        <f>VLOOKUP(Z539,Dealers[],5,FALSE)</f>
        <v>North</v>
      </c>
      <c r="AB539" s="3" t="str" cm="1">
        <f t="array" ref="AB539:AE539">VLOOKUP($Z539,Dealers[],{2,7,8,9},FALSE)</f>
        <v>Lucknow Motors</v>
      </c>
      <c r="AC539" s="3">
        <v>2013</v>
      </c>
      <c r="AD539" s="3">
        <v>3000</v>
      </c>
      <c r="AE539" s="3">
        <v>4.4000000000000004</v>
      </c>
      <c r="AF539" s="3" t="s">
        <v>359</v>
      </c>
      <c r="AG539" s="3" t="str">
        <f>VLOOKUP($AF539,SalesPerson[],2,FALSE)</f>
        <v>Kunal Mishra</v>
      </c>
      <c r="AH539" s="3">
        <f>_xlfn.XLOOKUP(AG539,Salespersons!$B:$B,Salespersons!$G:$G,,0)</f>
        <v>5</v>
      </c>
      <c r="AI539" s="3" t="str">
        <f>_xlfn.XLOOKUP(AG539,Salespersons!$B:$B,Salespersons!$I:$I,,0)</f>
        <v>True</v>
      </c>
      <c r="AJ539" s="3" t="s">
        <v>59</v>
      </c>
      <c r="AK539" s="14">
        <f t="shared" si="48"/>
        <v>2.763157894736842E-2</v>
      </c>
      <c r="AL539" s="5">
        <v>21000</v>
      </c>
      <c r="AM539" s="5">
        <f t="shared" si="49"/>
        <v>739000</v>
      </c>
      <c r="AN539" s="16">
        <f t="shared" si="53"/>
        <v>7.39</v>
      </c>
      <c r="AO539" s="3" t="s">
        <v>31</v>
      </c>
      <c r="AP539" s="3" t="s">
        <v>39</v>
      </c>
      <c r="AQ539" s="3" t="s">
        <v>86</v>
      </c>
      <c r="AR539" s="3" t="s">
        <v>47</v>
      </c>
      <c r="AS539" s="3" t="str" cm="1">
        <f t="array" ref="AS539:AW539">VLOOKUP($A539,Feedback[],{2,4,5,6,7},FALSE)</f>
        <v>FB0284</v>
      </c>
      <c r="AT539" s="3">
        <v>4</v>
      </c>
      <c r="AU539" s="3">
        <v>7</v>
      </c>
      <c r="AV539" s="3" t="str">
        <v>Dealer Visit</v>
      </c>
      <c r="AW539" s="3" t="str">
        <v>None</v>
      </c>
    </row>
    <row r="540" spans="1:49" x14ac:dyDescent="0.3">
      <c r="A540" s="3" t="s">
        <v>1104</v>
      </c>
      <c r="B540" s="4">
        <v>45875</v>
      </c>
      <c r="C540" s="4" t="str">
        <f t="shared" si="50"/>
        <v>Aug</v>
      </c>
      <c r="D540" s="4" t="str">
        <f t="shared" si="51"/>
        <v>2025</v>
      </c>
      <c r="E540" s="4">
        <v>45885</v>
      </c>
      <c r="F540" s="3" t="s">
        <v>23</v>
      </c>
      <c r="G540" s="3">
        <f t="shared" si="52"/>
        <v>10</v>
      </c>
      <c r="H540" s="3" t="s">
        <v>1105</v>
      </c>
      <c r="I540" s="3" t="str">
        <f>VLOOKUP($H540,Customers!$A$1:$I$721,2,FALSE)</f>
        <v>Lokesh Iyer</v>
      </c>
      <c r="J540" s="3" t="str">
        <f>VLOOKUP($H540,Customers!$A$1:$I$721,3,FALSE)</f>
        <v>Male</v>
      </c>
      <c r="K540" s="3">
        <f>VLOOKUP($H540,Customers!$A$1:$I$721,4,FALSE)</f>
        <v>29</v>
      </c>
      <c r="L540" s="3" t="str">
        <f>VLOOKUP($H540,Customers!$A$1:$I$721,5,FALSE)</f>
        <v>Noida</v>
      </c>
      <c r="M540" s="3" t="str">
        <f>VLOOKUP($H540,Customers!$A$1:$I$721,6,FALSE)</f>
        <v>Uttar Pradesh</v>
      </c>
      <c r="N540" s="3" t="str">
        <f>VLOOKUP($H540,Customers!$A$1:$I$721,7,FALSE)</f>
        <v>Farmer</v>
      </c>
      <c r="O540" s="3">
        <f>VLOOKUP($H540,Customers!$A$1:$I$721,8,FALSE)</f>
        <v>310000</v>
      </c>
      <c r="P540" s="3" t="str">
        <f>VLOOKUP($H540,Customers!$A$1:$I$721,9,FALSE)</f>
        <v>Individual</v>
      </c>
      <c r="Q540" s="3" t="s">
        <v>67</v>
      </c>
      <c r="R540" s="3" t="str" cm="1">
        <f t="array" ref="R540:Y540">VLOOKUP($Q540,Cars[],{2,3,4,5,6,7,8,9},FALSE)</f>
        <v>Maruti Suzuki</v>
      </c>
      <c r="S540" s="3" t="str">
        <v>Dzire</v>
      </c>
      <c r="T540" s="3" t="str">
        <v>Sedan</v>
      </c>
      <c r="U540" s="3" t="str">
        <v>Petrol</v>
      </c>
      <c r="V540" s="3" t="str">
        <v>Manual</v>
      </c>
      <c r="W540" s="3">
        <v>690000</v>
      </c>
      <c r="X540" s="3">
        <v>2024</v>
      </c>
      <c r="Y540" s="3">
        <v>3</v>
      </c>
      <c r="Z540" s="3" t="s">
        <v>112</v>
      </c>
      <c r="AA540" s="3" t="str">
        <f>VLOOKUP(Z540,Dealers[],5,FALSE)</f>
        <v>North</v>
      </c>
      <c r="AB540" s="3" t="str" cm="1">
        <f t="array" ref="AB540:AE540">VLOOKUP($Z540,Dealers[],{2,7,8,9},FALSE)</f>
        <v>Noida Car World</v>
      </c>
      <c r="AC540" s="3">
        <v>2007</v>
      </c>
      <c r="AD540" s="3">
        <v>10000</v>
      </c>
      <c r="AE540" s="3">
        <v>3.8</v>
      </c>
      <c r="AF540" s="3" t="s">
        <v>216</v>
      </c>
      <c r="AG540" s="3" t="str">
        <f>VLOOKUP($AF540,SalesPerson[],2,FALSE)</f>
        <v>Imran Joshi</v>
      </c>
      <c r="AH540" s="3">
        <f>_xlfn.XLOOKUP(AG540,Salespersons!$B:$B,Salespersons!$G:$G,,0)</f>
        <v>4</v>
      </c>
      <c r="AI540" s="3" t="str">
        <f>_xlfn.XLOOKUP(AG540,Salespersons!$B:$B,Salespersons!$I:$I,,0)</f>
        <v>True</v>
      </c>
      <c r="AJ540" s="3" t="s">
        <v>59</v>
      </c>
      <c r="AK540" s="14">
        <f t="shared" si="48"/>
        <v>0</v>
      </c>
      <c r="AL540" s="5">
        <v>0</v>
      </c>
      <c r="AM540" s="5">
        <f t="shared" si="49"/>
        <v>690000</v>
      </c>
      <c r="AN540" s="16">
        <f t="shared" si="53"/>
        <v>6.9</v>
      </c>
      <c r="AO540" s="3" t="s">
        <v>20</v>
      </c>
      <c r="AP540" s="3" t="s">
        <v>21</v>
      </c>
      <c r="AQ540" s="3" t="s">
        <v>46</v>
      </c>
      <c r="AR540" s="3" t="s">
        <v>24</v>
      </c>
      <c r="AS540" s="3" t="s">
        <v>4646</v>
      </c>
      <c r="AT540" s="3" t="s">
        <v>4646</v>
      </c>
      <c r="AU540" s="3" t="s">
        <v>4646</v>
      </c>
      <c r="AV540" s="3" t="s">
        <v>4646</v>
      </c>
      <c r="AW540" s="3" t="s">
        <v>4646</v>
      </c>
    </row>
    <row r="541" spans="1:49" x14ac:dyDescent="0.3">
      <c r="A541" s="3" t="s">
        <v>1106</v>
      </c>
      <c r="B541" s="4">
        <v>45879</v>
      </c>
      <c r="C541" s="4" t="str">
        <f t="shared" si="50"/>
        <v>Aug</v>
      </c>
      <c r="D541" s="4" t="str">
        <f t="shared" si="51"/>
        <v>2025</v>
      </c>
      <c r="E541" s="4">
        <v>45899</v>
      </c>
      <c r="F541" s="3" t="s">
        <v>23</v>
      </c>
      <c r="G541" s="3">
        <f t="shared" si="52"/>
        <v>20</v>
      </c>
      <c r="H541" s="3" t="s">
        <v>1107</v>
      </c>
      <c r="I541" s="3" t="str">
        <f>VLOOKUP($H541,Customers!$A$1:$I$721,2,FALSE)</f>
        <v>Gaurav Iyer</v>
      </c>
      <c r="J541" s="3" t="str">
        <f>VLOOKUP($H541,Customers!$A$1:$I$721,3,FALSE)</f>
        <v>Male</v>
      </c>
      <c r="K541" s="3">
        <f>VLOOKUP($H541,Customers!$A$1:$I$721,4,FALSE)</f>
        <v>23</v>
      </c>
      <c r="L541" s="3" t="str">
        <f>VLOOKUP($H541,Customers!$A$1:$I$721,5,FALSE)</f>
        <v>Hyderabad</v>
      </c>
      <c r="M541" s="3" t="str">
        <f>VLOOKUP($H541,Customers!$A$1:$I$721,6,FALSE)</f>
        <v>Telangana</v>
      </c>
      <c r="N541" s="3" t="str">
        <f>VLOOKUP($H541,Customers!$A$1:$I$721,7,FALSE)</f>
        <v>Salaried - Private</v>
      </c>
      <c r="O541" s="3">
        <f>VLOOKUP($H541,Customers!$A$1:$I$721,8,FALSE)</f>
        <v>1640000</v>
      </c>
      <c r="P541" s="3" t="str">
        <f>VLOOKUP($H541,Customers!$A$1:$I$721,9,FALSE)</f>
        <v>Individual</v>
      </c>
      <c r="Q541" s="3" t="s">
        <v>67</v>
      </c>
      <c r="R541" s="3" t="str" cm="1">
        <f t="array" ref="R541:Y541">VLOOKUP($Q541,Cars[],{2,3,4,5,6,7,8,9},FALSE)</f>
        <v>Maruti Suzuki</v>
      </c>
      <c r="S541" s="3" t="str">
        <v>Dzire</v>
      </c>
      <c r="T541" s="3" t="str">
        <v>Sedan</v>
      </c>
      <c r="U541" s="3" t="str">
        <v>Petrol</v>
      </c>
      <c r="V541" s="3" t="str">
        <v>Manual</v>
      </c>
      <c r="W541" s="3">
        <v>690000</v>
      </c>
      <c r="X541" s="3">
        <v>2024</v>
      </c>
      <c r="Y541" s="3">
        <v>3</v>
      </c>
      <c r="Z541" s="3" t="s">
        <v>68</v>
      </c>
      <c r="AA541" s="3" t="str">
        <f>VLOOKUP(Z541,Dealers[],5,FALSE)</f>
        <v>South</v>
      </c>
      <c r="AB541" s="3" t="str" cm="1">
        <f t="array" ref="AB541:AE541">VLOOKUP($Z541,Dealers[],{2,7,8,9},FALSE)</f>
        <v>Hyderabad Automobiles</v>
      </c>
      <c r="AC541" s="3">
        <v>2019</v>
      </c>
      <c r="AD541" s="3">
        <v>4500</v>
      </c>
      <c r="AE541" s="3">
        <v>3.8</v>
      </c>
      <c r="AF541" s="3" t="s">
        <v>69</v>
      </c>
      <c r="AG541" s="3" t="str">
        <f>VLOOKUP($AF541,SalesPerson[],2,FALSE)</f>
        <v>Mohit Patel</v>
      </c>
      <c r="AH541" s="3">
        <f>_xlfn.XLOOKUP(AG541,Salespersons!$B:$B,Salespersons!$G:$G,,0)</f>
        <v>7</v>
      </c>
      <c r="AI541" s="3" t="str">
        <f>_xlfn.XLOOKUP(AG541,Salespersons!$B:$B,Salespersons!$I:$I,,0)</f>
        <v>True</v>
      </c>
      <c r="AJ541" s="3" t="s">
        <v>19</v>
      </c>
      <c r="AK541" s="14">
        <f t="shared" si="48"/>
        <v>3.9130434782608699E-2</v>
      </c>
      <c r="AL541" s="5">
        <v>27000</v>
      </c>
      <c r="AM541" s="5">
        <f t="shared" si="49"/>
        <v>663000</v>
      </c>
      <c r="AN541" s="16">
        <f t="shared" si="53"/>
        <v>6.63</v>
      </c>
      <c r="AO541" s="3" t="s">
        <v>31</v>
      </c>
      <c r="AP541" s="3" t="s">
        <v>70</v>
      </c>
      <c r="AQ541" s="3" t="s">
        <v>53</v>
      </c>
      <c r="AR541" s="3" t="s">
        <v>24</v>
      </c>
      <c r="AS541" s="3" t="str" cm="1">
        <f t="array" ref="AS541:AW541">VLOOKUP($A541,Feedback[],{2,4,5,6,7},FALSE)</f>
        <v>FB0285</v>
      </c>
      <c r="AT541" s="3">
        <v>3</v>
      </c>
      <c r="AU541" s="3">
        <v>4</v>
      </c>
      <c r="AV541" s="3" t="str">
        <v>Dealer Visit</v>
      </c>
      <c r="AW541" s="3" t="str">
        <v>Delivery Delay</v>
      </c>
    </row>
    <row r="542" spans="1:49" x14ac:dyDescent="0.3">
      <c r="A542" s="3" t="s">
        <v>1108</v>
      </c>
      <c r="B542" s="4">
        <v>45881</v>
      </c>
      <c r="C542" s="4" t="str">
        <f t="shared" si="50"/>
        <v>Aug</v>
      </c>
      <c r="D542" s="4" t="str">
        <f t="shared" si="51"/>
        <v>2025</v>
      </c>
      <c r="E542" s="4">
        <v>45900</v>
      </c>
      <c r="F542" s="3" t="s">
        <v>23</v>
      </c>
      <c r="G542" s="3">
        <f t="shared" si="52"/>
        <v>19</v>
      </c>
      <c r="H542" s="3" t="s">
        <v>899</v>
      </c>
      <c r="I542" s="3" t="str">
        <f>VLOOKUP($H542,Customers!$A$1:$I$721,2,FALSE)</f>
        <v>Nitin Kapoor</v>
      </c>
      <c r="J542" s="3" t="str">
        <f>VLOOKUP($H542,Customers!$A$1:$I$721,3,FALSE)</f>
        <v>Male</v>
      </c>
      <c r="K542" s="3">
        <f>VLOOKUP($H542,Customers!$A$1:$I$721,4,FALSE)</f>
        <v>36</v>
      </c>
      <c r="L542" s="3" t="str">
        <f>VLOOKUP($H542,Customers!$A$1:$I$721,5,FALSE)</f>
        <v>Bhopal</v>
      </c>
      <c r="M542" s="3" t="str">
        <f>VLOOKUP($H542,Customers!$A$1:$I$721,6,FALSE)</f>
        <v>Madhya Pradesh</v>
      </c>
      <c r="N542" s="3" t="str">
        <f>VLOOKUP($H542,Customers!$A$1:$I$721,7,FALSE)</f>
        <v>Self-Employed Professional</v>
      </c>
      <c r="O542" s="3">
        <f>VLOOKUP($H542,Customers!$A$1:$I$721,8,FALSE)</f>
        <v>1450000</v>
      </c>
      <c r="P542" s="3" t="str">
        <f>VLOOKUP($H542,Customers!$A$1:$I$721,9,FALSE)</f>
        <v>Individual</v>
      </c>
      <c r="Q542" s="3" t="s">
        <v>56</v>
      </c>
      <c r="R542" s="3" t="str" cm="1">
        <f t="array" ref="R542:Y542">VLOOKUP($Q542,Cars[],{2,3,4,5,6,7,8,9},FALSE)</f>
        <v>Maruti Suzuki</v>
      </c>
      <c r="S542" s="3" t="str">
        <v>Baleno</v>
      </c>
      <c r="T542" s="3" t="str">
        <v>Hatchback</v>
      </c>
      <c r="U542" s="3" t="str">
        <v>Petrol</v>
      </c>
      <c r="V542" s="3" t="str">
        <v>Automatic</v>
      </c>
      <c r="W542" s="3">
        <v>760000</v>
      </c>
      <c r="X542" s="3">
        <v>2022</v>
      </c>
      <c r="Y542" s="3">
        <v>2</v>
      </c>
      <c r="Z542" s="3" t="s">
        <v>73</v>
      </c>
      <c r="AA542" s="3" t="str">
        <f>VLOOKUP(Z542,Dealers[],5,FALSE)</f>
        <v>Central</v>
      </c>
      <c r="AB542" s="3" t="str" cm="1">
        <f t="array" ref="AB542:AE542">VLOOKUP($Z542,Dealers[],{2,7,8,9},FALSE)</f>
        <v>Indore Wheels</v>
      </c>
      <c r="AC542" s="3">
        <v>2019</v>
      </c>
      <c r="AD542" s="3">
        <v>3000</v>
      </c>
      <c r="AE542" s="3">
        <v>4.7</v>
      </c>
      <c r="AF542" s="3" t="s">
        <v>74</v>
      </c>
      <c r="AG542" s="3" t="str">
        <f>VLOOKUP($AF542,SalesPerson[],2,FALSE)</f>
        <v>Kunal Shah</v>
      </c>
      <c r="AH542" s="3">
        <f>_xlfn.XLOOKUP(AG542,Salespersons!$B:$B,Salespersons!$G:$G,,0)</f>
        <v>8</v>
      </c>
      <c r="AI542" s="3" t="str">
        <f>_xlfn.XLOOKUP(AG542,Salespersons!$B:$B,Salespersons!$I:$I,,0)</f>
        <v>True</v>
      </c>
      <c r="AJ542" s="3" t="s">
        <v>19</v>
      </c>
      <c r="AK542" s="14">
        <f t="shared" si="48"/>
        <v>1.9736842105263157E-2</v>
      </c>
      <c r="AL542" s="5">
        <v>15000</v>
      </c>
      <c r="AM542" s="5">
        <f t="shared" si="49"/>
        <v>745000</v>
      </c>
      <c r="AN542" s="16">
        <f t="shared" si="53"/>
        <v>7.45</v>
      </c>
      <c r="AO542" s="3" t="s">
        <v>95</v>
      </c>
      <c r="AP542" s="3" t="s">
        <v>32</v>
      </c>
      <c r="AQ542" s="3" t="s">
        <v>53</v>
      </c>
      <c r="AR542" s="3" t="s">
        <v>24</v>
      </c>
      <c r="AS542" s="3" t="s">
        <v>4646</v>
      </c>
      <c r="AT542" s="3" t="s">
        <v>4646</v>
      </c>
      <c r="AU542" s="3" t="s">
        <v>4646</v>
      </c>
      <c r="AV542" s="3" t="s">
        <v>4646</v>
      </c>
      <c r="AW542" s="3" t="s">
        <v>4646</v>
      </c>
    </row>
    <row r="543" spans="1:49" x14ac:dyDescent="0.3">
      <c r="A543" s="3" t="s">
        <v>1109</v>
      </c>
      <c r="B543" s="4">
        <v>45881</v>
      </c>
      <c r="C543" s="4" t="str">
        <f t="shared" si="50"/>
        <v>Aug</v>
      </c>
      <c r="D543" s="4" t="str">
        <f t="shared" si="51"/>
        <v>2025</v>
      </c>
      <c r="E543" s="3"/>
      <c r="F543" s="3" t="s">
        <v>114</v>
      </c>
      <c r="G543" s="3" t="str">
        <f t="shared" si="52"/>
        <v/>
      </c>
      <c r="H543" s="3" t="s">
        <v>1110</v>
      </c>
      <c r="I543" s="3" t="str">
        <f>VLOOKUP($H543,Customers!$A$1:$I$721,2,FALSE)</f>
        <v>Kunal Yadav</v>
      </c>
      <c r="J543" s="3" t="str">
        <f>VLOOKUP($H543,Customers!$A$1:$I$721,3,FALSE)</f>
        <v>Male</v>
      </c>
      <c r="K543" s="3">
        <f>VLOOKUP($H543,Customers!$A$1:$I$721,4,FALSE)</f>
        <v>58</v>
      </c>
      <c r="L543" s="3" t="str">
        <f>VLOOKUP($H543,Customers!$A$1:$I$721,5,FALSE)</f>
        <v>Patna</v>
      </c>
      <c r="M543" s="3" t="str">
        <f>VLOOKUP($H543,Customers!$A$1:$I$721,6,FALSE)</f>
        <v>Bihar</v>
      </c>
      <c r="N543" s="3" t="str">
        <f>VLOOKUP($H543,Customers!$A$1:$I$721,7,FALSE)</f>
        <v>Doctor</v>
      </c>
      <c r="O543" s="3">
        <f>VLOOKUP($H543,Customers!$A$1:$I$721,8,FALSE)</f>
        <v>2680000</v>
      </c>
      <c r="P543" s="3" t="str">
        <f>VLOOKUP($H543,Customers!$A$1:$I$721,9,FALSE)</f>
        <v>Individual</v>
      </c>
      <c r="Q543" s="3" t="s">
        <v>62</v>
      </c>
      <c r="R543" s="3" t="str" cm="1">
        <f t="array" ref="R543:Y543">VLOOKUP($Q543,Cars[],{2,3,4,5,6,7,8,9},FALSE)</f>
        <v>Honda</v>
      </c>
      <c r="S543" s="3" t="str">
        <v>City</v>
      </c>
      <c r="T543" s="3" t="str">
        <v>Sedan</v>
      </c>
      <c r="U543" s="3" t="str">
        <v>Petrol</v>
      </c>
      <c r="V543" s="3" t="str">
        <v>Automatic</v>
      </c>
      <c r="W543" s="3">
        <v>1250000</v>
      </c>
      <c r="X543" s="3">
        <v>2023</v>
      </c>
      <c r="Y543" s="3">
        <v>4</v>
      </c>
      <c r="Z543" s="3" t="s">
        <v>249</v>
      </c>
      <c r="AA543" s="3" t="str">
        <f>VLOOKUP(Z543,Dealers[],5,FALSE)</f>
        <v>East</v>
      </c>
      <c r="AB543" s="3" t="str" cm="1">
        <f t="array" ref="AB543:AE543">VLOOKUP($Z543,Dealers[],{2,7,8,9},FALSE)</f>
        <v>Patna Autoplex</v>
      </c>
      <c r="AC543" s="3">
        <v>2007</v>
      </c>
      <c r="AD543" s="3">
        <v>8000</v>
      </c>
      <c r="AE543" s="3">
        <v>3.9</v>
      </c>
      <c r="AF543" s="3" t="s">
        <v>396</v>
      </c>
      <c r="AG543" s="3" t="str">
        <f>VLOOKUP($AF543,SalesPerson[],2,FALSE)</f>
        <v>Akash Pillai</v>
      </c>
      <c r="AH543" s="3">
        <f>_xlfn.XLOOKUP(AG543,Salespersons!$B:$B,Salespersons!$G:$G,,0)</f>
        <v>7</v>
      </c>
      <c r="AI543" s="3" t="str">
        <f>_xlfn.XLOOKUP(AG543,Salespersons!$B:$B,Salespersons!$I:$I,,0)</f>
        <v>True</v>
      </c>
      <c r="AJ543" s="3" t="s">
        <v>30</v>
      </c>
      <c r="AK543" s="14">
        <f t="shared" si="48"/>
        <v>8.0000000000000002E-3</v>
      </c>
      <c r="AL543" s="5">
        <v>10000</v>
      </c>
      <c r="AM543" s="5">
        <f t="shared" si="49"/>
        <v>1240000</v>
      </c>
      <c r="AN543" s="16">
        <f t="shared" si="53"/>
        <v>12.4</v>
      </c>
      <c r="AO543" s="3" t="s">
        <v>95</v>
      </c>
      <c r="AP543" s="3" t="s">
        <v>227</v>
      </c>
      <c r="AQ543" s="3" t="s">
        <v>53</v>
      </c>
      <c r="AR543" s="3" t="s">
        <v>24</v>
      </c>
      <c r="AS543" s="3" t="s">
        <v>4646</v>
      </c>
      <c r="AT543" s="3" t="s">
        <v>4646</v>
      </c>
      <c r="AU543" s="3" t="s">
        <v>4646</v>
      </c>
      <c r="AV543" s="3" t="s">
        <v>4646</v>
      </c>
      <c r="AW543" s="3" t="s">
        <v>4646</v>
      </c>
    </row>
    <row r="544" spans="1:49" x14ac:dyDescent="0.3">
      <c r="A544" s="3" t="s">
        <v>1111</v>
      </c>
      <c r="B544" s="4">
        <v>45882</v>
      </c>
      <c r="C544" s="4" t="str">
        <f t="shared" si="50"/>
        <v>Aug</v>
      </c>
      <c r="D544" s="4" t="str">
        <f t="shared" si="51"/>
        <v>2025</v>
      </c>
      <c r="E544" s="4">
        <v>45902</v>
      </c>
      <c r="F544" s="3" t="s">
        <v>23</v>
      </c>
      <c r="G544" s="3">
        <f t="shared" si="52"/>
        <v>20</v>
      </c>
      <c r="H544" s="3" t="s">
        <v>1112</v>
      </c>
      <c r="I544" s="3" t="str">
        <f>VLOOKUP($H544,Customers!$A$1:$I$721,2,FALSE)</f>
        <v>Imran Yadav</v>
      </c>
      <c r="J544" s="3" t="str">
        <f>VLOOKUP($H544,Customers!$A$1:$I$721,3,FALSE)</f>
        <v>Male</v>
      </c>
      <c r="K544" s="3">
        <f>VLOOKUP($H544,Customers!$A$1:$I$721,4,FALSE)</f>
        <v>29</v>
      </c>
      <c r="L544" s="3" t="str">
        <f>VLOOKUP($H544,Customers!$A$1:$I$721,5,FALSE)</f>
        <v>Noida</v>
      </c>
      <c r="M544" s="3" t="str">
        <f>VLOOKUP($H544,Customers!$A$1:$I$721,6,FALSE)</f>
        <v>Uttar Pradesh</v>
      </c>
      <c r="N544" s="3" t="str">
        <f>VLOOKUP($H544,Customers!$A$1:$I$721,7,FALSE)</f>
        <v>Engineer</v>
      </c>
      <c r="O544" s="3">
        <f>VLOOKUP($H544,Customers!$A$1:$I$721,8,FALSE)</f>
        <v>920000</v>
      </c>
      <c r="P544" s="3" t="str">
        <f>VLOOKUP($H544,Customers!$A$1:$I$721,9,FALSE)</f>
        <v>Individual</v>
      </c>
      <c r="Q544" s="3" t="s">
        <v>145</v>
      </c>
      <c r="R544" s="3" t="str" cm="1">
        <f t="array" ref="R544:Y544">VLOOKUP($Q544,Cars[],{2,3,4,5,6,7,8,9},FALSE)</f>
        <v>Hyundai</v>
      </c>
      <c r="S544" s="3" t="str">
        <v>i20</v>
      </c>
      <c r="T544" s="3" t="str">
        <v>Hatchback</v>
      </c>
      <c r="U544" s="3" t="str">
        <v>Petrol</v>
      </c>
      <c r="V544" s="3" t="str">
        <v>Automatic</v>
      </c>
      <c r="W544" s="3">
        <v>780000</v>
      </c>
      <c r="X544" s="3">
        <v>2023</v>
      </c>
      <c r="Y544" s="3">
        <v>2</v>
      </c>
      <c r="Z544" s="3" t="s">
        <v>159</v>
      </c>
      <c r="AA544" s="3" t="str">
        <f>VLOOKUP(Z544,Dealers[],5,FALSE)</f>
        <v>North</v>
      </c>
      <c r="AB544" s="3" t="str" cm="1">
        <f t="array" ref="AB544:AE544">VLOOKUP($Z544,Dealers[],{2,7,8,9},FALSE)</f>
        <v>Lucknow Motors</v>
      </c>
      <c r="AC544" s="3">
        <v>2013</v>
      </c>
      <c r="AD544" s="3">
        <v>3000</v>
      </c>
      <c r="AE544" s="3">
        <v>4.4000000000000004</v>
      </c>
      <c r="AF544" s="3" t="s">
        <v>160</v>
      </c>
      <c r="AG544" s="3" t="str">
        <f>VLOOKUP($AF544,SalesPerson[],2,FALSE)</f>
        <v>Tarun Patel</v>
      </c>
      <c r="AH544" s="3">
        <f>_xlfn.XLOOKUP(AG544,Salespersons!$B:$B,Salespersons!$G:$G,,0)</f>
        <v>4</v>
      </c>
      <c r="AI544" s="3" t="str">
        <f>_xlfn.XLOOKUP(AG544,Salespersons!$B:$B,Salespersons!$I:$I,,0)</f>
        <v>True</v>
      </c>
      <c r="AJ544" s="3" t="s">
        <v>78</v>
      </c>
      <c r="AK544" s="14">
        <f t="shared" si="48"/>
        <v>8.9743589743589737E-3</v>
      </c>
      <c r="AL544" s="5">
        <v>7000</v>
      </c>
      <c r="AM544" s="5">
        <f t="shared" si="49"/>
        <v>773000</v>
      </c>
      <c r="AN544" s="16">
        <f t="shared" si="53"/>
        <v>7.73</v>
      </c>
      <c r="AO544" s="3" t="s">
        <v>31</v>
      </c>
      <c r="AP544" s="3" t="s">
        <v>32</v>
      </c>
      <c r="AQ544" s="3" t="s">
        <v>119</v>
      </c>
      <c r="AR544" s="3" t="s">
        <v>24</v>
      </c>
      <c r="AS544" s="3" t="s">
        <v>4646</v>
      </c>
      <c r="AT544" s="3" t="s">
        <v>4646</v>
      </c>
      <c r="AU544" s="3" t="s">
        <v>4646</v>
      </c>
      <c r="AV544" s="3" t="s">
        <v>4646</v>
      </c>
      <c r="AW544" s="3" t="s">
        <v>4646</v>
      </c>
    </row>
    <row r="545" spans="1:49" x14ac:dyDescent="0.3">
      <c r="A545" s="3" t="s">
        <v>1113</v>
      </c>
      <c r="B545" s="4">
        <v>45883</v>
      </c>
      <c r="C545" s="4" t="str">
        <f t="shared" si="50"/>
        <v>Aug</v>
      </c>
      <c r="D545" s="4" t="str">
        <f t="shared" si="51"/>
        <v>2025</v>
      </c>
      <c r="E545" s="4">
        <v>45893</v>
      </c>
      <c r="F545" s="3" t="s">
        <v>23</v>
      </c>
      <c r="G545" s="3">
        <f t="shared" si="52"/>
        <v>10</v>
      </c>
      <c r="H545" s="3" t="s">
        <v>1114</v>
      </c>
      <c r="I545" s="3" t="str">
        <f>VLOOKUP($H545,Customers!$A$1:$I$721,2,FALSE)</f>
        <v>Jatin Bose</v>
      </c>
      <c r="J545" s="3" t="str">
        <f>VLOOKUP($H545,Customers!$A$1:$I$721,3,FALSE)</f>
        <v>Male</v>
      </c>
      <c r="K545" s="3">
        <f>VLOOKUP($H545,Customers!$A$1:$I$721,4,FALSE)</f>
        <v>43</v>
      </c>
      <c r="L545" s="3" t="str">
        <f>VLOOKUP($H545,Customers!$A$1:$I$721,5,FALSE)</f>
        <v>Noida</v>
      </c>
      <c r="M545" s="3" t="str">
        <f>VLOOKUP($H545,Customers!$A$1:$I$721,6,FALSE)</f>
        <v>Uttar Pradesh</v>
      </c>
      <c r="N545" s="3" t="str">
        <f>VLOOKUP($H545,Customers!$A$1:$I$721,7,FALSE)</f>
        <v>Salaried - Private</v>
      </c>
      <c r="O545" s="3">
        <f>VLOOKUP($H545,Customers!$A$1:$I$721,8,FALSE)</f>
        <v>630000</v>
      </c>
      <c r="P545" s="3" t="str">
        <f>VLOOKUP($H545,Customers!$A$1:$I$721,9,FALSE)</f>
        <v>Individual</v>
      </c>
      <c r="Q545" s="3" t="s">
        <v>280</v>
      </c>
      <c r="R545" s="3" t="str" cm="1">
        <f t="array" ref="R545:Y545">VLOOKUP($Q545,Cars[],{2,3,4,5,6,7,8,9},FALSE)</f>
        <v>Toyota</v>
      </c>
      <c r="S545" s="3" t="str">
        <v>Urban Cruiser Hyryder</v>
      </c>
      <c r="T545" s="3" t="str">
        <v>SUV</v>
      </c>
      <c r="U545" s="3" t="str">
        <v>Hybrid</v>
      </c>
      <c r="V545" s="3" t="str">
        <v>Automatic</v>
      </c>
      <c r="W545" s="3">
        <v>1350000</v>
      </c>
      <c r="X545" s="3">
        <v>2022</v>
      </c>
      <c r="Y545" s="3">
        <v>5</v>
      </c>
      <c r="Z545" s="3" t="s">
        <v>249</v>
      </c>
      <c r="AA545" s="3" t="str">
        <f>VLOOKUP(Z545,Dealers[],5,FALSE)</f>
        <v>East</v>
      </c>
      <c r="AB545" s="3" t="str" cm="1">
        <f t="array" ref="AB545:AE545">VLOOKUP($Z545,Dealers[],{2,7,8,9},FALSE)</f>
        <v>Patna Autoplex</v>
      </c>
      <c r="AC545" s="3">
        <v>2007</v>
      </c>
      <c r="AD545" s="3">
        <v>8000</v>
      </c>
      <c r="AE545" s="3">
        <v>3.9</v>
      </c>
      <c r="AF545" s="3" t="s">
        <v>457</v>
      </c>
      <c r="AG545" s="3" t="str">
        <f>VLOOKUP($AF545,SalesPerson[],2,FALSE)</f>
        <v>Priya Singh</v>
      </c>
      <c r="AH545" s="3">
        <f>_xlfn.XLOOKUP(AG545,Salespersons!$B:$B,Salespersons!$G:$G,,0)</f>
        <v>7</v>
      </c>
      <c r="AI545" s="3" t="str">
        <f>_xlfn.XLOOKUP(AG545,Salespersons!$B:$B,Salespersons!$I:$I,,0)</f>
        <v>True</v>
      </c>
      <c r="AJ545" s="3" t="s">
        <v>75</v>
      </c>
      <c r="AK545" s="14">
        <f t="shared" si="48"/>
        <v>0</v>
      </c>
      <c r="AL545" s="5">
        <v>0</v>
      </c>
      <c r="AM545" s="5">
        <f t="shared" si="49"/>
        <v>1350000</v>
      </c>
      <c r="AN545" s="16">
        <f t="shared" si="53"/>
        <v>13.5</v>
      </c>
      <c r="AO545" s="3" t="s">
        <v>20</v>
      </c>
      <c r="AP545" s="3" t="s">
        <v>21</v>
      </c>
      <c r="AQ545" s="3" t="s">
        <v>119</v>
      </c>
      <c r="AR545" s="3" t="s">
        <v>24</v>
      </c>
      <c r="AS545" s="3" t="s">
        <v>4646</v>
      </c>
      <c r="AT545" s="3" t="s">
        <v>4646</v>
      </c>
      <c r="AU545" s="3" t="s">
        <v>4646</v>
      </c>
      <c r="AV545" s="3" t="s">
        <v>4646</v>
      </c>
      <c r="AW545" s="3" t="s">
        <v>4646</v>
      </c>
    </row>
    <row r="546" spans="1:49" x14ac:dyDescent="0.3">
      <c r="A546" s="3" t="s">
        <v>1115</v>
      </c>
      <c r="B546" s="4">
        <v>45883</v>
      </c>
      <c r="C546" s="4" t="str">
        <f t="shared" si="50"/>
        <v>Aug</v>
      </c>
      <c r="D546" s="4" t="str">
        <f t="shared" si="51"/>
        <v>2025</v>
      </c>
      <c r="E546" s="4">
        <v>45901</v>
      </c>
      <c r="F546" s="3" t="s">
        <v>23</v>
      </c>
      <c r="G546" s="3">
        <f t="shared" si="52"/>
        <v>18</v>
      </c>
      <c r="H546" s="3" t="s">
        <v>776</v>
      </c>
      <c r="I546" s="3" t="str">
        <f>VLOOKUP($H546,Customers!$A$1:$I$721,2,FALSE)</f>
        <v>Kamal Bansal</v>
      </c>
      <c r="J546" s="3" t="str">
        <f>VLOOKUP($H546,Customers!$A$1:$I$721,3,FALSE)</f>
        <v>Male</v>
      </c>
      <c r="K546" s="3">
        <f>VLOOKUP($H546,Customers!$A$1:$I$721,4,FALSE)</f>
        <v>26</v>
      </c>
      <c r="L546" s="3" t="str">
        <f>VLOOKUP($H546,Customers!$A$1:$I$721,5,FALSE)</f>
        <v>Surat</v>
      </c>
      <c r="M546" s="3" t="str">
        <f>VLOOKUP($H546,Customers!$A$1:$I$721,6,FALSE)</f>
        <v>Gujarat</v>
      </c>
      <c r="N546" s="3" t="str">
        <f>VLOOKUP($H546,Customers!$A$1:$I$721,7,FALSE)</f>
        <v>Business Owner</v>
      </c>
      <c r="O546" s="3">
        <f>VLOOKUP($H546,Customers!$A$1:$I$721,8,FALSE)</f>
        <v>1980000</v>
      </c>
      <c r="P546" s="3" t="str">
        <f>VLOOKUP($H546,Customers!$A$1:$I$721,9,FALSE)</f>
        <v>Individual</v>
      </c>
      <c r="Q546" s="3" t="s">
        <v>103</v>
      </c>
      <c r="R546" s="3" t="str" cm="1">
        <f t="array" ref="R546:Y546">VLOOKUP($Q546,Cars[],{2,3,4,5,6,7,8,9},FALSE)</f>
        <v>Maruti Suzuki</v>
      </c>
      <c r="S546" s="3" t="str">
        <v>Ertiga</v>
      </c>
      <c r="T546" s="3" t="str">
        <v>MPV</v>
      </c>
      <c r="U546" s="3" t="str">
        <v>CNG</v>
      </c>
      <c r="V546" s="3" t="str">
        <v>Manual</v>
      </c>
      <c r="W546" s="3">
        <v>900000</v>
      </c>
      <c r="X546" s="3">
        <v>2022</v>
      </c>
      <c r="Y546" s="3">
        <v>3</v>
      </c>
      <c r="Z546" s="3" t="s">
        <v>209</v>
      </c>
      <c r="AA546" s="3" t="str">
        <f>VLOOKUP(Z546,Dealers[],5,FALSE)</f>
        <v>West</v>
      </c>
      <c r="AB546" s="3" t="str" cm="1">
        <f t="array" ref="AB546:AE546">VLOOKUP($Z546,Dealers[],{2,7,8,9},FALSE)</f>
        <v>Ahmedabad Auto Hub</v>
      </c>
      <c r="AC546" s="3">
        <v>2011</v>
      </c>
      <c r="AD546" s="3">
        <v>12000</v>
      </c>
      <c r="AE546" s="3">
        <v>3.8</v>
      </c>
      <c r="AF546" s="3" t="s">
        <v>210</v>
      </c>
      <c r="AG546" s="3" t="str">
        <f>VLOOKUP($AF546,SalesPerson[],2,FALSE)</f>
        <v>Varun Malhotra</v>
      </c>
      <c r="AH546" s="3">
        <f>_xlfn.XLOOKUP(AG546,Salespersons!$B:$B,Salespersons!$G:$G,,0)</f>
        <v>8</v>
      </c>
      <c r="AI546" s="3" t="str">
        <f>_xlfn.XLOOKUP(AG546,Salespersons!$B:$B,Salespersons!$I:$I,,0)</f>
        <v>True</v>
      </c>
      <c r="AJ546" s="3" t="s">
        <v>78</v>
      </c>
      <c r="AK546" s="14">
        <f t="shared" si="48"/>
        <v>2.7777777777777776E-2</v>
      </c>
      <c r="AL546" s="5">
        <v>25000</v>
      </c>
      <c r="AM546" s="5">
        <f t="shared" si="49"/>
        <v>875000</v>
      </c>
      <c r="AN546" s="16">
        <f t="shared" si="53"/>
        <v>8.75</v>
      </c>
      <c r="AO546" s="3" t="s">
        <v>31</v>
      </c>
      <c r="AP546" s="3" t="s">
        <v>180</v>
      </c>
      <c r="AQ546" s="3" t="s">
        <v>119</v>
      </c>
      <c r="AR546" s="3" t="s">
        <v>24</v>
      </c>
      <c r="AS546" s="3" t="str" cm="1">
        <f t="array" ref="AS546:AW546">VLOOKUP($A546,Feedback[],{2,4,5,6,7},FALSE)</f>
        <v>FB0286</v>
      </c>
      <c r="AT546" s="3">
        <v>2</v>
      </c>
      <c r="AU546" s="3">
        <v>4</v>
      </c>
      <c r="AV546" s="3" t="str">
        <v>Email</v>
      </c>
      <c r="AW546" s="3" t="str">
        <v>Pricing</v>
      </c>
    </row>
    <row r="547" spans="1:49" x14ac:dyDescent="0.3">
      <c r="A547" s="3" t="s">
        <v>1116</v>
      </c>
      <c r="B547" s="4">
        <v>45883</v>
      </c>
      <c r="C547" s="4" t="str">
        <f t="shared" si="50"/>
        <v>Aug</v>
      </c>
      <c r="D547" s="4" t="str">
        <f t="shared" si="51"/>
        <v>2025</v>
      </c>
      <c r="E547" s="4">
        <v>45903</v>
      </c>
      <c r="F547" s="3" t="s">
        <v>23</v>
      </c>
      <c r="G547" s="3">
        <f t="shared" si="52"/>
        <v>20</v>
      </c>
      <c r="H547" s="3" t="s">
        <v>645</v>
      </c>
      <c r="I547" s="3" t="str">
        <f>VLOOKUP($H547,Customers!$A$1:$I$721,2,FALSE)</f>
        <v>Komal Agarwal</v>
      </c>
      <c r="J547" s="3" t="str">
        <f>VLOOKUP($H547,Customers!$A$1:$I$721,3,FALSE)</f>
        <v>Female</v>
      </c>
      <c r="K547" s="3">
        <f>VLOOKUP($H547,Customers!$A$1:$I$721,4,FALSE)</f>
        <v>34</v>
      </c>
      <c r="L547" s="3" t="str">
        <f>VLOOKUP($H547,Customers!$A$1:$I$721,5,FALSE)</f>
        <v>Hyderabad</v>
      </c>
      <c r="M547" s="3" t="str">
        <f>VLOOKUP($H547,Customers!$A$1:$I$721,6,FALSE)</f>
        <v>Telangana</v>
      </c>
      <c r="N547" s="3" t="str">
        <f>VLOOKUP($H547,Customers!$A$1:$I$721,7,FALSE)</f>
        <v>Teacher</v>
      </c>
      <c r="O547" s="3">
        <f>VLOOKUP($H547,Customers!$A$1:$I$721,8,FALSE)</f>
        <v>870000</v>
      </c>
      <c r="P547" s="3" t="str">
        <f>VLOOKUP($H547,Customers!$A$1:$I$721,9,FALSE)</f>
        <v>Individual</v>
      </c>
      <c r="Q547" s="3" t="s">
        <v>16</v>
      </c>
      <c r="R547" s="3" t="str" cm="1">
        <f t="array" ref="R547:Y547">VLOOKUP($Q547,Cars[],{2,3,4,5,6,7,8,9},FALSE)</f>
        <v>Mahindra</v>
      </c>
      <c r="S547" s="3" t="str">
        <v>Bolero</v>
      </c>
      <c r="T547" s="3" t="str">
        <v>SUV</v>
      </c>
      <c r="U547" s="3" t="str">
        <v>Diesel</v>
      </c>
      <c r="V547" s="3" t="str">
        <v>Manual</v>
      </c>
      <c r="W547" s="3">
        <v>1000000</v>
      </c>
      <c r="X547" s="3">
        <v>2019</v>
      </c>
      <c r="Y547" s="3">
        <v>3</v>
      </c>
      <c r="Z547" s="3" t="s">
        <v>68</v>
      </c>
      <c r="AA547" s="3" t="str">
        <f>VLOOKUP(Z547,Dealers[],5,FALSE)</f>
        <v>South</v>
      </c>
      <c r="AB547" s="3" t="str" cm="1">
        <f t="array" ref="AB547:AE547">VLOOKUP($Z547,Dealers[],{2,7,8,9},FALSE)</f>
        <v>Hyderabad Automobiles</v>
      </c>
      <c r="AC547" s="3">
        <v>2019</v>
      </c>
      <c r="AD547" s="3">
        <v>4500</v>
      </c>
      <c r="AE547" s="3">
        <v>3.8</v>
      </c>
      <c r="AF547" s="3" t="s">
        <v>69</v>
      </c>
      <c r="AG547" s="3" t="str">
        <f>VLOOKUP($AF547,SalesPerson[],2,FALSE)</f>
        <v>Mohit Patel</v>
      </c>
      <c r="AH547" s="3">
        <f>_xlfn.XLOOKUP(AG547,Salespersons!$B:$B,Salespersons!$G:$G,,0)</f>
        <v>7</v>
      </c>
      <c r="AI547" s="3" t="str">
        <f>_xlfn.XLOOKUP(AG547,Salespersons!$B:$B,Salespersons!$I:$I,,0)</f>
        <v>True</v>
      </c>
      <c r="AJ547" s="3" t="s">
        <v>45</v>
      </c>
      <c r="AK547" s="14">
        <f t="shared" si="48"/>
        <v>2.8000000000000001E-2</v>
      </c>
      <c r="AL547" s="5">
        <v>28000</v>
      </c>
      <c r="AM547" s="5">
        <f t="shared" si="49"/>
        <v>972000</v>
      </c>
      <c r="AN547" s="16">
        <f t="shared" si="53"/>
        <v>9.7200000000000006</v>
      </c>
      <c r="AO547" s="3" t="s">
        <v>20</v>
      </c>
      <c r="AP547" s="3" t="s">
        <v>21</v>
      </c>
      <c r="AQ547" s="3" t="s">
        <v>122</v>
      </c>
      <c r="AR547" s="3" t="s">
        <v>47</v>
      </c>
      <c r="AS547" s="3" t="str" cm="1">
        <f t="array" ref="AS547:AW547">VLOOKUP($A547,Feedback[],{2,4,5,6,7},FALSE)</f>
        <v>FB0287</v>
      </c>
      <c r="AT547" s="3">
        <v>4</v>
      </c>
      <c r="AU547" s="3">
        <v>9</v>
      </c>
      <c r="AV547" s="3" t="str">
        <v>Online Survey</v>
      </c>
      <c r="AW547" s="3" t="str">
        <v>None</v>
      </c>
    </row>
    <row r="548" spans="1:49" x14ac:dyDescent="0.3">
      <c r="A548" s="3" t="s">
        <v>1117</v>
      </c>
      <c r="B548" s="4">
        <v>45884</v>
      </c>
      <c r="C548" s="4" t="str">
        <f t="shared" si="50"/>
        <v>Aug</v>
      </c>
      <c r="D548" s="4" t="str">
        <f t="shared" si="51"/>
        <v>2025</v>
      </c>
      <c r="E548" s="4">
        <v>45887</v>
      </c>
      <c r="F548" s="3" t="s">
        <v>23</v>
      </c>
      <c r="G548" s="3">
        <f t="shared" si="52"/>
        <v>3</v>
      </c>
      <c r="H548" s="3" t="s">
        <v>1107</v>
      </c>
      <c r="I548" s="3" t="str">
        <f>VLOOKUP($H548,Customers!$A$1:$I$721,2,FALSE)</f>
        <v>Gaurav Iyer</v>
      </c>
      <c r="J548" s="3" t="str">
        <f>VLOOKUP($H548,Customers!$A$1:$I$721,3,FALSE)</f>
        <v>Male</v>
      </c>
      <c r="K548" s="3">
        <f>VLOOKUP($H548,Customers!$A$1:$I$721,4,FALSE)</f>
        <v>23</v>
      </c>
      <c r="L548" s="3" t="str">
        <f>VLOOKUP($H548,Customers!$A$1:$I$721,5,FALSE)</f>
        <v>Hyderabad</v>
      </c>
      <c r="M548" s="3" t="str">
        <f>VLOOKUP($H548,Customers!$A$1:$I$721,6,FALSE)</f>
        <v>Telangana</v>
      </c>
      <c r="N548" s="3" t="str">
        <f>VLOOKUP($H548,Customers!$A$1:$I$721,7,FALSE)</f>
        <v>Salaried - Private</v>
      </c>
      <c r="O548" s="3">
        <f>VLOOKUP($H548,Customers!$A$1:$I$721,8,FALSE)</f>
        <v>1640000</v>
      </c>
      <c r="P548" s="3" t="str">
        <f>VLOOKUP($H548,Customers!$A$1:$I$721,9,FALSE)</f>
        <v>Individual</v>
      </c>
      <c r="Q548" s="3" t="s">
        <v>153</v>
      </c>
      <c r="R548" s="3" t="str" cm="1">
        <f t="array" ref="R548:Y548">VLOOKUP($Q548,Cars[],{2,3,4,5,6,7,8,9},FALSE)</f>
        <v>Honda</v>
      </c>
      <c r="S548" s="3" t="str">
        <v>Amaze</v>
      </c>
      <c r="T548" s="3" t="str">
        <v>Sedan</v>
      </c>
      <c r="U548" s="3" t="str">
        <v>Petrol</v>
      </c>
      <c r="V548" s="3" t="str">
        <v>Manual</v>
      </c>
      <c r="W548" s="3">
        <v>800000</v>
      </c>
      <c r="X548" s="3">
        <v>2024</v>
      </c>
      <c r="Y548" s="3">
        <v>3</v>
      </c>
      <c r="Z548" s="3" t="s">
        <v>68</v>
      </c>
      <c r="AA548" s="3" t="str">
        <f>VLOOKUP(Z548,Dealers[],5,FALSE)</f>
        <v>South</v>
      </c>
      <c r="AB548" s="3" t="str" cm="1">
        <f t="array" ref="AB548:AE548">VLOOKUP($Z548,Dealers[],{2,7,8,9},FALSE)</f>
        <v>Hyderabad Automobiles</v>
      </c>
      <c r="AC548" s="3">
        <v>2019</v>
      </c>
      <c r="AD548" s="3">
        <v>4500</v>
      </c>
      <c r="AE548" s="3">
        <v>3.8</v>
      </c>
      <c r="AF548" s="3" t="s">
        <v>831</v>
      </c>
      <c r="AG548" s="3" t="str">
        <f>VLOOKUP($AF548,SalesPerson[],2,FALSE)</f>
        <v>Vivek Das</v>
      </c>
      <c r="AH548" s="3">
        <f>_xlfn.XLOOKUP(AG548,Salespersons!$B:$B,Salespersons!$G:$G,,0)</f>
        <v>8</v>
      </c>
      <c r="AI548" s="3" t="str">
        <f>_xlfn.XLOOKUP(AG548,Salespersons!$B:$B,Salespersons!$I:$I,,0)</f>
        <v>False</v>
      </c>
      <c r="AJ548" s="3" t="s">
        <v>78</v>
      </c>
      <c r="AK548" s="14">
        <f t="shared" si="48"/>
        <v>0</v>
      </c>
      <c r="AL548" s="5">
        <v>0</v>
      </c>
      <c r="AM548" s="5">
        <f t="shared" si="49"/>
        <v>800000</v>
      </c>
      <c r="AN548" s="16">
        <f t="shared" si="53"/>
        <v>8</v>
      </c>
      <c r="AO548" s="3" t="s">
        <v>20</v>
      </c>
      <c r="AP548" s="3" t="s">
        <v>21</v>
      </c>
      <c r="AQ548" s="3" t="s">
        <v>46</v>
      </c>
      <c r="AR548" s="3" t="s">
        <v>24</v>
      </c>
      <c r="AS548" s="3" t="s">
        <v>4646</v>
      </c>
      <c r="AT548" s="3" t="s">
        <v>4646</v>
      </c>
      <c r="AU548" s="3" t="s">
        <v>4646</v>
      </c>
      <c r="AV548" s="3" t="s">
        <v>4646</v>
      </c>
      <c r="AW548" s="3" t="s">
        <v>4646</v>
      </c>
    </row>
    <row r="549" spans="1:49" x14ac:dyDescent="0.3">
      <c r="A549" s="3" t="s">
        <v>1118</v>
      </c>
      <c r="B549" s="4">
        <v>45884</v>
      </c>
      <c r="C549" s="4" t="str">
        <f t="shared" si="50"/>
        <v>Aug</v>
      </c>
      <c r="D549" s="4" t="str">
        <f t="shared" si="51"/>
        <v>2025</v>
      </c>
      <c r="E549" s="4">
        <v>45915</v>
      </c>
      <c r="F549" s="3" t="s">
        <v>23</v>
      </c>
      <c r="G549" s="3">
        <f t="shared" si="52"/>
        <v>31</v>
      </c>
      <c r="H549" s="3" t="s">
        <v>1119</v>
      </c>
      <c r="I549" s="3" t="str">
        <f>VLOOKUP($H549,Customers!$A$1:$I$721,2,FALSE)</f>
        <v>Mohit Mishra</v>
      </c>
      <c r="J549" s="3" t="str">
        <f>VLOOKUP($H549,Customers!$A$1:$I$721,3,FALSE)</f>
        <v>Male</v>
      </c>
      <c r="K549" s="3">
        <f>VLOOKUP($H549,Customers!$A$1:$I$721,4,FALSE)</f>
        <v>46</v>
      </c>
      <c r="L549" s="3" t="str">
        <f>VLOOKUP($H549,Customers!$A$1:$I$721,5,FALSE)</f>
        <v>Jaipur</v>
      </c>
      <c r="M549" s="3" t="str">
        <f>VLOOKUP($H549,Customers!$A$1:$I$721,6,FALSE)</f>
        <v>Rajasthan</v>
      </c>
      <c r="N549" s="3" t="str">
        <f>VLOOKUP($H549,Customers!$A$1:$I$721,7,FALSE)</f>
        <v>Farmer</v>
      </c>
      <c r="O549" s="3">
        <f>VLOOKUP($H549,Customers!$A$1:$I$721,8,FALSE)</f>
        <v>700000</v>
      </c>
      <c r="P549" s="3" t="str">
        <f>VLOOKUP($H549,Customers!$A$1:$I$721,9,FALSE)</f>
        <v>Individual</v>
      </c>
      <c r="Q549" s="3" t="s">
        <v>332</v>
      </c>
      <c r="R549" s="3" t="str" cm="1">
        <f t="array" ref="R549:Y549">VLOOKUP($Q549,Cars[],{2,3,4,5,6,7,8,9},FALSE)</f>
        <v>Kia</v>
      </c>
      <c r="S549" s="3" t="str">
        <v>Seltos</v>
      </c>
      <c r="T549" s="3" t="str">
        <v>SUV</v>
      </c>
      <c r="U549" s="3" t="str">
        <v>Petrol</v>
      </c>
      <c r="V549" s="3" t="str">
        <v>Automatic</v>
      </c>
      <c r="W549" s="3">
        <v>1350000</v>
      </c>
      <c r="X549" s="3">
        <v>2023</v>
      </c>
      <c r="Y549" s="3">
        <v>3</v>
      </c>
      <c r="Z549" s="3" t="s">
        <v>146</v>
      </c>
      <c r="AA549" s="3" t="str">
        <f>VLOOKUP(Z549,Dealers[],5,FALSE)</f>
        <v>North</v>
      </c>
      <c r="AB549" s="3" t="str" cm="1">
        <f t="array" ref="AB549:AE549">VLOOKUP($Z549,Dealers[],{2,7,8,9},FALSE)</f>
        <v>Jaipur Wheels</v>
      </c>
      <c r="AC549" s="3">
        <v>2015</v>
      </c>
      <c r="AD549" s="3">
        <v>3000</v>
      </c>
      <c r="AE549" s="3">
        <v>3.5</v>
      </c>
      <c r="AF549" s="3" t="s">
        <v>147</v>
      </c>
      <c r="AG549" s="3" t="str">
        <f>VLOOKUP($AF549,SalesPerson[],2,FALSE)</f>
        <v>Mohit Yadav</v>
      </c>
      <c r="AH549" s="3">
        <f>_xlfn.XLOOKUP(AG549,Salespersons!$B:$B,Salespersons!$G:$G,,0)</f>
        <v>8</v>
      </c>
      <c r="AI549" s="3" t="str">
        <f>_xlfn.XLOOKUP(AG549,Salespersons!$B:$B,Salespersons!$I:$I,,0)</f>
        <v>True</v>
      </c>
      <c r="AJ549" s="3" t="s">
        <v>78</v>
      </c>
      <c r="AK549" s="14">
        <f t="shared" si="48"/>
        <v>0</v>
      </c>
      <c r="AL549" s="5">
        <v>0</v>
      </c>
      <c r="AM549" s="5">
        <f t="shared" si="49"/>
        <v>1350000</v>
      </c>
      <c r="AN549" s="16">
        <f t="shared" si="53"/>
        <v>13.5</v>
      </c>
      <c r="AO549" s="3" t="s">
        <v>31</v>
      </c>
      <c r="AP549" s="3" t="s">
        <v>100</v>
      </c>
      <c r="AQ549" s="3" t="s">
        <v>53</v>
      </c>
      <c r="AR549" s="3" t="s">
        <v>24</v>
      </c>
      <c r="AS549" s="3" t="str" cm="1">
        <f t="array" ref="AS549:AW549">VLOOKUP($A549,Feedback[],{2,4,5,6,7},FALSE)</f>
        <v>FB0288</v>
      </c>
      <c r="AT549" s="3">
        <v>3</v>
      </c>
      <c r="AU549" s="3">
        <v>6</v>
      </c>
      <c r="AV549" s="3" t="str">
        <v>Phone</v>
      </c>
      <c r="AW549" s="3" t="str">
        <v>Pricing</v>
      </c>
    </row>
    <row r="550" spans="1:49" x14ac:dyDescent="0.3">
      <c r="A550" s="3" t="s">
        <v>1120</v>
      </c>
      <c r="B550" s="4">
        <v>45884</v>
      </c>
      <c r="C550" s="4" t="str">
        <f t="shared" si="50"/>
        <v>Aug</v>
      </c>
      <c r="D550" s="4" t="str">
        <f t="shared" si="51"/>
        <v>2025</v>
      </c>
      <c r="E550" s="4">
        <v>45888</v>
      </c>
      <c r="F550" s="3" t="s">
        <v>23</v>
      </c>
      <c r="G550" s="3">
        <f t="shared" si="52"/>
        <v>4</v>
      </c>
      <c r="H550" s="3" t="s">
        <v>996</v>
      </c>
      <c r="I550" s="3" t="str">
        <f>VLOOKUP($H550,Customers!$A$1:$I$721,2,FALSE)</f>
        <v>Pradeep Iyer</v>
      </c>
      <c r="J550" s="3" t="str">
        <f>VLOOKUP($H550,Customers!$A$1:$I$721,3,FALSE)</f>
        <v>Male</v>
      </c>
      <c r="K550" s="3">
        <f>VLOOKUP($H550,Customers!$A$1:$I$721,4,FALSE)</f>
        <v>30</v>
      </c>
      <c r="L550" s="3" t="str">
        <f>VLOOKUP($H550,Customers!$A$1:$I$721,5,FALSE)</f>
        <v>Bhubaneswar</v>
      </c>
      <c r="M550" s="3" t="str">
        <f>VLOOKUP($H550,Customers!$A$1:$I$721,6,FALSE)</f>
        <v>Odisha</v>
      </c>
      <c r="N550" s="3" t="str">
        <f>VLOOKUP($H550,Customers!$A$1:$I$721,7,FALSE)</f>
        <v>Self-Employed Professional</v>
      </c>
      <c r="O550" s="3">
        <f>VLOOKUP($H550,Customers!$A$1:$I$721,8,FALSE)</f>
        <v>2110000</v>
      </c>
      <c r="P550" s="3" t="str">
        <f>VLOOKUP($H550,Customers!$A$1:$I$721,9,FALSE)</f>
        <v>Individual</v>
      </c>
      <c r="Q550" s="3" t="s">
        <v>256</v>
      </c>
      <c r="R550" s="3" t="str" cm="1">
        <f t="array" ref="R550:Y550">VLOOKUP($Q550,Cars[],{2,3,4,5,6,7,8,9},FALSE)</f>
        <v>Maruti Suzuki</v>
      </c>
      <c r="S550" s="3" t="str">
        <v>Alto K10</v>
      </c>
      <c r="T550" s="3" t="str">
        <v>Hatchback</v>
      </c>
      <c r="U550" s="3" t="str">
        <v>Petrol</v>
      </c>
      <c r="V550" s="3" t="str">
        <v>Manual</v>
      </c>
      <c r="W550" s="3">
        <v>425000</v>
      </c>
      <c r="X550" s="3">
        <v>2022</v>
      </c>
      <c r="Y550" s="3">
        <v>3</v>
      </c>
      <c r="Z550" s="3" t="s">
        <v>63</v>
      </c>
      <c r="AA550" s="3" t="str">
        <f>VLOOKUP(Z550,Dealers[],5,FALSE)</f>
        <v>East</v>
      </c>
      <c r="AB550" s="3" t="str" cm="1">
        <f t="array" ref="AB550:AE550">VLOOKUP($Z550,Dealers[],{2,7,8,9},FALSE)</f>
        <v>Bhubaneswar Motors</v>
      </c>
      <c r="AC550" s="3">
        <v>2008</v>
      </c>
      <c r="AD550" s="3">
        <v>4500</v>
      </c>
      <c r="AE550" s="3">
        <v>4.3</v>
      </c>
      <c r="AF550" s="3" t="s">
        <v>259</v>
      </c>
      <c r="AG550" s="3" t="str">
        <f>VLOOKUP($AF550,SalesPerson[],2,FALSE)</f>
        <v>Siddharth Joshi</v>
      </c>
      <c r="AH550" s="3">
        <f>_xlfn.XLOOKUP(AG550,Salespersons!$B:$B,Salespersons!$G:$G,,0)</f>
        <v>8</v>
      </c>
      <c r="AI550" s="3" t="str">
        <f>_xlfn.XLOOKUP(AG550,Salespersons!$B:$B,Salespersons!$I:$I,,0)</f>
        <v>True</v>
      </c>
      <c r="AJ550" s="3" t="s">
        <v>30</v>
      </c>
      <c r="AK550" s="14">
        <f t="shared" si="48"/>
        <v>1.8823529411764704E-2</v>
      </c>
      <c r="AL550" s="5">
        <v>8000</v>
      </c>
      <c r="AM550" s="5">
        <f t="shared" si="49"/>
        <v>417000</v>
      </c>
      <c r="AN550" s="16">
        <f t="shared" si="53"/>
        <v>4.17</v>
      </c>
      <c r="AO550" s="3" t="s">
        <v>20</v>
      </c>
      <c r="AP550" s="3" t="s">
        <v>21</v>
      </c>
      <c r="AQ550" s="3" t="s">
        <v>119</v>
      </c>
      <c r="AR550" s="3" t="s">
        <v>24</v>
      </c>
      <c r="AS550" s="3" t="s">
        <v>4646</v>
      </c>
      <c r="AT550" s="3" t="s">
        <v>4646</v>
      </c>
      <c r="AU550" s="3" t="s">
        <v>4646</v>
      </c>
      <c r="AV550" s="3" t="s">
        <v>4646</v>
      </c>
      <c r="AW550" s="3" t="s">
        <v>4646</v>
      </c>
    </row>
    <row r="551" spans="1:49" x14ac:dyDescent="0.3">
      <c r="A551" s="3" t="s">
        <v>1121</v>
      </c>
      <c r="B551" s="4">
        <v>45886</v>
      </c>
      <c r="C551" s="4" t="str">
        <f t="shared" si="50"/>
        <v>Aug</v>
      </c>
      <c r="D551" s="4" t="str">
        <f t="shared" si="51"/>
        <v>2025</v>
      </c>
      <c r="E551" s="4">
        <v>45911</v>
      </c>
      <c r="F551" s="3" t="s">
        <v>23</v>
      </c>
      <c r="G551" s="3">
        <f t="shared" si="52"/>
        <v>25</v>
      </c>
      <c r="H551" s="3" t="s">
        <v>456</v>
      </c>
      <c r="I551" s="3" t="str">
        <f>VLOOKUP($H551,Customers!$A$1:$I$721,2,FALSE)</f>
        <v>Varun Agarwal</v>
      </c>
      <c r="J551" s="3" t="str">
        <f>VLOOKUP($H551,Customers!$A$1:$I$721,3,FALSE)</f>
        <v>Male</v>
      </c>
      <c r="K551" s="3">
        <f>VLOOKUP($H551,Customers!$A$1:$I$721,4,FALSE)</f>
        <v>38</v>
      </c>
      <c r="L551" s="3" t="str">
        <f>VLOOKUP($H551,Customers!$A$1:$I$721,5,FALSE)</f>
        <v>Patna</v>
      </c>
      <c r="M551" s="3" t="str">
        <f>VLOOKUP($H551,Customers!$A$1:$I$721,6,FALSE)</f>
        <v>Bihar</v>
      </c>
      <c r="N551" s="3" t="str">
        <f>VLOOKUP($H551,Customers!$A$1:$I$721,7,FALSE)</f>
        <v>Salaried - Private</v>
      </c>
      <c r="O551" s="3">
        <f>VLOOKUP($H551,Customers!$A$1:$I$721,8,FALSE)</f>
        <v>820000</v>
      </c>
      <c r="P551" s="3" t="str">
        <f>VLOOKUP($H551,Customers!$A$1:$I$721,9,FALSE)</f>
        <v>Individual</v>
      </c>
      <c r="Q551" s="3" t="s">
        <v>138</v>
      </c>
      <c r="R551" s="3" t="str" cm="1">
        <f t="array" ref="R551:Y551">VLOOKUP($Q551,Cars[],{2,3,4,5,6,7,8,9},FALSE)</f>
        <v>Tata</v>
      </c>
      <c r="S551" s="3" t="str">
        <v>Nexon</v>
      </c>
      <c r="T551" s="3" t="str">
        <v>SUV</v>
      </c>
      <c r="U551" s="3" t="str">
        <v>Diesel</v>
      </c>
      <c r="V551" s="3" t="str">
        <v>Manual</v>
      </c>
      <c r="W551" s="3">
        <v>950000</v>
      </c>
      <c r="X551" s="3">
        <v>2023</v>
      </c>
      <c r="Y551" s="3">
        <v>3</v>
      </c>
      <c r="Z551" s="3" t="s">
        <v>249</v>
      </c>
      <c r="AA551" s="3" t="str">
        <f>VLOOKUP(Z551,Dealers[],5,FALSE)</f>
        <v>East</v>
      </c>
      <c r="AB551" s="3" t="str" cm="1">
        <f t="array" ref="AB551:AE551">VLOOKUP($Z551,Dealers[],{2,7,8,9},FALSE)</f>
        <v>Patna Autoplex</v>
      </c>
      <c r="AC551" s="3">
        <v>2007</v>
      </c>
      <c r="AD551" s="3">
        <v>8000</v>
      </c>
      <c r="AE551" s="3">
        <v>3.9</v>
      </c>
      <c r="AF551" s="3" t="s">
        <v>457</v>
      </c>
      <c r="AG551" s="3" t="str">
        <f>VLOOKUP($AF551,SalesPerson[],2,FALSE)</f>
        <v>Priya Singh</v>
      </c>
      <c r="AH551" s="3">
        <f>_xlfn.XLOOKUP(AG551,Salespersons!$B:$B,Salespersons!$G:$G,,0)</f>
        <v>7</v>
      </c>
      <c r="AI551" s="3" t="str">
        <f>_xlfn.XLOOKUP(AG551,Salespersons!$B:$B,Salespersons!$I:$I,,0)</f>
        <v>True</v>
      </c>
      <c r="AJ551" s="3" t="s">
        <v>75</v>
      </c>
      <c r="AK551" s="14">
        <f t="shared" si="48"/>
        <v>0</v>
      </c>
      <c r="AL551" s="5">
        <v>0</v>
      </c>
      <c r="AM551" s="5">
        <f t="shared" si="49"/>
        <v>950000</v>
      </c>
      <c r="AN551" s="16">
        <f t="shared" si="53"/>
        <v>9.5</v>
      </c>
      <c r="AO551" s="3" t="s">
        <v>20</v>
      </c>
      <c r="AP551" s="3" t="s">
        <v>21</v>
      </c>
      <c r="AQ551" s="3" t="s">
        <v>22</v>
      </c>
      <c r="AR551" s="3" t="s">
        <v>24</v>
      </c>
      <c r="AS551" s="3" t="s">
        <v>4646</v>
      </c>
      <c r="AT551" s="3" t="s">
        <v>4646</v>
      </c>
      <c r="AU551" s="3" t="s">
        <v>4646</v>
      </c>
      <c r="AV551" s="3" t="s">
        <v>4646</v>
      </c>
      <c r="AW551" s="3" t="s">
        <v>4646</v>
      </c>
    </row>
    <row r="552" spans="1:49" x14ac:dyDescent="0.3">
      <c r="A552" s="3" t="s">
        <v>1122</v>
      </c>
      <c r="B552" s="4">
        <v>45886</v>
      </c>
      <c r="C552" s="4" t="str">
        <f t="shared" si="50"/>
        <v>Aug</v>
      </c>
      <c r="D552" s="4" t="str">
        <f t="shared" si="51"/>
        <v>2025</v>
      </c>
      <c r="E552" s="4">
        <v>45893</v>
      </c>
      <c r="F552" s="3" t="s">
        <v>23</v>
      </c>
      <c r="G552" s="3">
        <f t="shared" si="52"/>
        <v>7</v>
      </c>
      <c r="H552" s="3" t="s">
        <v>449</v>
      </c>
      <c r="I552" s="3" t="str">
        <f>VLOOKUP($H552,Customers!$A$1:$I$721,2,FALSE)</f>
        <v>Swati Verma</v>
      </c>
      <c r="J552" s="3" t="str">
        <f>VLOOKUP($H552,Customers!$A$1:$I$721,3,FALSE)</f>
        <v>Female</v>
      </c>
      <c r="K552" s="3">
        <f>VLOOKUP($H552,Customers!$A$1:$I$721,4,FALSE)</f>
        <v>28</v>
      </c>
      <c r="L552" s="3" t="str">
        <f>VLOOKUP($H552,Customers!$A$1:$I$721,5,FALSE)</f>
        <v>Jaipur</v>
      </c>
      <c r="M552" s="3" t="str">
        <f>VLOOKUP($H552,Customers!$A$1:$I$721,6,FALSE)</f>
        <v>Rajasthan</v>
      </c>
      <c r="N552" s="3" t="str">
        <f>VLOOKUP($H552,Customers!$A$1:$I$721,7,FALSE)</f>
        <v>Self-Employed Professional</v>
      </c>
      <c r="O552" s="3">
        <f>VLOOKUP($H552,Customers!$A$1:$I$721,8,FALSE)</f>
        <v>2700000</v>
      </c>
      <c r="P552" s="3" t="str">
        <f>VLOOKUP($H552,Customers!$A$1:$I$721,9,FALSE)</f>
        <v>Individual</v>
      </c>
      <c r="Q552" s="3" t="s">
        <v>117</v>
      </c>
      <c r="R552" s="3" t="str" cm="1">
        <f t="array" ref="R552:Y552">VLOOKUP($Q552,Cars[],{2,3,4,5,6,7,8,9},FALSE)</f>
        <v>Kia</v>
      </c>
      <c r="S552" s="3" t="str">
        <v>Carens</v>
      </c>
      <c r="T552" s="3" t="str">
        <v>MPV</v>
      </c>
      <c r="U552" s="3" t="str">
        <v>Diesel</v>
      </c>
      <c r="V552" s="3" t="str">
        <v>Manual</v>
      </c>
      <c r="W552" s="3">
        <v>1200000</v>
      </c>
      <c r="X552" s="3">
        <v>2022</v>
      </c>
      <c r="Y552" s="3">
        <v>3</v>
      </c>
      <c r="Z552" s="3" t="s">
        <v>146</v>
      </c>
      <c r="AA552" s="3" t="str">
        <f>VLOOKUP(Z552,Dealers[],5,FALSE)</f>
        <v>North</v>
      </c>
      <c r="AB552" s="3" t="str" cm="1">
        <f t="array" ref="AB552:AE552">VLOOKUP($Z552,Dealers[],{2,7,8,9},FALSE)</f>
        <v>Jaipur Wheels</v>
      </c>
      <c r="AC552" s="3">
        <v>2015</v>
      </c>
      <c r="AD552" s="3">
        <v>3000</v>
      </c>
      <c r="AE552" s="3">
        <v>3.5</v>
      </c>
      <c r="AF552" s="3" t="s">
        <v>198</v>
      </c>
      <c r="AG552" s="3" t="str">
        <f>VLOOKUP($AF552,SalesPerson[],2,FALSE)</f>
        <v>Rahul Kapoor</v>
      </c>
      <c r="AH552" s="3">
        <f>_xlfn.XLOOKUP(AG552,Salespersons!$B:$B,Salespersons!$G:$G,,0)</f>
        <v>8</v>
      </c>
      <c r="AI552" s="3" t="str">
        <f>_xlfn.XLOOKUP(AG552,Salespersons!$B:$B,Salespersons!$I:$I,,0)</f>
        <v>True</v>
      </c>
      <c r="AJ552" s="3" t="s">
        <v>75</v>
      </c>
      <c r="AK552" s="14">
        <f t="shared" si="48"/>
        <v>3.9166666666666669E-2</v>
      </c>
      <c r="AL552" s="5">
        <v>47000</v>
      </c>
      <c r="AM552" s="5">
        <f t="shared" si="49"/>
        <v>1153000</v>
      </c>
      <c r="AN552" s="16">
        <f t="shared" si="53"/>
        <v>11.53</v>
      </c>
      <c r="AO552" s="3" t="s">
        <v>20</v>
      </c>
      <c r="AP552" s="3" t="s">
        <v>21</v>
      </c>
      <c r="AQ552" s="3" t="s">
        <v>86</v>
      </c>
      <c r="AR552" s="3" t="s">
        <v>47</v>
      </c>
      <c r="AS552" s="3" t="str" cm="1">
        <f t="array" ref="AS552:AW552">VLOOKUP($A552,Feedback[],{2,4,5,6,7},FALSE)</f>
        <v>FB0289</v>
      </c>
      <c r="AT552" s="3">
        <v>2</v>
      </c>
      <c r="AU552" s="3">
        <v>5</v>
      </c>
      <c r="AV552" s="3" t="str">
        <v>Dealer Visit</v>
      </c>
      <c r="AW552" s="3" t="str">
        <v>After-Sales Support</v>
      </c>
    </row>
    <row r="553" spans="1:49" x14ac:dyDescent="0.3">
      <c r="A553" s="3" t="s">
        <v>1123</v>
      </c>
      <c r="B553" s="4">
        <v>45886</v>
      </c>
      <c r="C553" s="4" t="str">
        <f t="shared" si="50"/>
        <v>Aug</v>
      </c>
      <c r="D553" s="4" t="str">
        <f t="shared" si="51"/>
        <v>2025</v>
      </c>
      <c r="E553" s="4">
        <v>45911</v>
      </c>
      <c r="F553" s="3" t="s">
        <v>23</v>
      </c>
      <c r="G553" s="3">
        <f t="shared" si="52"/>
        <v>25</v>
      </c>
      <c r="H553" s="3" t="s">
        <v>1124</v>
      </c>
      <c r="I553" s="3" t="str">
        <f>VLOOKUP($H553,Customers!$A$1:$I$721,2,FALSE)</f>
        <v>Ashok Jain</v>
      </c>
      <c r="J553" s="3" t="str">
        <f>VLOOKUP($H553,Customers!$A$1:$I$721,3,FALSE)</f>
        <v>Male</v>
      </c>
      <c r="K553" s="3">
        <f>VLOOKUP($H553,Customers!$A$1:$I$721,4,FALSE)</f>
        <v>43</v>
      </c>
      <c r="L553" s="3" t="str">
        <f>VLOOKUP($H553,Customers!$A$1:$I$721,5,FALSE)</f>
        <v>Pune</v>
      </c>
      <c r="M553" s="3" t="str">
        <f>VLOOKUP($H553,Customers!$A$1:$I$721,6,FALSE)</f>
        <v>Maharashtra</v>
      </c>
      <c r="N553" s="3" t="str">
        <f>VLOOKUP($H553,Customers!$A$1:$I$721,7,FALSE)</f>
        <v>Self-Employed Professional</v>
      </c>
      <c r="O553" s="3">
        <f>VLOOKUP($H553,Customers!$A$1:$I$721,8,FALSE)</f>
        <v>2680000</v>
      </c>
      <c r="P553" s="3" t="str">
        <f>VLOOKUP($H553,Customers!$A$1:$I$721,9,FALSE)</f>
        <v>Individual</v>
      </c>
      <c r="Q553" s="3" t="s">
        <v>36</v>
      </c>
      <c r="R553" s="3" t="str" cm="1">
        <f t="array" ref="R553:Y553">VLOOKUP($Q553,Cars[],{2,3,4,5,6,7,8,9},FALSE)</f>
        <v>Tata</v>
      </c>
      <c r="S553" s="3" t="str">
        <v>Punch</v>
      </c>
      <c r="T553" s="3" t="str">
        <v>SUV</v>
      </c>
      <c r="U553" s="3" t="str">
        <v>Petrol</v>
      </c>
      <c r="V553" s="3" t="str">
        <v>Manual</v>
      </c>
      <c r="W553" s="3">
        <v>650000</v>
      </c>
      <c r="X553" s="3">
        <v>2021</v>
      </c>
      <c r="Y553" s="3">
        <v>3</v>
      </c>
      <c r="Z553" s="3" t="s">
        <v>163</v>
      </c>
      <c r="AA553" s="3" t="str">
        <f>VLOOKUP(Z553,Dealers[],5,FALSE)</f>
        <v>West</v>
      </c>
      <c r="AB553" s="3" t="str" cm="1">
        <f t="array" ref="AB553:AE553">VLOOKUP($Z553,Dealers[],{2,7,8,9},FALSE)</f>
        <v>Mumbai Autoplex</v>
      </c>
      <c r="AC553" s="3">
        <v>2011</v>
      </c>
      <c r="AD553" s="3">
        <v>12000</v>
      </c>
      <c r="AE553" s="3">
        <v>3.5</v>
      </c>
      <c r="AF553" s="3" t="s">
        <v>593</v>
      </c>
      <c r="AG553" s="3" t="str">
        <f>VLOOKUP($AF553,SalesPerson[],2,FALSE)</f>
        <v>Tanvi Chauhan</v>
      </c>
      <c r="AH553" s="3">
        <f>_xlfn.XLOOKUP(AG553,Salespersons!$B:$B,Salespersons!$G:$G,,0)</f>
        <v>4</v>
      </c>
      <c r="AI553" s="3" t="str">
        <f>_xlfn.XLOOKUP(AG553,Salespersons!$B:$B,Salespersons!$I:$I,,0)</f>
        <v>True</v>
      </c>
      <c r="AJ553" s="3" t="s">
        <v>78</v>
      </c>
      <c r="AK553" s="14">
        <f t="shared" si="48"/>
        <v>1.8461538461538463E-2</v>
      </c>
      <c r="AL553" s="5">
        <v>12000</v>
      </c>
      <c r="AM553" s="5">
        <f t="shared" si="49"/>
        <v>638000</v>
      </c>
      <c r="AN553" s="16">
        <f t="shared" si="53"/>
        <v>6.38</v>
      </c>
      <c r="AO553" s="3" t="s">
        <v>95</v>
      </c>
      <c r="AP553" s="3" t="s">
        <v>32</v>
      </c>
      <c r="AQ553" s="3" t="s">
        <v>46</v>
      </c>
      <c r="AR553" s="3" t="s">
        <v>24</v>
      </c>
      <c r="AS553" s="3" t="s">
        <v>4646</v>
      </c>
      <c r="AT553" s="3" t="s">
        <v>4646</v>
      </c>
      <c r="AU553" s="3" t="s">
        <v>4646</v>
      </c>
      <c r="AV553" s="3" t="s">
        <v>4646</v>
      </c>
      <c r="AW553" s="3" t="s">
        <v>4646</v>
      </c>
    </row>
    <row r="554" spans="1:49" x14ac:dyDescent="0.3">
      <c r="A554" s="3" t="s">
        <v>1125</v>
      </c>
      <c r="B554" s="4">
        <v>45888</v>
      </c>
      <c r="C554" s="4" t="str">
        <f t="shared" si="50"/>
        <v>Aug</v>
      </c>
      <c r="D554" s="4" t="str">
        <f t="shared" si="51"/>
        <v>2025</v>
      </c>
      <c r="E554" s="4">
        <v>45901</v>
      </c>
      <c r="F554" s="3" t="s">
        <v>23</v>
      </c>
      <c r="G554" s="3">
        <f t="shared" si="52"/>
        <v>13</v>
      </c>
      <c r="H554" s="3" t="s">
        <v>723</v>
      </c>
      <c r="I554" s="3" t="str">
        <f>VLOOKUP($H554,Customers!$A$1:$I$721,2,FALSE)</f>
        <v>Ankit Verma</v>
      </c>
      <c r="J554" s="3" t="str">
        <f>VLOOKUP($H554,Customers!$A$1:$I$721,3,FALSE)</f>
        <v>Male</v>
      </c>
      <c r="K554" s="3">
        <f>VLOOKUP($H554,Customers!$A$1:$I$721,4,FALSE)</f>
        <v>39</v>
      </c>
      <c r="L554" s="3" t="str">
        <f>VLOOKUP($H554,Customers!$A$1:$I$721,5,FALSE)</f>
        <v>Ludhiana</v>
      </c>
      <c r="M554" s="3" t="str">
        <f>VLOOKUP($H554,Customers!$A$1:$I$721,6,FALSE)</f>
        <v>Punjab</v>
      </c>
      <c r="N554" s="3" t="str">
        <f>VLOOKUP($H554,Customers!$A$1:$I$721,7,FALSE)</f>
        <v>Salaried - Private</v>
      </c>
      <c r="O554" s="3">
        <f>VLOOKUP($H554,Customers!$A$1:$I$721,8,FALSE)</f>
        <v>760000</v>
      </c>
      <c r="P554" s="3" t="str">
        <f>VLOOKUP($H554,Customers!$A$1:$I$721,9,FALSE)</f>
        <v>Individual</v>
      </c>
      <c r="Q554" s="3" t="s">
        <v>67</v>
      </c>
      <c r="R554" s="3" t="str" cm="1">
        <f t="array" ref="R554:Y554">VLOOKUP($Q554,Cars[],{2,3,4,5,6,7,8,9},FALSE)</f>
        <v>Maruti Suzuki</v>
      </c>
      <c r="S554" s="3" t="str">
        <v>Dzire</v>
      </c>
      <c r="T554" s="3" t="str">
        <v>Sedan</v>
      </c>
      <c r="U554" s="3" t="str">
        <v>Petrol</v>
      </c>
      <c r="V554" s="3" t="str">
        <v>Manual</v>
      </c>
      <c r="W554" s="3">
        <v>690000</v>
      </c>
      <c r="X554" s="3">
        <v>2024</v>
      </c>
      <c r="Y554" s="3">
        <v>3</v>
      </c>
      <c r="Z554" s="3" t="s">
        <v>28</v>
      </c>
      <c r="AA554" s="3" t="str">
        <f>VLOOKUP(Z554,Dealers[],5,FALSE)</f>
        <v>North</v>
      </c>
      <c r="AB554" s="3" t="str" cm="1">
        <f t="array" ref="AB554:AE554">VLOOKUP($Z554,Dealers[],{2,7,8,9},FALSE)</f>
        <v>Ludhiana Wheels</v>
      </c>
      <c r="AC554" s="3">
        <v>2010</v>
      </c>
      <c r="AD554" s="3">
        <v>12000</v>
      </c>
      <c r="AE554" s="3">
        <v>4</v>
      </c>
      <c r="AF554" s="3" t="s">
        <v>29</v>
      </c>
      <c r="AG554" s="3" t="str">
        <f>VLOOKUP($AF554,SalesPerson[],2,FALSE)</f>
        <v>Harsh Nair</v>
      </c>
      <c r="AH554" s="3">
        <f>_xlfn.XLOOKUP(AG554,Salespersons!$B:$B,Salespersons!$G:$G,,0)</f>
        <v>8</v>
      </c>
      <c r="AI554" s="3" t="str">
        <f>_xlfn.XLOOKUP(AG554,Salespersons!$B:$B,Salespersons!$I:$I,,0)</f>
        <v>True</v>
      </c>
      <c r="AJ554" s="3" t="s">
        <v>78</v>
      </c>
      <c r="AK554" s="14">
        <f t="shared" si="48"/>
        <v>1.7391304347826087E-2</v>
      </c>
      <c r="AL554" s="5">
        <v>12000</v>
      </c>
      <c r="AM554" s="5">
        <f t="shared" si="49"/>
        <v>678000</v>
      </c>
      <c r="AN554" s="16">
        <f t="shared" si="53"/>
        <v>6.78</v>
      </c>
      <c r="AO554" s="3" t="s">
        <v>20</v>
      </c>
      <c r="AP554" s="3" t="s">
        <v>21</v>
      </c>
      <c r="AQ554" s="3" t="s">
        <v>33</v>
      </c>
      <c r="AR554" s="3" t="s">
        <v>24</v>
      </c>
      <c r="AS554" s="3" t="str" cm="1">
        <f t="array" ref="AS554:AW554">VLOOKUP($A554,Feedback[],{2,4,5,6,7},FALSE)</f>
        <v>FB0290</v>
      </c>
      <c r="AT554" s="3">
        <v>5</v>
      </c>
      <c r="AU554" s="3">
        <v>10</v>
      </c>
      <c r="AV554" s="3" t="str">
        <v>Dealer Visit</v>
      </c>
      <c r="AW554" s="3" t="str">
        <v>None</v>
      </c>
    </row>
    <row r="555" spans="1:49" x14ac:dyDescent="0.3">
      <c r="A555" s="3" t="s">
        <v>1126</v>
      </c>
      <c r="B555" s="4">
        <v>45889</v>
      </c>
      <c r="C555" s="4" t="str">
        <f t="shared" si="50"/>
        <v>Aug</v>
      </c>
      <c r="D555" s="4" t="str">
        <f t="shared" si="51"/>
        <v>2025</v>
      </c>
      <c r="E555" s="4">
        <v>45903</v>
      </c>
      <c r="F555" s="3" t="s">
        <v>23</v>
      </c>
      <c r="G555" s="3">
        <f t="shared" si="52"/>
        <v>14</v>
      </c>
      <c r="H555" s="3" t="s">
        <v>1127</v>
      </c>
      <c r="I555" s="3" t="str">
        <f>VLOOKUP($H555,Customers!$A$1:$I$721,2,FALSE)</f>
        <v>Ritu Rao</v>
      </c>
      <c r="J555" s="3" t="str">
        <f>VLOOKUP($H555,Customers!$A$1:$I$721,3,FALSE)</f>
        <v>Female</v>
      </c>
      <c r="K555" s="3">
        <f>VLOOKUP($H555,Customers!$A$1:$I$721,4,FALSE)</f>
        <v>21</v>
      </c>
      <c r="L555" s="3" t="str">
        <f>VLOOKUP($H555,Customers!$A$1:$I$721,5,FALSE)</f>
        <v>Panipat</v>
      </c>
      <c r="M555" s="3" t="str">
        <f>VLOOKUP($H555,Customers!$A$1:$I$721,6,FALSE)</f>
        <v>Haryana</v>
      </c>
      <c r="N555" s="3" t="str">
        <f>VLOOKUP($H555,Customers!$A$1:$I$721,7,FALSE)</f>
        <v>Self-Employed Professional</v>
      </c>
      <c r="O555" s="3">
        <f>VLOOKUP($H555,Customers!$A$1:$I$721,8,FALSE)</f>
        <v>1810000</v>
      </c>
      <c r="P555" s="3" t="str">
        <f>VLOOKUP($H555,Customers!$A$1:$I$721,9,FALSE)</f>
        <v>Individual</v>
      </c>
      <c r="Q555" s="3" t="s">
        <v>27</v>
      </c>
      <c r="R555" s="3" t="str" cm="1">
        <f t="array" ref="R555:Y555">VLOOKUP($Q555,Cars[],{2,3,4,5,6,7,8,9},FALSE)</f>
        <v>Maruti Suzuki</v>
      </c>
      <c r="S555" s="3" t="str">
        <v>Brezza</v>
      </c>
      <c r="T555" s="3" t="str">
        <v>SUV</v>
      </c>
      <c r="U555" s="3" t="str">
        <v>Petrol</v>
      </c>
      <c r="V555" s="3" t="str">
        <v>Automatic</v>
      </c>
      <c r="W555" s="3">
        <v>900000</v>
      </c>
      <c r="X555" s="3">
        <v>2022</v>
      </c>
      <c r="Y555" s="3">
        <v>3</v>
      </c>
      <c r="Z555" s="3" t="s">
        <v>51</v>
      </c>
      <c r="AA555" s="3" t="str">
        <f>VLOOKUP(Z555,Dealers[],5,FALSE)</f>
        <v>North</v>
      </c>
      <c r="AB555" s="3" t="str" cm="1">
        <f t="array" ref="AB555:AE555">VLOOKUP($Z555,Dealers[],{2,7,8,9},FALSE)</f>
        <v>Panipat Motors</v>
      </c>
      <c r="AC555" s="3">
        <v>2012</v>
      </c>
      <c r="AD555" s="3">
        <v>10000</v>
      </c>
      <c r="AE555" s="3">
        <v>4.2</v>
      </c>
      <c r="AF555" s="3" t="s">
        <v>118</v>
      </c>
      <c r="AG555" s="3" t="str">
        <f>VLOOKUP($AF555,SalesPerson[],2,FALSE)</f>
        <v>Rahul Rao</v>
      </c>
      <c r="AH555" s="3">
        <f>_xlfn.XLOOKUP(AG555,Salespersons!$B:$B,Salespersons!$G:$G,,0)</f>
        <v>5</v>
      </c>
      <c r="AI555" s="3" t="str">
        <f>_xlfn.XLOOKUP(AG555,Salespersons!$B:$B,Salespersons!$I:$I,,0)</f>
        <v>True</v>
      </c>
      <c r="AJ555" s="3" t="s">
        <v>78</v>
      </c>
      <c r="AK555" s="14">
        <f t="shared" si="48"/>
        <v>0</v>
      </c>
      <c r="AL555" s="5">
        <v>0</v>
      </c>
      <c r="AM555" s="5">
        <f t="shared" si="49"/>
        <v>900000</v>
      </c>
      <c r="AN555" s="16">
        <f t="shared" si="53"/>
        <v>9</v>
      </c>
      <c r="AO555" s="3" t="s">
        <v>95</v>
      </c>
      <c r="AP555" s="3" t="s">
        <v>39</v>
      </c>
      <c r="AQ555" s="3" t="s">
        <v>46</v>
      </c>
      <c r="AR555" s="3" t="s">
        <v>47</v>
      </c>
      <c r="AS555" s="3" t="s">
        <v>4646</v>
      </c>
      <c r="AT555" s="3" t="s">
        <v>4646</v>
      </c>
      <c r="AU555" s="3" t="s">
        <v>4646</v>
      </c>
      <c r="AV555" s="3" t="s">
        <v>4646</v>
      </c>
      <c r="AW555" s="3" t="s">
        <v>4646</v>
      </c>
    </row>
    <row r="556" spans="1:49" x14ac:dyDescent="0.3">
      <c r="A556" s="3" t="s">
        <v>1128</v>
      </c>
      <c r="B556" s="4">
        <v>45890</v>
      </c>
      <c r="C556" s="4" t="str">
        <f t="shared" si="50"/>
        <v>Aug</v>
      </c>
      <c r="D556" s="4" t="str">
        <f t="shared" si="51"/>
        <v>2025</v>
      </c>
      <c r="E556" s="4">
        <v>45923</v>
      </c>
      <c r="F556" s="3" t="s">
        <v>23</v>
      </c>
      <c r="G556" s="3">
        <f t="shared" si="52"/>
        <v>33</v>
      </c>
      <c r="H556" s="3" t="s">
        <v>1129</v>
      </c>
      <c r="I556" s="3" t="str">
        <f>VLOOKUP($H556,Customers!$A$1:$I$721,2,FALSE)</f>
        <v>Pradeep Yadav</v>
      </c>
      <c r="J556" s="3" t="str">
        <f>VLOOKUP($H556,Customers!$A$1:$I$721,3,FALSE)</f>
        <v>Male</v>
      </c>
      <c r="K556" s="3">
        <f>VLOOKUP($H556,Customers!$A$1:$I$721,4,FALSE)</f>
        <v>30</v>
      </c>
      <c r="L556" s="3" t="str">
        <f>VLOOKUP($H556,Customers!$A$1:$I$721,5,FALSE)</f>
        <v>Pune</v>
      </c>
      <c r="M556" s="3" t="str">
        <f>VLOOKUP($H556,Customers!$A$1:$I$721,6,FALSE)</f>
        <v>Maharashtra</v>
      </c>
      <c r="N556" s="3" t="str">
        <f>VLOOKUP($H556,Customers!$A$1:$I$721,7,FALSE)</f>
        <v>Engineer</v>
      </c>
      <c r="O556" s="3">
        <f>VLOOKUP($H556,Customers!$A$1:$I$721,8,FALSE)</f>
        <v>1170000</v>
      </c>
      <c r="P556" s="3" t="str">
        <f>VLOOKUP($H556,Customers!$A$1:$I$721,9,FALSE)</f>
        <v>Individual</v>
      </c>
      <c r="Q556" s="3" t="s">
        <v>42</v>
      </c>
      <c r="R556" s="3" t="str" cm="1">
        <f t="array" ref="R556:Y556">VLOOKUP($Q556,Cars[],{2,3,4,5,6,7,8,9},FALSE)</f>
        <v>Maruti Suzuki</v>
      </c>
      <c r="S556" s="3" t="str">
        <v>Swift</v>
      </c>
      <c r="T556" s="3" t="str">
        <v>Hatchback</v>
      </c>
      <c r="U556" s="3" t="str">
        <v>Petrol</v>
      </c>
      <c r="V556" s="3" t="str">
        <v>Manual</v>
      </c>
      <c r="W556" s="3">
        <v>650000</v>
      </c>
      <c r="X556" s="3">
        <v>2024</v>
      </c>
      <c r="Y556" s="3">
        <v>3</v>
      </c>
      <c r="Z556" s="3" t="s">
        <v>402</v>
      </c>
      <c r="AA556" s="3" t="str">
        <f>VLOOKUP(Z556,Dealers[],5,FALSE)</f>
        <v>East</v>
      </c>
      <c r="AB556" s="3" t="str" cm="1">
        <f t="array" ref="AB556:AE556">VLOOKUP($Z556,Dealers[],{2,7,8,9},FALSE)</f>
        <v>Kolkata Car World</v>
      </c>
      <c r="AC556" s="3">
        <v>2012</v>
      </c>
      <c r="AD556" s="3">
        <v>4500</v>
      </c>
      <c r="AE556" s="3">
        <v>4.0999999999999996</v>
      </c>
      <c r="AF556" s="3" t="s">
        <v>403</v>
      </c>
      <c r="AG556" s="3" t="str">
        <f>VLOOKUP($AF556,SalesPerson[],2,FALSE)</f>
        <v>Akash Khanna</v>
      </c>
      <c r="AH556" s="3">
        <f>_xlfn.XLOOKUP(AG556,Salespersons!$B:$B,Salespersons!$G:$G,,0)</f>
        <v>5</v>
      </c>
      <c r="AI556" s="3" t="str">
        <f>_xlfn.XLOOKUP(AG556,Salespersons!$B:$B,Salespersons!$I:$I,,0)</f>
        <v>True</v>
      </c>
      <c r="AJ556" s="3" t="s">
        <v>268</v>
      </c>
      <c r="AK556" s="14">
        <f t="shared" si="48"/>
        <v>2.7692307692307693E-2</v>
      </c>
      <c r="AL556" s="5">
        <v>18000</v>
      </c>
      <c r="AM556" s="5">
        <f t="shared" si="49"/>
        <v>632000</v>
      </c>
      <c r="AN556" s="16">
        <f t="shared" si="53"/>
        <v>6.32</v>
      </c>
      <c r="AO556" s="3" t="s">
        <v>20</v>
      </c>
      <c r="AP556" s="3" t="s">
        <v>21</v>
      </c>
      <c r="AQ556" s="3" t="s">
        <v>22</v>
      </c>
      <c r="AR556" s="3" t="s">
        <v>47</v>
      </c>
      <c r="AS556" s="3" t="str" cm="1">
        <f t="array" ref="AS556:AW556">VLOOKUP($A556,Feedback[],{2,4,5,6,7},FALSE)</f>
        <v>FB0291</v>
      </c>
      <c r="AT556" s="3">
        <v>5</v>
      </c>
      <c r="AU556" s="3">
        <v>10</v>
      </c>
      <c r="AV556" s="3" t="str">
        <v>Online Survey</v>
      </c>
      <c r="AW556" s="3" t="str">
        <v>None</v>
      </c>
    </row>
    <row r="557" spans="1:49" x14ac:dyDescent="0.3">
      <c r="A557" s="3" t="s">
        <v>1130</v>
      </c>
      <c r="B557" s="4">
        <v>45890</v>
      </c>
      <c r="C557" s="4" t="str">
        <f t="shared" si="50"/>
        <v>Aug</v>
      </c>
      <c r="D557" s="4" t="str">
        <f t="shared" si="51"/>
        <v>2025</v>
      </c>
      <c r="E557" s="4">
        <v>45922</v>
      </c>
      <c r="F557" s="3" t="s">
        <v>23</v>
      </c>
      <c r="G557" s="3">
        <f t="shared" si="52"/>
        <v>32</v>
      </c>
      <c r="H557" s="3" t="s">
        <v>1131</v>
      </c>
      <c r="I557" s="3" t="str">
        <f>VLOOKUP($H557,Customers!$A$1:$I$721,2,FALSE)</f>
        <v>Divya Rao</v>
      </c>
      <c r="J557" s="3" t="str">
        <f>VLOOKUP($H557,Customers!$A$1:$I$721,3,FALSE)</f>
        <v>Female</v>
      </c>
      <c r="K557" s="3">
        <f>VLOOKUP($H557,Customers!$A$1:$I$721,4,FALSE)</f>
        <v>38</v>
      </c>
      <c r="L557" s="3" t="str">
        <f>VLOOKUP($H557,Customers!$A$1:$I$721,5,FALSE)</f>
        <v>Kochi</v>
      </c>
      <c r="M557" s="3" t="str">
        <f>VLOOKUP($H557,Customers!$A$1:$I$721,6,FALSE)</f>
        <v>Kerala</v>
      </c>
      <c r="N557" s="3" t="str">
        <f>VLOOKUP($H557,Customers!$A$1:$I$721,7,FALSE)</f>
        <v>Self-Employed Professional</v>
      </c>
      <c r="O557" s="3">
        <f>VLOOKUP($H557,Customers!$A$1:$I$721,8,FALSE)</f>
        <v>2720000</v>
      </c>
      <c r="P557" s="3" t="str">
        <f>VLOOKUP($H557,Customers!$A$1:$I$721,9,FALSE)</f>
        <v>Individual</v>
      </c>
      <c r="Q557" s="3" t="s">
        <v>62</v>
      </c>
      <c r="R557" s="3" t="str" cm="1">
        <f t="array" ref="R557:Y557">VLOOKUP($Q557,Cars[],{2,3,4,5,6,7,8,9},FALSE)</f>
        <v>Honda</v>
      </c>
      <c r="S557" s="3" t="str">
        <v>City</v>
      </c>
      <c r="T557" s="3" t="str">
        <v>Sedan</v>
      </c>
      <c r="U557" s="3" t="str">
        <v>Petrol</v>
      </c>
      <c r="V557" s="3" t="str">
        <v>Automatic</v>
      </c>
      <c r="W557" s="3">
        <v>1250000</v>
      </c>
      <c r="X557" s="3">
        <v>2023</v>
      </c>
      <c r="Y557" s="3">
        <v>4</v>
      </c>
      <c r="Z557" s="3" t="s">
        <v>304</v>
      </c>
      <c r="AA557" s="3" t="str">
        <f>VLOOKUP(Z557,Dealers[],5,FALSE)</f>
        <v>South</v>
      </c>
      <c r="AB557" s="3" t="str" cm="1">
        <f t="array" ref="AB557:AE557">VLOOKUP($Z557,Dealers[],{2,7,8,9},FALSE)</f>
        <v>Kochi Auto Hub</v>
      </c>
      <c r="AC557" s="3">
        <v>2013</v>
      </c>
      <c r="AD557" s="3">
        <v>12000</v>
      </c>
      <c r="AE557" s="3">
        <v>4.2</v>
      </c>
      <c r="AF557" s="3" t="s">
        <v>305</v>
      </c>
      <c r="AG557" s="3" t="str">
        <f>VLOOKUP($AF557,SalesPerson[],2,FALSE)</f>
        <v>Meera Saini</v>
      </c>
      <c r="AH557" s="3">
        <f>_xlfn.XLOOKUP(AG557,Salespersons!$B:$B,Salespersons!$G:$G,,0)</f>
        <v>8</v>
      </c>
      <c r="AI557" s="3" t="str">
        <f>_xlfn.XLOOKUP(AG557,Salespersons!$B:$B,Salespersons!$I:$I,,0)</f>
        <v>True</v>
      </c>
      <c r="AJ557" s="3" t="s">
        <v>30</v>
      </c>
      <c r="AK557" s="14">
        <f t="shared" si="48"/>
        <v>4.0800000000000003E-2</v>
      </c>
      <c r="AL557" s="5">
        <v>51000</v>
      </c>
      <c r="AM557" s="5">
        <f t="shared" si="49"/>
        <v>1199000</v>
      </c>
      <c r="AN557" s="16">
        <f t="shared" si="53"/>
        <v>11.99</v>
      </c>
      <c r="AO557" s="3" t="s">
        <v>20</v>
      </c>
      <c r="AP557" s="3" t="s">
        <v>21</v>
      </c>
      <c r="AQ557" s="3" t="s">
        <v>46</v>
      </c>
      <c r="AR557" s="3" t="s">
        <v>24</v>
      </c>
      <c r="AS557" s="3" t="s">
        <v>4646</v>
      </c>
      <c r="AT557" s="3" t="s">
        <v>4646</v>
      </c>
      <c r="AU557" s="3" t="s">
        <v>4646</v>
      </c>
      <c r="AV557" s="3" t="s">
        <v>4646</v>
      </c>
      <c r="AW557" s="3" t="s">
        <v>4646</v>
      </c>
    </row>
    <row r="558" spans="1:49" x14ac:dyDescent="0.3">
      <c r="A558" s="3" t="s">
        <v>1132</v>
      </c>
      <c r="B558" s="4">
        <v>45894</v>
      </c>
      <c r="C558" s="4" t="str">
        <f t="shared" si="50"/>
        <v>Aug</v>
      </c>
      <c r="D558" s="4" t="str">
        <f t="shared" si="51"/>
        <v>2025</v>
      </c>
      <c r="E558" s="4">
        <v>45929</v>
      </c>
      <c r="F558" s="3" t="s">
        <v>23</v>
      </c>
      <c r="G558" s="3">
        <f t="shared" si="52"/>
        <v>35</v>
      </c>
      <c r="H558" s="3" t="s">
        <v>1133</v>
      </c>
      <c r="I558" s="3" t="str">
        <f>VLOOKUP($H558,Customers!$A$1:$I$721,2,FALSE)</f>
        <v>Tanvi Nair</v>
      </c>
      <c r="J558" s="3" t="str">
        <f>VLOOKUP($H558,Customers!$A$1:$I$721,3,FALSE)</f>
        <v>Female</v>
      </c>
      <c r="K558" s="3">
        <f>VLOOKUP($H558,Customers!$A$1:$I$721,4,FALSE)</f>
        <v>44</v>
      </c>
      <c r="L558" s="3" t="str">
        <f>VLOOKUP($H558,Customers!$A$1:$I$721,5,FALSE)</f>
        <v>Surat</v>
      </c>
      <c r="M558" s="3" t="str">
        <f>VLOOKUP($H558,Customers!$A$1:$I$721,6,FALSE)</f>
        <v>Gujarat</v>
      </c>
      <c r="N558" s="3" t="str">
        <f>VLOOKUP($H558,Customers!$A$1:$I$721,7,FALSE)</f>
        <v>Farmer</v>
      </c>
      <c r="O558" s="3">
        <f>VLOOKUP($H558,Customers!$A$1:$I$721,8,FALSE)</f>
        <v>590000</v>
      </c>
      <c r="P558" s="3" t="str">
        <f>VLOOKUP($H558,Customers!$A$1:$I$721,9,FALSE)</f>
        <v>Individual</v>
      </c>
      <c r="Q558" s="3" t="s">
        <v>56</v>
      </c>
      <c r="R558" s="3" t="str" cm="1">
        <f t="array" ref="R558:Y558">VLOOKUP($Q558,Cars[],{2,3,4,5,6,7,8,9},FALSE)</f>
        <v>Maruti Suzuki</v>
      </c>
      <c r="S558" s="3" t="str">
        <v>Baleno</v>
      </c>
      <c r="T558" s="3" t="str">
        <v>Hatchback</v>
      </c>
      <c r="U558" s="3" t="str">
        <v>Petrol</v>
      </c>
      <c r="V558" s="3" t="str">
        <v>Automatic</v>
      </c>
      <c r="W558" s="3">
        <v>760000</v>
      </c>
      <c r="X558" s="3">
        <v>2022</v>
      </c>
      <c r="Y558" s="3">
        <v>2</v>
      </c>
      <c r="Z558" s="3" t="s">
        <v>112</v>
      </c>
      <c r="AA558" s="3" t="str">
        <f>VLOOKUP(Z558,Dealers[],5,FALSE)</f>
        <v>North</v>
      </c>
      <c r="AB558" s="3" t="str" cm="1">
        <f t="array" ref="AB558:AE558">VLOOKUP($Z558,Dealers[],{2,7,8,9},FALSE)</f>
        <v>Noida Car World</v>
      </c>
      <c r="AC558" s="3">
        <v>2007</v>
      </c>
      <c r="AD558" s="3">
        <v>10000</v>
      </c>
      <c r="AE558" s="3">
        <v>3.8</v>
      </c>
      <c r="AF558" s="3" t="s">
        <v>271</v>
      </c>
      <c r="AG558" s="3" t="str">
        <f>VLOOKUP($AF558,SalesPerson[],2,FALSE)</f>
        <v>Ankit Malhotra</v>
      </c>
      <c r="AH558" s="3">
        <f>_xlfn.XLOOKUP(AG558,Salespersons!$B:$B,Salespersons!$G:$G,,0)</f>
        <v>6</v>
      </c>
      <c r="AI558" s="3" t="str">
        <f>_xlfn.XLOOKUP(AG558,Salespersons!$B:$B,Salespersons!$I:$I,,0)</f>
        <v>True</v>
      </c>
      <c r="AJ558" s="3" t="s">
        <v>30</v>
      </c>
      <c r="AK558" s="14">
        <f t="shared" si="48"/>
        <v>9.2105263157894728E-3</v>
      </c>
      <c r="AL558" s="5">
        <v>7000</v>
      </c>
      <c r="AM558" s="5">
        <f t="shared" si="49"/>
        <v>753000</v>
      </c>
      <c r="AN558" s="16">
        <f t="shared" si="53"/>
        <v>7.53</v>
      </c>
      <c r="AO558" s="3" t="s">
        <v>31</v>
      </c>
      <c r="AP558" s="3" t="s">
        <v>180</v>
      </c>
      <c r="AQ558" s="3" t="s">
        <v>122</v>
      </c>
      <c r="AR558" s="3" t="s">
        <v>24</v>
      </c>
      <c r="AS558" s="3" t="str" cm="1">
        <f t="array" ref="AS558:AW558">VLOOKUP($A558,Feedback[],{2,4,5,6,7},FALSE)</f>
        <v>FB0292</v>
      </c>
      <c r="AT558" s="3">
        <v>4</v>
      </c>
      <c r="AU558" s="3">
        <v>10</v>
      </c>
      <c r="AV558" s="3" t="str">
        <v>Email</v>
      </c>
      <c r="AW558" s="3" t="str">
        <v>None</v>
      </c>
    </row>
    <row r="559" spans="1:49" x14ac:dyDescent="0.3">
      <c r="A559" s="3" t="s">
        <v>1134</v>
      </c>
      <c r="B559" s="4">
        <v>45895</v>
      </c>
      <c r="C559" s="4" t="str">
        <f t="shared" si="50"/>
        <v>Aug</v>
      </c>
      <c r="D559" s="4" t="str">
        <f t="shared" si="51"/>
        <v>2025</v>
      </c>
      <c r="E559" s="4">
        <v>45927</v>
      </c>
      <c r="F559" s="3" t="s">
        <v>23</v>
      </c>
      <c r="G559" s="3">
        <f t="shared" si="52"/>
        <v>32</v>
      </c>
      <c r="H559" s="3" t="s">
        <v>1135</v>
      </c>
      <c r="I559" s="3" t="str">
        <f>VLOOKUP($H559,Customers!$A$1:$I$721,2,FALSE)</f>
        <v>Divya Mishra</v>
      </c>
      <c r="J559" s="3" t="str">
        <f>VLOOKUP($H559,Customers!$A$1:$I$721,3,FALSE)</f>
        <v>Female</v>
      </c>
      <c r="K559" s="3">
        <f>VLOOKUP($H559,Customers!$A$1:$I$721,4,FALSE)</f>
        <v>33</v>
      </c>
      <c r="L559" s="3" t="str">
        <f>VLOOKUP($H559,Customers!$A$1:$I$721,5,FALSE)</f>
        <v>Patna</v>
      </c>
      <c r="M559" s="3" t="str">
        <f>VLOOKUP($H559,Customers!$A$1:$I$721,6,FALSE)</f>
        <v>Bihar</v>
      </c>
      <c r="N559" s="3" t="str">
        <f>VLOOKUP($H559,Customers!$A$1:$I$721,7,FALSE)</f>
        <v>Salaried - Private</v>
      </c>
      <c r="O559" s="3">
        <f>VLOOKUP($H559,Customers!$A$1:$I$721,8,FALSE)</f>
        <v>980000</v>
      </c>
      <c r="P559" s="3" t="str">
        <f>VLOOKUP($H559,Customers!$A$1:$I$721,9,FALSE)</f>
        <v>Individual</v>
      </c>
      <c r="Q559" s="3" t="s">
        <v>67</v>
      </c>
      <c r="R559" s="3" t="str" cm="1">
        <f t="array" ref="R559:Y559">VLOOKUP($Q559,Cars[],{2,3,4,5,6,7,8,9},FALSE)</f>
        <v>Maruti Suzuki</v>
      </c>
      <c r="S559" s="3" t="str">
        <v>Dzire</v>
      </c>
      <c r="T559" s="3" t="str">
        <v>Sedan</v>
      </c>
      <c r="U559" s="3" t="str">
        <v>Petrol</v>
      </c>
      <c r="V559" s="3" t="str">
        <v>Manual</v>
      </c>
      <c r="W559" s="3">
        <v>690000</v>
      </c>
      <c r="X559" s="3">
        <v>2024</v>
      </c>
      <c r="Y559" s="3">
        <v>3</v>
      </c>
      <c r="Z559" s="3" t="s">
        <v>249</v>
      </c>
      <c r="AA559" s="3" t="str">
        <f>VLOOKUP(Z559,Dealers[],5,FALSE)</f>
        <v>East</v>
      </c>
      <c r="AB559" s="3" t="str" cm="1">
        <f t="array" ref="AB559:AE559">VLOOKUP($Z559,Dealers[],{2,7,8,9},FALSE)</f>
        <v>Patna Autoplex</v>
      </c>
      <c r="AC559" s="3">
        <v>2007</v>
      </c>
      <c r="AD559" s="3">
        <v>8000</v>
      </c>
      <c r="AE559" s="3">
        <v>3.9</v>
      </c>
      <c r="AF559" s="3" t="s">
        <v>396</v>
      </c>
      <c r="AG559" s="3" t="str">
        <f>VLOOKUP($AF559,SalesPerson[],2,FALSE)</f>
        <v>Akash Pillai</v>
      </c>
      <c r="AH559" s="3">
        <f>_xlfn.XLOOKUP(AG559,Salespersons!$B:$B,Salespersons!$G:$G,,0)</f>
        <v>7</v>
      </c>
      <c r="AI559" s="3" t="str">
        <f>_xlfn.XLOOKUP(AG559,Salespersons!$B:$B,Salespersons!$I:$I,,0)</f>
        <v>True</v>
      </c>
      <c r="AJ559" s="3" t="s">
        <v>78</v>
      </c>
      <c r="AK559" s="14">
        <f t="shared" si="48"/>
        <v>4.6376811594202899E-2</v>
      </c>
      <c r="AL559" s="5">
        <v>32000</v>
      </c>
      <c r="AM559" s="5">
        <f t="shared" si="49"/>
        <v>658000</v>
      </c>
      <c r="AN559" s="16">
        <f t="shared" si="53"/>
        <v>6.58</v>
      </c>
      <c r="AO559" s="3" t="s">
        <v>31</v>
      </c>
      <c r="AP559" s="3" t="s">
        <v>180</v>
      </c>
      <c r="AQ559" s="3" t="s">
        <v>22</v>
      </c>
      <c r="AR559" s="3" t="s">
        <v>24</v>
      </c>
      <c r="AS559" s="3" t="s">
        <v>4646</v>
      </c>
      <c r="AT559" s="3" t="s">
        <v>4646</v>
      </c>
      <c r="AU559" s="3" t="s">
        <v>4646</v>
      </c>
      <c r="AV559" s="3" t="s">
        <v>4646</v>
      </c>
      <c r="AW559" s="3" t="s">
        <v>4646</v>
      </c>
    </row>
    <row r="560" spans="1:49" x14ac:dyDescent="0.3">
      <c r="A560" s="3" t="s">
        <v>1136</v>
      </c>
      <c r="B560" s="4">
        <v>45896</v>
      </c>
      <c r="C560" s="4" t="str">
        <f t="shared" si="50"/>
        <v>Aug</v>
      </c>
      <c r="D560" s="4" t="str">
        <f t="shared" si="51"/>
        <v>2025</v>
      </c>
      <c r="E560" s="4">
        <v>45930</v>
      </c>
      <c r="F560" s="3" t="s">
        <v>23</v>
      </c>
      <c r="G560" s="3">
        <f t="shared" si="52"/>
        <v>34</v>
      </c>
      <c r="H560" s="3" t="s">
        <v>244</v>
      </c>
      <c r="I560" s="3" t="str">
        <f>VLOOKUP($H560,Customers!$A$1:$I$721,2,FALSE)</f>
        <v>Komal Shah</v>
      </c>
      <c r="J560" s="3" t="str">
        <f>VLOOKUP($H560,Customers!$A$1:$I$721,3,FALSE)</f>
        <v>Female</v>
      </c>
      <c r="K560" s="3">
        <f>VLOOKUP($H560,Customers!$A$1:$I$721,4,FALSE)</f>
        <v>24</v>
      </c>
      <c r="L560" s="3" t="str">
        <f>VLOOKUP($H560,Customers!$A$1:$I$721,5,FALSE)</f>
        <v>Chennai</v>
      </c>
      <c r="M560" s="3" t="str">
        <f>VLOOKUP($H560,Customers!$A$1:$I$721,6,FALSE)</f>
        <v>Tamil Nadu</v>
      </c>
      <c r="N560" s="3" t="str">
        <f>VLOOKUP($H560,Customers!$A$1:$I$721,7,FALSE)</f>
        <v>Salaried - Private</v>
      </c>
      <c r="O560" s="3">
        <f>VLOOKUP($H560,Customers!$A$1:$I$721,8,FALSE)</f>
        <v>640000</v>
      </c>
      <c r="P560" s="3" t="str">
        <f>VLOOKUP($H560,Customers!$A$1:$I$721,9,FALSE)</f>
        <v>Individual</v>
      </c>
      <c r="Q560" s="3" t="s">
        <v>283</v>
      </c>
      <c r="R560" s="3" t="str" cm="1">
        <f t="array" ref="R560:Y560">VLOOKUP($Q560,Cars[],{2,3,4,5,6,7,8,9},FALSE)</f>
        <v>Mahindra</v>
      </c>
      <c r="S560" s="3" t="str">
        <v>Thar</v>
      </c>
      <c r="T560" s="3" t="str">
        <v>SUV</v>
      </c>
      <c r="U560" s="3" t="str">
        <v>Diesel</v>
      </c>
      <c r="V560" s="3" t="str">
        <v>Manual</v>
      </c>
      <c r="W560" s="3">
        <v>1250000</v>
      </c>
      <c r="X560" s="3">
        <v>2020</v>
      </c>
      <c r="Y560" s="3">
        <v>2</v>
      </c>
      <c r="Z560" s="3" t="s">
        <v>173</v>
      </c>
      <c r="AA560" s="3" t="str">
        <f>VLOOKUP(Z560,Dealers[],5,FALSE)</f>
        <v>South</v>
      </c>
      <c r="AB560" s="3" t="str" cm="1">
        <f t="array" ref="AB560:AE560">VLOOKUP($Z560,Dealers[],{2,7,8,9},FALSE)</f>
        <v>Chennai Wheels</v>
      </c>
      <c r="AC560" s="3">
        <v>2007</v>
      </c>
      <c r="AD560" s="3">
        <v>4500</v>
      </c>
      <c r="AE560" s="3">
        <v>4.7</v>
      </c>
      <c r="AF560" s="3" t="s">
        <v>174</v>
      </c>
      <c r="AG560" s="3" t="str">
        <f>VLOOKUP($AF560,SalesPerson[],2,FALSE)</f>
        <v>Kunal Pillai</v>
      </c>
      <c r="AH560" s="3">
        <f>_xlfn.XLOOKUP(AG560,Salespersons!$B:$B,Salespersons!$G:$G,,0)</f>
        <v>5</v>
      </c>
      <c r="AI560" s="3" t="str">
        <f>_xlfn.XLOOKUP(AG560,Salespersons!$B:$B,Salespersons!$I:$I,,0)</f>
        <v>True</v>
      </c>
      <c r="AJ560" s="3" t="s">
        <v>59</v>
      </c>
      <c r="AK560" s="14">
        <f t="shared" si="48"/>
        <v>1.6799999999999999E-2</v>
      </c>
      <c r="AL560" s="5">
        <v>21000</v>
      </c>
      <c r="AM560" s="5">
        <f t="shared" si="49"/>
        <v>1229000</v>
      </c>
      <c r="AN560" s="16">
        <f t="shared" si="53"/>
        <v>12.29</v>
      </c>
      <c r="AO560" s="3" t="s">
        <v>31</v>
      </c>
      <c r="AP560" s="3" t="s">
        <v>100</v>
      </c>
      <c r="AQ560" s="3" t="s">
        <v>53</v>
      </c>
      <c r="AR560" s="3" t="s">
        <v>24</v>
      </c>
      <c r="AS560" s="3" t="str" cm="1">
        <f t="array" ref="AS560:AW560">VLOOKUP($A560,Feedback[],{2,4,5,6,7},FALSE)</f>
        <v>FB0293</v>
      </c>
      <c r="AT560" s="3">
        <v>4</v>
      </c>
      <c r="AU560" s="3">
        <v>7</v>
      </c>
      <c r="AV560" s="3" t="str">
        <v>Dealer Visit</v>
      </c>
      <c r="AW560" s="3" t="str">
        <v>None</v>
      </c>
    </row>
    <row r="561" spans="1:49" x14ac:dyDescent="0.3">
      <c r="A561" s="3" t="s">
        <v>1137</v>
      </c>
      <c r="B561" s="4">
        <v>45897</v>
      </c>
      <c r="C561" s="4" t="str">
        <f t="shared" si="50"/>
        <v>Aug</v>
      </c>
      <c r="D561" s="4" t="str">
        <f t="shared" si="51"/>
        <v>2025</v>
      </c>
      <c r="E561" s="4">
        <v>45925</v>
      </c>
      <c r="F561" s="3" t="s">
        <v>23</v>
      </c>
      <c r="G561" s="3">
        <f t="shared" si="52"/>
        <v>28</v>
      </c>
      <c r="H561" s="3" t="s">
        <v>973</v>
      </c>
      <c r="I561" s="3" t="str">
        <f>VLOOKUP($H561,Customers!$A$1:$I$721,2,FALSE)</f>
        <v>Aman Patel</v>
      </c>
      <c r="J561" s="3" t="str">
        <f>VLOOKUP($H561,Customers!$A$1:$I$721,3,FALSE)</f>
        <v>Male</v>
      </c>
      <c r="K561" s="3">
        <f>VLOOKUP($H561,Customers!$A$1:$I$721,4,FALSE)</f>
        <v>21</v>
      </c>
      <c r="L561" s="3" t="str">
        <f>VLOOKUP($H561,Customers!$A$1:$I$721,5,FALSE)</f>
        <v>Bhubaneswar</v>
      </c>
      <c r="M561" s="3" t="str">
        <f>VLOOKUP($H561,Customers!$A$1:$I$721,6,FALSE)</f>
        <v>Odisha</v>
      </c>
      <c r="N561" s="3" t="str">
        <f>VLOOKUP($H561,Customers!$A$1:$I$721,7,FALSE)</f>
        <v>Teacher</v>
      </c>
      <c r="O561" s="3">
        <f>VLOOKUP($H561,Customers!$A$1:$I$721,8,FALSE)</f>
        <v>660000</v>
      </c>
      <c r="P561" s="3" t="str">
        <f>VLOOKUP($H561,Customers!$A$1:$I$721,9,FALSE)</f>
        <v>Individual</v>
      </c>
      <c r="Q561" s="3" t="s">
        <v>395</v>
      </c>
      <c r="R561" s="3" t="str" cm="1">
        <f t="array" ref="R561:Y561">VLOOKUP($Q561,Cars[],{2,3,4,5,6,7,8,9},FALSE)</f>
        <v>Mahindra</v>
      </c>
      <c r="S561" s="3" t="str">
        <v>XUV700</v>
      </c>
      <c r="T561" s="3" t="str">
        <v>SUV</v>
      </c>
      <c r="U561" s="3" t="str">
        <v>Diesel</v>
      </c>
      <c r="V561" s="3" t="str">
        <v>Automatic</v>
      </c>
      <c r="W561" s="3">
        <v>1700000</v>
      </c>
      <c r="X561" s="3">
        <v>2021</v>
      </c>
      <c r="Y561" s="3">
        <v>2</v>
      </c>
      <c r="Z561" s="3" t="s">
        <v>104</v>
      </c>
      <c r="AA561" s="3" t="str">
        <f>VLOOKUP(Z561,Dealers[],5,FALSE)</f>
        <v>South</v>
      </c>
      <c r="AB561" s="3" t="str" cm="1">
        <f t="array" ref="AB561:AE561">VLOOKUP($Z561,Dealers[],{2,7,8,9},FALSE)</f>
        <v>Mysuru Auto Hub</v>
      </c>
      <c r="AC561" s="3">
        <v>2006</v>
      </c>
      <c r="AD561" s="3">
        <v>4500</v>
      </c>
      <c r="AE561" s="3">
        <v>4.5999999999999996</v>
      </c>
      <c r="AF561" s="3" t="s">
        <v>452</v>
      </c>
      <c r="AG561" s="3" t="str">
        <f>VLOOKUP($AF561,SalesPerson[],2,FALSE)</f>
        <v>Harsh Nair</v>
      </c>
      <c r="AH561" s="3">
        <f>_xlfn.XLOOKUP(AG561,Salespersons!$B:$B,Salespersons!$G:$G,,0)</f>
        <v>8</v>
      </c>
      <c r="AI561" s="3" t="str">
        <f>_xlfn.XLOOKUP(AG561,Salespersons!$B:$B,Salespersons!$I:$I,,0)</f>
        <v>True</v>
      </c>
      <c r="AJ561" s="3" t="s">
        <v>59</v>
      </c>
      <c r="AK561" s="14">
        <f t="shared" si="48"/>
        <v>2.5882352941176471E-2</v>
      </c>
      <c r="AL561" s="5">
        <v>44000</v>
      </c>
      <c r="AM561" s="5">
        <f t="shared" si="49"/>
        <v>1656000</v>
      </c>
      <c r="AN561" s="16">
        <f t="shared" si="53"/>
        <v>16.559999999999999</v>
      </c>
      <c r="AO561" s="3" t="s">
        <v>20</v>
      </c>
      <c r="AP561" s="3" t="s">
        <v>21</v>
      </c>
      <c r="AQ561" s="3" t="s">
        <v>119</v>
      </c>
      <c r="AR561" s="3" t="s">
        <v>24</v>
      </c>
      <c r="AS561" s="3" t="s">
        <v>4646</v>
      </c>
      <c r="AT561" s="3" t="s">
        <v>4646</v>
      </c>
      <c r="AU561" s="3" t="s">
        <v>4646</v>
      </c>
      <c r="AV561" s="3" t="s">
        <v>4646</v>
      </c>
      <c r="AW561" s="3" t="s">
        <v>4646</v>
      </c>
    </row>
    <row r="562" spans="1:49" x14ac:dyDescent="0.3">
      <c r="A562" s="3" t="s">
        <v>1138</v>
      </c>
      <c r="B562" s="4">
        <v>45898</v>
      </c>
      <c r="C562" s="4" t="str">
        <f t="shared" si="50"/>
        <v>Aug</v>
      </c>
      <c r="D562" s="4" t="str">
        <f t="shared" si="51"/>
        <v>2025</v>
      </c>
      <c r="E562" s="4">
        <v>45927</v>
      </c>
      <c r="F562" s="3" t="s">
        <v>23</v>
      </c>
      <c r="G562" s="3">
        <f t="shared" si="52"/>
        <v>29</v>
      </c>
      <c r="H562" s="3" t="s">
        <v>383</v>
      </c>
      <c r="I562" s="3" t="str">
        <f>VLOOKUP($H562,Customers!$A$1:$I$721,2,FALSE)</f>
        <v>Dinesh Gupta</v>
      </c>
      <c r="J562" s="3" t="str">
        <f>VLOOKUP($H562,Customers!$A$1:$I$721,3,FALSE)</f>
        <v>Male</v>
      </c>
      <c r="K562" s="3">
        <f>VLOOKUP($H562,Customers!$A$1:$I$721,4,FALSE)</f>
        <v>48</v>
      </c>
      <c r="L562" s="3" t="str">
        <f>VLOOKUP($H562,Customers!$A$1:$I$721,5,FALSE)</f>
        <v>Jaipur</v>
      </c>
      <c r="M562" s="3" t="str">
        <f>VLOOKUP($H562,Customers!$A$1:$I$721,6,FALSE)</f>
        <v>Rajasthan</v>
      </c>
      <c r="N562" s="3" t="str">
        <f>VLOOKUP($H562,Customers!$A$1:$I$721,7,FALSE)</f>
        <v>Salaried - Private</v>
      </c>
      <c r="O562" s="3">
        <f>VLOOKUP($H562,Customers!$A$1:$I$721,8,FALSE)</f>
        <v>1690000</v>
      </c>
      <c r="P562" s="3" t="str">
        <f>VLOOKUP($H562,Customers!$A$1:$I$721,9,FALSE)</f>
        <v>Individual</v>
      </c>
      <c r="Q562" s="3" t="s">
        <v>167</v>
      </c>
      <c r="R562" s="3" t="str" cm="1">
        <f t="array" ref="R562:Y562">VLOOKUP($Q562,Cars[],{2,3,4,5,6,7,8,9},FALSE)</f>
        <v>Hyundai</v>
      </c>
      <c r="S562" s="3" t="str">
        <v>Alcazar</v>
      </c>
      <c r="T562" s="3" t="str">
        <v>SUV</v>
      </c>
      <c r="U562" s="3" t="str">
        <v>Diesel</v>
      </c>
      <c r="V562" s="3" t="str">
        <v>Automatic</v>
      </c>
      <c r="W562" s="3">
        <v>1700000</v>
      </c>
      <c r="X562" s="3">
        <v>2024</v>
      </c>
      <c r="Y562" s="3">
        <v>2</v>
      </c>
      <c r="Z562" s="3" t="s">
        <v>146</v>
      </c>
      <c r="AA562" s="3" t="str">
        <f>VLOOKUP(Z562,Dealers[],5,FALSE)</f>
        <v>North</v>
      </c>
      <c r="AB562" s="3" t="str" cm="1">
        <f t="array" ref="AB562:AE562">VLOOKUP($Z562,Dealers[],{2,7,8,9},FALSE)</f>
        <v>Jaipur Wheels</v>
      </c>
      <c r="AC562" s="3">
        <v>2015</v>
      </c>
      <c r="AD562" s="3">
        <v>3000</v>
      </c>
      <c r="AE562" s="3">
        <v>3.5</v>
      </c>
      <c r="AF562" s="3" t="s">
        <v>147</v>
      </c>
      <c r="AG562" s="3" t="str">
        <f>VLOOKUP($AF562,SalesPerson[],2,FALSE)</f>
        <v>Mohit Yadav</v>
      </c>
      <c r="AH562" s="3">
        <f>_xlfn.XLOOKUP(AG562,Salespersons!$B:$B,Salespersons!$G:$G,,0)</f>
        <v>8</v>
      </c>
      <c r="AI562" s="3" t="str">
        <f>_xlfn.XLOOKUP(AG562,Salespersons!$B:$B,Salespersons!$I:$I,,0)</f>
        <v>True</v>
      </c>
      <c r="AJ562" s="3" t="s">
        <v>75</v>
      </c>
      <c r="AK562" s="14">
        <f t="shared" si="48"/>
        <v>0</v>
      </c>
      <c r="AL562" s="5">
        <v>0</v>
      </c>
      <c r="AM562" s="5">
        <f t="shared" si="49"/>
        <v>1700000</v>
      </c>
      <c r="AN562" s="16">
        <f t="shared" si="53"/>
        <v>17</v>
      </c>
      <c r="AO562" s="3" t="s">
        <v>31</v>
      </c>
      <c r="AP562" s="3" t="s">
        <v>96</v>
      </c>
      <c r="AQ562" s="3" t="s">
        <v>46</v>
      </c>
      <c r="AR562" s="3" t="s">
        <v>24</v>
      </c>
      <c r="AS562" s="3" t="s">
        <v>4646</v>
      </c>
      <c r="AT562" s="3" t="s">
        <v>4646</v>
      </c>
      <c r="AU562" s="3" t="s">
        <v>4646</v>
      </c>
      <c r="AV562" s="3" t="s">
        <v>4646</v>
      </c>
      <c r="AW562" s="3" t="s">
        <v>4646</v>
      </c>
    </row>
    <row r="563" spans="1:49" x14ac:dyDescent="0.3">
      <c r="A563" s="3" t="s">
        <v>1139</v>
      </c>
      <c r="B563" s="4">
        <v>45899</v>
      </c>
      <c r="C563" s="4" t="str">
        <f t="shared" si="50"/>
        <v>Aug</v>
      </c>
      <c r="D563" s="4" t="str">
        <f t="shared" si="51"/>
        <v>2025</v>
      </c>
      <c r="E563" s="4">
        <v>45910</v>
      </c>
      <c r="F563" s="3" t="s">
        <v>23</v>
      </c>
      <c r="G563" s="3">
        <f t="shared" si="52"/>
        <v>11</v>
      </c>
      <c r="H563" s="3" t="s">
        <v>444</v>
      </c>
      <c r="I563" s="3" t="str">
        <f>VLOOKUP($H563,Customers!$A$1:$I$721,2,FALSE)</f>
        <v>Suresh Mehta</v>
      </c>
      <c r="J563" s="3" t="str">
        <f>VLOOKUP($H563,Customers!$A$1:$I$721,3,FALSE)</f>
        <v>Male</v>
      </c>
      <c r="K563" s="3">
        <f>VLOOKUP($H563,Customers!$A$1:$I$721,4,FALSE)</f>
        <v>52</v>
      </c>
      <c r="L563" s="3" t="str">
        <f>VLOOKUP($H563,Customers!$A$1:$I$721,5,FALSE)</f>
        <v>Nagpur</v>
      </c>
      <c r="M563" s="3" t="str">
        <f>VLOOKUP($H563,Customers!$A$1:$I$721,6,FALSE)</f>
        <v>Maharashtra</v>
      </c>
      <c r="N563" s="3" t="str">
        <f>VLOOKUP($H563,Customers!$A$1:$I$721,7,FALSE)</f>
        <v>Teacher</v>
      </c>
      <c r="O563" s="3">
        <f>VLOOKUP($H563,Customers!$A$1:$I$721,8,FALSE)</f>
        <v>920000</v>
      </c>
      <c r="P563" s="3" t="str">
        <f>VLOOKUP($H563,Customers!$A$1:$I$721,9,FALSE)</f>
        <v>Individual</v>
      </c>
      <c r="Q563" s="3" t="s">
        <v>205</v>
      </c>
      <c r="R563" s="3" t="str" cm="1">
        <f t="array" ref="R563:Y563">VLOOKUP($Q563,Cars[],{2,3,4,5,6,7,8,9},FALSE)</f>
        <v>Maruti Suzuki</v>
      </c>
      <c r="S563" s="3" t="str">
        <v>Grand Vitara</v>
      </c>
      <c r="T563" s="3" t="str">
        <v>SUV</v>
      </c>
      <c r="U563" s="3" t="str">
        <v>Hybrid</v>
      </c>
      <c r="V563" s="3" t="str">
        <v>Automatic</v>
      </c>
      <c r="W563" s="3">
        <v>1150000</v>
      </c>
      <c r="X563" s="3">
        <v>2022</v>
      </c>
      <c r="Y563" s="3">
        <v>3</v>
      </c>
      <c r="Z563" s="3" t="s">
        <v>163</v>
      </c>
      <c r="AA563" s="3" t="str">
        <f>VLOOKUP(Z563,Dealers[],5,FALSE)</f>
        <v>West</v>
      </c>
      <c r="AB563" s="3" t="str" cm="1">
        <f t="array" ref="AB563:AE563">VLOOKUP($Z563,Dealers[],{2,7,8,9},FALSE)</f>
        <v>Mumbai Autoplex</v>
      </c>
      <c r="AC563" s="3">
        <v>2011</v>
      </c>
      <c r="AD563" s="3">
        <v>12000</v>
      </c>
      <c r="AE563" s="3">
        <v>3.5</v>
      </c>
      <c r="AF563" s="3" t="s">
        <v>201</v>
      </c>
      <c r="AG563" s="3" t="str">
        <f>VLOOKUP($AF563,SalesPerson[],2,FALSE)</f>
        <v>Karan Rao</v>
      </c>
      <c r="AH563" s="3">
        <f>_xlfn.XLOOKUP(AG563,Salespersons!$B:$B,Salespersons!$G:$G,,0)</f>
        <v>4</v>
      </c>
      <c r="AI563" s="3" t="str">
        <f>_xlfn.XLOOKUP(AG563,Salespersons!$B:$B,Salespersons!$I:$I,,0)</f>
        <v>True</v>
      </c>
      <c r="AJ563" s="3" t="s">
        <v>59</v>
      </c>
      <c r="AK563" s="14">
        <f t="shared" si="48"/>
        <v>1.9130434782608695E-2</v>
      </c>
      <c r="AL563" s="5">
        <v>22000</v>
      </c>
      <c r="AM563" s="5">
        <f t="shared" si="49"/>
        <v>1128000</v>
      </c>
      <c r="AN563" s="16">
        <f t="shared" si="53"/>
        <v>11.28</v>
      </c>
      <c r="AO563" s="3" t="s">
        <v>20</v>
      </c>
      <c r="AP563" s="3" t="s">
        <v>21</v>
      </c>
      <c r="AQ563" s="3" t="s">
        <v>46</v>
      </c>
      <c r="AR563" s="3" t="s">
        <v>24</v>
      </c>
      <c r="AS563" s="3" t="s">
        <v>4646</v>
      </c>
      <c r="AT563" s="3" t="s">
        <v>4646</v>
      </c>
      <c r="AU563" s="3" t="s">
        <v>4646</v>
      </c>
      <c r="AV563" s="3" t="s">
        <v>4646</v>
      </c>
      <c r="AW563" s="3" t="s">
        <v>4646</v>
      </c>
    </row>
    <row r="564" spans="1:49" x14ac:dyDescent="0.3">
      <c r="A564" s="3" t="s">
        <v>1140</v>
      </c>
      <c r="B564" s="4">
        <v>45900</v>
      </c>
      <c r="C564" s="4" t="str">
        <f t="shared" si="50"/>
        <v>Aug</v>
      </c>
      <c r="D564" s="4" t="str">
        <f t="shared" si="51"/>
        <v>2025</v>
      </c>
      <c r="E564" s="4">
        <v>45932</v>
      </c>
      <c r="F564" s="3" t="s">
        <v>23</v>
      </c>
      <c r="G564" s="3">
        <f t="shared" si="52"/>
        <v>32</v>
      </c>
      <c r="H564" s="3" t="s">
        <v>1141</v>
      </c>
      <c r="I564" s="3" t="str">
        <f>VLOOKUP($H564,Customers!$A$1:$I$721,2,FALSE)</f>
        <v>Yash Rao</v>
      </c>
      <c r="J564" s="3" t="str">
        <f>VLOOKUP($H564,Customers!$A$1:$I$721,3,FALSE)</f>
        <v>Male</v>
      </c>
      <c r="K564" s="3">
        <f>VLOOKUP($H564,Customers!$A$1:$I$721,4,FALSE)</f>
        <v>44</v>
      </c>
      <c r="L564" s="3" t="str">
        <f>VLOOKUP($H564,Customers!$A$1:$I$721,5,FALSE)</f>
        <v>Bhopal</v>
      </c>
      <c r="M564" s="3" t="str">
        <f>VLOOKUP($H564,Customers!$A$1:$I$721,6,FALSE)</f>
        <v>Madhya Pradesh</v>
      </c>
      <c r="N564" s="3" t="str">
        <f>VLOOKUP($H564,Customers!$A$1:$I$721,7,FALSE)</f>
        <v>Self-Employed Professional</v>
      </c>
      <c r="O564" s="3">
        <f>VLOOKUP($H564,Customers!$A$1:$I$721,8,FALSE)</f>
        <v>2580000</v>
      </c>
      <c r="P564" s="3" t="str">
        <f>VLOOKUP($H564,Customers!$A$1:$I$721,9,FALSE)</f>
        <v>Individual</v>
      </c>
      <c r="Q564" s="3" t="s">
        <v>56</v>
      </c>
      <c r="R564" s="3" t="str" cm="1">
        <f t="array" ref="R564:Y564">VLOOKUP($Q564,Cars[],{2,3,4,5,6,7,8,9},FALSE)</f>
        <v>Maruti Suzuki</v>
      </c>
      <c r="S564" s="3" t="str">
        <v>Baleno</v>
      </c>
      <c r="T564" s="3" t="str">
        <v>Hatchback</v>
      </c>
      <c r="U564" s="3" t="str">
        <v>Petrol</v>
      </c>
      <c r="V564" s="3" t="str">
        <v>Automatic</v>
      </c>
      <c r="W564" s="3">
        <v>760000</v>
      </c>
      <c r="X564" s="3">
        <v>2022</v>
      </c>
      <c r="Y564" s="3">
        <v>2</v>
      </c>
      <c r="Z564" s="3" t="s">
        <v>104</v>
      </c>
      <c r="AA564" s="3" t="str">
        <f>VLOOKUP(Z564,Dealers[],5,FALSE)</f>
        <v>South</v>
      </c>
      <c r="AB564" s="3" t="str" cm="1">
        <f t="array" ref="AB564:AE564">VLOOKUP($Z564,Dealers[],{2,7,8,9},FALSE)</f>
        <v>Mysuru Auto Hub</v>
      </c>
      <c r="AC564" s="3">
        <v>2006</v>
      </c>
      <c r="AD564" s="3">
        <v>4500</v>
      </c>
      <c r="AE564" s="3">
        <v>4.5999999999999996</v>
      </c>
      <c r="AF564" s="3" t="s">
        <v>105</v>
      </c>
      <c r="AG564" s="3" t="str">
        <f>VLOOKUP($AF564,SalesPerson[],2,FALSE)</f>
        <v>Tanvi Reddy</v>
      </c>
      <c r="AH564" s="3">
        <f>_xlfn.XLOOKUP(AG564,Salespersons!$B:$B,Salespersons!$G:$G,,0)</f>
        <v>4</v>
      </c>
      <c r="AI564" s="3" t="str">
        <f>_xlfn.XLOOKUP(AG564,Salespersons!$B:$B,Salespersons!$I:$I,,0)</f>
        <v>True</v>
      </c>
      <c r="AJ564" s="3" t="s">
        <v>78</v>
      </c>
      <c r="AK564" s="14">
        <f t="shared" si="48"/>
        <v>1.7105263157894738E-2</v>
      </c>
      <c r="AL564" s="5">
        <v>13000</v>
      </c>
      <c r="AM564" s="5">
        <f t="shared" si="49"/>
        <v>747000</v>
      </c>
      <c r="AN564" s="16">
        <f t="shared" si="53"/>
        <v>7.47</v>
      </c>
      <c r="AO564" s="3" t="s">
        <v>95</v>
      </c>
      <c r="AP564" s="3" t="s">
        <v>39</v>
      </c>
      <c r="AQ564" s="3" t="s">
        <v>122</v>
      </c>
      <c r="AR564" s="3" t="s">
        <v>47</v>
      </c>
      <c r="AS564" s="3" t="str" cm="1">
        <f t="array" ref="AS564:AW564">VLOOKUP($A564,Feedback[],{2,4,5,6,7},FALSE)</f>
        <v>FB0294</v>
      </c>
      <c r="AT564" s="3">
        <v>4</v>
      </c>
      <c r="AU564" s="3">
        <v>8</v>
      </c>
      <c r="AV564" s="3" t="str">
        <v>Online Survey</v>
      </c>
      <c r="AW564" s="3" t="str">
        <v>None</v>
      </c>
    </row>
    <row r="565" spans="1:49" x14ac:dyDescent="0.3">
      <c r="A565" s="3" t="s">
        <v>1142</v>
      </c>
      <c r="B565" s="4">
        <v>45901</v>
      </c>
      <c r="C565" s="4" t="str">
        <f t="shared" si="50"/>
        <v>Sep</v>
      </c>
      <c r="D565" s="4" t="str">
        <f t="shared" si="51"/>
        <v>2025</v>
      </c>
      <c r="E565" s="4">
        <v>45908</v>
      </c>
      <c r="F565" s="3" t="s">
        <v>23</v>
      </c>
      <c r="G565" s="3">
        <f t="shared" si="52"/>
        <v>7</v>
      </c>
      <c r="H565" s="3" t="s">
        <v>803</v>
      </c>
      <c r="I565" s="3" t="str">
        <f>VLOOKUP($H565,Customers!$A$1:$I$721,2,FALSE)</f>
        <v>Sandeep Yadav</v>
      </c>
      <c r="J565" s="3" t="str">
        <f>VLOOKUP($H565,Customers!$A$1:$I$721,3,FALSE)</f>
        <v>Male</v>
      </c>
      <c r="K565" s="3">
        <f>VLOOKUP($H565,Customers!$A$1:$I$721,4,FALSE)</f>
        <v>21</v>
      </c>
      <c r="L565" s="3" t="str">
        <f>VLOOKUP($H565,Customers!$A$1:$I$721,5,FALSE)</f>
        <v>Ahmedabad</v>
      </c>
      <c r="M565" s="3" t="str">
        <f>VLOOKUP($H565,Customers!$A$1:$I$721,6,FALSE)</f>
        <v>Gujarat</v>
      </c>
      <c r="N565" s="3" t="str">
        <f>VLOOKUP($H565,Customers!$A$1:$I$721,7,FALSE)</f>
        <v>Retired</v>
      </c>
      <c r="O565" s="3">
        <f>VLOOKUP($H565,Customers!$A$1:$I$721,8,FALSE)</f>
        <v>820000</v>
      </c>
      <c r="P565" s="3" t="str">
        <f>VLOOKUP($H565,Customers!$A$1:$I$721,9,FALSE)</f>
        <v>Individual</v>
      </c>
      <c r="Q565" s="3" t="s">
        <v>117</v>
      </c>
      <c r="R565" s="3" t="str" cm="1">
        <f t="array" ref="R565:Y565">VLOOKUP($Q565,Cars[],{2,3,4,5,6,7,8,9},FALSE)</f>
        <v>Kia</v>
      </c>
      <c r="S565" s="3" t="str">
        <v>Carens</v>
      </c>
      <c r="T565" s="3" t="str">
        <v>MPV</v>
      </c>
      <c r="U565" s="3" t="str">
        <v>Diesel</v>
      </c>
      <c r="V565" s="3" t="str">
        <v>Manual</v>
      </c>
      <c r="W565" s="3">
        <v>1200000</v>
      </c>
      <c r="X565" s="3">
        <v>2022</v>
      </c>
      <c r="Y565" s="3">
        <v>3</v>
      </c>
      <c r="Z565" s="3" t="s">
        <v>84</v>
      </c>
      <c r="AA565" s="3" t="str">
        <f>VLOOKUP(Z565,Dealers[],5,FALSE)</f>
        <v>West</v>
      </c>
      <c r="AB565" s="3" t="str" cm="1">
        <f t="array" ref="AB565:AE565">VLOOKUP($Z565,Dealers[],{2,7,8,9},FALSE)</f>
        <v>Pune Autoplex</v>
      </c>
      <c r="AC565" s="3">
        <v>2014</v>
      </c>
      <c r="AD565" s="3">
        <v>3000</v>
      </c>
      <c r="AE565" s="3">
        <v>4.5999999999999996</v>
      </c>
      <c r="AF565" s="3" t="s">
        <v>130</v>
      </c>
      <c r="AG565" s="3" t="str">
        <f>VLOOKUP($AF565,SalesPerson[],2,FALSE)</f>
        <v>Nitin Pillai</v>
      </c>
      <c r="AH565" s="3">
        <f>_xlfn.XLOOKUP(AG565,Salespersons!$B:$B,Salespersons!$G:$G,,0)</f>
        <v>6</v>
      </c>
      <c r="AI565" s="3" t="str">
        <f>_xlfn.XLOOKUP(AG565,Salespersons!$B:$B,Salespersons!$I:$I,,0)</f>
        <v>True</v>
      </c>
      <c r="AJ565" s="3" t="s">
        <v>30</v>
      </c>
      <c r="AK565" s="14">
        <f t="shared" si="48"/>
        <v>0</v>
      </c>
      <c r="AL565" s="5">
        <v>0</v>
      </c>
      <c r="AM565" s="5">
        <f t="shared" si="49"/>
        <v>1200000</v>
      </c>
      <c r="AN565" s="16">
        <f t="shared" si="53"/>
        <v>12</v>
      </c>
      <c r="AO565" s="3" t="s">
        <v>95</v>
      </c>
      <c r="AP565" s="3" t="s">
        <v>227</v>
      </c>
      <c r="AQ565" s="3" t="s">
        <v>46</v>
      </c>
      <c r="AR565" s="3" t="s">
        <v>24</v>
      </c>
      <c r="AS565" s="3" t="str" cm="1">
        <f t="array" ref="AS565:AW565">VLOOKUP($A565,Feedback[],{2,4,5,6,7},FALSE)</f>
        <v>FB0295</v>
      </c>
      <c r="AT565" s="3">
        <v>3</v>
      </c>
      <c r="AU565" s="3">
        <v>5</v>
      </c>
      <c r="AV565" s="3" t="str">
        <v>Phone</v>
      </c>
      <c r="AW565" s="3" t="str">
        <v>Pricing</v>
      </c>
    </row>
    <row r="566" spans="1:49" x14ac:dyDescent="0.3">
      <c r="A566" s="3" t="s">
        <v>1143</v>
      </c>
      <c r="B566" s="4">
        <v>45902</v>
      </c>
      <c r="C566" s="4" t="str">
        <f t="shared" si="50"/>
        <v>Sep</v>
      </c>
      <c r="D566" s="4" t="str">
        <f t="shared" si="51"/>
        <v>2025</v>
      </c>
      <c r="E566" s="4">
        <v>45911</v>
      </c>
      <c r="F566" s="3" t="s">
        <v>23</v>
      </c>
      <c r="G566" s="3">
        <f t="shared" si="52"/>
        <v>9</v>
      </c>
      <c r="H566" s="3" t="s">
        <v>978</v>
      </c>
      <c r="I566" s="3" t="str">
        <f>VLOOKUP($H566,Customers!$A$1:$I$721,2,FALSE)</f>
        <v>Ayesha Gupta</v>
      </c>
      <c r="J566" s="3" t="str">
        <f>VLOOKUP($H566,Customers!$A$1:$I$721,3,FALSE)</f>
        <v>Female</v>
      </c>
      <c r="K566" s="3">
        <f>VLOOKUP($H566,Customers!$A$1:$I$721,4,FALSE)</f>
        <v>43</v>
      </c>
      <c r="L566" s="3" t="str">
        <f>VLOOKUP($H566,Customers!$A$1:$I$721,5,FALSE)</f>
        <v>Mumbai</v>
      </c>
      <c r="M566" s="3" t="str">
        <f>VLOOKUP($H566,Customers!$A$1:$I$721,6,FALSE)</f>
        <v>Maharashtra</v>
      </c>
      <c r="N566" s="3" t="str">
        <f>VLOOKUP($H566,Customers!$A$1:$I$721,7,FALSE)</f>
        <v>Salaried - Private</v>
      </c>
      <c r="O566" s="3">
        <f>VLOOKUP($H566,Customers!$A$1:$I$721,8,FALSE)</f>
        <v>1270000</v>
      </c>
      <c r="P566" s="3" t="str">
        <f>VLOOKUP($H566,Customers!$A$1:$I$721,9,FALSE)</f>
        <v>Individual</v>
      </c>
      <c r="Q566" s="3" t="s">
        <v>92</v>
      </c>
      <c r="R566" s="3" t="str" cm="1">
        <f t="array" ref="R566:Y566">VLOOKUP($Q566,Cars[],{2,3,4,5,6,7,8,9},FALSE)</f>
        <v>Hyundai</v>
      </c>
      <c r="S566" s="3" t="str">
        <v>Verna</v>
      </c>
      <c r="T566" s="3" t="str">
        <v>Sedan</v>
      </c>
      <c r="U566" s="3" t="str">
        <v>Petrol</v>
      </c>
      <c r="V566" s="3" t="str">
        <v>Automatic</v>
      </c>
      <c r="W566" s="3">
        <v>1100000</v>
      </c>
      <c r="X566" s="3">
        <v>2023</v>
      </c>
      <c r="Y566" s="3">
        <v>2</v>
      </c>
      <c r="Z566" s="3" t="s">
        <v>173</v>
      </c>
      <c r="AA566" s="3" t="str">
        <f>VLOOKUP(Z566,Dealers[],5,FALSE)</f>
        <v>South</v>
      </c>
      <c r="AB566" s="3" t="str" cm="1">
        <f t="array" ref="AB566:AE566">VLOOKUP($Z566,Dealers[],{2,7,8,9},FALSE)</f>
        <v>Chennai Wheels</v>
      </c>
      <c r="AC566" s="3">
        <v>2007</v>
      </c>
      <c r="AD566" s="3">
        <v>4500</v>
      </c>
      <c r="AE566" s="3">
        <v>4.7</v>
      </c>
      <c r="AF566" s="3" t="s">
        <v>174</v>
      </c>
      <c r="AG566" s="3" t="str">
        <f>VLOOKUP($AF566,SalesPerson[],2,FALSE)</f>
        <v>Kunal Pillai</v>
      </c>
      <c r="AH566" s="3">
        <f>_xlfn.XLOOKUP(AG566,Salespersons!$B:$B,Salespersons!$G:$G,,0)</f>
        <v>5</v>
      </c>
      <c r="AI566" s="3" t="str">
        <f>_xlfn.XLOOKUP(AG566,Salespersons!$B:$B,Salespersons!$I:$I,,0)</f>
        <v>True</v>
      </c>
      <c r="AJ566" s="3" t="s">
        <v>78</v>
      </c>
      <c r="AK566" s="14">
        <f t="shared" si="48"/>
        <v>9.0909090909090905E-3</v>
      </c>
      <c r="AL566" s="5">
        <v>10000</v>
      </c>
      <c r="AM566" s="5">
        <f t="shared" si="49"/>
        <v>1090000</v>
      </c>
      <c r="AN566" s="16">
        <f t="shared" si="53"/>
        <v>10.9</v>
      </c>
      <c r="AO566" s="3" t="s">
        <v>31</v>
      </c>
      <c r="AP566" s="3" t="s">
        <v>180</v>
      </c>
      <c r="AQ566" s="3" t="s">
        <v>33</v>
      </c>
      <c r="AR566" s="3" t="s">
        <v>24</v>
      </c>
      <c r="AS566" s="3" t="str" cm="1">
        <f t="array" ref="AS566:AW566">VLOOKUP($A566,Feedback[],{2,4,5,6,7},FALSE)</f>
        <v>FB0296</v>
      </c>
      <c r="AT566" s="3">
        <v>5</v>
      </c>
      <c r="AU566" s="3">
        <v>10</v>
      </c>
      <c r="AV566" s="3" t="str">
        <v>Online Survey</v>
      </c>
      <c r="AW566" s="3" t="str">
        <v>None</v>
      </c>
    </row>
    <row r="567" spans="1:49" x14ac:dyDescent="0.3">
      <c r="A567" s="3" t="s">
        <v>1144</v>
      </c>
      <c r="B567" s="4">
        <v>45903</v>
      </c>
      <c r="C567" s="4" t="str">
        <f t="shared" si="50"/>
        <v>Sep</v>
      </c>
      <c r="D567" s="4" t="str">
        <f t="shared" si="51"/>
        <v>2025</v>
      </c>
      <c r="E567" s="4">
        <v>45928</v>
      </c>
      <c r="F567" s="3" t="s">
        <v>23</v>
      </c>
      <c r="G567" s="3">
        <f t="shared" si="52"/>
        <v>25</v>
      </c>
      <c r="H567" s="3" t="s">
        <v>1145</v>
      </c>
      <c r="I567" s="3" t="str">
        <f>VLOOKUP($H567,Customers!$A$1:$I$721,2,FALSE)</f>
        <v>Pradeep Das</v>
      </c>
      <c r="J567" s="3" t="str">
        <f>VLOOKUP($H567,Customers!$A$1:$I$721,3,FALSE)</f>
        <v>Male</v>
      </c>
      <c r="K567" s="3">
        <f>VLOOKUP($H567,Customers!$A$1:$I$721,4,FALSE)</f>
        <v>26</v>
      </c>
      <c r="L567" s="3" t="str">
        <f>VLOOKUP($H567,Customers!$A$1:$I$721,5,FALSE)</f>
        <v>Nagpur</v>
      </c>
      <c r="M567" s="3" t="str">
        <f>VLOOKUP($H567,Customers!$A$1:$I$721,6,FALSE)</f>
        <v>Maharashtra</v>
      </c>
      <c r="N567" s="3" t="str">
        <f>VLOOKUP($H567,Customers!$A$1:$I$721,7,FALSE)</f>
        <v>Retired</v>
      </c>
      <c r="O567" s="3">
        <f>VLOOKUP($H567,Customers!$A$1:$I$721,8,FALSE)</f>
        <v>430000</v>
      </c>
      <c r="P567" s="3" t="str">
        <f>VLOOKUP($H567,Customers!$A$1:$I$721,9,FALSE)</f>
        <v>Individual</v>
      </c>
      <c r="Q567" s="3" t="s">
        <v>42</v>
      </c>
      <c r="R567" s="3" t="str" cm="1">
        <f t="array" ref="R567:Y567">VLOOKUP($Q567,Cars[],{2,3,4,5,6,7,8,9},FALSE)</f>
        <v>Maruti Suzuki</v>
      </c>
      <c r="S567" s="3" t="str">
        <v>Swift</v>
      </c>
      <c r="T567" s="3" t="str">
        <v>Hatchback</v>
      </c>
      <c r="U567" s="3" t="str">
        <v>Petrol</v>
      </c>
      <c r="V567" s="3" t="str">
        <v>Manual</v>
      </c>
      <c r="W567" s="3">
        <v>650000</v>
      </c>
      <c r="X567" s="3">
        <v>2024</v>
      </c>
      <c r="Y567" s="3">
        <v>3</v>
      </c>
      <c r="Z567" s="3" t="s">
        <v>43</v>
      </c>
      <c r="AA567" s="3" t="str">
        <f>VLOOKUP(Z567,Dealers[],5,FALSE)</f>
        <v>West</v>
      </c>
      <c r="AB567" s="3" t="str" cm="1">
        <f t="array" ref="AB567:AE567">VLOOKUP($Z567,Dealers[],{2,7,8,9},FALSE)</f>
        <v>Nagpur Motors</v>
      </c>
      <c r="AC567" s="3">
        <v>2019</v>
      </c>
      <c r="AD567" s="3">
        <v>12000</v>
      </c>
      <c r="AE567" s="3">
        <v>4.5999999999999996</v>
      </c>
      <c r="AF567" s="3" t="s">
        <v>372</v>
      </c>
      <c r="AG567" s="3" t="str">
        <f>VLOOKUP($AF567,SalesPerson[],2,FALSE)</f>
        <v>Gaurav Shah</v>
      </c>
      <c r="AH567" s="3">
        <f>_xlfn.XLOOKUP(AG567,Salespersons!$B:$B,Salespersons!$G:$G,,0)</f>
        <v>4</v>
      </c>
      <c r="AI567" s="3" t="str">
        <f>_xlfn.XLOOKUP(AG567,Salespersons!$B:$B,Salespersons!$I:$I,,0)</f>
        <v>True</v>
      </c>
      <c r="AJ567" s="3" t="s">
        <v>59</v>
      </c>
      <c r="AK567" s="14">
        <f t="shared" si="48"/>
        <v>0</v>
      </c>
      <c r="AL567" s="5">
        <v>0</v>
      </c>
      <c r="AM567" s="5">
        <f t="shared" si="49"/>
        <v>650000</v>
      </c>
      <c r="AN567" s="16">
        <f t="shared" si="53"/>
        <v>6.5</v>
      </c>
      <c r="AO567" s="3" t="s">
        <v>31</v>
      </c>
      <c r="AP567" s="3" t="s">
        <v>96</v>
      </c>
      <c r="AQ567" s="3" t="s">
        <v>46</v>
      </c>
      <c r="AR567" s="3" t="s">
        <v>24</v>
      </c>
      <c r="AS567" s="3" t="str" cm="1">
        <f t="array" ref="AS567:AW567">VLOOKUP($A567,Feedback[],{2,4,5,6,7},FALSE)</f>
        <v>FB0297</v>
      </c>
      <c r="AT567" s="3">
        <v>5</v>
      </c>
      <c r="AU567" s="3">
        <v>9</v>
      </c>
      <c r="AV567" s="3" t="str">
        <v>Phone</v>
      </c>
      <c r="AW567" s="3" t="str">
        <v>None</v>
      </c>
    </row>
    <row r="568" spans="1:49" x14ac:dyDescent="0.3">
      <c r="A568" s="3" t="s">
        <v>1146</v>
      </c>
      <c r="B568" s="4">
        <v>45905</v>
      </c>
      <c r="C568" s="4" t="str">
        <f t="shared" si="50"/>
        <v>Sep</v>
      </c>
      <c r="D568" s="4" t="str">
        <f t="shared" si="51"/>
        <v>2025</v>
      </c>
      <c r="E568" s="4">
        <v>45940</v>
      </c>
      <c r="F568" s="3" t="s">
        <v>23</v>
      </c>
      <c r="G568" s="3">
        <f t="shared" si="52"/>
        <v>35</v>
      </c>
      <c r="H568" s="3" t="s">
        <v>1147</v>
      </c>
      <c r="I568" s="3" t="str">
        <f>VLOOKUP($H568,Customers!$A$1:$I$721,2,FALSE)</f>
        <v>Karan Verma</v>
      </c>
      <c r="J568" s="3" t="str">
        <f>VLOOKUP($H568,Customers!$A$1:$I$721,3,FALSE)</f>
        <v>Male</v>
      </c>
      <c r="K568" s="3">
        <f>VLOOKUP($H568,Customers!$A$1:$I$721,4,FALSE)</f>
        <v>43</v>
      </c>
      <c r="L568" s="3" t="str">
        <f>VLOOKUP($H568,Customers!$A$1:$I$721,5,FALSE)</f>
        <v>Pune</v>
      </c>
      <c r="M568" s="3" t="str">
        <f>VLOOKUP($H568,Customers!$A$1:$I$721,6,FALSE)</f>
        <v>Maharashtra</v>
      </c>
      <c r="N568" s="3" t="str">
        <f>VLOOKUP($H568,Customers!$A$1:$I$721,7,FALSE)</f>
        <v>Salaried - Private</v>
      </c>
      <c r="O568" s="3">
        <f>VLOOKUP($H568,Customers!$A$1:$I$721,8,FALSE)</f>
        <v>1170000</v>
      </c>
      <c r="P568" s="3" t="str">
        <f>VLOOKUP($H568,Customers!$A$1:$I$721,9,FALSE)</f>
        <v>Individual</v>
      </c>
      <c r="Q568" s="3" t="s">
        <v>280</v>
      </c>
      <c r="R568" s="3" t="str" cm="1">
        <f t="array" ref="R568:Y568">VLOOKUP($Q568,Cars[],{2,3,4,5,6,7,8,9},FALSE)</f>
        <v>Toyota</v>
      </c>
      <c r="S568" s="3" t="str">
        <v>Urban Cruiser Hyryder</v>
      </c>
      <c r="T568" s="3" t="str">
        <v>SUV</v>
      </c>
      <c r="U568" s="3" t="str">
        <v>Hybrid</v>
      </c>
      <c r="V568" s="3" t="str">
        <v>Automatic</v>
      </c>
      <c r="W568" s="3">
        <v>1350000</v>
      </c>
      <c r="X568" s="3">
        <v>2022</v>
      </c>
      <c r="Y568" s="3">
        <v>5</v>
      </c>
      <c r="Z568" s="3" t="s">
        <v>84</v>
      </c>
      <c r="AA568" s="3" t="str">
        <f>VLOOKUP(Z568,Dealers[],5,FALSE)</f>
        <v>West</v>
      </c>
      <c r="AB568" s="3" t="str" cm="1">
        <f t="array" ref="AB568:AE568">VLOOKUP($Z568,Dealers[],{2,7,8,9},FALSE)</f>
        <v>Pune Autoplex</v>
      </c>
      <c r="AC568" s="3">
        <v>2014</v>
      </c>
      <c r="AD568" s="3">
        <v>3000</v>
      </c>
      <c r="AE568" s="3">
        <v>4.5999999999999996</v>
      </c>
      <c r="AF568" s="3" t="s">
        <v>295</v>
      </c>
      <c r="AG568" s="3" t="str">
        <f>VLOOKUP($AF568,SalesPerson[],2,FALSE)</f>
        <v>Shweta Mishra</v>
      </c>
      <c r="AH568" s="3">
        <f>_xlfn.XLOOKUP(AG568,Salespersons!$B:$B,Salespersons!$G:$G,,0)</f>
        <v>5</v>
      </c>
      <c r="AI568" s="3" t="str">
        <f>_xlfn.XLOOKUP(AG568,Salespersons!$B:$B,Salespersons!$I:$I,,0)</f>
        <v>True</v>
      </c>
      <c r="AJ568" s="3" t="s">
        <v>78</v>
      </c>
      <c r="AK568" s="14">
        <f t="shared" si="48"/>
        <v>1.9259259259259261E-2</v>
      </c>
      <c r="AL568" s="5">
        <v>26000</v>
      </c>
      <c r="AM568" s="5">
        <f t="shared" si="49"/>
        <v>1324000</v>
      </c>
      <c r="AN568" s="16">
        <f t="shared" si="53"/>
        <v>13.24</v>
      </c>
      <c r="AO568" s="3" t="s">
        <v>31</v>
      </c>
      <c r="AP568" s="3" t="s">
        <v>227</v>
      </c>
      <c r="AQ568" s="3" t="s">
        <v>22</v>
      </c>
      <c r="AR568" s="3" t="s">
        <v>24</v>
      </c>
      <c r="AS568" s="3" t="s">
        <v>4646</v>
      </c>
      <c r="AT568" s="3" t="s">
        <v>4646</v>
      </c>
      <c r="AU568" s="3" t="s">
        <v>4646</v>
      </c>
      <c r="AV568" s="3" t="s">
        <v>4646</v>
      </c>
      <c r="AW568" s="3" t="s">
        <v>4646</v>
      </c>
    </row>
    <row r="569" spans="1:49" x14ac:dyDescent="0.3">
      <c r="A569" s="3" t="s">
        <v>1148</v>
      </c>
      <c r="B569" s="4">
        <v>45906</v>
      </c>
      <c r="C569" s="4" t="str">
        <f t="shared" si="50"/>
        <v>Sep</v>
      </c>
      <c r="D569" s="4" t="str">
        <f t="shared" si="51"/>
        <v>2025</v>
      </c>
      <c r="E569" s="4">
        <v>45933</v>
      </c>
      <c r="F569" s="3" t="s">
        <v>23</v>
      </c>
      <c r="G569" s="3">
        <f t="shared" si="52"/>
        <v>27</v>
      </c>
      <c r="H569" s="3" t="s">
        <v>1149</v>
      </c>
      <c r="I569" s="3" t="str">
        <f>VLOOKUP($H569,Customers!$A$1:$I$721,2,FALSE)</f>
        <v>Meera Chauhan</v>
      </c>
      <c r="J569" s="3" t="str">
        <f>VLOOKUP($H569,Customers!$A$1:$I$721,3,FALSE)</f>
        <v>Female</v>
      </c>
      <c r="K569" s="3">
        <f>VLOOKUP($H569,Customers!$A$1:$I$721,4,FALSE)</f>
        <v>63</v>
      </c>
      <c r="L569" s="3" t="str">
        <f>VLOOKUP($H569,Customers!$A$1:$I$721,5,FALSE)</f>
        <v>Kochi</v>
      </c>
      <c r="M569" s="3" t="str">
        <f>VLOOKUP($H569,Customers!$A$1:$I$721,6,FALSE)</f>
        <v>Kerala</v>
      </c>
      <c r="N569" s="3" t="str">
        <f>VLOOKUP($H569,Customers!$A$1:$I$721,7,FALSE)</f>
        <v>Salaried - Private</v>
      </c>
      <c r="O569" s="3">
        <f>VLOOKUP($H569,Customers!$A$1:$I$721,8,FALSE)</f>
        <v>1550000</v>
      </c>
      <c r="P569" s="3" t="str">
        <f>VLOOKUP($H569,Customers!$A$1:$I$721,9,FALSE)</f>
        <v>Individual</v>
      </c>
      <c r="Q569" s="3" t="s">
        <v>179</v>
      </c>
      <c r="R569" s="3" t="str" cm="1">
        <f t="array" ref="R569:Y569">VLOOKUP($Q569,Cars[],{2,3,4,5,6,7,8,9},FALSE)</f>
        <v>Tata</v>
      </c>
      <c r="S569" s="3" t="str">
        <v>Nexon EV</v>
      </c>
      <c r="T569" s="3" t="str">
        <v>SUV</v>
      </c>
      <c r="U569" s="3" t="str">
        <v>Electric</v>
      </c>
      <c r="V569" s="3" t="str">
        <v>Automatic</v>
      </c>
      <c r="W569" s="3">
        <v>1450000</v>
      </c>
      <c r="X569" s="3">
        <v>2023</v>
      </c>
      <c r="Y569" s="3">
        <v>3</v>
      </c>
      <c r="Z569" s="3" t="s">
        <v>304</v>
      </c>
      <c r="AA569" s="3" t="str">
        <f>VLOOKUP(Z569,Dealers[],5,FALSE)</f>
        <v>South</v>
      </c>
      <c r="AB569" s="3" t="str" cm="1">
        <f t="array" ref="AB569:AE569">VLOOKUP($Z569,Dealers[],{2,7,8,9},FALSE)</f>
        <v>Kochi Auto Hub</v>
      </c>
      <c r="AC569" s="3">
        <v>2013</v>
      </c>
      <c r="AD569" s="3">
        <v>12000</v>
      </c>
      <c r="AE569" s="3">
        <v>4.2</v>
      </c>
      <c r="AF569" s="3" t="s">
        <v>705</v>
      </c>
      <c r="AG569" s="3" t="str">
        <f>VLOOKUP($AF569,SalesPerson[],2,FALSE)</f>
        <v>Imran Das</v>
      </c>
      <c r="AH569" s="3">
        <f>_xlfn.XLOOKUP(AG569,Salespersons!$B:$B,Salespersons!$G:$G,,0)</f>
        <v>7</v>
      </c>
      <c r="AI569" s="3" t="str">
        <f>_xlfn.XLOOKUP(AG569,Salespersons!$B:$B,Salespersons!$I:$I,,0)</f>
        <v>True</v>
      </c>
      <c r="AJ569" s="3" t="s">
        <v>78</v>
      </c>
      <c r="AK569" s="14">
        <f t="shared" si="48"/>
        <v>0</v>
      </c>
      <c r="AL569" s="5">
        <v>0</v>
      </c>
      <c r="AM569" s="5">
        <f t="shared" si="49"/>
        <v>1450000</v>
      </c>
      <c r="AN569" s="16">
        <f t="shared" si="53"/>
        <v>14.5</v>
      </c>
      <c r="AO569" s="3" t="s">
        <v>20</v>
      </c>
      <c r="AP569" s="3" t="s">
        <v>21</v>
      </c>
      <c r="AQ569" s="3" t="s">
        <v>22</v>
      </c>
      <c r="AR569" s="3" t="s">
        <v>47</v>
      </c>
      <c r="AS569" s="3" t="str" cm="1">
        <f t="array" ref="AS569:AW569">VLOOKUP($A569,Feedback[],{2,4,5,6,7},FALSE)</f>
        <v>FB0298</v>
      </c>
      <c r="AT569" s="3">
        <v>3</v>
      </c>
      <c r="AU569" s="3">
        <v>6</v>
      </c>
      <c r="AV569" s="3" t="str">
        <v>Phone</v>
      </c>
      <c r="AW569" s="3" t="str">
        <v>Delivery Delay</v>
      </c>
    </row>
    <row r="570" spans="1:49" x14ac:dyDescent="0.3">
      <c r="A570" s="3" t="s">
        <v>1150</v>
      </c>
      <c r="B570" s="4">
        <v>45906</v>
      </c>
      <c r="C570" s="4" t="str">
        <f t="shared" si="50"/>
        <v>Sep</v>
      </c>
      <c r="D570" s="4" t="str">
        <f t="shared" si="51"/>
        <v>2025</v>
      </c>
      <c r="E570" s="4">
        <v>45925</v>
      </c>
      <c r="F570" s="3" t="s">
        <v>23</v>
      </c>
      <c r="G570" s="3">
        <f t="shared" si="52"/>
        <v>19</v>
      </c>
      <c r="H570" s="3" t="s">
        <v>1151</v>
      </c>
      <c r="I570" s="3" t="str">
        <f>VLOOKUP($H570,Customers!$A$1:$I$721,2,FALSE)</f>
        <v>Tarun Mishra</v>
      </c>
      <c r="J570" s="3" t="str">
        <f>VLOOKUP($H570,Customers!$A$1:$I$721,3,FALSE)</f>
        <v>Male</v>
      </c>
      <c r="K570" s="3">
        <f>VLOOKUP($H570,Customers!$A$1:$I$721,4,FALSE)</f>
        <v>38</v>
      </c>
      <c r="L570" s="3" t="str">
        <f>VLOOKUP($H570,Customers!$A$1:$I$721,5,FALSE)</f>
        <v>Mumbai</v>
      </c>
      <c r="M570" s="3" t="str">
        <f>VLOOKUP($H570,Customers!$A$1:$I$721,6,FALSE)</f>
        <v>Maharashtra</v>
      </c>
      <c r="N570" s="3" t="str">
        <f>VLOOKUP($H570,Customers!$A$1:$I$721,7,FALSE)</f>
        <v>Self-Employed Professional</v>
      </c>
      <c r="O570" s="3">
        <f>VLOOKUP($H570,Customers!$A$1:$I$721,8,FALSE)</f>
        <v>2310000</v>
      </c>
      <c r="P570" s="3" t="str">
        <f>VLOOKUP($H570,Customers!$A$1:$I$721,9,FALSE)</f>
        <v>Individual</v>
      </c>
      <c r="Q570" s="3" t="s">
        <v>205</v>
      </c>
      <c r="R570" s="3" t="str" cm="1">
        <f t="array" ref="R570:Y570">VLOOKUP($Q570,Cars[],{2,3,4,5,6,7,8,9},FALSE)</f>
        <v>Maruti Suzuki</v>
      </c>
      <c r="S570" s="3" t="str">
        <v>Grand Vitara</v>
      </c>
      <c r="T570" s="3" t="str">
        <v>SUV</v>
      </c>
      <c r="U570" s="3" t="str">
        <v>Hybrid</v>
      </c>
      <c r="V570" s="3" t="str">
        <v>Automatic</v>
      </c>
      <c r="W570" s="3">
        <v>1150000</v>
      </c>
      <c r="X570" s="3">
        <v>2022</v>
      </c>
      <c r="Y570" s="3">
        <v>3</v>
      </c>
      <c r="Z570" s="3" t="s">
        <v>159</v>
      </c>
      <c r="AA570" s="3" t="str">
        <f>VLOOKUP(Z570,Dealers[],5,FALSE)</f>
        <v>North</v>
      </c>
      <c r="AB570" s="3" t="str" cm="1">
        <f t="array" ref="AB570:AE570">VLOOKUP($Z570,Dealers[],{2,7,8,9},FALSE)</f>
        <v>Lucknow Motors</v>
      </c>
      <c r="AC570" s="3">
        <v>2013</v>
      </c>
      <c r="AD570" s="3">
        <v>3000</v>
      </c>
      <c r="AE570" s="3">
        <v>4.4000000000000004</v>
      </c>
      <c r="AF570" s="3" t="s">
        <v>359</v>
      </c>
      <c r="AG570" s="3" t="str">
        <f>VLOOKUP($AF570,SalesPerson[],2,FALSE)</f>
        <v>Kunal Mishra</v>
      </c>
      <c r="AH570" s="3">
        <f>_xlfn.XLOOKUP(AG570,Salespersons!$B:$B,Salespersons!$G:$G,,0)</f>
        <v>5</v>
      </c>
      <c r="AI570" s="3" t="str">
        <f>_xlfn.XLOOKUP(AG570,Salespersons!$B:$B,Salespersons!$I:$I,,0)</f>
        <v>True</v>
      </c>
      <c r="AJ570" s="3" t="s">
        <v>253</v>
      </c>
      <c r="AK570" s="14">
        <f t="shared" si="48"/>
        <v>2.5217391304347827E-2</v>
      </c>
      <c r="AL570" s="5">
        <v>29000</v>
      </c>
      <c r="AM570" s="5">
        <f t="shared" si="49"/>
        <v>1121000</v>
      </c>
      <c r="AN570" s="16">
        <f t="shared" si="53"/>
        <v>11.21</v>
      </c>
      <c r="AO570" s="3" t="s">
        <v>20</v>
      </c>
      <c r="AP570" s="3" t="s">
        <v>21</v>
      </c>
      <c r="AQ570" s="3" t="s">
        <v>22</v>
      </c>
      <c r="AR570" s="3" t="s">
        <v>47</v>
      </c>
      <c r="AS570" s="3" t="s">
        <v>4646</v>
      </c>
      <c r="AT570" s="3" t="s">
        <v>4646</v>
      </c>
      <c r="AU570" s="3" t="s">
        <v>4646</v>
      </c>
      <c r="AV570" s="3" t="s">
        <v>4646</v>
      </c>
      <c r="AW570" s="3" t="s">
        <v>4646</v>
      </c>
    </row>
    <row r="571" spans="1:49" x14ac:dyDescent="0.3">
      <c r="A571" s="3" t="s">
        <v>1152</v>
      </c>
      <c r="B571" s="4">
        <v>45907</v>
      </c>
      <c r="C571" s="4" t="str">
        <f t="shared" si="50"/>
        <v>Sep</v>
      </c>
      <c r="D571" s="4" t="str">
        <f t="shared" si="51"/>
        <v>2025</v>
      </c>
      <c r="E571" s="4">
        <v>45941</v>
      </c>
      <c r="F571" s="3" t="s">
        <v>23</v>
      </c>
      <c r="G571" s="3">
        <f t="shared" si="52"/>
        <v>34</v>
      </c>
      <c r="H571" s="3" t="s">
        <v>1013</v>
      </c>
      <c r="I571" s="3" t="str">
        <f>VLOOKUP($H571,Customers!$A$1:$I$721,2,FALSE)</f>
        <v>Vinod Malhotra</v>
      </c>
      <c r="J571" s="3" t="str">
        <f>VLOOKUP($H571,Customers!$A$1:$I$721,3,FALSE)</f>
        <v>Male</v>
      </c>
      <c r="K571" s="3">
        <f>VLOOKUP($H571,Customers!$A$1:$I$721,4,FALSE)</f>
        <v>48</v>
      </c>
      <c r="L571" s="3" t="str">
        <f>VLOOKUP($H571,Customers!$A$1:$I$721,5,FALSE)</f>
        <v>Patna</v>
      </c>
      <c r="M571" s="3" t="str">
        <f>VLOOKUP($H571,Customers!$A$1:$I$721,6,FALSE)</f>
        <v>Bihar</v>
      </c>
      <c r="N571" s="3" t="str">
        <f>VLOOKUP($H571,Customers!$A$1:$I$721,7,FALSE)</f>
        <v>Retired</v>
      </c>
      <c r="O571" s="3">
        <f>VLOOKUP($H571,Customers!$A$1:$I$721,8,FALSE)</f>
        <v>570000</v>
      </c>
      <c r="P571" s="3" t="str">
        <f>VLOOKUP($H571,Customers!$A$1:$I$721,9,FALSE)</f>
        <v>Individual</v>
      </c>
      <c r="Q571" s="3" t="s">
        <v>67</v>
      </c>
      <c r="R571" s="3" t="str" cm="1">
        <f t="array" ref="R571:Y571">VLOOKUP($Q571,Cars[],{2,3,4,5,6,7,8,9},FALSE)</f>
        <v>Maruti Suzuki</v>
      </c>
      <c r="S571" s="3" t="str">
        <v>Dzire</v>
      </c>
      <c r="T571" s="3" t="str">
        <v>Sedan</v>
      </c>
      <c r="U571" s="3" t="str">
        <v>Petrol</v>
      </c>
      <c r="V571" s="3" t="str">
        <v>Manual</v>
      </c>
      <c r="W571" s="3">
        <v>690000</v>
      </c>
      <c r="X571" s="3">
        <v>2024</v>
      </c>
      <c r="Y571" s="3">
        <v>3</v>
      </c>
      <c r="Z571" s="3" t="s">
        <v>249</v>
      </c>
      <c r="AA571" s="3" t="str">
        <f>VLOOKUP(Z571,Dealers[],5,FALSE)</f>
        <v>East</v>
      </c>
      <c r="AB571" s="3" t="str" cm="1">
        <f t="array" ref="AB571:AE571">VLOOKUP($Z571,Dealers[],{2,7,8,9},FALSE)</f>
        <v>Patna Autoplex</v>
      </c>
      <c r="AC571" s="3">
        <v>2007</v>
      </c>
      <c r="AD571" s="3">
        <v>8000</v>
      </c>
      <c r="AE571" s="3">
        <v>3.9</v>
      </c>
      <c r="AF571" s="3" t="s">
        <v>250</v>
      </c>
      <c r="AG571" s="3" t="str">
        <f>VLOOKUP($AF571,SalesPerson[],2,FALSE)</f>
        <v>Lokesh Iyer</v>
      </c>
      <c r="AH571" s="3">
        <f>_xlfn.XLOOKUP(AG571,Salespersons!$B:$B,Salespersons!$G:$G,,0)</f>
        <v>4</v>
      </c>
      <c r="AI571" s="3" t="str">
        <f>_xlfn.XLOOKUP(AG571,Salespersons!$B:$B,Salespersons!$I:$I,,0)</f>
        <v>True</v>
      </c>
      <c r="AJ571" s="3" t="s">
        <v>78</v>
      </c>
      <c r="AK571" s="14">
        <f t="shared" si="48"/>
        <v>0</v>
      </c>
      <c r="AL571" s="5">
        <v>0</v>
      </c>
      <c r="AM571" s="5">
        <f t="shared" si="49"/>
        <v>690000</v>
      </c>
      <c r="AN571" s="16">
        <f t="shared" si="53"/>
        <v>6.9</v>
      </c>
      <c r="AO571" s="3" t="s">
        <v>20</v>
      </c>
      <c r="AP571" s="3" t="s">
        <v>21</v>
      </c>
      <c r="AQ571" s="3" t="s">
        <v>33</v>
      </c>
      <c r="AR571" s="3" t="s">
        <v>24</v>
      </c>
      <c r="AS571" s="3" t="str" cm="1">
        <f t="array" ref="AS571:AW571">VLOOKUP($A571,Feedback[],{2,4,5,6,7},FALSE)</f>
        <v>FB0299</v>
      </c>
      <c r="AT571" s="3">
        <v>3</v>
      </c>
      <c r="AU571" s="3">
        <v>5</v>
      </c>
      <c r="AV571" s="3" t="str">
        <v>Email</v>
      </c>
      <c r="AW571" s="3" t="str">
        <v>Sales Experience</v>
      </c>
    </row>
    <row r="572" spans="1:49" x14ac:dyDescent="0.3">
      <c r="A572" s="3" t="s">
        <v>1153</v>
      </c>
      <c r="B572" s="4">
        <v>45909</v>
      </c>
      <c r="C572" s="4" t="str">
        <f t="shared" si="50"/>
        <v>Sep</v>
      </c>
      <c r="D572" s="4" t="str">
        <f t="shared" si="51"/>
        <v>2025</v>
      </c>
      <c r="E572" s="4">
        <v>45921</v>
      </c>
      <c r="F572" s="3" t="s">
        <v>23</v>
      </c>
      <c r="G572" s="3">
        <f t="shared" si="52"/>
        <v>12</v>
      </c>
      <c r="H572" s="3" t="s">
        <v>828</v>
      </c>
      <c r="I572" s="3" t="str">
        <f>VLOOKUP($H572,Customers!$A$1:$I$721,2,FALSE)</f>
        <v>Tarun Saini</v>
      </c>
      <c r="J572" s="3" t="str">
        <f>VLOOKUP($H572,Customers!$A$1:$I$721,3,FALSE)</f>
        <v>Male</v>
      </c>
      <c r="K572" s="3">
        <f>VLOOKUP($H572,Customers!$A$1:$I$721,4,FALSE)</f>
        <v>52</v>
      </c>
      <c r="L572" s="3" t="str">
        <f>VLOOKUP($H572,Customers!$A$1:$I$721,5,FALSE)</f>
        <v>Mumbai</v>
      </c>
      <c r="M572" s="3" t="str">
        <f>VLOOKUP($H572,Customers!$A$1:$I$721,6,FALSE)</f>
        <v>Maharashtra</v>
      </c>
      <c r="N572" s="3" t="str">
        <f>VLOOKUP($H572,Customers!$A$1:$I$721,7,FALSE)</f>
        <v>Salaried - Government</v>
      </c>
      <c r="O572" s="3">
        <f>VLOOKUP($H572,Customers!$A$1:$I$721,8,FALSE)</f>
        <v>910000</v>
      </c>
      <c r="P572" s="3" t="str">
        <f>VLOOKUP($H572,Customers!$A$1:$I$721,9,FALSE)</f>
        <v>Individual</v>
      </c>
      <c r="Q572" s="3" t="s">
        <v>138</v>
      </c>
      <c r="R572" s="3" t="str" cm="1">
        <f t="array" ref="R572:Y572">VLOOKUP($Q572,Cars[],{2,3,4,5,6,7,8,9},FALSE)</f>
        <v>Tata</v>
      </c>
      <c r="S572" s="3" t="str">
        <v>Nexon</v>
      </c>
      <c r="T572" s="3" t="str">
        <v>SUV</v>
      </c>
      <c r="U572" s="3" t="str">
        <v>Diesel</v>
      </c>
      <c r="V572" s="3" t="str">
        <v>Manual</v>
      </c>
      <c r="W572" s="3">
        <v>950000</v>
      </c>
      <c r="X572" s="3">
        <v>2023</v>
      </c>
      <c r="Y572" s="3">
        <v>3</v>
      </c>
      <c r="Z572" s="3" t="s">
        <v>173</v>
      </c>
      <c r="AA572" s="3" t="str">
        <f>VLOOKUP(Z572,Dealers[],5,FALSE)</f>
        <v>South</v>
      </c>
      <c r="AB572" s="3" t="str" cm="1">
        <f t="array" ref="AB572:AE572">VLOOKUP($Z572,Dealers[],{2,7,8,9},FALSE)</f>
        <v>Chennai Wheels</v>
      </c>
      <c r="AC572" s="3">
        <v>2007</v>
      </c>
      <c r="AD572" s="3">
        <v>4500</v>
      </c>
      <c r="AE572" s="3">
        <v>4.7</v>
      </c>
      <c r="AF572" s="3" t="s">
        <v>233</v>
      </c>
      <c r="AG572" s="3" t="str">
        <f>VLOOKUP($AF572,SalesPerson[],2,FALSE)</f>
        <v>Anjali Joshi</v>
      </c>
      <c r="AH572" s="3">
        <f>_xlfn.XLOOKUP(AG572,Salespersons!$B:$B,Salespersons!$G:$G,,0)</f>
        <v>8</v>
      </c>
      <c r="AI572" s="3" t="str">
        <f>_xlfn.XLOOKUP(AG572,Salespersons!$B:$B,Salespersons!$I:$I,,0)</f>
        <v>True</v>
      </c>
      <c r="AJ572" s="3" t="s">
        <v>59</v>
      </c>
      <c r="AK572" s="14">
        <f t="shared" si="48"/>
        <v>2.736842105263158E-2</v>
      </c>
      <c r="AL572" s="5">
        <v>26000</v>
      </c>
      <c r="AM572" s="5">
        <f t="shared" si="49"/>
        <v>924000</v>
      </c>
      <c r="AN572" s="16">
        <f t="shared" si="53"/>
        <v>9.24</v>
      </c>
      <c r="AO572" s="3" t="s">
        <v>31</v>
      </c>
      <c r="AP572" s="3" t="s">
        <v>227</v>
      </c>
      <c r="AQ572" s="3" t="s">
        <v>86</v>
      </c>
      <c r="AR572" s="3" t="s">
        <v>24</v>
      </c>
      <c r="AS572" s="3" t="s">
        <v>4646</v>
      </c>
      <c r="AT572" s="3" t="s">
        <v>4646</v>
      </c>
      <c r="AU572" s="3" t="s">
        <v>4646</v>
      </c>
      <c r="AV572" s="3" t="s">
        <v>4646</v>
      </c>
      <c r="AW572" s="3" t="s">
        <v>4646</v>
      </c>
    </row>
    <row r="573" spans="1:49" x14ac:dyDescent="0.3">
      <c r="A573" s="3" t="s">
        <v>1154</v>
      </c>
      <c r="B573" s="4">
        <v>45910</v>
      </c>
      <c r="C573" s="4" t="str">
        <f t="shared" si="50"/>
        <v>Sep</v>
      </c>
      <c r="D573" s="4" t="str">
        <f t="shared" si="51"/>
        <v>2025</v>
      </c>
      <c r="E573" s="4">
        <v>45945</v>
      </c>
      <c r="F573" s="3" t="s">
        <v>23</v>
      </c>
      <c r="G573" s="3">
        <f t="shared" si="52"/>
        <v>35</v>
      </c>
      <c r="H573" s="3" t="s">
        <v>1044</v>
      </c>
      <c r="I573" s="3" t="str">
        <f>VLOOKUP($H573,Customers!$A$1:$I$721,2,FALSE)</f>
        <v>Yash Mishra</v>
      </c>
      <c r="J573" s="3" t="str">
        <f>VLOOKUP($H573,Customers!$A$1:$I$721,3,FALSE)</f>
        <v>Male</v>
      </c>
      <c r="K573" s="3">
        <f>VLOOKUP($H573,Customers!$A$1:$I$721,4,FALSE)</f>
        <v>52</v>
      </c>
      <c r="L573" s="3" t="str">
        <f>VLOOKUP($H573,Customers!$A$1:$I$721,5,FALSE)</f>
        <v>Bhubaneswar</v>
      </c>
      <c r="M573" s="3" t="str">
        <f>VLOOKUP($H573,Customers!$A$1:$I$721,6,FALSE)</f>
        <v>Odisha</v>
      </c>
      <c r="N573" s="3" t="str">
        <f>VLOOKUP($H573,Customers!$A$1:$I$721,7,FALSE)</f>
        <v>Salaried - Private</v>
      </c>
      <c r="O573" s="3">
        <f>VLOOKUP($H573,Customers!$A$1:$I$721,8,FALSE)</f>
        <v>1660000</v>
      </c>
      <c r="P573" s="3" t="str">
        <f>VLOOKUP($H573,Customers!$A$1:$I$721,9,FALSE)</f>
        <v>Individual</v>
      </c>
      <c r="Q573" s="3" t="s">
        <v>81</v>
      </c>
      <c r="R573" s="3" t="str" cm="1">
        <f t="array" ref="R573:Y573">VLOOKUP($Q573,Cars[],{2,3,4,5,6,7,8,9},FALSE)</f>
        <v>Tata</v>
      </c>
      <c r="S573" s="3" t="str">
        <v>Tiago</v>
      </c>
      <c r="T573" s="3" t="str">
        <v>Hatchback</v>
      </c>
      <c r="U573" s="3" t="str">
        <v>Petrol</v>
      </c>
      <c r="V573" s="3" t="str">
        <v>Manual</v>
      </c>
      <c r="W573" s="3">
        <v>570000</v>
      </c>
      <c r="X573" s="3">
        <v>2022</v>
      </c>
      <c r="Y573" s="3">
        <v>3</v>
      </c>
      <c r="Z573" s="3" t="s">
        <v>63</v>
      </c>
      <c r="AA573" s="3" t="str">
        <f>VLOOKUP(Z573,Dealers[],5,FALSE)</f>
        <v>East</v>
      </c>
      <c r="AB573" s="3" t="str" cm="1">
        <f t="array" ref="AB573:AE573">VLOOKUP($Z573,Dealers[],{2,7,8,9},FALSE)</f>
        <v>Bhubaneswar Motors</v>
      </c>
      <c r="AC573" s="3">
        <v>2008</v>
      </c>
      <c r="AD573" s="3">
        <v>4500</v>
      </c>
      <c r="AE573" s="3">
        <v>4.3</v>
      </c>
      <c r="AF573" s="3" t="s">
        <v>64</v>
      </c>
      <c r="AG573" s="3" t="str">
        <f>VLOOKUP($AF573,SalesPerson[],2,FALSE)</f>
        <v>Akash Jain</v>
      </c>
      <c r="AH573" s="3">
        <f>_xlfn.XLOOKUP(AG573,Salespersons!$B:$B,Salespersons!$G:$G,,0)</f>
        <v>5</v>
      </c>
      <c r="AI573" s="3" t="str">
        <f>_xlfn.XLOOKUP(AG573,Salespersons!$B:$B,Salespersons!$I:$I,,0)</f>
        <v>True</v>
      </c>
      <c r="AJ573" s="3" t="s">
        <v>75</v>
      </c>
      <c r="AK573" s="14">
        <f t="shared" si="48"/>
        <v>4.0350877192982457E-2</v>
      </c>
      <c r="AL573" s="5">
        <v>23000</v>
      </c>
      <c r="AM573" s="5">
        <f t="shared" si="49"/>
        <v>547000</v>
      </c>
      <c r="AN573" s="16">
        <f t="shared" si="53"/>
        <v>5.47</v>
      </c>
      <c r="AO573" s="3" t="s">
        <v>95</v>
      </c>
      <c r="AP573" s="3" t="s">
        <v>39</v>
      </c>
      <c r="AQ573" s="3" t="s">
        <v>33</v>
      </c>
      <c r="AR573" s="3" t="s">
        <v>24</v>
      </c>
      <c r="AS573" s="3" t="s">
        <v>4646</v>
      </c>
      <c r="AT573" s="3" t="s">
        <v>4646</v>
      </c>
      <c r="AU573" s="3" t="s">
        <v>4646</v>
      </c>
      <c r="AV573" s="3" t="s">
        <v>4646</v>
      </c>
      <c r="AW573" s="3" t="s">
        <v>4646</v>
      </c>
    </row>
    <row r="574" spans="1:49" x14ac:dyDescent="0.3">
      <c r="A574" s="3" t="s">
        <v>1155</v>
      </c>
      <c r="B574" s="4">
        <v>45911</v>
      </c>
      <c r="C574" s="4" t="str">
        <f t="shared" si="50"/>
        <v>Sep</v>
      </c>
      <c r="D574" s="4" t="str">
        <f t="shared" si="51"/>
        <v>2025</v>
      </c>
      <c r="E574" s="4">
        <v>45928</v>
      </c>
      <c r="F574" s="3" t="s">
        <v>23</v>
      </c>
      <c r="G574" s="3">
        <f t="shared" si="52"/>
        <v>17</v>
      </c>
      <c r="H574" s="3" t="s">
        <v>1147</v>
      </c>
      <c r="I574" s="3" t="str">
        <f>VLOOKUP($H574,Customers!$A$1:$I$721,2,FALSE)</f>
        <v>Karan Verma</v>
      </c>
      <c r="J574" s="3" t="str">
        <f>VLOOKUP($H574,Customers!$A$1:$I$721,3,FALSE)</f>
        <v>Male</v>
      </c>
      <c r="K574" s="3">
        <f>VLOOKUP($H574,Customers!$A$1:$I$721,4,FALSE)</f>
        <v>43</v>
      </c>
      <c r="L574" s="3" t="str">
        <f>VLOOKUP($H574,Customers!$A$1:$I$721,5,FALSE)</f>
        <v>Pune</v>
      </c>
      <c r="M574" s="3" t="str">
        <f>VLOOKUP($H574,Customers!$A$1:$I$721,6,FALSE)</f>
        <v>Maharashtra</v>
      </c>
      <c r="N574" s="3" t="str">
        <f>VLOOKUP($H574,Customers!$A$1:$I$721,7,FALSE)</f>
        <v>Salaried - Private</v>
      </c>
      <c r="O574" s="3">
        <f>VLOOKUP($H574,Customers!$A$1:$I$721,8,FALSE)</f>
        <v>1170000</v>
      </c>
      <c r="P574" s="3" t="str">
        <f>VLOOKUP($H574,Customers!$A$1:$I$721,9,FALSE)</f>
        <v>Individual</v>
      </c>
      <c r="Q574" s="3" t="s">
        <v>303</v>
      </c>
      <c r="R574" s="3" t="str" cm="1">
        <f t="array" ref="R574:Y574">VLOOKUP($Q574,Cars[],{2,3,4,5,6,7,8,9},FALSE)</f>
        <v>MG</v>
      </c>
      <c r="S574" s="3" t="str">
        <v>Hector</v>
      </c>
      <c r="T574" s="3" t="str">
        <v>SUV</v>
      </c>
      <c r="U574" s="3" t="str">
        <v>Petrol</v>
      </c>
      <c r="V574" s="3" t="str">
        <v>Automatic</v>
      </c>
      <c r="W574" s="3">
        <v>1600000</v>
      </c>
      <c r="X574" s="3">
        <v>2019</v>
      </c>
      <c r="Y574" s="3">
        <v>4</v>
      </c>
      <c r="Z574" s="3" t="s">
        <v>84</v>
      </c>
      <c r="AA574" s="3" t="str">
        <f>VLOOKUP(Z574,Dealers[],5,FALSE)</f>
        <v>West</v>
      </c>
      <c r="AB574" s="3" t="str" cm="1">
        <f t="array" ref="AB574:AE574">VLOOKUP($Z574,Dealers[],{2,7,8,9},FALSE)</f>
        <v>Pune Autoplex</v>
      </c>
      <c r="AC574" s="3">
        <v>2014</v>
      </c>
      <c r="AD574" s="3">
        <v>3000</v>
      </c>
      <c r="AE574" s="3">
        <v>4.5999999999999996</v>
      </c>
      <c r="AF574" s="3" t="s">
        <v>523</v>
      </c>
      <c r="AG574" s="3" t="str">
        <f>VLOOKUP($AF574,SalesPerson[],2,FALSE)</f>
        <v>Imran Verma</v>
      </c>
      <c r="AH574" s="3">
        <f>_xlfn.XLOOKUP(AG574,Salespersons!$B:$B,Salespersons!$G:$G,,0)</f>
        <v>5</v>
      </c>
      <c r="AI574" s="3" t="str">
        <f>_xlfn.XLOOKUP(AG574,Salespersons!$B:$B,Salespersons!$I:$I,,0)</f>
        <v>True</v>
      </c>
      <c r="AJ574" s="3" t="s">
        <v>19</v>
      </c>
      <c r="AK574" s="14">
        <f t="shared" si="48"/>
        <v>4.1250000000000002E-2</v>
      </c>
      <c r="AL574" s="5">
        <v>66000</v>
      </c>
      <c r="AM574" s="5">
        <f t="shared" si="49"/>
        <v>1534000</v>
      </c>
      <c r="AN574" s="16">
        <f t="shared" si="53"/>
        <v>15.34</v>
      </c>
      <c r="AO574" s="3" t="s">
        <v>20</v>
      </c>
      <c r="AP574" s="3" t="s">
        <v>21</v>
      </c>
      <c r="AQ574" s="3" t="s">
        <v>22</v>
      </c>
      <c r="AR574" s="3" t="s">
        <v>24</v>
      </c>
      <c r="AS574" s="3" t="str" cm="1">
        <f t="array" ref="AS574:AW574">VLOOKUP($A574,Feedback[],{2,4,5,6,7},FALSE)</f>
        <v>FB0300</v>
      </c>
      <c r="AT574" s="3">
        <v>5</v>
      </c>
      <c r="AU574" s="3">
        <v>9</v>
      </c>
      <c r="AV574" s="3" t="str">
        <v>Email</v>
      </c>
      <c r="AW574" s="3" t="str">
        <v>None</v>
      </c>
    </row>
    <row r="575" spans="1:49" x14ac:dyDescent="0.3">
      <c r="A575" s="3" t="s">
        <v>1156</v>
      </c>
      <c r="B575" s="4">
        <v>45911</v>
      </c>
      <c r="C575" s="4" t="str">
        <f t="shared" si="50"/>
        <v>Sep</v>
      </c>
      <c r="D575" s="4" t="str">
        <f t="shared" si="51"/>
        <v>2025</v>
      </c>
      <c r="E575" s="4">
        <v>45919</v>
      </c>
      <c r="F575" s="3" t="s">
        <v>23</v>
      </c>
      <c r="G575" s="3">
        <f t="shared" si="52"/>
        <v>8</v>
      </c>
      <c r="H575" s="3" t="s">
        <v>1016</v>
      </c>
      <c r="I575" s="3" t="str">
        <f>VLOOKUP($H575,Customers!$A$1:$I$721,2,FALSE)</f>
        <v>Nitin Khanna</v>
      </c>
      <c r="J575" s="3" t="str">
        <f>VLOOKUP($H575,Customers!$A$1:$I$721,3,FALSE)</f>
        <v>Male</v>
      </c>
      <c r="K575" s="3">
        <f>VLOOKUP($H575,Customers!$A$1:$I$721,4,FALSE)</f>
        <v>22</v>
      </c>
      <c r="L575" s="3" t="str">
        <f>VLOOKUP($H575,Customers!$A$1:$I$721,5,FALSE)</f>
        <v>Pune</v>
      </c>
      <c r="M575" s="3" t="str">
        <f>VLOOKUP($H575,Customers!$A$1:$I$721,6,FALSE)</f>
        <v>Maharashtra</v>
      </c>
      <c r="N575" s="3" t="str">
        <f>VLOOKUP($H575,Customers!$A$1:$I$721,7,FALSE)</f>
        <v>Business Owner</v>
      </c>
      <c r="O575" s="3">
        <f>VLOOKUP($H575,Customers!$A$1:$I$721,8,FALSE)</f>
        <v>3160000</v>
      </c>
      <c r="P575" s="3" t="str">
        <f>VLOOKUP($H575,Customers!$A$1:$I$721,9,FALSE)</f>
        <v>Corporate</v>
      </c>
      <c r="Q575" s="3" t="s">
        <v>133</v>
      </c>
      <c r="R575" s="3" t="str" cm="1">
        <f t="array" ref="R575:Y575">VLOOKUP($Q575,Cars[],{2,3,4,5,6,7,8,9},FALSE)</f>
        <v>Skoda</v>
      </c>
      <c r="S575" s="3" t="str">
        <v>Slavia</v>
      </c>
      <c r="T575" s="3" t="str">
        <v>Sedan</v>
      </c>
      <c r="U575" s="3" t="str">
        <v>Petrol</v>
      </c>
      <c r="V575" s="3" t="str">
        <v>Automatic</v>
      </c>
      <c r="W575" s="3">
        <v>1300000</v>
      </c>
      <c r="X575" s="3">
        <v>2022</v>
      </c>
      <c r="Y575" s="3">
        <v>3</v>
      </c>
      <c r="Z575" s="3" t="s">
        <v>43</v>
      </c>
      <c r="AA575" s="3" t="str">
        <f>VLOOKUP(Z575,Dealers[],5,FALSE)</f>
        <v>West</v>
      </c>
      <c r="AB575" s="3" t="str" cm="1">
        <f t="array" ref="AB575:AE575">VLOOKUP($Z575,Dealers[],{2,7,8,9},FALSE)</f>
        <v>Nagpur Motors</v>
      </c>
      <c r="AC575" s="3">
        <v>2019</v>
      </c>
      <c r="AD575" s="3">
        <v>12000</v>
      </c>
      <c r="AE575" s="3">
        <v>4.5999999999999996</v>
      </c>
      <c r="AF575" s="3" t="s">
        <v>372</v>
      </c>
      <c r="AG575" s="3" t="str">
        <f>VLOOKUP($AF575,SalesPerson[],2,FALSE)</f>
        <v>Gaurav Shah</v>
      </c>
      <c r="AH575" s="3">
        <f>_xlfn.XLOOKUP(AG575,Salespersons!$B:$B,Salespersons!$G:$G,,0)</f>
        <v>4</v>
      </c>
      <c r="AI575" s="3" t="str">
        <f>_xlfn.XLOOKUP(AG575,Salespersons!$B:$B,Salespersons!$I:$I,,0)</f>
        <v>True</v>
      </c>
      <c r="AJ575" s="3" t="s">
        <v>78</v>
      </c>
      <c r="AK575" s="14">
        <f t="shared" si="48"/>
        <v>1.9230769230769232E-2</v>
      </c>
      <c r="AL575" s="5">
        <v>25000</v>
      </c>
      <c r="AM575" s="5">
        <f t="shared" si="49"/>
        <v>1275000</v>
      </c>
      <c r="AN575" s="16">
        <f t="shared" si="53"/>
        <v>12.75</v>
      </c>
      <c r="AO575" s="3" t="s">
        <v>202</v>
      </c>
      <c r="AP575" s="3" t="s">
        <v>180</v>
      </c>
      <c r="AQ575" s="3" t="s">
        <v>119</v>
      </c>
      <c r="AR575" s="3" t="s">
        <v>24</v>
      </c>
      <c r="AS575" s="3" t="str" cm="1">
        <f t="array" ref="AS575:AW575">VLOOKUP($A575,Feedback[],{2,4,5,6,7},FALSE)</f>
        <v>FB0301</v>
      </c>
      <c r="AT575" s="3">
        <v>4</v>
      </c>
      <c r="AU575" s="3">
        <v>10</v>
      </c>
      <c r="AV575" s="3" t="str">
        <v>Email</v>
      </c>
      <c r="AW575" s="3" t="str">
        <v>None</v>
      </c>
    </row>
    <row r="576" spans="1:49" x14ac:dyDescent="0.3">
      <c r="A576" s="3" t="s">
        <v>1157</v>
      </c>
      <c r="B576" s="4">
        <v>45913</v>
      </c>
      <c r="C576" s="4" t="str">
        <f t="shared" si="50"/>
        <v>Sep</v>
      </c>
      <c r="D576" s="4" t="str">
        <f t="shared" si="51"/>
        <v>2025</v>
      </c>
      <c r="E576" s="4">
        <v>45917</v>
      </c>
      <c r="F576" s="3" t="s">
        <v>23</v>
      </c>
      <c r="G576" s="3">
        <f t="shared" si="52"/>
        <v>4</v>
      </c>
      <c r="H576" s="3" t="s">
        <v>1158</v>
      </c>
      <c r="I576" s="3" t="str">
        <f>VLOOKUP($H576,Customers!$A$1:$I$721,2,FALSE)</f>
        <v>Nisha Mishra</v>
      </c>
      <c r="J576" s="3" t="str">
        <f>VLOOKUP($H576,Customers!$A$1:$I$721,3,FALSE)</f>
        <v>Female</v>
      </c>
      <c r="K576" s="3">
        <f>VLOOKUP($H576,Customers!$A$1:$I$721,4,FALSE)</f>
        <v>44</v>
      </c>
      <c r="L576" s="3" t="str">
        <f>VLOOKUP($H576,Customers!$A$1:$I$721,5,FALSE)</f>
        <v>Guwahati</v>
      </c>
      <c r="M576" s="3" t="str">
        <f>VLOOKUP($H576,Customers!$A$1:$I$721,6,FALSE)</f>
        <v>Assam</v>
      </c>
      <c r="N576" s="3" t="str">
        <f>VLOOKUP($H576,Customers!$A$1:$I$721,7,FALSE)</f>
        <v>Business Owner</v>
      </c>
      <c r="O576" s="3">
        <f>VLOOKUP($H576,Customers!$A$1:$I$721,8,FALSE)</f>
        <v>2370000</v>
      </c>
      <c r="P576" s="3" t="str">
        <f>VLOOKUP($H576,Customers!$A$1:$I$721,9,FALSE)</f>
        <v>Individual</v>
      </c>
      <c r="Q576" s="3" t="s">
        <v>42</v>
      </c>
      <c r="R576" s="3" t="str" cm="1">
        <f t="array" ref="R576:Y576">VLOOKUP($Q576,Cars[],{2,3,4,5,6,7,8,9},FALSE)</f>
        <v>Maruti Suzuki</v>
      </c>
      <c r="S576" s="3" t="str">
        <v>Swift</v>
      </c>
      <c r="T576" s="3" t="str">
        <v>Hatchback</v>
      </c>
      <c r="U576" s="3" t="str">
        <v>Petrol</v>
      </c>
      <c r="V576" s="3" t="str">
        <v>Manual</v>
      </c>
      <c r="W576" s="3">
        <v>650000</v>
      </c>
      <c r="X576" s="3">
        <v>2024</v>
      </c>
      <c r="Y576" s="3">
        <v>3</v>
      </c>
      <c r="Z576" s="3" t="s">
        <v>134</v>
      </c>
      <c r="AA576" s="3" t="str">
        <f>VLOOKUP(Z576,Dealers[],5,FALSE)</f>
        <v>East</v>
      </c>
      <c r="AB576" s="3" t="str" cm="1">
        <f t="array" ref="AB576:AE576">VLOOKUP($Z576,Dealers[],{2,7,8,9},FALSE)</f>
        <v>Guwahati Automobiles</v>
      </c>
      <c r="AC576" s="3">
        <v>2005</v>
      </c>
      <c r="AD576" s="3">
        <v>12000</v>
      </c>
      <c r="AE576" s="3">
        <v>4.4000000000000004</v>
      </c>
      <c r="AF576" s="3" t="s">
        <v>135</v>
      </c>
      <c r="AG576" s="3" t="str">
        <f>VLOOKUP($AF576,SalesPerson[],2,FALSE)</f>
        <v>Tarun Mehta</v>
      </c>
      <c r="AH576" s="3">
        <f>_xlfn.XLOOKUP(AG576,Salespersons!$B:$B,Salespersons!$G:$G,,0)</f>
        <v>4</v>
      </c>
      <c r="AI576" s="3" t="str">
        <f>_xlfn.XLOOKUP(AG576,Salespersons!$B:$B,Salespersons!$I:$I,,0)</f>
        <v>True</v>
      </c>
      <c r="AJ576" s="3" t="s">
        <v>75</v>
      </c>
      <c r="AK576" s="14">
        <f t="shared" si="48"/>
        <v>0.02</v>
      </c>
      <c r="AL576" s="5">
        <v>13000</v>
      </c>
      <c r="AM576" s="5">
        <f t="shared" si="49"/>
        <v>637000</v>
      </c>
      <c r="AN576" s="16">
        <f t="shared" si="53"/>
        <v>6.37</v>
      </c>
      <c r="AO576" s="3" t="s">
        <v>20</v>
      </c>
      <c r="AP576" s="3" t="s">
        <v>21</v>
      </c>
      <c r="AQ576" s="3" t="s">
        <v>46</v>
      </c>
      <c r="AR576" s="3" t="s">
        <v>47</v>
      </c>
      <c r="AS576" s="3" t="s">
        <v>4646</v>
      </c>
      <c r="AT576" s="3" t="s">
        <v>4646</v>
      </c>
      <c r="AU576" s="3" t="s">
        <v>4646</v>
      </c>
      <c r="AV576" s="3" t="s">
        <v>4646</v>
      </c>
      <c r="AW576" s="3" t="s">
        <v>4646</v>
      </c>
    </row>
    <row r="577" spans="1:49" x14ac:dyDescent="0.3">
      <c r="A577" s="3" t="s">
        <v>1159</v>
      </c>
      <c r="B577" s="4">
        <v>45913</v>
      </c>
      <c r="C577" s="4" t="str">
        <f t="shared" si="50"/>
        <v>Sep</v>
      </c>
      <c r="D577" s="4" t="str">
        <f t="shared" si="51"/>
        <v>2025</v>
      </c>
      <c r="E577" s="4">
        <v>45931</v>
      </c>
      <c r="F577" s="3" t="s">
        <v>23</v>
      </c>
      <c r="G577" s="3">
        <f t="shared" si="52"/>
        <v>18</v>
      </c>
      <c r="H577" s="3" t="s">
        <v>856</v>
      </c>
      <c r="I577" s="3" t="str">
        <f>VLOOKUP($H577,Customers!$A$1:$I$721,2,FALSE)</f>
        <v>Harsh Patel</v>
      </c>
      <c r="J577" s="3" t="str">
        <f>VLOOKUP($H577,Customers!$A$1:$I$721,3,FALSE)</f>
        <v>Male</v>
      </c>
      <c r="K577" s="3">
        <f>VLOOKUP($H577,Customers!$A$1:$I$721,4,FALSE)</f>
        <v>27</v>
      </c>
      <c r="L577" s="3" t="str">
        <f>VLOOKUP($H577,Customers!$A$1:$I$721,5,FALSE)</f>
        <v>Kochi</v>
      </c>
      <c r="M577" s="3" t="str">
        <f>VLOOKUP($H577,Customers!$A$1:$I$721,6,FALSE)</f>
        <v>Kerala</v>
      </c>
      <c r="N577" s="3" t="str">
        <f>VLOOKUP($H577,Customers!$A$1:$I$721,7,FALSE)</f>
        <v>Business Owner</v>
      </c>
      <c r="O577" s="3">
        <f>VLOOKUP($H577,Customers!$A$1:$I$721,8,FALSE)</f>
        <v>2850000</v>
      </c>
      <c r="P577" s="3" t="str">
        <f>VLOOKUP($H577,Customers!$A$1:$I$721,9,FALSE)</f>
        <v>Individual</v>
      </c>
      <c r="Q577" s="3" t="s">
        <v>27</v>
      </c>
      <c r="R577" s="3" t="str" cm="1">
        <f t="array" ref="R577:Y577">VLOOKUP($Q577,Cars[],{2,3,4,5,6,7,8,9},FALSE)</f>
        <v>Maruti Suzuki</v>
      </c>
      <c r="S577" s="3" t="str">
        <v>Brezza</v>
      </c>
      <c r="T577" s="3" t="str">
        <v>SUV</v>
      </c>
      <c r="U577" s="3" t="str">
        <v>Petrol</v>
      </c>
      <c r="V577" s="3" t="str">
        <v>Automatic</v>
      </c>
      <c r="W577" s="3">
        <v>900000</v>
      </c>
      <c r="X577" s="3">
        <v>2022</v>
      </c>
      <c r="Y577" s="3">
        <v>3</v>
      </c>
      <c r="Z577" s="3" t="s">
        <v>173</v>
      </c>
      <c r="AA577" s="3" t="str">
        <f>VLOOKUP(Z577,Dealers[],5,FALSE)</f>
        <v>South</v>
      </c>
      <c r="AB577" s="3" t="str" cm="1">
        <f t="array" ref="AB577:AE577">VLOOKUP($Z577,Dealers[],{2,7,8,9},FALSE)</f>
        <v>Chennai Wheels</v>
      </c>
      <c r="AC577" s="3">
        <v>2007</v>
      </c>
      <c r="AD577" s="3">
        <v>4500</v>
      </c>
      <c r="AE577" s="3">
        <v>4.7</v>
      </c>
      <c r="AF577" s="3" t="s">
        <v>233</v>
      </c>
      <c r="AG577" s="3" t="str">
        <f>VLOOKUP($AF577,SalesPerson[],2,FALSE)</f>
        <v>Anjali Joshi</v>
      </c>
      <c r="AH577" s="3">
        <f>_xlfn.XLOOKUP(AG577,Salespersons!$B:$B,Salespersons!$G:$G,,0)</f>
        <v>8</v>
      </c>
      <c r="AI577" s="3" t="str">
        <f>_xlfn.XLOOKUP(AG577,Salespersons!$B:$B,Salespersons!$I:$I,,0)</f>
        <v>True</v>
      </c>
      <c r="AJ577" s="3" t="s">
        <v>30</v>
      </c>
      <c r="AK577" s="14">
        <f t="shared" si="48"/>
        <v>2.5555555555555557E-2</v>
      </c>
      <c r="AL577" s="5">
        <v>23000</v>
      </c>
      <c r="AM577" s="5">
        <f t="shared" si="49"/>
        <v>877000</v>
      </c>
      <c r="AN577" s="16">
        <f t="shared" si="53"/>
        <v>8.77</v>
      </c>
      <c r="AO577" s="3" t="s">
        <v>95</v>
      </c>
      <c r="AP577" s="3" t="s">
        <v>96</v>
      </c>
      <c r="AQ577" s="3" t="s">
        <v>22</v>
      </c>
      <c r="AR577" s="3" t="s">
        <v>24</v>
      </c>
      <c r="AS577" s="3" t="str" cm="1">
        <f t="array" ref="AS577:AW577">VLOOKUP($A577,Feedback[],{2,4,5,6,7},FALSE)</f>
        <v>FB0302</v>
      </c>
      <c r="AT577" s="3">
        <v>3</v>
      </c>
      <c r="AU577" s="3">
        <v>5</v>
      </c>
      <c r="AV577" s="3" t="str">
        <v>Dealer Visit</v>
      </c>
      <c r="AW577" s="3" t="str">
        <v>Delivery Delay</v>
      </c>
    </row>
    <row r="578" spans="1:49" x14ac:dyDescent="0.3">
      <c r="A578" s="3" t="s">
        <v>1160</v>
      </c>
      <c r="B578" s="4">
        <v>45914</v>
      </c>
      <c r="C578" s="4" t="str">
        <f t="shared" si="50"/>
        <v>Sep</v>
      </c>
      <c r="D578" s="4" t="str">
        <f t="shared" si="51"/>
        <v>2025</v>
      </c>
      <c r="E578" s="4">
        <v>45948</v>
      </c>
      <c r="F578" s="3" t="s">
        <v>23</v>
      </c>
      <c r="G578" s="3">
        <f t="shared" si="52"/>
        <v>34</v>
      </c>
      <c r="H578" s="3" t="s">
        <v>290</v>
      </c>
      <c r="I578" s="3" t="str">
        <f>VLOOKUP($H578,Customers!$A$1:$I$721,2,FALSE)</f>
        <v>Komal Saini</v>
      </c>
      <c r="J578" s="3" t="str">
        <f>VLOOKUP($H578,Customers!$A$1:$I$721,3,FALSE)</f>
        <v>Female</v>
      </c>
      <c r="K578" s="3">
        <f>VLOOKUP($H578,Customers!$A$1:$I$721,4,FALSE)</f>
        <v>65</v>
      </c>
      <c r="L578" s="3" t="str">
        <f>VLOOKUP($H578,Customers!$A$1:$I$721,5,FALSE)</f>
        <v>Hyderabad</v>
      </c>
      <c r="M578" s="3" t="str">
        <f>VLOOKUP($H578,Customers!$A$1:$I$721,6,FALSE)</f>
        <v>Telangana</v>
      </c>
      <c r="N578" s="3" t="str">
        <f>VLOOKUP($H578,Customers!$A$1:$I$721,7,FALSE)</f>
        <v>Engineer</v>
      </c>
      <c r="O578" s="3">
        <f>VLOOKUP($H578,Customers!$A$1:$I$721,8,FALSE)</f>
        <v>2010000</v>
      </c>
      <c r="P578" s="3" t="str">
        <f>VLOOKUP($H578,Customers!$A$1:$I$721,9,FALSE)</f>
        <v>Individual</v>
      </c>
      <c r="Q578" s="3" t="s">
        <v>36</v>
      </c>
      <c r="R578" s="3" t="str" cm="1">
        <f t="array" ref="R578:Y578">VLOOKUP($Q578,Cars[],{2,3,4,5,6,7,8,9},FALSE)</f>
        <v>Tata</v>
      </c>
      <c r="S578" s="3" t="str">
        <v>Punch</v>
      </c>
      <c r="T578" s="3" t="str">
        <v>SUV</v>
      </c>
      <c r="U578" s="3" t="str">
        <v>Petrol</v>
      </c>
      <c r="V578" s="3" t="str">
        <v>Manual</v>
      </c>
      <c r="W578" s="3">
        <v>650000</v>
      </c>
      <c r="X578" s="3">
        <v>2021</v>
      </c>
      <c r="Y578" s="3">
        <v>3</v>
      </c>
      <c r="Z578" s="3" t="s">
        <v>68</v>
      </c>
      <c r="AA578" s="3" t="str">
        <f>VLOOKUP(Z578,Dealers[],5,FALSE)</f>
        <v>South</v>
      </c>
      <c r="AB578" s="3" t="str" cm="1">
        <f t="array" ref="AB578:AE578">VLOOKUP($Z578,Dealers[],{2,7,8,9},FALSE)</f>
        <v>Hyderabad Automobiles</v>
      </c>
      <c r="AC578" s="3">
        <v>2019</v>
      </c>
      <c r="AD578" s="3">
        <v>4500</v>
      </c>
      <c r="AE578" s="3">
        <v>3.8</v>
      </c>
      <c r="AF578" s="3" t="s">
        <v>69</v>
      </c>
      <c r="AG578" s="3" t="str">
        <f>VLOOKUP($AF578,SalesPerson[],2,FALSE)</f>
        <v>Mohit Patel</v>
      </c>
      <c r="AH578" s="3">
        <f>_xlfn.XLOOKUP(AG578,Salespersons!$B:$B,Salespersons!$G:$G,,0)</f>
        <v>7</v>
      </c>
      <c r="AI578" s="3" t="str">
        <f>_xlfn.XLOOKUP(AG578,Salespersons!$B:$B,Salespersons!$I:$I,,0)</f>
        <v>True</v>
      </c>
      <c r="AJ578" s="3" t="s">
        <v>19</v>
      </c>
      <c r="AK578" s="14">
        <f t="shared" ref="AK578:AK641" si="54">AL578/W578</f>
        <v>0</v>
      </c>
      <c r="AL578" s="5">
        <v>0</v>
      </c>
      <c r="AM578" s="5">
        <f t="shared" ref="AM578:AM641" si="55">W578-AL578</f>
        <v>650000</v>
      </c>
      <c r="AN578" s="16">
        <f t="shared" si="53"/>
        <v>6.5</v>
      </c>
      <c r="AO578" s="3" t="s">
        <v>31</v>
      </c>
      <c r="AP578" s="3" t="s">
        <v>70</v>
      </c>
      <c r="AQ578" s="3" t="s">
        <v>86</v>
      </c>
      <c r="AR578" s="3" t="s">
        <v>24</v>
      </c>
      <c r="AS578" s="3" t="s">
        <v>4646</v>
      </c>
      <c r="AT578" s="3" t="s">
        <v>4646</v>
      </c>
      <c r="AU578" s="3" t="s">
        <v>4646</v>
      </c>
      <c r="AV578" s="3" t="s">
        <v>4646</v>
      </c>
      <c r="AW578" s="3" t="s">
        <v>4646</v>
      </c>
    </row>
    <row r="579" spans="1:49" x14ac:dyDescent="0.3">
      <c r="A579" s="3" t="s">
        <v>1161</v>
      </c>
      <c r="B579" s="4">
        <v>45917</v>
      </c>
      <c r="C579" s="4" t="str">
        <f t="shared" ref="C579:C642" si="56">TEXT(B579,"mmm")</f>
        <v>Sep</v>
      </c>
      <c r="D579" s="4" t="str">
        <f t="shared" ref="D579:D642" si="57">TEXT(B579,"yyyy")</f>
        <v>2025</v>
      </c>
      <c r="E579" s="4">
        <v>45942</v>
      </c>
      <c r="F579" s="3" t="s">
        <v>23</v>
      </c>
      <c r="G579" s="3">
        <f t="shared" ref="G579:G642" si="58">IF(E579=0,"",E579-B579)</f>
        <v>25</v>
      </c>
      <c r="H579" s="3" t="s">
        <v>324</v>
      </c>
      <c r="I579" s="3" t="str">
        <f>VLOOKUP($H579,Customers!$A$1:$I$721,2,FALSE)</f>
        <v>Vivek Pillai</v>
      </c>
      <c r="J579" s="3" t="str">
        <f>VLOOKUP($H579,Customers!$A$1:$I$721,3,FALSE)</f>
        <v>Male</v>
      </c>
      <c r="K579" s="3">
        <f>VLOOKUP($H579,Customers!$A$1:$I$721,4,FALSE)</f>
        <v>21</v>
      </c>
      <c r="L579" s="3" t="str">
        <f>VLOOKUP($H579,Customers!$A$1:$I$721,5,FALSE)</f>
        <v>Ahmedabad</v>
      </c>
      <c r="M579" s="3" t="str">
        <f>VLOOKUP($H579,Customers!$A$1:$I$721,6,FALSE)</f>
        <v>Gujarat</v>
      </c>
      <c r="N579" s="3" t="str">
        <f>VLOOKUP($H579,Customers!$A$1:$I$721,7,FALSE)</f>
        <v>Salaried - Government</v>
      </c>
      <c r="O579" s="3">
        <f>VLOOKUP($H579,Customers!$A$1:$I$721,8,FALSE)</f>
        <v>1220000</v>
      </c>
      <c r="P579" s="3" t="str">
        <f>VLOOKUP($H579,Customers!$A$1:$I$721,9,FALSE)</f>
        <v>Individual</v>
      </c>
      <c r="Q579" s="3" t="s">
        <v>67</v>
      </c>
      <c r="R579" s="3" t="str" cm="1">
        <f t="array" ref="R579:Y579">VLOOKUP($Q579,Cars[],{2,3,4,5,6,7,8,9},FALSE)</f>
        <v>Maruti Suzuki</v>
      </c>
      <c r="S579" s="3" t="str">
        <v>Dzire</v>
      </c>
      <c r="T579" s="3" t="str">
        <v>Sedan</v>
      </c>
      <c r="U579" s="3" t="str">
        <v>Petrol</v>
      </c>
      <c r="V579" s="3" t="str">
        <v>Manual</v>
      </c>
      <c r="W579" s="3">
        <v>690000</v>
      </c>
      <c r="X579" s="3">
        <v>2024</v>
      </c>
      <c r="Y579" s="3">
        <v>3</v>
      </c>
      <c r="Z579" s="3" t="s">
        <v>225</v>
      </c>
      <c r="AA579" s="3" t="str">
        <f>VLOOKUP(Z579,Dealers[],5,FALSE)</f>
        <v>West</v>
      </c>
      <c r="AB579" s="3" t="str" cm="1">
        <f t="array" ref="AB579:AE579">VLOOKUP($Z579,Dealers[],{2,7,8,9},FALSE)</f>
        <v>Surat Autoplex</v>
      </c>
      <c r="AC579" s="3">
        <v>2010</v>
      </c>
      <c r="AD579" s="3">
        <v>10000</v>
      </c>
      <c r="AE579" s="3">
        <v>4.4000000000000004</v>
      </c>
      <c r="AF579" s="3" t="s">
        <v>240</v>
      </c>
      <c r="AG579" s="3" t="str">
        <f>VLOOKUP($AF579,SalesPerson[],2,FALSE)</f>
        <v>Vivek Mehta</v>
      </c>
      <c r="AH579" s="3">
        <f>_xlfn.XLOOKUP(AG579,Salespersons!$B:$B,Salespersons!$G:$G,,0)</f>
        <v>4</v>
      </c>
      <c r="AI579" s="3" t="str">
        <f>_xlfn.XLOOKUP(AG579,Salespersons!$B:$B,Salespersons!$I:$I,,0)</f>
        <v>True</v>
      </c>
      <c r="AJ579" s="3" t="s">
        <v>59</v>
      </c>
      <c r="AK579" s="14">
        <f t="shared" si="54"/>
        <v>0</v>
      </c>
      <c r="AL579" s="5">
        <v>0</v>
      </c>
      <c r="AM579" s="5">
        <f t="shared" si="55"/>
        <v>690000</v>
      </c>
      <c r="AN579" s="16">
        <f t="shared" ref="AN579:AN642" si="59">AM579/100000</f>
        <v>6.9</v>
      </c>
      <c r="AO579" s="3" t="s">
        <v>31</v>
      </c>
      <c r="AP579" s="3" t="s">
        <v>227</v>
      </c>
      <c r="AQ579" s="3" t="s">
        <v>122</v>
      </c>
      <c r="AR579" s="3" t="s">
        <v>47</v>
      </c>
      <c r="AS579" s="3" t="str" cm="1">
        <f t="array" ref="AS579:AW579">VLOOKUP($A579,Feedback[],{2,4,5,6,7},FALSE)</f>
        <v>FB0303</v>
      </c>
      <c r="AT579" s="3">
        <v>3</v>
      </c>
      <c r="AU579" s="3">
        <v>6</v>
      </c>
      <c r="AV579" s="3" t="str">
        <v>Phone</v>
      </c>
      <c r="AW579" s="3" t="str">
        <v>Delivery Delay</v>
      </c>
    </row>
    <row r="580" spans="1:49" x14ac:dyDescent="0.3">
      <c r="A580" s="3" t="s">
        <v>1162</v>
      </c>
      <c r="B580" s="4">
        <v>45918</v>
      </c>
      <c r="C580" s="4" t="str">
        <f t="shared" si="56"/>
        <v>Sep</v>
      </c>
      <c r="D580" s="4" t="str">
        <f t="shared" si="57"/>
        <v>2025</v>
      </c>
      <c r="E580" s="4">
        <v>45933</v>
      </c>
      <c r="F580" s="3" t="s">
        <v>23</v>
      </c>
      <c r="G580" s="3">
        <f t="shared" si="58"/>
        <v>15</v>
      </c>
      <c r="H580" s="3" t="s">
        <v>237</v>
      </c>
      <c r="I580" s="3" t="str">
        <f>VLOOKUP($H580,Customers!$A$1:$I$721,2,FALSE)</f>
        <v>Sandeep Das</v>
      </c>
      <c r="J580" s="3" t="str">
        <f>VLOOKUP($H580,Customers!$A$1:$I$721,3,FALSE)</f>
        <v>Male</v>
      </c>
      <c r="K580" s="3">
        <f>VLOOKUP($H580,Customers!$A$1:$I$721,4,FALSE)</f>
        <v>44</v>
      </c>
      <c r="L580" s="3" t="str">
        <f>VLOOKUP($H580,Customers!$A$1:$I$721,5,FALSE)</f>
        <v>Surat</v>
      </c>
      <c r="M580" s="3" t="str">
        <f>VLOOKUP($H580,Customers!$A$1:$I$721,6,FALSE)</f>
        <v>Gujarat</v>
      </c>
      <c r="N580" s="3" t="str">
        <f>VLOOKUP($H580,Customers!$A$1:$I$721,7,FALSE)</f>
        <v>Salaried - Government</v>
      </c>
      <c r="O580" s="3">
        <f>VLOOKUP($H580,Customers!$A$1:$I$721,8,FALSE)</f>
        <v>1190000</v>
      </c>
      <c r="P580" s="3" t="str">
        <f>VLOOKUP($H580,Customers!$A$1:$I$721,9,FALSE)</f>
        <v>Individual</v>
      </c>
      <c r="Q580" s="3" t="s">
        <v>213</v>
      </c>
      <c r="R580" s="3" t="str" cm="1">
        <f t="array" ref="R580:Y580">VLOOKUP($Q580,Cars[],{2,3,4,5,6,7,8,9},FALSE)</f>
        <v>Kia</v>
      </c>
      <c r="S580" s="3" t="str">
        <v>Sonet</v>
      </c>
      <c r="T580" s="3" t="str">
        <v>SUV</v>
      </c>
      <c r="U580" s="3" t="str">
        <v>Diesel</v>
      </c>
      <c r="V580" s="3" t="str">
        <v>Manual</v>
      </c>
      <c r="W580" s="3">
        <v>950000</v>
      </c>
      <c r="X580" s="3">
        <v>2024</v>
      </c>
      <c r="Y580" s="3">
        <v>4</v>
      </c>
      <c r="Z580" s="3" t="s">
        <v>209</v>
      </c>
      <c r="AA580" s="3" t="str">
        <f>VLOOKUP(Z580,Dealers[],5,FALSE)</f>
        <v>West</v>
      </c>
      <c r="AB580" s="3" t="str" cm="1">
        <f t="array" ref="AB580:AE580">VLOOKUP($Z580,Dealers[],{2,7,8,9},FALSE)</f>
        <v>Ahmedabad Auto Hub</v>
      </c>
      <c r="AC580" s="3">
        <v>2011</v>
      </c>
      <c r="AD580" s="3">
        <v>12000</v>
      </c>
      <c r="AE580" s="3">
        <v>3.8</v>
      </c>
      <c r="AF580" s="3" t="s">
        <v>210</v>
      </c>
      <c r="AG580" s="3" t="str">
        <f>VLOOKUP($AF580,SalesPerson[],2,FALSE)</f>
        <v>Varun Malhotra</v>
      </c>
      <c r="AH580" s="3">
        <f>_xlfn.XLOOKUP(AG580,Salespersons!$B:$B,Salespersons!$G:$G,,0)</f>
        <v>8</v>
      </c>
      <c r="AI580" s="3" t="str">
        <f>_xlfn.XLOOKUP(AG580,Salespersons!$B:$B,Salespersons!$I:$I,,0)</f>
        <v>True</v>
      </c>
      <c r="AJ580" s="3" t="s">
        <v>45</v>
      </c>
      <c r="AK580" s="14">
        <f t="shared" si="54"/>
        <v>0</v>
      </c>
      <c r="AL580" s="5">
        <v>0</v>
      </c>
      <c r="AM580" s="5">
        <f t="shared" si="55"/>
        <v>950000</v>
      </c>
      <c r="AN580" s="16">
        <f t="shared" si="59"/>
        <v>9.5</v>
      </c>
      <c r="AO580" s="3" t="s">
        <v>20</v>
      </c>
      <c r="AP580" s="3" t="s">
        <v>21</v>
      </c>
      <c r="AQ580" s="3" t="s">
        <v>53</v>
      </c>
      <c r="AR580" s="3" t="s">
        <v>24</v>
      </c>
      <c r="AS580" s="3" t="str" cm="1">
        <f t="array" ref="AS580:AW580">VLOOKUP($A580,Feedback[],{2,4,5,6,7},FALSE)</f>
        <v>FB0304</v>
      </c>
      <c r="AT580" s="3">
        <v>5</v>
      </c>
      <c r="AU580" s="3">
        <v>10</v>
      </c>
      <c r="AV580" s="3" t="str">
        <v>Phone</v>
      </c>
      <c r="AW580" s="3" t="str">
        <v>None</v>
      </c>
    </row>
    <row r="581" spans="1:49" x14ac:dyDescent="0.3">
      <c r="A581" s="3" t="s">
        <v>1163</v>
      </c>
      <c r="B581" s="4">
        <v>45921</v>
      </c>
      <c r="C581" s="4" t="str">
        <f t="shared" si="56"/>
        <v>Sep</v>
      </c>
      <c r="D581" s="4" t="str">
        <f t="shared" si="57"/>
        <v>2025</v>
      </c>
      <c r="E581" s="4">
        <v>45940</v>
      </c>
      <c r="F581" s="3" t="s">
        <v>23</v>
      </c>
      <c r="G581" s="3">
        <f t="shared" si="58"/>
        <v>19</v>
      </c>
      <c r="H581" s="3" t="s">
        <v>463</v>
      </c>
      <c r="I581" s="3" t="str">
        <f>VLOOKUP($H581,Customers!$A$1:$I$721,2,FALSE)</f>
        <v>Nisha Bose</v>
      </c>
      <c r="J581" s="3" t="str">
        <f>VLOOKUP($H581,Customers!$A$1:$I$721,3,FALSE)</f>
        <v>Female</v>
      </c>
      <c r="K581" s="3">
        <f>VLOOKUP($H581,Customers!$A$1:$I$721,4,FALSE)</f>
        <v>53</v>
      </c>
      <c r="L581" s="3" t="str">
        <f>VLOOKUP($H581,Customers!$A$1:$I$721,5,FALSE)</f>
        <v>Mumbai</v>
      </c>
      <c r="M581" s="3" t="str">
        <f>VLOOKUP($H581,Customers!$A$1:$I$721,6,FALSE)</f>
        <v>Maharashtra</v>
      </c>
      <c r="N581" s="3" t="str">
        <f>VLOOKUP($H581,Customers!$A$1:$I$721,7,FALSE)</f>
        <v>Salaried - Private</v>
      </c>
      <c r="O581" s="3">
        <f>VLOOKUP($H581,Customers!$A$1:$I$721,8,FALSE)</f>
        <v>1550000</v>
      </c>
      <c r="P581" s="3" t="str">
        <f>VLOOKUP($H581,Customers!$A$1:$I$721,9,FALSE)</f>
        <v>Individual</v>
      </c>
      <c r="Q581" s="3" t="s">
        <v>103</v>
      </c>
      <c r="R581" s="3" t="str" cm="1">
        <f t="array" ref="R581:Y581">VLOOKUP($Q581,Cars[],{2,3,4,5,6,7,8,9},FALSE)</f>
        <v>Maruti Suzuki</v>
      </c>
      <c r="S581" s="3" t="str">
        <v>Ertiga</v>
      </c>
      <c r="T581" s="3" t="str">
        <v>MPV</v>
      </c>
      <c r="U581" s="3" t="str">
        <v>CNG</v>
      </c>
      <c r="V581" s="3" t="str">
        <v>Manual</v>
      </c>
      <c r="W581" s="3">
        <v>900000</v>
      </c>
      <c r="X581" s="3">
        <v>2022</v>
      </c>
      <c r="Y581" s="3">
        <v>3</v>
      </c>
      <c r="Z581" s="3" t="s">
        <v>43</v>
      </c>
      <c r="AA581" s="3" t="str">
        <f>VLOOKUP(Z581,Dealers[],5,FALSE)</f>
        <v>West</v>
      </c>
      <c r="AB581" s="3" t="str" cm="1">
        <f t="array" ref="AB581:AE581">VLOOKUP($Z581,Dealers[],{2,7,8,9},FALSE)</f>
        <v>Nagpur Motors</v>
      </c>
      <c r="AC581" s="3">
        <v>2019</v>
      </c>
      <c r="AD581" s="3">
        <v>12000</v>
      </c>
      <c r="AE581" s="3">
        <v>4.5999999999999996</v>
      </c>
      <c r="AF581" s="3" t="s">
        <v>44</v>
      </c>
      <c r="AG581" s="3" t="str">
        <f>VLOOKUP($AF581,SalesPerson[],2,FALSE)</f>
        <v>Arjun Reddy</v>
      </c>
      <c r="AH581" s="3">
        <f>_xlfn.XLOOKUP(AG581,Salespersons!$B:$B,Salespersons!$G:$G,,0)</f>
        <v>5</v>
      </c>
      <c r="AI581" s="3" t="str">
        <f>_xlfn.XLOOKUP(AG581,Salespersons!$B:$B,Salespersons!$I:$I,,0)</f>
        <v>True</v>
      </c>
      <c r="AJ581" s="3" t="s">
        <v>78</v>
      </c>
      <c r="AK581" s="14">
        <f t="shared" si="54"/>
        <v>4.6666666666666669E-2</v>
      </c>
      <c r="AL581" s="5">
        <v>42000</v>
      </c>
      <c r="AM581" s="5">
        <f t="shared" si="55"/>
        <v>858000</v>
      </c>
      <c r="AN581" s="16">
        <f t="shared" si="59"/>
        <v>8.58</v>
      </c>
      <c r="AO581" s="3" t="s">
        <v>20</v>
      </c>
      <c r="AP581" s="3" t="s">
        <v>21</v>
      </c>
      <c r="AQ581" s="3" t="s">
        <v>86</v>
      </c>
      <c r="AR581" s="3" t="s">
        <v>24</v>
      </c>
      <c r="AS581" s="3" t="str" cm="1">
        <f t="array" ref="AS581:AW581">VLOOKUP($A581,Feedback[],{2,4,5,6,7},FALSE)</f>
        <v>FB0305</v>
      </c>
      <c r="AT581" s="3">
        <v>3</v>
      </c>
      <c r="AU581" s="3">
        <v>7</v>
      </c>
      <c r="AV581" s="3" t="str">
        <v>Online Survey</v>
      </c>
      <c r="AW581" s="3" t="str">
        <v>Vehicle Quality</v>
      </c>
    </row>
    <row r="582" spans="1:49" x14ac:dyDescent="0.3">
      <c r="A582" s="3" t="s">
        <v>1164</v>
      </c>
      <c r="B582" s="4">
        <v>45921</v>
      </c>
      <c r="C582" s="4" t="str">
        <f t="shared" si="56"/>
        <v>Sep</v>
      </c>
      <c r="D582" s="4" t="str">
        <f t="shared" si="57"/>
        <v>2025</v>
      </c>
      <c r="E582" s="4">
        <v>45952</v>
      </c>
      <c r="F582" s="3" t="s">
        <v>23</v>
      </c>
      <c r="G582" s="3">
        <f t="shared" si="58"/>
        <v>31</v>
      </c>
      <c r="H582" s="3" t="s">
        <v>1165</v>
      </c>
      <c r="I582" s="3" t="str">
        <f>VLOOKUP($H582,Customers!$A$1:$I$721,2,FALSE)</f>
        <v>Kunal Pillai</v>
      </c>
      <c r="J582" s="3" t="str">
        <f>VLOOKUP($H582,Customers!$A$1:$I$721,3,FALSE)</f>
        <v>Male</v>
      </c>
      <c r="K582" s="3">
        <f>VLOOKUP($H582,Customers!$A$1:$I$721,4,FALSE)</f>
        <v>43</v>
      </c>
      <c r="L582" s="3" t="str">
        <f>VLOOKUP($H582,Customers!$A$1:$I$721,5,FALSE)</f>
        <v>Delhi</v>
      </c>
      <c r="M582" s="3" t="str">
        <f>VLOOKUP($H582,Customers!$A$1:$I$721,6,FALSE)</f>
        <v>Delhi</v>
      </c>
      <c r="N582" s="3" t="str">
        <f>VLOOKUP($H582,Customers!$A$1:$I$721,7,FALSE)</f>
        <v>Salaried - Government</v>
      </c>
      <c r="O582" s="3">
        <f>VLOOKUP($H582,Customers!$A$1:$I$721,8,FALSE)</f>
        <v>1200000</v>
      </c>
      <c r="P582" s="3" t="str">
        <f>VLOOKUP($H582,Customers!$A$1:$I$721,9,FALSE)</f>
        <v>Individual</v>
      </c>
      <c r="Q582" s="3" t="s">
        <v>56</v>
      </c>
      <c r="R582" s="3" t="str" cm="1">
        <f t="array" ref="R582:Y582">VLOOKUP($Q582,Cars[],{2,3,4,5,6,7,8,9},FALSE)</f>
        <v>Maruti Suzuki</v>
      </c>
      <c r="S582" s="3" t="str">
        <v>Baleno</v>
      </c>
      <c r="T582" s="3" t="str">
        <v>Hatchback</v>
      </c>
      <c r="U582" s="3" t="str">
        <v>Petrol</v>
      </c>
      <c r="V582" s="3" t="str">
        <v>Automatic</v>
      </c>
      <c r="W582" s="3">
        <v>760000</v>
      </c>
      <c r="X582" s="3">
        <v>2022</v>
      </c>
      <c r="Y582" s="3">
        <v>2</v>
      </c>
      <c r="Z582" s="3" t="s">
        <v>37</v>
      </c>
      <c r="AA582" s="3" t="str">
        <f>VLOOKUP(Z582,Dealers[],5,FALSE)</f>
        <v>North</v>
      </c>
      <c r="AB582" s="3" t="str" cm="1">
        <f t="array" ref="AB582:AE582">VLOOKUP($Z582,Dealers[],{2,7,8,9},FALSE)</f>
        <v>Delhi Autoplex</v>
      </c>
      <c r="AC582" s="3">
        <v>2013</v>
      </c>
      <c r="AD582" s="3">
        <v>4500</v>
      </c>
      <c r="AE582" s="3">
        <v>3.7</v>
      </c>
      <c r="AF582" s="3" t="s">
        <v>574</v>
      </c>
      <c r="AG582" s="3" t="str">
        <f>VLOOKUP($AF582,SalesPerson[],2,FALSE)</f>
        <v>Vivek Iyer</v>
      </c>
      <c r="AH582" s="3">
        <f>_xlfn.XLOOKUP(AG582,Salespersons!$B:$B,Salespersons!$G:$G,,0)</f>
        <v>4</v>
      </c>
      <c r="AI582" s="3" t="str">
        <f>_xlfn.XLOOKUP(AG582,Salespersons!$B:$B,Salespersons!$I:$I,,0)</f>
        <v>True</v>
      </c>
      <c r="AJ582" s="3" t="s">
        <v>75</v>
      </c>
      <c r="AK582" s="14">
        <f t="shared" si="54"/>
        <v>1.9736842105263157E-2</v>
      </c>
      <c r="AL582" s="5">
        <v>15000</v>
      </c>
      <c r="AM582" s="5">
        <f t="shared" si="55"/>
        <v>745000</v>
      </c>
      <c r="AN582" s="16">
        <f t="shared" si="59"/>
        <v>7.45</v>
      </c>
      <c r="AO582" s="3" t="s">
        <v>20</v>
      </c>
      <c r="AP582" s="3" t="s">
        <v>21</v>
      </c>
      <c r="AQ582" s="3" t="s">
        <v>119</v>
      </c>
      <c r="AR582" s="3" t="s">
        <v>24</v>
      </c>
      <c r="AS582" s="3" t="s">
        <v>4646</v>
      </c>
      <c r="AT582" s="3" t="s">
        <v>4646</v>
      </c>
      <c r="AU582" s="3" t="s">
        <v>4646</v>
      </c>
      <c r="AV582" s="3" t="s">
        <v>4646</v>
      </c>
      <c r="AW582" s="3" t="s">
        <v>4646</v>
      </c>
    </row>
    <row r="583" spans="1:49" x14ac:dyDescent="0.3">
      <c r="A583" s="3" t="s">
        <v>1166</v>
      </c>
      <c r="B583" s="4">
        <v>45923</v>
      </c>
      <c r="C583" s="4" t="str">
        <f t="shared" si="56"/>
        <v>Sep</v>
      </c>
      <c r="D583" s="4" t="str">
        <f t="shared" si="57"/>
        <v>2025</v>
      </c>
      <c r="E583" s="4">
        <v>45941</v>
      </c>
      <c r="F583" s="3" t="s">
        <v>23</v>
      </c>
      <c r="G583" s="3">
        <f t="shared" si="58"/>
        <v>18</v>
      </c>
      <c r="H583" s="3" t="s">
        <v>653</v>
      </c>
      <c r="I583" s="3" t="str">
        <f>VLOOKUP($H583,Customers!$A$1:$I$721,2,FALSE)</f>
        <v>Ankit Malhotra</v>
      </c>
      <c r="J583" s="3" t="str">
        <f>VLOOKUP($H583,Customers!$A$1:$I$721,3,FALSE)</f>
        <v>Male</v>
      </c>
      <c r="K583" s="3">
        <f>VLOOKUP($H583,Customers!$A$1:$I$721,4,FALSE)</f>
        <v>42</v>
      </c>
      <c r="L583" s="3" t="str">
        <f>VLOOKUP($H583,Customers!$A$1:$I$721,5,FALSE)</f>
        <v>Mumbai</v>
      </c>
      <c r="M583" s="3" t="str">
        <f>VLOOKUP($H583,Customers!$A$1:$I$721,6,FALSE)</f>
        <v>Maharashtra</v>
      </c>
      <c r="N583" s="3" t="str">
        <f>VLOOKUP($H583,Customers!$A$1:$I$721,7,FALSE)</f>
        <v>Salaried - Private</v>
      </c>
      <c r="O583" s="3">
        <f>VLOOKUP($H583,Customers!$A$1:$I$721,8,FALSE)</f>
        <v>1050000</v>
      </c>
      <c r="P583" s="3" t="str">
        <f>VLOOKUP($H583,Customers!$A$1:$I$721,9,FALSE)</f>
        <v>Individual</v>
      </c>
      <c r="Q583" s="3" t="s">
        <v>274</v>
      </c>
      <c r="R583" s="3" t="str" cm="1">
        <f t="array" ref="R583:Y583">VLOOKUP($Q583,Cars[],{2,3,4,5,6,7,8,9},FALSE)</f>
        <v>Tata</v>
      </c>
      <c r="S583" s="3" t="str">
        <v>Harrier</v>
      </c>
      <c r="T583" s="3" t="str">
        <v>SUV</v>
      </c>
      <c r="U583" s="3" t="str">
        <v>Diesel</v>
      </c>
      <c r="V583" s="3" t="str">
        <v>Automatic</v>
      </c>
      <c r="W583" s="3">
        <v>1550000</v>
      </c>
      <c r="X583" s="3">
        <v>2023</v>
      </c>
      <c r="Y583" s="3">
        <v>2</v>
      </c>
      <c r="Z583" s="3" t="s">
        <v>84</v>
      </c>
      <c r="AA583" s="3" t="str">
        <f>VLOOKUP(Z583,Dealers[],5,FALSE)</f>
        <v>West</v>
      </c>
      <c r="AB583" s="3" t="str" cm="1">
        <f t="array" ref="AB583:AE583">VLOOKUP($Z583,Dealers[],{2,7,8,9},FALSE)</f>
        <v>Pune Autoplex</v>
      </c>
      <c r="AC583" s="3">
        <v>2014</v>
      </c>
      <c r="AD583" s="3">
        <v>3000</v>
      </c>
      <c r="AE583" s="3">
        <v>4.5999999999999996</v>
      </c>
      <c r="AF583" s="3" t="s">
        <v>85</v>
      </c>
      <c r="AG583" s="3" t="str">
        <f>VLOOKUP($AF583,SalesPerson[],2,FALSE)</f>
        <v>Ankit Verma</v>
      </c>
      <c r="AH583" s="3">
        <f>_xlfn.XLOOKUP(AG583,Salespersons!$B:$B,Salespersons!$G:$G,,0)</f>
        <v>4</v>
      </c>
      <c r="AI583" s="3" t="str">
        <f>_xlfn.XLOOKUP(AG583,Salespersons!$B:$B,Salespersons!$I:$I,,0)</f>
        <v>True</v>
      </c>
      <c r="AJ583" s="3" t="s">
        <v>30</v>
      </c>
      <c r="AK583" s="14">
        <f t="shared" si="54"/>
        <v>4.9677419354838707E-2</v>
      </c>
      <c r="AL583" s="5">
        <v>77000</v>
      </c>
      <c r="AM583" s="5">
        <f t="shared" si="55"/>
        <v>1473000</v>
      </c>
      <c r="AN583" s="16">
        <f t="shared" si="59"/>
        <v>14.73</v>
      </c>
      <c r="AO583" s="3" t="s">
        <v>31</v>
      </c>
      <c r="AP583" s="3" t="s">
        <v>227</v>
      </c>
      <c r="AQ583" s="3" t="s">
        <v>33</v>
      </c>
      <c r="AR583" s="3" t="s">
        <v>47</v>
      </c>
      <c r="AS583" s="3" t="s">
        <v>4646</v>
      </c>
      <c r="AT583" s="3" t="s">
        <v>4646</v>
      </c>
      <c r="AU583" s="3" t="s">
        <v>4646</v>
      </c>
      <c r="AV583" s="3" t="s">
        <v>4646</v>
      </c>
      <c r="AW583" s="3" t="s">
        <v>4646</v>
      </c>
    </row>
    <row r="584" spans="1:49" x14ac:dyDescent="0.3">
      <c r="A584" s="3" t="s">
        <v>1167</v>
      </c>
      <c r="B584" s="4">
        <v>45923</v>
      </c>
      <c r="C584" s="4" t="str">
        <f t="shared" si="56"/>
        <v>Sep</v>
      </c>
      <c r="D584" s="4" t="str">
        <f t="shared" si="57"/>
        <v>2025</v>
      </c>
      <c r="E584" s="4">
        <v>45930</v>
      </c>
      <c r="F584" s="3" t="s">
        <v>23</v>
      </c>
      <c r="G584" s="3">
        <f t="shared" si="58"/>
        <v>7</v>
      </c>
      <c r="H584" s="3" t="s">
        <v>475</v>
      </c>
      <c r="I584" s="3" t="str">
        <f>VLOOKUP($H584,Customers!$A$1:$I$721,2,FALSE)</f>
        <v>Priya Mishra</v>
      </c>
      <c r="J584" s="3" t="str">
        <f>VLOOKUP($H584,Customers!$A$1:$I$721,3,FALSE)</f>
        <v>Female</v>
      </c>
      <c r="K584" s="3">
        <f>VLOOKUP($H584,Customers!$A$1:$I$721,4,FALSE)</f>
        <v>21</v>
      </c>
      <c r="L584" s="3" t="str">
        <f>VLOOKUP($H584,Customers!$A$1:$I$721,5,FALSE)</f>
        <v>Panipat</v>
      </c>
      <c r="M584" s="3" t="str">
        <f>VLOOKUP($H584,Customers!$A$1:$I$721,6,FALSE)</f>
        <v>Haryana</v>
      </c>
      <c r="N584" s="3" t="str">
        <f>VLOOKUP($H584,Customers!$A$1:$I$721,7,FALSE)</f>
        <v>Salaried - Private</v>
      </c>
      <c r="O584" s="3">
        <f>VLOOKUP($H584,Customers!$A$1:$I$721,8,FALSE)</f>
        <v>1340000</v>
      </c>
      <c r="P584" s="3" t="str">
        <f>VLOOKUP($H584,Customers!$A$1:$I$721,9,FALSE)</f>
        <v>Individual</v>
      </c>
      <c r="Q584" s="3" t="s">
        <v>42</v>
      </c>
      <c r="R584" s="3" t="str" cm="1">
        <f t="array" ref="R584:Y584">VLOOKUP($Q584,Cars[],{2,3,4,5,6,7,8,9},FALSE)</f>
        <v>Maruti Suzuki</v>
      </c>
      <c r="S584" s="3" t="str">
        <v>Swift</v>
      </c>
      <c r="T584" s="3" t="str">
        <v>Hatchback</v>
      </c>
      <c r="U584" s="3" t="str">
        <v>Petrol</v>
      </c>
      <c r="V584" s="3" t="str">
        <v>Manual</v>
      </c>
      <c r="W584" s="3">
        <v>650000</v>
      </c>
      <c r="X584" s="3">
        <v>2024</v>
      </c>
      <c r="Y584" s="3">
        <v>3</v>
      </c>
      <c r="Z584" s="3" t="s">
        <v>57</v>
      </c>
      <c r="AA584" s="3" t="str">
        <f>VLOOKUP(Z584,Dealers[],5,FALSE)</f>
        <v>North</v>
      </c>
      <c r="AB584" s="3" t="str" cm="1">
        <f t="array" ref="AB584:AE584">VLOOKUP($Z584,Dealers[],{2,7,8,9},FALSE)</f>
        <v>Gurugram Autoplex</v>
      </c>
      <c r="AC584" s="3">
        <v>2007</v>
      </c>
      <c r="AD584" s="3">
        <v>10000</v>
      </c>
      <c r="AE584" s="3">
        <v>4</v>
      </c>
      <c r="AF584" s="3" t="s">
        <v>429</v>
      </c>
      <c r="AG584" s="3" t="str">
        <f>VLOOKUP($AF584,SalesPerson[],2,FALSE)</f>
        <v>Shweta Malhotra</v>
      </c>
      <c r="AH584" s="3">
        <f>_xlfn.XLOOKUP(AG584,Salespersons!$B:$B,Salespersons!$G:$G,,0)</f>
        <v>4</v>
      </c>
      <c r="AI584" s="3" t="str">
        <f>_xlfn.XLOOKUP(AG584,Salespersons!$B:$B,Salespersons!$I:$I,,0)</f>
        <v>True</v>
      </c>
      <c r="AJ584" s="3" t="s">
        <v>75</v>
      </c>
      <c r="AK584" s="14">
        <f t="shared" si="54"/>
        <v>0</v>
      </c>
      <c r="AL584" s="5">
        <v>0</v>
      </c>
      <c r="AM584" s="5">
        <f t="shared" si="55"/>
        <v>650000</v>
      </c>
      <c r="AN584" s="16">
        <f t="shared" si="59"/>
        <v>6.5</v>
      </c>
      <c r="AO584" s="3" t="s">
        <v>20</v>
      </c>
      <c r="AP584" s="3" t="s">
        <v>21</v>
      </c>
      <c r="AQ584" s="3" t="s">
        <v>46</v>
      </c>
      <c r="AR584" s="3" t="s">
        <v>24</v>
      </c>
      <c r="AS584" s="3" t="str" cm="1">
        <f t="array" ref="AS584:AW584">VLOOKUP($A584,Feedback[],{2,4,5,6,7},FALSE)</f>
        <v>FB0306</v>
      </c>
      <c r="AT584" s="3">
        <v>1</v>
      </c>
      <c r="AU584" s="3">
        <v>3</v>
      </c>
      <c r="AV584" s="3" t="str">
        <v>Online Survey</v>
      </c>
      <c r="AW584" s="3" t="str">
        <v>After-Sales Support</v>
      </c>
    </row>
    <row r="585" spans="1:49" x14ac:dyDescent="0.3">
      <c r="A585" s="3" t="s">
        <v>1168</v>
      </c>
      <c r="B585" s="4">
        <v>45924</v>
      </c>
      <c r="C585" s="4" t="str">
        <f t="shared" si="56"/>
        <v>Sep</v>
      </c>
      <c r="D585" s="4" t="str">
        <f t="shared" si="57"/>
        <v>2025</v>
      </c>
      <c r="E585" s="4">
        <v>45946</v>
      </c>
      <c r="F585" s="3" t="s">
        <v>23</v>
      </c>
      <c r="G585" s="3">
        <f t="shared" si="58"/>
        <v>22</v>
      </c>
      <c r="H585" s="3" t="s">
        <v>1169</v>
      </c>
      <c r="I585" s="3" t="str">
        <f>VLOOKUP($H585,Customers!$A$1:$I$721,2,FALSE)</f>
        <v>Arjun Iyer</v>
      </c>
      <c r="J585" s="3" t="str">
        <f>VLOOKUP($H585,Customers!$A$1:$I$721,3,FALSE)</f>
        <v>Male</v>
      </c>
      <c r="K585" s="3">
        <f>VLOOKUP($H585,Customers!$A$1:$I$721,4,FALSE)</f>
        <v>36</v>
      </c>
      <c r="L585" s="3" t="str">
        <f>VLOOKUP($H585,Customers!$A$1:$I$721,5,FALSE)</f>
        <v>Mumbai</v>
      </c>
      <c r="M585" s="3" t="str">
        <f>VLOOKUP($H585,Customers!$A$1:$I$721,6,FALSE)</f>
        <v>Maharashtra</v>
      </c>
      <c r="N585" s="3" t="str">
        <f>VLOOKUP($H585,Customers!$A$1:$I$721,7,FALSE)</f>
        <v>Self-Employed Professional</v>
      </c>
      <c r="O585" s="3">
        <f>VLOOKUP($H585,Customers!$A$1:$I$721,8,FALSE)</f>
        <v>2740000</v>
      </c>
      <c r="P585" s="3" t="str">
        <f>VLOOKUP($H585,Customers!$A$1:$I$721,9,FALSE)</f>
        <v>Individual</v>
      </c>
      <c r="Q585" s="3" t="s">
        <v>36</v>
      </c>
      <c r="R585" s="3" t="str" cm="1">
        <f t="array" ref="R585:Y585">VLOOKUP($Q585,Cars[],{2,3,4,5,6,7,8,9},FALSE)</f>
        <v>Tata</v>
      </c>
      <c r="S585" s="3" t="str">
        <v>Punch</v>
      </c>
      <c r="T585" s="3" t="str">
        <v>SUV</v>
      </c>
      <c r="U585" s="3" t="str">
        <v>Petrol</v>
      </c>
      <c r="V585" s="3" t="str">
        <v>Manual</v>
      </c>
      <c r="W585" s="3">
        <v>650000</v>
      </c>
      <c r="X585" s="3">
        <v>2021</v>
      </c>
      <c r="Y585" s="3">
        <v>3</v>
      </c>
      <c r="Z585" s="3" t="s">
        <v>84</v>
      </c>
      <c r="AA585" s="3" t="str">
        <f>VLOOKUP(Z585,Dealers[],5,FALSE)</f>
        <v>West</v>
      </c>
      <c r="AB585" s="3" t="str" cm="1">
        <f t="array" ref="AB585:AE585">VLOOKUP($Z585,Dealers[],{2,7,8,9},FALSE)</f>
        <v>Pune Autoplex</v>
      </c>
      <c r="AC585" s="3">
        <v>2014</v>
      </c>
      <c r="AD585" s="3">
        <v>3000</v>
      </c>
      <c r="AE585" s="3">
        <v>4.5999999999999996</v>
      </c>
      <c r="AF585" s="3" t="s">
        <v>295</v>
      </c>
      <c r="AG585" s="3" t="str">
        <f>VLOOKUP($AF585,SalesPerson[],2,FALSE)</f>
        <v>Shweta Mishra</v>
      </c>
      <c r="AH585" s="3">
        <f>_xlfn.XLOOKUP(AG585,Salespersons!$B:$B,Salespersons!$G:$G,,0)</f>
        <v>5</v>
      </c>
      <c r="AI585" s="3" t="str">
        <f>_xlfn.XLOOKUP(AG585,Salespersons!$B:$B,Salespersons!$I:$I,,0)</f>
        <v>True</v>
      </c>
      <c r="AJ585" s="3" t="s">
        <v>19</v>
      </c>
      <c r="AK585" s="14">
        <f t="shared" si="54"/>
        <v>0</v>
      </c>
      <c r="AL585" s="5">
        <v>0</v>
      </c>
      <c r="AM585" s="5">
        <f t="shared" si="55"/>
        <v>650000</v>
      </c>
      <c r="AN585" s="16">
        <f t="shared" si="59"/>
        <v>6.5</v>
      </c>
      <c r="AO585" s="3" t="s">
        <v>20</v>
      </c>
      <c r="AP585" s="3" t="s">
        <v>21</v>
      </c>
      <c r="AQ585" s="3" t="s">
        <v>22</v>
      </c>
      <c r="AR585" s="3" t="s">
        <v>24</v>
      </c>
      <c r="AS585" s="3" t="str" cm="1">
        <f t="array" ref="AS585:AW585">VLOOKUP($A585,Feedback[],{2,4,5,6,7},FALSE)</f>
        <v>FB0307</v>
      </c>
      <c r="AT585" s="3">
        <v>1</v>
      </c>
      <c r="AU585" s="3">
        <v>0</v>
      </c>
      <c r="AV585" s="3" t="str">
        <v>Online Survey</v>
      </c>
      <c r="AW585" s="3" t="str">
        <v>Vehicle Quality</v>
      </c>
    </row>
    <row r="586" spans="1:49" x14ac:dyDescent="0.3">
      <c r="A586" s="3" t="s">
        <v>1170</v>
      </c>
      <c r="B586" s="4">
        <v>45924</v>
      </c>
      <c r="C586" s="4" t="str">
        <f t="shared" si="56"/>
        <v>Sep</v>
      </c>
      <c r="D586" s="4" t="str">
        <f t="shared" si="57"/>
        <v>2025</v>
      </c>
      <c r="E586" s="4">
        <v>45958</v>
      </c>
      <c r="F586" s="3" t="s">
        <v>23</v>
      </c>
      <c r="G586" s="3">
        <f t="shared" si="58"/>
        <v>34</v>
      </c>
      <c r="H586" s="3" t="s">
        <v>417</v>
      </c>
      <c r="I586" s="3" t="str">
        <f>VLOOKUP($H586,Customers!$A$1:$I$721,2,FALSE)</f>
        <v>Anjali Mishra</v>
      </c>
      <c r="J586" s="3" t="str">
        <f>VLOOKUP($H586,Customers!$A$1:$I$721,3,FALSE)</f>
        <v>Female</v>
      </c>
      <c r="K586" s="3">
        <f>VLOOKUP($H586,Customers!$A$1:$I$721,4,FALSE)</f>
        <v>38</v>
      </c>
      <c r="L586" s="3" t="str">
        <f>VLOOKUP($H586,Customers!$A$1:$I$721,5,FALSE)</f>
        <v>Bhopal</v>
      </c>
      <c r="M586" s="3" t="str">
        <f>VLOOKUP($H586,Customers!$A$1:$I$721,6,FALSE)</f>
        <v>Madhya Pradesh</v>
      </c>
      <c r="N586" s="3" t="str">
        <f>VLOOKUP($H586,Customers!$A$1:$I$721,7,FALSE)</f>
        <v>Salaried - Government</v>
      </c>
      <c r="O586" s="3">
        <f>VLOOKUP($H586,Customers!$A$1:$I$721,8,FALSE)</f>
        <v>980000</v>
      </c>
      <c r="P586" s="3" t="str">
        <f>VLOOKUP($H586,Customers!$A$1:$I$721,9,FALSE)</f>
        <v>Individual</v>
      </c>
      <c r="Q586" s="3" t="s">
        <v>42</v>
      </c>
      <c r="R586" s="3" t="str" cm="1">
        <f t="array" ref="R586:Y586">VLOOKUP($Q586,Cars[],{2,3,4,5,6,7,8,9},FALSE)</f>
        <v>Maruti Suzuki</v>
      </c>
      <c r="S586" s="3" t="str">
        <v>Swift</v>
      </c>
      <c r="T586" s="3" t="str">
        <v>Hatchback</v>
      </c>
      <c r="U586" s="3" t="str">
        <v>Petrol</v>
      </c>
      <c r="V586" s="3" t="str">
        <v>Manual</v>
      </c>
      <c r="W586" s="3">
        <v>650000</v>
      </c>
      <c r="X586" s="3">
        <v>2024</v>
      </c>
      <c r="Y586" s="3">
        <v>3</v>
      </c>
      <c r="Z586" s="3" t="s">
        <v>93</v>
      </c>
      <c r="AA586" s="3" t="str">
        <f>VLOOKUP(Z586,Dealers[],5,FALSE)</f>
        <v>Central</v>
      </c>
      <c r="AB586" s="3" t="str" cm="1">
        <f t="array" ref="AB586:AE586">VLOOKUP($Z586,Dealers[],{2,7,8,9},FALSE)</f>
        <v>Bhopal Autoplex</v>
      </c>
      <c r="AC586" s="3">
        <v>2013</v>
      </c>
      <c r="AD586" s="3">
        <v>12000</v>
      </c>
      <c r="AE586" s="3">
        <v>3.9</v>
      </c>
      <c r="AF586" s="3" t="s">
        <v>192</v>
      </c>
      <c r="AG586" s="3" t="str">
        <f>VLOOKUP($AF586,SalesPerson[],2,FALSE)</f>
        <v>Priya Saini</v>
      </c>
      <c r="AH586" s="3">
        <f>_xlfn.XLOOKUP(AG586,Salespersons!$B:$B,Salespersons!$G:$G,,0)</f>
        <v>4</v>
      </c>
      <c r="AI586" s="3" t="str">
        <f>_xlfn.XLOOKUP(AG586,Salespersons!$B:$B,Salespersons!$I:$I,,0)</f>
        <v>True</v>
      </c>
      <c r="AJ586" s="3" t="s">
        <v>30</v>
      </c>
      <c r="AK586" s="14">
        <f t="shared" si="54"/>
        <v>0</v>
      </c>
      <c r="AL586" s="5">
        <v>0</v>
      </c>
      <c r="AM586" s="5">
        <f t="shared" si="55"/>
        <v>650000</v>
      </c>
      <c r="AN586" s="16">
        <f t="shared" si="59"/>
        <v>6.5</v>
      </c>
      <c r="AO586" s="3" t="s">
        <v>31</v>
      </c>
      <c r="AP586" s="3" t="s">
        <v>100</v>
      </c>
      <c r="AQ586" s="3" t="s">
        <v>53</v>
      </c>
      <c r="AR586" s="3" t="s">
        <v>24</v>
      </c>
      <c r="AS586" s="3" t="s">
        <v>4646</v>
      </c>
      <c r="AT586" s="3" t="s">
        <v>4646</v>
      </c>
      <c r="AU586" s="3" t="s">
        <v>4646</v>
      </c>
      <c r="AV586" s="3" t="s">
        <v>4646</v>
      </c>
      <c r="AW586" s="3" t="s">
        <v>4646</v>
      </c>
    </row>
    <row r="587" spans="1:49" x14ac:dyDescent="0.3">
      <c r="A587" s="3" t="s">
        <v>1171</v>
      </c>
      <c r="B587" s="4">
        <v>45925</v>
      </c>
      <c r="C587" s="4" t="str">
        <f t="shared" si="56"/>
        <v>Sep</v>
      </c>
      <c r="D587" s="4" t="str">
        <f t="shared" si="57"/>
        <v>2025</v>
      </c>
      <c r="E587" s="4">
        <v>45938</v>
      </c>
      <c r="F587" s="3" t="s">
        <v>23</v>
      </c>
      <c r="G587" s="3">
        <f t="shared" si="58"/>
        <v>13</v>
      </c>
      <c r="H587" s="3" t="s">
        <v>1172</v>
      </c>
      <c r="I587" s="3" t="str">
        <f>VLOOKUP($H587,Customers!$A$1:$I$721,2,FALSE)</f>
        <v>Lokesh Verma</v>
      </c>
      <c r="J587" s="3" t="str">
        <f>VLOOKUP($H587,Customers!$A$1:$I$721,3,FALSE)</f>
        <v>Male</v>
      </c>
      <c r="K587" s="3">
        <f>VLOOKUP($H587,Customers!$A$1:$I$721,4,FALSE)</f>
        <v>31</v>
      </c>
      <c r="L587" s="3" t="str">
        <f>VLOOKUP($H587,Customers!$A$1:$I$721,5,FALSE)</f>
        <v>Kolkata</v>
      </c>
      <c r="M587" s="3" t="str">
        <f>VLOOKUP($H587,Customers!$A$1:$I$721,6,FALSE)</f>
        <v>West Bengal</v>
      </c>
      <c r="N587" s="3" t="str">
        <f>VLOOKUP($H587,Customers!$A$1:$I$721,7,FALSE)</f>
        <v>Salaried - Government</v>
      </c>
      <c r="O587" s="3">
        <f>VLOOKUP($H587,Customers!$A$1:$I$721,8,FALSE)</f>
        <v>810000</v>
      </c>
      <c r="P587" s="3" t="str">
        <f>VLOOKUP($H587,Customers!$A$1:$I$721,9,FALSE)</f>
        <v>Individual</v>
      </c>
      <c r="Q587" s="3" t="s">
        <v>125</v>
      </c>
      <c r="R587" s="3" t="str" cm="1">
        <f t="array" ref="R587:Y587">VLOOKUP($Q587,Cars[],{2,3,4,5,6,7,8,9},FALSE)</f>
        <v>Hyundai</v>
      </c>
      <c r="S587" s="3" t="str">
        <v>Creta</v>
      </c>
      <c r="T587" s="3" t="str">
        <v>SUV</v>
      </c>
      <c r="U587" s="3" t="str">
        <v>Diesel</v>
      </c>
      <c r="V587" s="3" t="str">
        <v>Automatic</v>
      </c>
      <c r="W587" s="3">
        <v>1250000</v>
      </c>
      <c r="X587" s="3">
        <v>2024</v>
      </c>
      <c r="Y587" s="3">
        <v>4</v>
      </c>
      <c r="Z587" s="3" t="s">
        <v>402</v>
      </c>
      <c r="AA587" s="3" t="str">
        <f>VLOOKUP(Z587,Dealers[],5,FALSE)</f>
        <v>East</v>
      </c>
      <c r="AB587" s="3" t="str" cm="1">
        <f t="array" ref="AB587:AE587">VLOOKUP($Z587,Dealers[],{2,7,8,9},FALSE)</f>
        <v>Kolkata Car World</v>
      </c>
      <c r="AC587" s="3">
        <v>2012</v>
      </c>
      <c r="AD587" s="3">
        <v>4500</v>
      </c>
      <c r="AE587" s="3">
        <v>4.0999999999999996</v>
      </c>
      <c r="AF587" s="3" t="s">
        <v>479</v>
      </c>
      <c r="AG587" s="3" t="str">
        <f>VLOOKUP($AF587,SalesPerson[],2,FALSE)</f>
        <v>Tarun Shah</v>
      </c>
      <c r="AH587" s="3">
        <f>_xlfn.XLOOKUP(AG587,Salespersons!$B:$B,Salespersons!$G:$G,,0)</f>
        <v>4</v>
      </c>
      <c r="AI587" s="3" t="str">
        <f>_xlfn.XLOOKUP(AG587,Salespersons!$B:$B,Salespersons!$I:$I,,0)</f>
        <v>True</v>
      </c>
      <c r="AJ587" s="3" t="s">
        <v>268</v>
      </c>
      <c r="AK587" s="14">
        <f t="shared" si="54"/>
        <v>4.5600000000000002E-2</v>
      </c>
      <c r="AL587" s="5">
        <v>57000</v>
      </c>
      <c r="AM587" s="5">
        <f t="shared" si="55"/>
        <v>1193000</v>
      </c>
      <c r="AN587" s="16">
        <f t="shared" si="59"/>
        <v>11.93</v>
      </c>
      <c r="AO587" s="3" t="s">
        <v>20</v>
      </c>
      <c r="AP587" s="3" t="s">
        <v>21</v>
      </c>
      <c r="AQ587" s="3" t="s">
        <v>53</v>
      </c>
      <c r="AR587" s="3" t="s">
        <v>47</v>
      </c>
      <c r="AS587" s="3" t="str" cm="1">
        <f t="array" ref="AS587:AW587">VLOOKUP($A587,Feedback[],{2,4,5,6,7},FALSE)</f>
        <v>FB0308</v>
      </c>
      <c r="AT587" s="3">
        <v>5</v>
      </c>
      <c r="AU587" s="3">
        <v>10</v>
      </c>
      <c r="AV587" s="3" t="str">
        <v>Phone</v>
      </c>
      <c r="AW587" s="3" t="str">
        <v>None</v>
      </c>
    </row>
    <row r="588" spans="1:49" x14ac:dyDescent="0.3">
      <c r="A588" s="3" t="s">
        <v>1173</v>
      </c>
      <c r="B588" s="4">
        <v>45926</v>
      </c>
      <c r="C588" s="4" t="str">
        <f t="shared" si="56"/>
        <v>Sep</v>
      </c>
      <c r="D588" s="4" t="str">
        <f t="shared" si="57"/>
        <v>2025</v>
      </c>
      <c r="E588" s="4">
        <v>45940</v>
      </c>
      <c r="F588" s="3" t="s">
        <v>23</v>
      </c>
      <c r="G588" s="3">
        <f t="shared" si="58"/>
        <v>14</v>
      </c>
      <c r="H588" s="3" t="s">
        <v>1174</v>
      </c>
      <c r="I588" s="3" t="str">
        <f>VLOOKUP($H588,Customers!$A$1:$I$721,2,FALSE)</f>
        <v>Yash Yadav</v>
      </c>
      <c r="J588" s="3" t="str">
        <f>VLOOKUP($H588,Customers!$A$1:$I$721,3,FALSE)</f>
        <v>Male</v>
      </c>
      <c r="K588" s="3">
        <f>VLOOKUP($H588,Customers!$A$1:$I$721,4,FALSE)</f>
        <v>21</v>
      </c>
      <c r="L588" s="3" t="str">
        <f>VLOOKUP($H588,Customers!$A$1:$I$721,5,FALSE)</f>
        <v>Indore</v>
      </c>
      <c r="M588" s="3" t="str">
        <f>VLOOKUP($H588,Customers!$A$1:$I$721,6,FALSE)</f>
        <v>Madhya Pradesh</v>
      </c>
      <c r="N588" s="3" t="str">
        <f>VLOOKUP($H588,Customers!$A$1:$I$721,7,FALSE)</f>
        <v>Salaried - Government</v>
      </c>
      <c r="O588" s="3">
        <f>VLOOKUP($H588,Customers!$A$1:$I$721,8,FALSE)</f>
        <v>950000</v>
      </c>
      <c r="P588" s="3" t="str">
        <f>VLOOKUP($H588,Customers!$A$1:$I$721,9,FALSE)</f>
        <v>Individual</v>
      </c>
      <c r="Q588" s="3" t="s">
        <v>213</v>
      </c>
      <c r="R588" s="3" t="str" cm="1">
        <f t="array" ref="R588:Y588">VLOOKUP($Q588,Cars[],{2,3,4,5,6,7,8,9},FALSE)</f>
        <v>Kia</v>
      </c>
      <c r="S588" s="3" t="str">
        <v>Sonet</v>
      </c>
      <c r="T588" s="3" t="str">
        <v>SUV</v>
      </c>
      <c r="U588" s="3" t="str">
        <v>Diesel</v>
      </c>
      <c r="V588" s="3" t="str">
        <v>Manual</v>
      </c>
      <c r="W588" s="3">
        <v>950000</v>
      </c>
      <c r="X588" s="3">
        <v>2024</v>
      </c>
      <c r="Y588" s="3">
        <v>4</v>
      </c>
      <c r="Z588" s="3" t="s">
        <v>93</v>
      </c>
      <c r="AA588" s="3" t="str">
        <f>VLOOKUP(Z588,Dealers[],5,FALSE)</f>
        <v>Central</v>
      </c>
      <c r="AB588" s="3" t="str" cm="1">
        <f t="array" ref="AB588:AE588">VLOOKUP($Z588,Dealers[],{2,7,8,9},FALSE)</f>
        <v>Bhopal Autoplex</v>
      </c>
      <c r="AC588" s="3">
        <v>2013</v>
      </c>
      <c r="AD588" s="3">
        <v>12000</v>
      </c>
      <c r="AE588" s="3">
        <v>3.9</v>
      </c>
      <c r="AF588" s="3" t="s">
        <v>94</v>
      </c>
      <c r="AG588" s="3" t="str">
        <f>VLOOKUP($AF588,SalesPerson[],2,FALSE)</f>
        <v>Imran Verma</v>
      </c>
      <c r="AH588" s="3">
        <f>_xlfn.XLOOKUP(AG588,Salespersons!$B:$B,Salespersons!$G:$G,,0)</f>
        <v>5</v>
      </c>
      <c r="AI588" s="3" t="str">
        <f>_xlfn.XLOOKUP(AG588,Salespersons!$B:$B,Salespersons!$I:$I,,0)</f>
        <v>True</v>
      </c>
      <c r="AJ588" s="3" t="s">
        <v>75</v>
      </c>
      <c r="AK588" s="14">
        <f t="shared" si="54"/>
        <v>0</v>
      </c>
      <c r="AL588" s="5">
        <v>0</v>
      </c>
      <c r="AM588" s="5">
        <f t="shared" si="55"/>
        <v>950000</v>
      </c>
      <c r="AN588" s="16">
        <f t="shared" si="59"/>
        <v>9.5</v>
      </c>
      <c r="AO588" s="3" t="s">
        <v>95</v>
      </c>
      <c r="AP588" s="3" t="s">
        <v>39</v>
      </c>
      <c r="AQ588" s="3" t="s">
        <v>86</v>
      </c>
      <c r="AR588" s="3" t="s">
        <v>47</v>
      </c>
      <c r="AS588" s="3" t="str" cm="1">
        <f t="array" ref="AS588:AW588">VLOOKUP($A588,Feedback[],{2,4,5,6,7},FALSE)</f>
        <v>FB0309</v>
      </c>
      <c r="AT588" s="3">
        <v>3</v>
      </c>
      <c r="AU588" s="3">
        <v>6</v>
      </c>
      <c r="AV588" s="3" t="str">
        <v>Dealer Visit</v>
      </c>
      <c r="AW588" s="3" t="str">
        <v>After-Sales Support</v>
      </c>
    </row>
    <row r="589" spans="1:49" x14ac:dyDescent="0.3">
      <c r="A589" s="3" t="s">
        <v>1175</v>
      </c>
      <c r="B589" s="4">
        <v>45926</v>
      </c>
      <c r="C589" s="4" t="str">
        <f t="shared" si="56"/>
        <v>Sep</v>
      </c>
      <c r="D589" s="4" t="str">
        <f t="shared" si="57"/>
        <v>2025</v>
      </c>
      <c r="E589" s="4">
        <v>45938</v>
      </c>
      <c r="F589" s="3" t="s">
        <v>23</v>
      </c>
      <c r="G589" s="3">
        <f t="shared" si="58"/>
        <v>12</v>
      </c>
      <c r="H589" s="3" t="s">
        <v>347</v>
      </c>
      <c r="I589" s="3" t="str">
        <f>VLOOKUP($H589,Customers!$A$1:$I$721,2,FALSE)</f>
        <v>Aman Bansal</v>
      </c>
      <c r="J589" s="3" t="str">
        <f>VLOOKUP($H589,Customers!$A$1:$I$721,3,FALSE)</f>
        <v>Male</v>
      </c>
      <c r="K589" s="3">
        <f>VLOOKUP($H589,Customers!$A$1:$I$721,4,FALSE)</f>
        <v>21</v>
      </c>
      <c r="L589" s="3" t="str">
        <f>VLOOKUP($H589,Customers!$A$1:$I$721,5,FALSE)</f>
        <v>Indore</v>
      </c>
      <c r="M589" s="3" t="str">
        <f>VLOOKUP($H589,Customers!$A$1:$I$721,6,FALSE)</f>
        <v>Madhya Pradesh</v>
      </c>
      <c r="N589" s="3" t="str">
        <f>VLOOKUP($H589,Customers!$A$1:$I$721,7,FALSE)</f>
        <v>Salaried - Private</v>
      </c>
      <c r="O589" s="3">
        <f>VLOOKUP($H589,Customers!$A$1:$I$721,8,FALSE)</f>
        <v>1410000</v>
      </c>
      <c r="P589" s="3" t="str">
        <f>VLOOKUP($H589,Customers!$A$1:$I$721,9,FALSE)</f>
        <v>Individual</v>
      </c>
      <c r="Q589" s="3" t="s">
        <v>108</v>
      </c>
      <c r="R589" s="3" t="str" cm="1">
        <f t="array" ref="R589:Y589">VLOOKUP($Q589,Cars[],{2,3,4,5,6,7,8,9},FALSE)</f>
        <v>Hyundai</v>
      </c>
      <c r="S589" s="3" t="str">
        <v>i10 Nios</v>
      </c>
      <c r="T589" s="3" t="str">
        <v>Hatchback</v>
      </c>
      <c r="U589" s="3" t="str">
        <v>Petrol</v>
      </c>
      <c r="V589" s="3" t="str">
        <v>Manual</v>
      </c>
      <c r="W589" s="3">
        <v>600000</v>
      </c>
      <c r="X589" s="3">
        <v>2023</v>
      </c>
      <c r="Y589" s="3">
        <v>3</v>
      </c>
      <c r="Z589" s="3" t="s">
        <v>73</v>
      </c>
      <c r="AA589" s="3" t="str">
        <f>VLOOKUP(Z589,Dealers[],5,FALSE)</f>
        <v>Central</v>
      </c>
      <c r="AB589" s="3" t="str" cm="1">
        <f t="array" ref="AB589:AE589">VLOOKUP($Z589,Dealers[],{2,7,8,9},FALSE)</f>
        <v>Indore Wheels</v>
      </c>
      <c r="AC589" s="3">
        <v>2019</v>
      </c>
      <c r="AD589" s="3">
        <v>3000</v>
      </c>
      <c r="AE589" s="3">
        <v>4.7</v>
      </c>
      <c r="AF589" s="3" t="s">
        <v>381</v>
      </c>
      <c r="AG589" s="3" t="str">
        <f>VLOOKUP($AF589,SalesPerson[],2,FALSE)</f>
        <v>Priya Joshi</v>
      </c>
      <c r="AH589" s="3">
        <f>_xlfn.XLOOKUP(AG589,Salespersons!$B:$B,Salespersons!$G:$G,,0)</f>
        <v>5</v>
      </c>
      <c r="AI589" s="3" t="str">
        <f>_xlfn.XLOOKUP(AG589,Salespersons!$B:$B,Salespersons!$I:$I,,0)</f>
        <v>True</v>
      </c>
      <c r="AJ589" s="3" t="s">
        <v>75</v>
      </c>
      <c r="AK589" s="14">
        <f t="shared" si="54"/>
        <v>0</v>
      </c>
      <c r="AL589" s="5">
        <v>0</v>
      </c>
      <c r="AM589" s="5">
        <f t="shared" si="55"/>
        <v>600000</v>
      </c>
      <c r="AN589" s="16">
        <f t="shared" si="59"/>
        <v>6</v>
      </c>
      <c r="AO589" s="3" t="s">
        <v>20</v>
      </c>
      <c r="AP589" s="3" t="s">
        <v>21</v>
      </c>
      <c r="AQ589" s="3" t="s">
        <v>33</v>
      </c>
      <c r="AR589" s="3" t="s">
        <v>24</v>
      </c>
      <c r="AS589" s="3" t="str" cm="1">
        <f t="array" ref="AS589:AW589">VLOOKUP($A589,Feedback[],{2,4,5,6,7},FALSE)</f>
        <v>FB0310</v>
      </c>
      <c r="AT589" s="3">
        <v>3</v>
      </c>
      <c r="AU589" s="3">
        <v>6</v>
      </c>
      <c r="AV589" s="3" t="str">
        <v>Email</v>
      </c>
      <c r="AW589" s="3" t="str">
        <v>Sales Experience</v>
      </c>
    </row>
    <row r="590" spans="1:49" x14ac:dyDescent="0.3">
      <c r="A590" s="3" t="s">
        <v>1176</v>
      </c>
      <c r="B590" s="4">
        <v>45927</v>
      </c>
      <c r="C590" s="4" t="str">
        <f t="shared" si="56"/>
        <v>Sep</v>
      </c>
      <c r="D590" s="4" t="str">
        <f t="shared" si="57"/>
        <v>2025</v>
      </c>
      <c r="E590" s="3"/>
      <c r="F590" s="3" t="s">
        <v>114</v>
      </c>
      <c r="G590" s="3" t="str">
        <f t="shared" si="58"/>
        <v/>
      </c>
      <c r="H590" s="3" t="s">
        <v>1177</v>
      </c>
      <c r="I590" s="3" t="str">
        <f>VLOOKUP($H590,Customers!$A$1:$I$721,2,FALSE)</f>
        <v>Sandeep Iyer</v>
      </c>
      <c r="J590" s="3" t="str">
        <f>VLOOKUP($H590,Customers!$A$1:$I$721,3,FALSE)</f>
        <v>Male</v>
      </c>
      <c r="K590" s="3">
        <f>VLOOKUP($H590,Customers!$A$1:$I$721,4,FALSE)</f>
        <v>24</v>
      </c>
      <c r="L590" s="3" t="str">
        <f>VLOOKUP($H590,Customers!$A$1:$I$721,5,FALSE)</f>
        <v>Surat</v>
      </c>
      <c r="M590" s="3" t="str">
        <f>VLOOKUP($H590,Customers!$A$1:$I$721,6,FALSE)</f>
        <v>Gujarat</v>
      </c>
      <c r="N590" s="3" t="str">
        <f>VLOOKUP($H590,Customers!$A$1:$I$721,7,FALSE)</f>
        <v>Business Owner</v>
      </c>
      <c r="O590" s="3">
        <f>VLOOKUP($H590,Customers!$A$1:$I$721,8,FALSE)</f>
        <v>2740000</v>
      </c>
      <c r="P590" s="3" t="str">
        <f>VLOOKUP($H590,Customers!$A$1:$I$721,9,FALSE)</f>
        <v>Individual</v>
      </c>
      <c r="Q590" s="3" t="s">
        <v>103</v>
      </c>
      <c r="R590" s="3" t="str" cm="1">
        <f t="array" ref="R590:Y590">VLOOKUP($Q590,Cars[],{2,3,4,5,6,7,8,9},FALSE)</f>
        <v>Maruti Suzuki</v>
      </c>
      <c r="S590" s="3" t="str">
        <v>Ertiga</v>
      </c>
      <c r="T590" s="3" t="str">
        <v>MPV</v>
      </c>
      <c r="U590" s="3" t="str">
        <v>CNG</v>
      </c>
      <c r="V590" s="3" t="str">
        <v>Manual</v>
      </c>
      <c r="W590" s="3">
        <v>900000</v>
      </c>
      <c r="X590" s="3">
        <v>2022</v>
      </c>
      <c r="Y590" s="3">
        <v>3</v>
      </c>
      <c r="Z590" s="3" t="s">
        <v>209</v>
      </c>
      <c r="AA590" s="3" t="str">
        <f>VLOOKUP(Z590,Dealers[],5,FALSE)</f>
        <v>West</v>
      </c>
      <c r="AB590" s="3" t="str" cm="1">
        <f t="array" ref="AB590:AE590">VLOOKUP($Z590,Dealers[],{2,7,8,9},FALSE)</f>
        <v>Ahmedabad Auto Hub</v>
      </c>
      <c r="AC590" s="3">
        <v>2011</v>
      </c>
      <c r="AD590" s="3">
        <v>12000</v>
      </c>
      <c r="AE590" s="3">
        <v>3.8</v>
      </c>
      <c r="AF590" s="3" t="s">
        <v>367</v>
      </c>
      <c r="AG590" s="3" t="str">
        <f>VLOOKUP($AF590,SalesPerson[],2,FALSE)</f>
        <v>Arjun Pillai</v>
      </c>
      <c r="AH590" s="3">
        <f>_xlfn.XLOOKUP(AG590,Salespersons!$B:$B,Salespersons!$G:$G,,0)</f>
        <v>6</v>
      </c>
      <c r="AI590" s="3" t="str">
        <f>_xlfn.XLOOKUP(AG590,Salespersons!$B:$B,Salespersons!$I:$I,,0)</f>
        <v>True</v>
      </c>
      <c r="AJ590" s="3" t="s">
        <v>30</v>
      </c>
      <c r="AK590" s="14">
        <f t="shared" si="54"/>
        <v>0.05</v>
      </c>
      <c r="AL590" s="5">
        <v>45000</v>
      </c>
      <c r="AM590" s="5">
        <f t="shared" si="55"/>
        <v>855000</v>
      </c>
      <c r="AN590" s="16">
        <f t="shared" si="59"/>
        <v>8.5500000000000007</v>
      </c>
      <c r="AO590" s="3" t="s">
        <v>31</v>
      </c>
      <c r="AP590" s="3" t="s">
        <v>100</v>
      </c>
      <c r="AQ590" s="3" t="s">
        <v>46</v>
      </c>
      <c r="AR590" s="3" t="s">
        <v>24</v>
      </c>
      <c r="AS590" s="3" t="s">
        <v>4646</v>
      </c>
      <c r="AT590" s="3" t="s">
        <v>4646</v>
      </c>
      <c r="AU590" s="3" t="s">
        <v>4646</v>
      </c>
      <c r="AV590" s="3" t="s">
        <v>4646</v>
      </c>
      <c r="AW590" s="3" t="s">
        <v>4646</v>
      </c>
    </row>
    <row r="591" spans="1:49" x14ac:dyDescent="0.3">
      <c r="A591" s="3" t="s">
        <v>1178</v>
      </c>
      <c r="B591" s="4">
        <v>45927</v>
      </c>
      <c r="C591" s="4" t="str">
        <f t="shared" si="56"/>
        <v>Sep</v>
      </c>
      <c r="D591" s="4" t="str">
        <f t="shared" si="57"/>
        <v>2025</v>
      </c>
      <c r="E591" s="4">
        <v>45956</v>
      </c>
      <c r="F591" s="3" t="s">
        <v>23</v>
      </c>
      <c r="G591" s="3">
        <f t="shared" si="58"/>
        <v>29</v>
      </c>
      <c r="H591" s="3" t="s">
        <v>1179</v>
      </c>
      <c r="I591" s="3" t="str">
        <f>VLOOKUP($H591,Customers!$A$1:$I$721,2,FALSE)</f>
        <v>Dinesh Jain</v>
      </c>
      <c r="J591" s="3" t="str">
        <f>VLOOKUP($H591,Customers!$A$1:$I$721,3,FALSE)</f>
        <v>Male</v>
      </c>
      <c r="K591" s="3">
        <f>VLOOKUP($H591,Customers!$A$1:$I$721,4,FALSE)</f>
        <v>21</v>
      </c>
      <c r="L591" s="3" t="str">
        <f>VLOOKUP($H591,Customers!$A$1:$I$721,5,FALSE)</f>
        <v>Bhubaneswar</v>
      </c>
      <c r="M591" s="3" t="str">
        <f>VLOOKUP($H591,Customers!$A$1:$I$721,6,FALSE)</f>
        <v>Odisha</v>
      </c>
      <c r="N591" s="3" t="str">
        <f>VLOOKUP($H591,Customers!$A$1:$I$721,7,FALSE)</f>
        <v>Salaried - Private</v>
      </c>
      <c r="O591" s="3">
        <f>VLOOKUP($H591,Customers!$A$1:$I$721,8,FALSE)</f>
        <v>1290000</v>
      </c>
      <c r="P591" s="3" t="str">
        <f>VLOOKUP($H591,Customers!$A$1:$I$721,9,FALSE)</f>
        <v>Individual</v>
      </c>
      <c r="Q591" s="3" t="s">
        <v>195</v>
      </c>
      <c r="R591" s="3" t="str" cm="1">
        <f t="array" ref="R591:Y591">VLOOKUP($Q591,Cars[],{2,3,4,5,6,7,8,9},FALSE)</f>
        <v>Renault</v>
      </c>
      <c r="S591" s="3" t="str">
        <v>Kiger</v>
      </c>
      <c r="T591" s="3" t="str">
        <v>SUV</v>
      </c>
      <c r="U591" s="3" t="str">
        <v>Petrol</v>
      </c>
      <c r="V591" s="3" t="str">
        <v>Manual</v>
      </c>
      <c r="W591" s="3">
        <v>700000</v>
      </c>
      <c r="X591" s="3">
        <v>2021</v>
      </c>
      <c r="Y591" s="3">
        <v>4</v>
      </c>
      <c r="Z591" s="3" t="s">
        <v>63</v>
      </c>
      <c r="AA591" s="3" t="str">
        <f>VLOOKUP(Z591,Dealers[],5,FALSE)</f>
        <v>East</v>
      </c>
      <c r="AB591" s="3" t="str" cm="1">
        <f t="array" ref="AB591:AE591">VLOOKUP($Z591,Dealers[],{2,7,8,9},FALSE)</f>
        <v>Bhubaneswar Motors</v>
      </c>
      <c r="AC591" s="3">
        <v>2008</v>
      </c>
      <c r="AD591" s="3">
        <v>4500</v>
      </c>
      <c r="AE591" s="3">
        <v>4.3</v>
      </c>
      <c r="AF591" s="3" t="s">
        <v>503</v>
      </c>
      <c r="AG591" s="3" t="str">
        <f>VLOOKUP($AF591,SalesPerson[],2,FALSE)</f>
        <v>Tarun Saini</v>
      </c>
      <c r="AH591" s="3">
        <f>_xlfn.XLOOKUP(AG591,Salespersons!$B:$B,Salespersons!$G:$G,,0)</f>
        <v>7</v>
      </c>
      <c r="AI591" s="3" t="str">
        <f>_xlfn.XLOOKUP(AG591,Salespersons!$B:$B,Salespersons!$I:$I,,0)</f>
        <v>True</v>
      </c>
      <c r="AJ591" s="3" t="s">
        <v>19</v>
      </c>
      <c r="AK591" s="14">
        <f t="shared" si="54"/>
        <v>0</v>
      </c>
      <c r="AL591" s="5">
        <v>0</v>
      </c>
      <c r="AM591" s="5">
        <f t="shared" si="55"/>
        <v>700000</v>
      </c>
      <c r="AN591" s="16">
        <f t="shared" si="59"/>
        <v>7</v>
      </c>
      <c r="AO591" s="3" t="s">
        <v>31</v>
      </c>
      <c r="AP591" s="3" t="s">
        <v>100</v>
      </c>
      <c r="AQ591" s="3" t="s">
        <v>119</v>
      </c>
      <c r="AR591" s="3" t="s">
        <v>24</v>
      </c>
      <c r="AS591" s="3" t="str" cm="1">
        <f t="array" ref="AS591:AW591">VLOOKUP($A591,Feedback[],{2,4,5,6,7},FALSE)</f>
        <v>FB0311</v>
      </c>
      <c r="AT591" s="3">
        <v>4</v>
      </c>
      <c r="AU591" s="3">
        <v>9</v>
      </c>
      <c r="AV591" s="3" t="str">
        <v>Phone</v>
      </c>
      <c r="AW591" s="3" t="str">
        <v>None</v>
      </c>
    </row>
    <row r="592" spans="1:49" x14ac:dyDescent="0.3">
      <c r="A592" s="3" t="s">
        <v>1180</v>
      </c>
      <c r="B592" s="4">
        <v>45929</v>
      </c>
      <c r="C592" s="4" t="str">
        <f t="shared" si="56"/>
        <v>Sep</v>
      </c>
      <c r="D592" s="4" t="str">
        <f t="shared" si="57"/>
        <v>2025</v>
      </c>
      <c r="E592" s="4">
        <v>45948</v>
      </c>
      <c r="F592" s="3" t="s">
        <v>23</v>
      </c>
      <c r="G592" s="3">
        <f t="shared" si="58"/>
        <v>19</v>
      </c>
      <c r="H592" s="3" t="s">
        <v>369</v>
      </c>
      <c r="I592" s="3" t="str">
        <f>VLOOKUP($H592,Customers!$A$1:$I$721,2,FALSE)</f>
        <v>Akash Khanna</v>
      </c>
      <c r="J592" s="3" t="str">
        <f>VLOOKUP($H592,Customers!$A$1:$I$721,3,FALSE)</f>
        <v>Male</v>
      </c>
      <c r="K592" s="3">
        <f>VLOOKUP($H592,Customers!$A$1:$I$721,4,FALSE)</f>
        <v>34</v>
      </c>
      <c r="L592" s="3" t="str">
        <f>VLOOKUP($H592,Customers!$A$1:$I$721,5,FALSE)</f>
        <v>Guwahati</v>
      </c>
      <c r="M592" s="3" t="str">
        <f>VLOOKUP($H592,Customers!$A$1:$I$721,6,FALSE)</f>
        <v>Assam</v>
      </c>
      <c r="N592" s="3" t="str">
        <f>VLOOKUP($H592,Customers!$A$1:$I$721,7,FALSE)</f>
        <v>Retired</v>
      </c>
      <c r="O592" s="3">
        <f>VLOOKUP($H592,Customers!$A$1:$I$721,8,FALSE)</f>
        <v>630000</v>
      </c>
      <c r="P592" s="3" t="str">
        <f>VLOOKUP($H592,Customers!$A$1:$I$721,9,FALSE)</f>
        <v>Individual</v>
      </c>
      <c r="Q592" s="3" t="s">
        <v>133</v>
      </c>
      <c r="R592" s="3" t="str" cm="1">
        <f t="array" ref="R592:Y592">VLOOKUP($Q592,Cars[],{2,3,4,5,6,7,8,9},FALSE)</f>
        <v>Skoda</v>
      </c>
      <c r="S592" s="3" t="str">
        <v>Slavia</v>
      </c>
      <c r="T592" s="3" t="str">
        <v>Sedan</v>
      </c>
      <c r="U592" s="3" t="str">
        <v>Petrol</v>
      </c>
      <c r="V592" s="3" t="str">
        <v>Automatic</v>
      </c>
      <c r="W592" s="3">
        <v>1300000</v>
      </c>
      <c r="X592" s="3">
        <v>2022</v>
      </c>
      <c r="Y592" s="3">
        <v>3</v>
      </c>
      <c r="Z592" s="3" t="s">
        <v>134</v>
      </c>
      <c r="AA592" s="3" t="str">
        <f>VLOOKUP(Z592,Dealers[],5,FALSE)</f>
        <v>East</v>
      </c>
      <c r="AB592" s="3" t="str" cm="1">
        <f t="array" ref="AB592:AE592">VLOOKUP($Z592,Dealers[],{2,7,8,9},FALSE)</f>
        <v>Guwahati Automobiles</v>
      </c>
      <c r="AC592" s="3">
        <v>2005</v>
      </c>
      <c r="AD592" s="3">
        <v>12000</v>
      </c>
      <c r="AE592" s="3">
        <v>4.4000000000000004</v>
      </c>
      <c r="AF592" s="3" t="s">
        <v>135</v>
      </c>
      <c r="AG592" s="3" t="str">
        <f>VLOOKUP($AF592,SalesPerson[],2,FALSE)</f>
        <v>Tarun Mehta</v>
      </c>
      <c r="AH592" s="3">
        <f>_xlfn.XLOOKUP(AG592,Salespersons!$B:$B,Salespersons!$G:$G,,0)</f>
        <v>4</v>
      </c>
      <c r="AI592" s="3" t="str">
        <f>_xlfn.XLOOKUP(AG592,Salespersons!$B:$B,Salespersons!$I:$I,,0)</f>
        <v>True</v>
      </c>
      <c r="AJ592" s="3" t="s">
        <v>75</v>
      </c>
      <c r="AK592" s="14">
        <f t="shared" si="54"/>
        <v>8.4615384615384613E-3</v>
      </c>
      <c r="AL592" s="5">
        <v>11000</v>
      </c>
      <c r="AM592" s="5">
        <f t="shared" si="55"/>
        <v>1289000</v>
      </c>
      <c r="AN592" s="16">
        <f t="shared" si="59"/>
        <v>12.89</v>
      </c>
      <c r="AO592" s="3" t="s">
        <v>31</v>
      </c>
      <c r="AP592" s="3" t="s">
        <v>96</v>
      </c>
      <c r="AQ592" s="3" t="s">
        <v>122</v>
      </c>
      <c r="AR592" s="3" t="s">
        <v>24</v>
      </c>
      <c r="AS592" s="3" t="s">
        <v>4646</v>
      </c>
      <c r="AT592" s="3" t="s">
        <v>4646</v>
      </c>
      <c r="AU592" s="3" t="s">
        <v>4646</v>
      </c>
      <c r="AV592" s="3" t="s">
        <v>4646</v>
      </c>
      <c r="AW592" s="3" t="s">
        <v>4646</v>
      </c>
    </row>
    <row r="593" spans="1:49" x14ac:dyDescent="0.3">
      <c r="A593" s="3" t="s">
        <v>1181</v>
      </c>
      <c r="B593" s="4">
        <v>45929</v>
      </c>
      <c r="C593" s="4" t="str">
        <f t="shared" si="56"/>
        <v>Sep</v>
      </c>
      <c r="D593" s="4" t="str">
        <f t="shared" si="57"/>
        <v>2025</v>
      </c>
      <c r="E593" s="4">
        <v>45949</v>
      </c>
      <c r="F593" s="3" t="s">
        <v>23</v>
      </c>
      <c r="G593" s="3">
        <f t="shared" si="58"/>
        <v>20</v>
      </c>
      <c r="H593" s="3" t="s">
        <v>337</v>
      </c>
      <c r="I593" s="3" t="str">
        <f>VLOOKUP($H593,Customers!$A$1:$I$721,2,FALSE)</f>
        <v>Gaurav Das</v>
      </c>
      <c r="J593" s="3" t="str">
        <f>VLOOKUP($H593,Customers!$A$1:$I$721,3,FALSE)</f>
        <v>Male</v>
      </c>
      <c r="K593" s="3">
        <f>VLOOKUP($H593,Customers!$A$1:$I$721,4,FALSE)</f>
        <v>39</v>
      </c>
      <c r="L593" s="3" t="str">
        <f>VLOOKUP($H593,Customers!$A$1:$I$721,5,FALSE)</f>
        <v>Chandigarh</v>
      </c>
      <c r="M593" s="3" t="str">
        <f>VLOOKUP($H593,Customers!$A$1:$I$721,6,FALSE)</f>
        <v>Chandigarh</v>
      </c>
      <c r="N593" s="3" t="str">
        <f>VLOOKUP($H593,Customers!$A$1:$I$721,7,FALSE)</f>
        <v>Engineer</v>
      </c>
      <c r="O593" s="3">
        <f>VLOOKUP($H593,Customers!$A$1:$I$721,8,FALSE)</f>
        <v>1640000</v>
      </c>
      <c r="P593" s="3" t="str">
        <f>VLOOKUP($H593,Customers!$A$1:$I$721,9,FALSE)</f>
        <v>Individual</v>
      </c>
      <c r="Q593" s="3" t="s">
        <v>42</v>
      </c>
      <c r="R593" s="3" t="str" cm="1">
        <f t="array" ref="R593:Y593">VLOOKUP($Q593,Cars[],{2,3,4,5,6,7,8,9},FALSE)</f>
        <v>Maruti Suzuki</v>
      </c>
      <c r="S593" s="3" t="str">
        <v>Swift</v>
      </c>
      <c r="T593" s="3" t="str">
        <v>Hatchback</v>
      </c>
      <c r="U593" s="3" t="str">
        <v>Petrol</v>
      </c>
      <c r="V593" s="3" t="str">
        <v>Manual</v>
      </c>
      <c r="W593" s="3">
        <v>650000</v>
      </c>
      <c r="X593" s="3">
        <v>2024</v>
      </c>
      <c r="Y593" s="3">
        <v>3</v>
      </c>
      <c r="Z593" s="3" t="s">
        <v>104</v>
      </c>
      <c r="AA593" s="3" t="str">
        <f>VLOOKUP(Z593,Dealers[],5,FALSE)</f>
        <v>South</v>
      </c>
      <c r="AB593" s="3" t="str" cm="1">
        <f t="array" ref="AB593:AE593">VLOOKUP($Z593,Dealers[],{2,7,8,9},FALSE)</f>
        <v>Mysuru Auto Hub</v>
      </c>
      <c r="AC593" s="3">
        <v>2006</v>
      </c>
      <c r="AD593" s="3">
        <v>4500</v>
      </c>
      <c r="AE593" s="3">
        <v>4.5999999999999996</v>
      </c>
      <c r="AF593" s="3" t="s">
        <v>266</v>
      </c>
      <c r="AG593" s="3" t="str">
        <f>VLOOKUP($AF593,SalesPerson[],2,FALSE)</f>
        <v>Divya Jain</v>
      </c>
      <c r="AH593" s="3">
        <f>_xlfn.XLOOKUP(AG593,Salespersons!$B:$B,Salespersons!$G:$G,,0)</f>
        <v>7</v>
      </c>
      <c r="AI593" s="3" t="str">
        <f>_xlfn.XLOOKUP(AG593,Salespersons!$B:$B,Salespersons!$I:$I,,0)</f>
        <v>True</v>
      </c>
      <c r="AJ593" s="3" t="s">
        <v>30</v>
      </c>
      <c r="AK593" s="14">
        <f t="shared" si="54"/>
        <v>1.5384615384615385E-2</v>
      </c>
      <c r="AL593" s="5">
        <v>10000</v>
      </c>
      <c r="AM593" s="5">
        <f t="shared" si="55"/>
        <v>640000</v>
      </c>
      <c r="AN593" s="16">
        <f t="shared" si="59"/>
        <v>6.4</v>
      </c>
      <c r="AO593" s="3" t="s">
        <v>31</v>
      </c>
      <c r="AP593" s="3" t="s">
        <v>32</v>
      </c>
      <c r="AQ593" s="3" t="s">
        <v>119</v>
      </c>
      <c r="AR593" s="3" t="s">
        <v>24</v>
      </c>
      <c r="AS593" s="3" t="s">
        <v>4646</v>
      </c>
      <c r="AT593" s="3" t="s">
        <v>4646</v>
      </c>
      <c r="AU593" s="3" t="s">
        <v>4646</v>
      </c>
      <c r="AV593" s="3" t="s">
        <v>4646</v>
      </c>
      <c r="AW593" s="3" t="s">
        <v>4646</v>
      </c>
    </row>
    <row r="594" spans="1:49" x14ac:dyDescent="0.3">
      <c r="A594" s="3" t="s">
        <v>1182</v>
      </c>
      <c r="B594" s="4">
        <v>45931</v>
      </c>
      <c r="C594" s="4" t="str">
        <f t="shared" si="56"/>
        <v>Oct</v>
      </c>
      <c r="D594" s="4" t="str">
        <f t="shared" si="57"/>
        <v>2025</v>
      </c>
      <c r="E594" s="3"/>
      <c r="F594" s="3" t="s">
        <v>114</v>
      </c>
      <c r="G594" s="3" t="str">
        <f t="shared" si="58"/>
        <v/>
      </c>
      <c r="H594" s="3" t="s">
        <v>1183</v>
      </c>
      <c r="I594" s="3" t="str">
        <f>VLOOKUP($H594,Customers!$A$1:$I$721,2,FALSE)</f>
        <v>Pradeep Shah</v>
      </c>
      <c r="J594" s="3" t="str">
        <f>VLOOKUP($H594,Customers!$A$1:$I$721,3,FALSE)</f>
        <v>Male</v>
      </c>
      <c r="K594" s="3">
        <f>VLOOKUP($H594,Customers!$A$1:$I$721,4,FALSE)</f>
        <v>35</v>
      </c>
      <c r="L594" s="3" t="str">
        <f>VLOOKUP($H594,Customers!$A$1:$I$721,5,FALSE)</f>
        <v>Kolkata</v>
      </c>
      <c r="M594" s="3" t="str">
        <f>VLOOKUP($H594,Customers!$A$1:$I$721,6,FALSE)</f>
        <v>West Bengal</v>
      </c>
      <c r="N594" s="3" t="str">
        <f>VLOOKUP($H594,Customers!$A$1:$I$721,7,FALSE)</f>
        <v>Salaried - Private</v>
      </c>
      <c r="O594" s="3">
        <f>VLOOKUP($H594,Customers!$A$1:$I$721,8,FALSE)</f>
        <v>870000</v>
      </c>
      <c r="P594" s="3" t="str">
        <f>VLOOKUP($H594,Customers!$A$1:$I$721,9,FALSE)</f>
        <v>Individual</v>
      </c>
      <c r="Q594" s="3" t="s">
        <v>167</v>
      </c>
      <c r="R594" s="3" t="str" cm="1">
        <f t="array" ref="R594:Y594">VLOOKUP($Q594,Cars[],{2,3,4,5,6,7,8,9},FALSE)</f>
        <v>Hyundai</v>
      </c>
      <c r="S594" s="3" t="str">
        <v>Alcazar</v>
      </c>
      <c r="T594" s="3" t="str">
        <v>SUV</v>
      </c>
      <c r="U594" s="3" t="str">
        <v>Diesel</v>
      </c>
      <c r="V594" s="3" t="str">
        <v>Automatic</v>
      </c>
      <c r="W594" s="3">
        <v>1700000</v>
      </c>
      <c r="X594" s="3">
        <v>2024</v>
      </c>
      <c r="Y594" s="3">
        <v>2</v>
      </c>
      <c r="Z594" s="3" t="s">
        <v>73</v>
      </c>
      <c r="AA594" s="3" t="str">
        <f>VLOOKUP(Z594,Dealers[],5,FALSE)</f>
        <v>Central</v>
      </c>
      <c r="AB594" s="3" t="str" cm="1">
        <f t="array" ref="AB594:AE594">VLOOKUP($Z594,Dealers[],{2,7,8,9},FALSE)</f>
        <v>Indore Wheels</v>
      </c>
      <c r="AC594" s="3">
        <v>2019</v>
      </c>
      <c r="AD594" s="3">
        <v>3000</v>
      </c>
      <c r="AE594" s="3">
        <v>4.7</v>
      </c>
      <c r="AF594" s="3" t="s">
        <v>381</v>
      </c>
      <c r="AG594" s="3" t="str">
        <f>VLOOKUP($AF594,SalesPerson[],2,FALSE)</f>
        <v>Priya Joshi</v>
      </c>
      <c r="AH594" s="3">
        <f>_xlfn.XLOOKUP(AG594,Salespersons!$B:$B,Salespersons!$G:$G,,0)</f>
        <v>5</v>
      </c>
      <c r="AI594" s="3" t="str">
        <f>_xlfn.XLOOKUP(AG594,Salespersons!$B:$B,Salespersons!$I:$I,,0)</f>
        <v>True</v>
      </c>
      <c r="AJ594" s="3" t="s">
        <v>78</v>
      </c>
      <c r="AK594" s="14">
        <f t="shared" si="54"/>
        <v>4.5882352941176471E-2</v>
      </c>
      <c r="AL594" s="5">
        <v>78000</v>
      </c>
      <c r="AM594" s="5">
        <f t="shared" si="55"/>
        <v>1622000</v>
      </c>
      <c r="AN594" s="16">
        <f t="shared" si="59"/>
        <v>16.22</v>
      </c>
      <c r="AO594" s="3" t="s">
        <v>31</v>
      </c>
      <c r="AP594" s="3" t="s">
        <v>100</v>
      </c>
      <c r="AQ594" s="3" t="s">
        <v>33</v>
      </c>
      <c r="AR594" s="3" t="s">
        <v>24</v>
      </c>
      <c r="AS594" s="3" t="s">
        <v>4646</v>
      </c>
      <c r="AT594" s="3" t="s">
        <v>4646</v>
      </c>
      <c r="AU594" s="3" t="s">
        <v>4646</v>
      </c>
      <c r="AV594" s="3" t="s">
        <v>4646</v>
      </c>
      <c r="AW594" s="3" t="s">
        <v>4646</v>
      </c>
    </row>
    <row r="595" spans="1:49" x14ac:dyDescent="0.3">
      <c r="A595" s="3" t="s">
        <v>1184</v>
      </c>
      <c r="B595" s="4">
        <v>45932</v>
      </c>
      <c r="C595" s="4" t="str">
        <f t="shared" si="56"/>
        <v>Oct</v>
      </c>
      <c r="D595" s="4" t="str">
        <f t="shared" si="57"/>
        <v>2025</v>
      </c>
      <c r="E595" s="4">
        <v>45947</v>
      </c>
      <c r="F595" s="3" t="s">
        <v>23</v>
      </c>
      <c r="G595" s="3">
        <f t="shared" si="58"/>
        <v>15</v>
      </c>
      <c r="H595" s="3" t="s">
        <v>1185</v>
      </c>
      <c r="I595" s="3" t="str">
        <f>VLOOKUP($H595,Customers!$A$1:$I$721,2,FALSE)</f>
        <v>Dinesh Jain</v>
      </c>
      <c r="J595" s="3" t="str">
        <f>VLOOKUP($H595,Customers!$A$1:$I$721,3,FALSE)</f>
        <v>Male</v>
      </c>
      <c r="K595" s="3">
        <f>VLOOKUP($H595,Customers!$A$1:$I$721,4,FALSE)</f>
        <v>45</v>
      </c>
      <c r="L595" s="3" t="str">
        <f>VLOOKUP($H595,Customers!$A$1:$I$721,5,FALSE)</f>
        <v>Nagpur</v>
      </c>
      <c r="M595" s="3" t="str">
        <f>VLOOKUP($H595,Customers!$A$1:$I$721,6,FALSE)</f>
        <v>Maharashtra</v>
      </c>
      <c r="N595" s="3" t="str">
        <f>VLOOKUP($H595,Customers!$A$1:$I$721,7,FALSE)</f>
        <v>Salaried - Private</v>
      </c>
      <c r="O595" s="3">
        <f>VLOOKUP($H595,Customers!$A$1:$I$721,8,FALSE)</f>
        <v>1640000</v>
      </c>
      <c r="P595" s="3" t="str">
        <f>VLOOKUP($H595,Customers!$A$1:$I$721,9,FALSE)</f>
        <v>Individual</v>
      </c>
      <c r="Q595" s="3" t="s">
        <v>103</v>
      </c>
      <c r="R595" s="3" t="str" cm="1">
        <f t="array" ref="R595:Y595">VLOOKUP($Q595,Cars[],{2,3,4,5,6,7,8,9},FALSE)</f>
        <v>Maruti Suzuki</v>
      </c>
      <c r="S595" s="3" t="str">
        <v>Ertiga</v>
      </c>
      <c r="T595" s="3" t="str">
        <v>MPV</v>
      </c>
      <c r="U595" s="3" t="str">
        <v>CNG</v>
      </c>
      <c r="V595" s="3" t="str">
        <v>Manual</v>
      </c>
      <c r="W595" s="3">
        <v>900000</v>
      </c>
      <c r="X595" s="3">
        <v>2022</v>
      </c>
      <c r="Y595" s="3">
        <v>3</v>
      </c>
      <c r="Z595" s="3" t="s">
        <v>163</v>
      </c>
      <c r="AA595" s="3" t="str">
        <f>VLOOKUP(Z595,Dealers[],5,FALSE)</f>
        <v>West</v>
      </c>
      <c r="AB595" s="3" t="str" cm="1">
        <f t="array" ref="AB595:AE595">VLOOKUP($Z595,Dealers[],{2,7,8,9},FALSE)</f>
        <v>Mumbai Autoplex</v>
      </c>
      <c r="AC595" s="3">
        <v>2011</v>
      </c>
      <c r="AD595" s="3">
        <v>12000</v>
      </c>
      <c r="AE595" s="3">
        <v>3.5</v>
      </c>
      <c r="AF595" s="3" t="s">
        <v>593</v>
      </c>
      <c r="AG595" s="3" t="str">
        <f>VLOOKUP($AF595,SalesPerson[],2,FALSE)</f>
        <v>Tanvi Chauhan</v>
      </c>
      <c r="AH595" s="3">
        <f>_xlfn.XLOOKUP(AG595,Salespersons!$B:$B,Salespersons!$G:$G,,0)</f>
        <v>4</v>
      </c>
      <c r="AI595" s="3" t="str">
        <f>_xlfn.XLOOKUP(AG595,Salespersons!$B:$B,Salespersons!$I:$I,,0)</f>
        <v>True</v>
      </c>
      <c r="AJ595" s="3" t="s">
        <v>78</v>
      </c>
      <c r="AK595" s="14">
        <f t="shared" si="54"/>
        <v>2.8888888888888888E-2</v>
      </c>
      <c r="AL595" s="5">
        <v>26000</v>
      </c>
      <c r="AM595" s="5">
        <f t="shared" si="55"/>
        <v>874000</v>
      </c>
      <c r="AN595" s="16">
        <f t="shared" si="59"/>
        <v>8.74</v>
      </c>
      <c r="AO595" s="3" t="s">
        <v>20</v>
      </c>
      <c r="AP595" s="3" t="s">
        <v>21</v>
      </c>
      <c r="AQ595" s="3" t="s">
        <v>53</v>
      </c>
      <c r="AR595" s="3" t="s">
        <v>47</v>
      </c>
      <c r="AS595" s="3" t="s">
        <v>4646</v>
      </c>
      <c r="AT595" s="3" t="s">
        <v>4646</v>
      </c>
      <c r="AU595" s="3" t="s">
        <v>4646</v>
      </c>
      <c r="AV595" s="3" t="s">
        <v>4646</v>
      </c>
      <c r="AW595" s="3" t="s">
        <v>4646</v>
      </c>
    </row>
    <row r="596" spans="1:49" x14ac:dyDescent="0.3">
      <c r="A596" s="3" t="s">
        <v>1186</v>
      </c>
      <c r="B596" s="4">
        <v>45932</v>
      </c>
      <c r="C596" s="4" t="str">
        <f t="shared" si="56"/>
        <v>Oct</v>
      </c>
      <c r="D596" s="4" t="str">
        <f t="shared" si="57"/>
        <v>2025</v>
      </c>
      <c r="E596" s="4">
        <v>45951</v>
      </c>
      <c r="F596" s="3" t="s">
        <v>23</v>
      </c>
      <c r="G596" s="3">
        <f t="shared" si="58"/>
        <v>19</v>
      </c>
      <c r="H596" s="3" t="s">
        <v>152</v>
      </c>
      <c r="I596" s="3" t="str">
        <f>VLOOKUP($H596,Customers!$A$1:$I$721,2,FALSE)</f>
        <v>Mohit Bose</v>
      </c>
      <c r="J596" s="3" t="str">
        <f>VLOOKUP($H596,Customers!$A$1:$I$721,3,FALSE)</f>
        <v>Male</v>
      </c>
      <c r="K596" s="3">
        <f>VLOOKUP($H596,Customers!$A$1:$I$721,4,FALSE)</f>
        <v>47</v>
      </c>
      <c r="L596" s="3" t="str">
        <f>VLOOKUP($H596,Customers!$A$1:$I$721,5,FALSE)</f>
        <v>Gurugram</v>
      </c>
      <c r="M596" s="3" t="str">
        <f>VLOOKUP($H596,Customers!$A$1:$I$721,6,FALSE)</f>
        <v>Haryana</v>
      </c>
      <c r="N596" s="3" t="str">
        <f>VLOOKUP($H596,Customers!$A$1:$I$721,7,FALSE)</f>
        <v>Retired</v>
      </c>
      <c r="O596" s="3">
        <f>VLOOKUP($H596,Customers!$A$1:$I$721,8,FALSE)</f>
        <v>350000</v>
      </c>
      <c r="P596" s="3" t="str">
        <f>VLOOKUP($H596,Customers!$A$1:$I$721,9,FALSE)</f>
        <v>Individual</v>
      </c>
      <c r="Q596" s="3" t="s">
        <v>167</v>
      </c>
      <c r="R596" s="3" t="str" cm="1">
        <f t="array" ref="R596:Y596">VLOOKUP($Q596,Cars[],{2,3,4,5,6,7,8,9},FALSE)</f>
        <v>Hyundai</v>
      </c>
      <c r="S596" s="3" t="str">
        <v>Alcazar</v>
      </c>
      <c r="T596" s="3" t="str">
        <v>SUV</v>
      </c>
      <c r="U596" s="3" t="str">
        <v>Diesel</v>
      </c>
      <c r="V596" s="3" t="str">
        <v>Automatic</v>
      </c>
      <c r="W596" s="3">
        <v>1700000</v>
      </c>
      <c r="X596" s="3">
        <v>2024</v>
      </c>
      <c r="Y596" s="3">
        <v>2</v>
      </c>
      <c r="Z596" s="3" t="s">
        <v>37</v>
      </c>
      <c r="AA596" s="3" t="str">
        <f>VLOOKUP(Z596,Dealers[],5,FALSE)</f>
        <v>North</v>
      </c>
      <c r="AB596" s="3" t="str" cm="1">
        <f t="array" ref="AB596:AE596">VLOOKUP($Z596,Dealers[],{2,7,8,9},FALSE)</f>
        <v>Delhi Autoplex</v>
      </c>
      <c r="AC596" s="3">
        <v>2013</v>
      </c>
      <c r="AD596" s="3">
        <v>4500</v>
      </c>
      <c r="AE596" s="3">
        <v>3.7</v>
      </c>
      <c r="AF596" s="3" t="s">
        <v>574</v>
      </c>
      <c r="AG596" s="3" t="str">
        <f>VLOOKUP($AF596,SalesPerson[],2,FALSE)</f>
        <v>Vivek Iyer</v>
      </c>
      <c r="AH596" s="3">
        <f>_xlfn.XLOOKUP(AG596,Salespersons!$B:$B,Salespersons!$G:$G,,0)</f>
        <v>4</v>
      </c>
      <c r="AI596" s="3" t="str">
        <f>_xlfn.XLOOKUP(AG596,Salespersons!$B:$B,Salespersons!$I:$I,,0)</f>
        <v>True</v>
      </c>
      <c r="AJ596" s="3" t="s">
        <v>75</v>
      </c>
      <c r="AK596" s="14">
        <f t="shared" si="54"/>
        <v>0</v>
      </c>
      <c r="AL596" s="5">
        <v>0</v>
      </c>
      <c r="AM596" s="5">
        <f t="shared" si="55"/>
        <v>1700000</v>
      </c>
      <c r="AN596" s="16">
        <f t="shared" si="59"/>
        <v>17</v>
      </c>
      <c r="AO596" s="3" t="s">
        <v>31</v>
      </c>
      <c r="AP596" s="3" t="s">
        <v>70</v>
      </c>
      <c r="AQ596" s="3" t="s">
        <v>53</v>
      </c>
      <c r="AR596" s="3" t="s">
        <v>47</v>
      </c>
      <c r="AS596" s="3" t="str" cm="1">
        <f t="array" ref="AS596:AW596">VLOOKUP($A596,Feedback[],{2,4,5,6,7},FALSE)</f>
        <v>FB0312</v>
      </c>
      <c r="AT596" s="3">
        <v>4</v>
      </c>
      <c r="AU596" s="3">
        <v>7</v>
      </c>
      <c r="AV596" s="3" t="str">
        <v>Dealer Visit</v>
      </c>
      <c r="AW596" s="3" t="str">
        <v>None</v>
      </c>
    </row>
    <row r="597" spans="1:49" x14ac:dyDescent="0.3">
      <c r="A597" s="3" t="s">
        <v>1187</v>
      </c>
      <c r="B597" s="4">
        <v>45932</v>
      </c>
      <c r="C597" s="4" t="str">
        <f t="shared" si="56"/>
        <v>Oct</v>
      </c>
      <c r="D597" s="4" t="str">
        <f t="shared" si="57"/>
        <v>2025</v>
      </c>
      <c r="E597" s="3"/>
      <c r="F597" s="3" t="s">
        <v>114</v>
      </c>
      <c r="G597" s="3" t="str">
        <f t="shared" si="58"/>
        <v/>
      </c>
      <c r="H597" s="3" t="s">
        <v>858</v>
      </c>
      <c r="I597" s="3" t="str">
        <f>VLOOKUP($H597,Customers!$A$1:$I$721,2,FALSE)</f>
        <v>Arjun Bansal</v>
      </c>
      <c r="J597" s="3" t="str">
        <f>VLOOKUP($H597,Customers!$A$1:$I$721,3,FALSE)</f>
        <v>Male</v>
      </c>
      <c r="K597" s="3">
        <f>VLOOKUP($H597,Customers!$A$1:$I$721,4,FALSE)</f>
        <v>45</v>
      </c>
      <c r="L597" s="3" t="str">
        <f>VLOOKUP($H597,Customers!$A$1:$I$721,5,FALSE)</f>
        <v>Lucknow</v>
      </c>
      <c r="M597" s="3" t="str">
        <f>VLOOKUP($H597,Customers!$A$1:$I$721,6,FALSE)</f>
        <v>Uttar Pradesh</v>
      </c>
      <c r="N597" s="3" t="str">
        <f>VLOOKUP($H597,Customers!$A$1:$I$721,7,FALSE)</f>
        <v>Business Owner</v>
      </c>
      <c r="O597" s="3">
        <f>VLOOKUP($H597,Customers!$A$1:$I$721,8,FALSE)</f>
        <v>1190000</v>
      </c>
      <c r="P597" s="3" t="str">
        <f>VLOOKUP($H597,Customers!$A$1:$I$721,9,FALSE)</f>
        <v>Individual</v>
      </c>
      <c r="Q597" s="3" t="s">
        <v>108</v>
      </c>
      <c r="R597" s="3" t="str" cm="1">
        <f t="array" ref="R597:Y597">VLOOKUP($Q597,Cars[],{2,3,4,5,6,7,8,9},FALSE)</f>
        <v>Hyundai</v>
      </c>
      <c r="S597" s="3" t="str">
        <v>i10 Nios</v>
      </c>
      <c r="T597" s="3" t="str">
        <v>Hatchback</v>
      </c>
      <c r="U597" s="3" t="str">
        <v>Petrol</v>
      </c>
      <c r="V597" s="3" t="str">
        <v>Manual</v>
      </c>
      <c r="W597" s="3">
        <v>600000</v>
      </c>
      <c r="X597" s="3">
        <v>2023</v>
      </c>
      <c r="Y597" s="3">
        <v>3</v>
      </c>
      <c r="Z597" s="3" t="s">
        <v>112</v>
      </c>
      <c r="AA597" s="3" t="str">
        <f>VLOOKUP(Z597,Dealers[],5,FALSE)</f>
        <v>North</v>
      </c>
      <c r="AB597" s="3" t="str" cm="1">
        <f t="array" ref="AB597:AE597">VLOOKUP($Z597,Dealers[],{2,7,8,9},FALSE)</f>
        <v>Noida Car World</v>
      </c>
      <c r="AC597" s="3">
        <v>2007</v>
      </c>
      <c r="AD597" s="3">
        <v>10000</v>
      </c>
      <c r="AE597" s="3">
        <v>3.8</v>
      </c>
      <c r="AF597" s="3" t="s">
        <v>216</v>
      </c>
      <c r="AG597" s="3" t="str">
        <f>VLOOKUP($AF597,SalesPerson[],2,FALSE)</f>
        <v>Imran Joshi</v>
      </c>
      <c r="AH597" s="3">
        <f>_xlfn.XLOOKUP(AG597,Salespersons!$B:$B,Salespersons!$G:$G,,0)</f>
        <v>4</v>
      </c>
      <c r="AI597" s="3" t="str">
        <f>_xlfn.XLOOKUP(AG597,Salespersons!$B:$B,Salespersons!$I:$I,,0)</f>
        <v>True</v>
      </c>
      <c r="AJ597" s="3" t="s">
        <v>19</v>
      </c>
      <c r="AK597" s="14">
        <f t="shared" si="54"/>
        <v>2.8333333333333332E-2</v>
      </c>
      <c r="AL597" s="5">
        <v>17000</v>
      </c>
      <c r="AM597" s="5">
        <f t="shared" si="55"/>
        <v>583000</v>
      </c>
      <c r="AN597" s="16">
        <f t="shared" si="59"/>
        <v>5.83</v>
      </c>
      <c r="AO597" s="3" t="s">
        <v>31</v>
      </c>
      <c r="AP597" s="3" t="s">
        <v>32</v>
      </c>
      <c r="AQ597" s="3" t="s">
        <v>86</v>
      </c>
      <c r="AR597" s="3" t="s">
        <v>24</v>
      </c>
      <c r="AS597" s="3" t="s">
        <v>4646</v>
      </c>
      <c r="AT597" s="3" t="s">
        <v>4646</v>
      </c>
      <c r="AU597" s="3" t="s">
        <v>4646</v>
      </c>
      <c r="AV597" s="3" t="s">
        <v>4646</v>
      </c>
      <c r="AW597" s="3" t="s">
        <v>4646</v>
      </c>
    </row>
    <row r="598" spans="1:49" x14ac:dyDescent="0.3">
      <c r="A598" s="3" t="s">
        <v>1188</v>
      </c>
      <c r="B598" s="4">
        <v>45933</v>
      </c>
      <c r="C598" s="4" t="str">
        <f t="shared" si="56"/>
        <v>Oct</v>
      </c>
      <c r="D598" s="4" t="str">
        <f t="shared" si="57"/>
        <v>2025</v>
      </c>
      <c r="E598" s="4">
        <v>45965</v>
      </c>
      <c r="F598" s="3" t="s">
        <v>23</v>
      </c>
      <c r="G598" s="3">
        <f t="shared" si="58"/>
        <v>32</v>
      </c>
      <c r="H598" s="3" t="s">
        <v>387</v>
      </c>
      <c r="I598" s="3" t="str">
        <f>VLOOKUP($H598,Customers!$A$1:$I$721,2,FALSE)</f>
        <v>Anjali Mehta</v>
      </c>
      <c r="J598" s="3" t="str">
        <f>VLOOKUP($H598,Customers!$A$1:$I$721,3,FALSE)</f>
        <v>Female</v>
      </c>
      <c r="K598" s="3">
        <f>VLOOKUP($H598,Customers!$A$1:$I$721,4,FALSE)</f>
        <v>25</v>
      </c>
      <c r="L598" s="3" t="str">
        <f>VLOOKUP($H598,Customers!$A$1:$I$721,5,FALSE)</f>
        <v>Mysuru</v>
      </c>
      <c r="M598" s="3" t="str">
        <f>VLOOKUP($H598,Customers!$A$1:$I$721,6,FALSE)</f>
        <v>Karnataka</v>
      </c>
      <c r="N598" s="3" t="str">
        <f>VLOOKUP($H598,Customers!$A$1:$I$721,7,FALSE)</f>
        <v>Salaried - Private</v>
      </c>
      <c r="O598" s="3">
        <f>VLOOKUP($H598,Customers!$A$1:$I$721,8,FALSE)</f>
        <v>1080000</v>
      </c>
      <c r="P598" s="3" t="str">
        <f>VLOOKUP($H598,Customers!$A$1:$I$721,9,FALSE)</f>
        <v>Individual</v>
      </c>
      <c r="Q598" s="3" t="s">
        <v>303</v>
      </c>
      <c r="R598" s="3" t="str" cm="1">
        <f t="array" ref="R598:Y598">VLOOKUP($Q598,Cars[],{2,3,4,5,6,7,8,9},FALSE)</f>
        <v>MG</v>
      </c>
      <c r="S598" s="3" t="str">
        <v>Hector</v>
      </c>
      <c r="T598" s="3" t="str">
        <v>SUV</v>
      </c>
      <c r="U598" s="3" t="str">
        <v>Petrol</v>
      </c>
      <c r="V598" s="3" t="str">
        <v>Automatic</v>
      </c>
      <c r="W598" s="3">
        <v>1600000</v>
      </c>
      <c r="X598" s="3">
        <v>2019</v>
      </c>
      <c r="Y598" s="3">
        <v>4</v>
      </c>
      <c r="Z598" s="3" t="s">
        <v>104</v>
      </c>
      <c r="AA598" s="3" t="str">
        <f>VLOOKUP(Z598,Dealers[],5,FALSE)</f>
        <v>South</v>
      </c>
      <c r="AB598" s="3" t="str" cm="1">
        <f t="array" ref="AB598:AE598">VLOOKUP($Z598,Dealers[],{2,7,8,9},FALSE)</f>
        <v>Mysuru Auto Hub</v>
      </c>
      <c r="AC598" s="3">
        <v>2006</v>
      </c>
      <c r="AD598" s="3">
        <v>4500</v>
      </c>
      <c r="AE598" s="3">
        <v>4.5999999999999996</v>
      </c>
      <c r="AF598" s="3" t="s">
        <v>266</v>
      </c>
      <c r="AG598" s="3" t="str">
        <f>VLOOKUP($AF598,SalesPerson[],2,FALSE)</f>
        <v>Divya Jain</v>
      </c>
      <c r="AH598" s="3">
        <f>_xlfn.XLOOKUP(AG598,Salespersons!$B:$B,Salespersons!$G:$G,,0)</f>
        <v>7</v>
      </c>
      <c r="AI598" s="3" t="str">
        <f>_xlfn.XLOOKUP(AG598,Salespersons!$B:$B,Salespersons!$I:$I,,0)</f>
        <v>True</v>
      </c>
      <c r="AJ598" s="3" t="s">
        <v>30</v>
      </c>
      <c r="AK598" s="14">
        <f t="shared" si="54"/>
        <v>0</v>
      </c>
      <c r="AL598" s="5">
        <v>0</v>
      </c>
      <c r="AM598" s="5">
        <f t="shared" si="55"/>
        <v>1600000</v>
      </c>
      <c r="AN598" s="16">
        <f t="shared" si="59"/>
        <v>16</v>
      </c>
      <c r="AO598" s="3" t="s">
        <v>31</v>
      </c>
      <c r="AP598" s="3" t="s">
        <v>32</v>
      </c>
      <c r="AQ598" s="3" t="s">
        <v>53</v>
      </c>
      <c r="AR598" s="3" t="s">
        <v>24</v>
      </c>
      <c r="AS598" s="3" t="str" cm="1">
        <f t="array" ref="AS598:AW598">VLOOKUP($A598,Feedback[],{2,4,5,6,7},FALSE)</f>
        <v>FB0313</v>
      </c>
      <c r="AT598" s="3">
        <v>2</v>
      </c>
      <c r="AU598" s="3">
        <v>4</v>
      </c>
      <c r="AV598" s="3" t="str">
        <v>Email</v>
      </c>
      <c r="AW598" s="3" t="str">
        <v>Vehicle Quality</v>
      </c>
    </row>
    <row r="599" spans="1:49" x14ac:dyDescent="0.3">
      <c r="A599" s="3" t="s">
        <v>1189</v>
      </c>
      <c r="B599" s="4">
        <v>45935</v>
      </c>
      <c r="C599" s="4" t="str">
        <f t="shared" si="56"/>
        <v>Oct</v>
      </c>
      <c r="D599" s="4" t="str">
        <f t="shared" si="57"/>
        <v>2025</v>
      </c>
      <c r="E599" s="4">
        <v>45954</v>
      </c>
      <c r="F599" s="3" t="s">
        <v>23</v>
      </c>
      <c r="G599" s="3">
        <f t="shared" si="58"/>
        <v>19</v>
      </c>
      <c r="H599" s="3" t="s">
        <v>1096</v>
      </c>
      <c r="I599" s="3" t="str">
        <f>VLOOKUP($H599,Customers!$A$1:$I$721,2,FALSE)</f>
        <v>Vivek Jain</v>
      </c>
      <c r="J599" s="3" t="str">
        <f>VLOOKUP($H599,Customers!$A$1:$I$721,3,FALSE)</f>
        <v>Male</v>
      </c>
      <c r="K599" s="3">
        <f>VLOOKUP($H599,Customers!$A$1:$I$721,4,FALSE)</f>
        <v>43</v>
      </c>
      <c r="L599" s="3" t="str">
        <f>VLOOKUP($H599,Customers!$A$1:$I$721,5,FALSE)</f>
        <v>Jaipur</v>
      </c>
      <c r="M599" s="3" t="str">
        <f>VLOOKUP($H599,Customers!$A$1:$I$721,6,FALSE)</f>
        <v>Rajasthan</v>
      </c>
      <c r="N599" s="3" t="str">
        <f>VLOOKUP($H599,Customers!$A$1:$I$721,7,FALSE)</f>
        <v>Salaried - Private</v>
      </c>
      <c r="O599" s="3">
        <f>VLOOKUP($H599,Customers!$A$1:$I$721,8,FALSE)</f>
        <v>570000</v>
      </c>
      <c r="P599" s="3" t="str">
        <f>VLOOKUP($H599,Customers!$A$1:$I$721,9,FALSE)</f>
        <v>Individual</v>
      </c>
      <c r="Q599" s="3" t="s">
        <v>103</v>
      </c>
      <c r="R599" s="3" t="str" cm="1">
        <f t="array" ref="R599:Y599">VLOOKUP($Q599,Cars[],{2,3,4,5,6,7,8,9},FALSE)</f>
        <v>Maruti Suzuki</v>
      </c>
      <c r="S599" s="3" t="str">
        <v>Ertiga</v>
      </c>
      <c r="T599" s="3" t="str">
        <v>MPV</v>
      </c>
      <c r="U599" s="3" t="str">
        <v>CNG</v>
      </c>
      <c r="V599" s="3" t="str">
        <v>Manual</v>
      </c>
      <c r="W599" s="3">
        <v>900000</v>
      </c>
      <c r="X599" s="3">
        <v>2022</v>
      </c>
      <c r="Y599" s="3">
        <v>3</v>
      </c>
      <c r="Z599" s="3" t="s">
        <v>146</v>
      </c>
      <c r="AA599" s="3" t="str">
        <f>VLOOKUP(Z599,Dealers[],5,FALSE)</f>
        <v>North</v>
      </c>
      <c r="AB599" s="3" t="str" cm="1">
        <f t="array" ref="AB599:AE599">VLOOKUP($Z599,Dealers[],{2,7,8,9},FALSE)</f>
        <v>Jaipur Wheels</v>
      </c>
      <c r="AC599" s="3">
        <v>2015</v>
      </c>
      <c r="AD599" s="3">
        <v>3000</v>
      </c>
      <c r="AE599" s="3">
        <v>3.5</v>
      </c>
      <c r="AF599" s="3" t="s">
        <v>384</v>
      </c>
      <c r="AG599" s="3" t="str">
        <f>VLOOKUP($AF599,SalesPerson[],2,FALSE)</f>
        <v>Priya Mishra</v>
      </c>
      <c r="AH599" s="3">
        <f>_xlfn.XLOOKUP(AG599,Salespersons!$B:$B,Salespersons!$G:$G,,0)</f>
        <v>8</v>
      </c>
      <c r="AI599" s="3" t="str">
        <f>_xlfn.XLOOKUP(AG599,Salespersons!$B:$B,Salespersons!$I:$I,,0)</f>
        <v>False</v>
      </c>
      <c r="AJ599" s="3" t="s">
        <v>59</v>
      </c>
      <c r="AK599" s="14">
        <f t="shared" si="54"/>
        <v>0</v>
      </c>
      <c r="AL599" s="5">
        <v>0</v>
      </c>
      <c r="AM599" s="5">
        <f t="shared" si="55"/>
        <v>900000</v>
      </c>
      <c r="AN599" s="16">
        <f t="shared" si="59"/>
        <v>9</v>
      </c>
      <c r="AO599" s="3" t="s">
        <v>20</v>
      </c>
      <c r="AP599" s="3" t="s">
        <v>21</v>
      </c>
      <c r="AQ599" s="3" t="s">
        <v>119</v>
      </c>
      <c r="AR599" s="3" t="s">
        <v>47</v>
      </c>
      <c r="AS599" s="3" t="str" cm="1">
        <f t="array" ref="AS599:AW599">VLOOKUP($A599,Feedback[],{2,4,5,6,7},FALSE)</f>
        <v>FB0314</v>
      </c>
      <c r="AT599" s="3">
        <v>3</v>
      </c>
      <c r="AU599" s="3">
        <v>7</v>
      </c>
      <c r="AV599" s="3" t="str">
        <v>Phone</v>
      </c>
      <c r="AW599" s="3" t="str">
        <v>Sales Experience</v>
      </c>
    </row>
    <row r="600" spans="1:49" x14ac:dyDescent="0.3">
      <c r="A600" s="3" t="s">
        <v>1190</v>
      </c>
      <c r="B600" s="4">
        <v>45936</v>
      </c>
      <c r="C600" s="4" t="str">
        <f t="shared" si="56"/>
        <v>Oct</v>
      </c>
      <c r="D600" s="4" t="str">
        <f t="shared" si="57"/>
        <v>2025</v>
      </c>
      <c r="E600" s="4">
        <v>45966</v>
      </c>
      <c r="F600" s="3" t="s">
        <v>23</v>
      </c>
      <c r="G600" s="3">
        <f t="shared" si="58"/>
        <v>30</v>
      </c>
      <c r="H600" s="3" t="s">
        <v>1191</v>
      </c>
      <c r="I600" s="3" t="str">
        <f>VLOOKUP($H600,Customers!$A$1:$I$721,2,FALSE)</f>
        <v>Ayesha Saini</v>
      </c>
      <c r="J600" s="3" t="str">
        <f>VLOOKUP($H600,Customers!$A$1:$I$721,3,FALSE)</f>
        <v>Female</v>
      </c>
      <c r="K600" s="3">
        <f>VLOOKUP($H600,Customers!$A$1:$I$721,4,FALSE)</f>
        <v>36</v>
      </c>
      <c r="L600" s="3" t="str">
        <f>VLOOKUP($H600,Customers!$A$1:$I$721,5,FALSE)</f>
        <v>Hyderabad</v>
      </c>
      <c r="M600" s="3" t="str">
        <f>VLOOKUP($H600,Customers!$A$1:$I$721,6,FALSE)</f>
        <v>Telangana</v>
      </c>
      <c r="N600" s="3" t="str">
        <f>VLOOKUP($H600,Customers!$A$1:$I$721,7,FALSE)</f>
        <v>Business Owner</v>
      </c>
      <c r="O600" s="3">
        <f>VLOOKUP($H600,Customers!$A$1:$I$721,8,FALSE)</f>
        <v>1610000</v>
      </c>
      <c r="P600" s="3" t="str">
        <f>VLOOKUP($H600,Customers!$A$1:$I$721,9,FALSE)</f>
        <v>Individual</v>
      </c>
      <c r="Q600" s="3" t="s">
        <v>67</v>
      </c>
      <c r="R600" s="3" t="str" cm="1">
        <f t="array" ref="R600:Y600">VLOOKUP($Q600,Cars[],{2,3,4,5,6,7,8,9},FALSE)</f>
        <v>Maruti Suzuki</v>
      </c>
      <c r="S600" s="3" t="str">
        <v>Dzire</v>
      </c>
      <c r="T600" s="3" t="str">
        <v>Sedan</v>
      </c>
      <c r="U600" s="3" t="str">
        <v>Petrol</v>
      </c>
      <c r="V600" s="3" t="str">
        <v>Manual</v>
      </c>
      <c r="W600" s="3">
        <v>690000</v>
      </c>
      <c r="X600" s="3">
        <v>2024</v>
      </c>
      <c r="Y600" s="3">
        <v>3</v>
      </c>
      <c r="Z600" s="3" t="s">
        <v>68</v>
      </c>
      <c r="AA600" s="3" t="str">
        <f>VLOOKUP(Z600,Dealers[],5,FALSE)</f>
        <v>South</v>
      </c>
      <c r="AB600" s="3" t="str" cm="1">
        <f t="array" ref="AB600:AE600">VLOOKUP($Z600,Dealers[],{2,7,8,9},FALSE)</f>
        <v>Hyderabad Automobiles</v>
      </c>
      <c r="AC600" s="3">
        <v>2019</v>
      </c>
      <c r="AD600" s="3">
        <v>4500</v>
      </c>
      <c r="AE600" s="3">
        <v>3.8</v>
      </c>
      <c r="AF600" s="3" t="s">
        <v>150</v>
      </c>
      <c r="AG600" s="3" t="str">
        <f>VLOOKUP($AF600,SalesPerson[],2,FALSE)</f>
        <v>Gaurav Shah</v>
      </c>
      <c r="AH600" s="3">
        <f>_xlfn.XLOOKUP(AG600,Salespersons!$B:$B,Salespersons!$G:$G,,0)</f>
        <v>4</v>
      </c>
      <c r="AI600" s="3" t="str">
        <f>_xlfn.XLOOKUP(AG600,Salespersons!$B:$B,Salespersons!$I:$I,,0)</f>
        <v>True</v>
      </c>
      <c r="AJ600" s="3" t="s">
        <v>78</v>
      </c>
      <c r="AK600" s="14">
        <f t="shared" si="54"/>
        <v>4.6376811594202899E-2</v>
      </c>
      <c r="AL600" s="5">
        <v>32000</v>
      </c>
      <c r="AM600" s="5">
        <f t="shared" si="55"/>
        <v>658000</v>
      </c>
      <c r="AN600" s="16">
        <f t="shared" si="59"/>
        <v>6.58</v>
      </c>
      <c r="AO600" s="3" t="s">
        <v>31</v>
      </c>
      <c r="AP600" s="3" t="s">
        <v>39</v>
      </c>
      <c r="AQ600" s="3" t="s">
        <v>119</v>
      </c>
      <c r="AR600" s="3" t="s">
        <v>24</v>
      </c>
      <c r="AS600" s="3" t="str" cm="1">
        <f t="array" ref="AS600:AW600">VLOOKUP($A600,Feedback[],{2,4,5,6,7},FALSE)</f>
        <v>FB0315</v>
      </c>
      <c r="AT600" s="3">
        <v>4</v>
      </c>
      <c r="AU600" s="3">
        <v>9</v>
      </c>
      <c r="AV600" s="3" t="str">
        <v>Online Survey</v>
      </c>
      <c r="AW600" s="3" t="str">
        <v>None</v>
      </c>
    </row>
    <row r="601" spans="1:49" x14ac:dyDescent="0.3">
      <c r="A601" s="3" t="s">
        <v>1192</v>
      </c>
      <c r="B601" s="4">
        <v>45936</v>
      </c>
      <c r="C601" s="4" t="str">
        <f t="shared" si="56"/>
        <v>Oct</v>
      </c>
      <c r="D601" s="4" t="str">
        <f t="shared" si="57"/>
        <v>2025</v>
      </c>
      <c r="E601" s="4">
        <v>45963</v>
      </c>
      <c r="F601" s="3" t="s">
        <v>23</v>
      </c>
      <c r="G601" s="3">
        <f t="shared" si="58"/>
        <v>27</v>
      </c>
      <c r="H601" s="3" t="s">
        <v>1046</v>
      </c>
      <c r="I601" s="3" t="str">
        <f>VLOOKUP($H601,Customers!$A$1:$I$721,2,FALSE)</f>
        <v>Ravi Iyer</v>
      </c>
      <c r="J601" s="3" t="str">
        <f>VLOOKUP($H601,Customers!$A$1:$I$721,3,FALSE)</f>
        <v>Male</v>
      </c>
      <c r="K601" s="3">
        <f>VLOOKUP($H601,Customers!$A$1:$I$721,4,FALSE)</f>
        <v>28</v>
      </c>
      <c r="L601" s="3" t="str">
        <f>VLOOKUP($H601,Customers!$A$1:$I$721,5,FALSE)</f>
        <v>Coimbatore</v>
      </c>
      <c r="M601" s="3" t="str">
        <f>VLOOKUP($H601,Customers!$A$1:$I$721,6,FALSE)</f>
        <v>Tamil Nadu</v>
      </c>
      <c r="N601" s="3" t="str">
        <f>VLOOKUP($H601,Customers!$A$1:$I$721,7,FALSE)</f>
        <v>Doctor</v>
      </c>
      <c r="O601" s="3">
        <f>VLOOKUP($H601,Customers!$A$1:$I$721,8,FALSE)</f>
        <v>2920000</v>
      </c>
      <c r="P601" s="3" t="str">
        <f>VLOOKUP($H601,Customers!$A$1:$I$721,9,FALSE)</f>
        <v>Individual</v>
      </c>
      <c r="Q601" s="3" t="s">
        <v>67</v>
      </c>
      <c r="R601" s="3" t="str" cm="1">
        <f t="array" ref="R601:Y601">VLOOKUP($Q601,Cars[],{2,3,4,5,6,7,8,9},FALSE)</f>
        <v>Maruti Suzuki</v>
      </c>
      <c r="S601" s="3" t="str">
        <v>Dzire</v>
      </c>
      <c r="T601" s="3" t="str">
        <v>Sedan</v>
      </c>
      <c r="U601" s="3" t="str">
        <v>Petrol</v>
      </c>
      <c r="V601" s="3" t="str">
        <v>Manual</v>
      </c>
      <c r="W601" s="3">
        <v>690000</v>
      </c>
      <c r="X601" s="3">
        <v>2024</v>
      </c>
      <c r="Y601" s="3">
        <v>3</v>
      </c>
      <c r="Z601" s="3" t="s">
        <v>186</v>
      </c>
      <c r="AA601" s="3" t="str">
        <f>VLOOKUP(Z601,Dealers[],5,FALSE)</f>
        <v>South</v>
      </c>
      <c r="AB601" s="3" t="str" cm="1">
        <f t="array" ref="AB601:AE601">VLOOKUP($Z601,Dealers[],{2,7,8,9},FALSE)</f>
        <v>Coimbatore Car World</v>
      </c>
      <c r="AC601" s="3">
        <v>2015</v>
      </c>
      <c r="AD601" s="3">
        <v>4500</v>
      </c>
      <c r="AE601" s="3">
        <v>4.3</v>
      </c>
      <c r="AF601" s="3" t="s">
        <v>187</v>
      </c>
      <c r="AG601" s="3" t="str">
        <f>VLOOKUP($AF601,SalesPerson[],2,FALSE)</f>
        <v>Arjun Verma</v>
      </c>
      <c r="AH601" s="3">
        <f>_xlfn.XLOOKUP(AG601,Salespersons!$B:$B,Salespersons!$G:$G,,0)</f>
        <v>4</v>
      </c>
      <c r="AI601" s="3" t="str">
        <f>_xlfn.XLOOKUP(AG601,Salespersons!$B:$B,Salespersons!$I:$I,,0)</f>
        <v>True</v>
      </c>
      <c r="AJ601" s="3" t="s">
        <v>75</v>
      </c>
      <c r="AK601" s="14">
        <f t="shared" si="54"/>
        <v>3.3333333333333333E-2</v>
      </c>
      <c r="AL601" s="5">
        <v>23000</v>
      </c>
      <c r="AM601" s="5">
        <f t="shared" si="55"/>
        <v>667000</v>
      </c>
      <c r="AN601" s="16">
        <f t="shared" si="59"/>
        <v>6.67</v>
      </c>
      <c r="AO601" s="3" t="s">
        <v>95</v>
      </c>
      <c r="AP601" s="3" t="s">
        <v>180</v>
      </c>
      <c r="AQ601" s="3" t="s">
        <v>46</v>
      </c>
      <c r="AR601" s="3" t="s">
        <v>47</v>
      </c>
      <c r="AS601" s="3" t="s">
        <v>4646</v>
      </c>
      <c r="AT601" s="3" t="s">
        <v>4646</v>
      </c>
      <c r="AU601" s="3" t="s">
        <v>4646</v>
      </c>
      <c r="AV601" s="3" t="s">
        <v>4646</v>
      </c>
      <c r="AW601" s="3" t="s">
        <v>4646</v>
      </c>
    </row>
    <row r="602" spans="1:49" x14ac:dyDescent="0.3">
      <c r="A602" s="3" t="s">
        <v>1193</v>
      </c>
      <c r="B602" s="4">
        <v>45937</v>
      </c>
      <c r="C602" s="4" t="str">
        <f t="shared" si="56"/>
        <v>Oct</v>
      </c>
      <c r="D602" s="4" t="str">
        <f t="shared" si="57"/>
        <v>2025</v>
      </c>
      <c r="E602" s="4">
        <v>45940</v>
      </c>
      <c r="F602" s="3" t="s">
        <v>23</v>
      </c>
      <c r="G602" s="3">
        <f t="shared" si="58"/>
        <v>3</v>
      </c>
      <c r="H602" s="3" t="s">
        <v>1194</v>
      </c>
      <c r="I602" s="3" t="str">
        <f>VLOOKUP($H602,Customers!$A$1:$I$721,2,FALSE)</f>
        <v>Divya Rao</v>
      </c>
      <c r="J602" s="3" t="str">
        <f>VLOOKUP($H602,Customers!$A$1:$I$721,3,FALSE)</f>
        <v>Female</v>
      </c>
      <c r="K602" s="3">
        <f>VLOOKUP($H602,Customers!$A$1:$I$721,4,FALSE)</f>
        <v>33</v>
      </c>
      <c r="L602" s="3" t="str">
        <f>VLOOKUP($H602,Customers!$A$1:$I$721,5,FALSE)</f>
        <v>Bengaluru</v>
      </c>
      <c r="M602" s="3" t="str">
        <f>VLOOKUP($H602,Customers!$A$1:$I$721,6,FALSE)</f>
        <v>Karnataka</v>
      </c>
      <c r="N602" s="3" t="str">
        <f>VLOOKUP($H602,Customers!$A$1:$I$721,7,FALSE)</f>
        <v>Salaried - Government</v>
      </c>
      <c r="O602" s="3">
        <f>VLOOKUP($H602,Customers!$A$1:$I$721,8,FALSE)</f>
        <v>1520000</v>
      </c>
      <c r="P602" s="3" t="str">
        <f>VLOOKUP($H602,Customers!$A$1:$I$721,9,FALSE)</f>
        <v>Individual</v>
      </c>
      <c r="Q602" s="3" t="s">
        <v>42</v>
      </c>
      <c r="R602" s="3" t="str" cm="1">
        <f t="array" ref="R602:Y602">VLOOKUP($Q602,Cars[],{2,3,4,5,6,7,8,9},FALSE)</f>
        <v>Maruti Suzuki</v>
      </c>
      <c r="S602" s="3" t="str">
        <v>Swift</v>
      </c>
      <c r="T602" s="3" t="str">
        <v>Hatchback</v>
      </c>
      <c r="U602" s="3" t="str">
        <v>Petrol</v>
      </c>
      <c r="V602" s="3" t="str">
        <v>Manual</v>
      </c>
      <c r="W602" s="3">
        <v>650000</v>
      </c>
      <c r="X602" s="3">
        <v>2024</v>
      </c>
      <c r="Y602" s="3">
        <v>3</v>
      </c>
      <c r="Z602" s="3" t="s">
        <v>104</v>
      </c>
      <c r="AA602" s="3" t="str">
        <f>VLOOKUP(Z602,Dealers[],5,FALSE)</f>
        <v>South</v>
      </c>
      <c r="AB602" s="3" t="str" cm="1">
        <f t="array" ref="AB602:AE602">VLOOKUP($Z602,Dealers[],{2,7,8,9},FALSE)</f>
        <v>Mysuru Auto Hub</v>
      </c>
      <c r="AC602" s="3">
        <v>2006</v>
      </c>
      <c r="AD602" s="3">
        <v>4500</v>
      </c>
      <c r="AE602" s="3">
        <v>4.5999999999999996</v>
      </c>
      <c r="AF602" s="3" t="s">
        <v>266</v>
      </c>
      <c r="AG602" s="3" t="str">
        <f>VLOOKUP($AF602,SalesPerson[],2,FALSE)</f>
        <v>Divya Jain</v>
      </c>
      <c r="AH602" s="3">
        <f>_xlfn.XLOOKUP(AG602,Salespersons!$B:$B,Salespersons!$G:$G,,0)</f>
        <v>7</v>
      </c>
      <c r="AI602" s="3" t="str">
        <f>_xlfn.XLOOKUP(AG602,Salespersons!$B:$B,Salespersons!$I:$I,,0)</f>
        <v>True</v>
      </c>
      <c r="AJ602" s="3" t="s">
        <v>268</v>
      </c>
      <c r="AK602" s="14">
        <f t="shared" si="54"/>
        <v>0.04</v>
      </c>
      <c r="AL602" s="5">
        <v>26000</v>
      </c>
      <c r="AM602" s="5">
        <f t="shared" si="55"/>
        <v>624000</v>
      </c>
      <c r="AN602" s="16">
        <f t="shared" si="59"/>
        <v>6.24</v>
      </c>
      <c r="AO602" s="3" t="s">
        <v>31</v>
      </c>
      <c r="AP602" s="3" t="s">
        <v>100</v>
      </c>
      <c r="AQ602" s="3" t="s">
        <v>86</v>
      </c>
      <c r="AR602" s="3" t="s">
        <v>24</v>
      </c>
      <c r="AS602" s="3" t="s">
        <v>4646</v>
      </c>
      <c r="AT602" s="3" t="s">
        <v>4646</v>
      </c>
      <c r="AU602" s="3" t="s">
        <v>4646</v>
      </c>
      <c r="AV602" s="3" t="s">
        <v>4646</v>
      </c>
      <c r="AW602" s="3" t="s">
        <v>4646</v>
      </c>
    </row>
    <row r="603" spans="1:49" x14ac:dyDescent="0.3">
      <c r="A603" s="3" t="s">
        <v>1195</v>
      </c>
      <c r="B603" s="4">
        <v>45937</v>
      </c>
      <c r="C603" s="4" t="str">
        <f t="shared" si="56"/>
        <v>Oct</v>
      </c>
      <c r="D603" s="4" t="str">
        <f t="shared" si="57"/>
        <v>2025</v>
      </c>
      <c r="E603" s="3"/>
      <c r="F603" s="3" t="s">
        <v>114</v>
      </c>
      <c r="G603" s="3" t="str">
        <f t="shared" si="58"/>
        <v/>
      </c>
      <c r="H603" s="3" t="s">
        <v>1196</v>
      </c>
      <c r="I603" s="3" t="str">
        <f>VLOOKUP($H603,Customers!$A$1:$I$721,2,FALSE)</f>
        <v>Akash Malhotra</v>
      </c>
      <c r="J603" s="3" t="str">
        <f>VLOOKUP($H603,Customers!$A$1:$I$721,3,FALSE)</f>
        <v>Male</v>
      </c>
      <c r="K603" s="3">
        <f>VLOOKUP($H603,Customers!$A$1:$I$721,4,FALSE)</f>
        <v>37</v>
      </c>
      <c r="L603" s="3" t="str">
        <f>VLOOKUP($H603,Customers!$A$1:$I$721,5,FALSE)</f>
        <v>Ahmedabad</v>
      </c>
      <c r="M603" s="3" t="str">
        <f>VLOOKUP($H603,Customers!$A$1:$I$721,6,FALSE)</f>
        <v>Gujarat</v>
      </c>
      <c r="N603" s="3" t="str">
        <f>VLOOKUP($H603,Customers!$A$1:$I$721,7,FALSE)</f>
        <v>Farmer</v>
      </c>
      <c r="O603" s="3">
        <f>VLOOKUP($H603,Customers!$A$1:$I$721,8,FALSE)</f>
        <v>500000</v>
      </c>
      <c r="P603" s="3" t="str">
        <f>VLOOKUP($H603,Customers!$A$1:$I$721,9,FALSE)</f>
        <v>Individual</v>
      </c>
      <c r="Q603" s="3" t="s">
        <v>56</v>
      </c>
      <c r="R603" s="3" t="str" cm="1">
        <f t="array" ref="R603:Y603">VLOOKUP($Q603,Cars[],{2,3,4,5,6,7,8,9},FALSE)</f>
        <v>Maruti Suzuki</v>
      </c>
      <c r="S603" s="3" t="str">
        <v>Baleno</v>
      </c>
      <c r="T603" s="3" t="str">
        <v>Hatchback</v>
      </c>
      <c r="U603" s="3" t="str">
        <v>Petrol</v>
      </c>
      <c r="V603" s="3" t="str">
        <v>Automatic</v>
      </c>
      <c r="W603" s="3">
        <v>760000</v>
      </c>
      <c r="X603" s="3">
        <v>2022</v>
      </c>
      <c r="Y603" s="3">
        <v>2</v>
      </c>
      <c r="Z603" s="3" t="s">
        <v>209</v>
      </c>
      <c r="AA603" s="3" t="str">
        <f>VLOOKUP(Z603,Dealers[],5,FALSE)</f>
        <v>West</v>
      </c>
      <c r="AB603" s="3" t="str" cm="1">
        <f t="array" ref="AB603:AE603">VLOOKUP($Z603,Dealers[],{2,7,8,9},FALSE)</f>
        <v>Ahmedabad Auto Hub</v>
      </c>
      <c r="AC603" s="3">
        <v>2011</v>
      </c>
      <c r="AD603" s="3">
        <v>12000</v>
      </c>
      <c r="AE603" s="3">
        <v>3.8</v>
      </c>
      <c r="AF603" s="3" t="s">
        <v>210</v>
      </c>
      <c r="AG603" s="3" t="str">
        <f>VLOOKUP($AF603,SalesPerson[],2,FALSE)</f>
        <v>Varun Malhotra</v>
      </c>
      <c r="AH603" s="3">
        <f>_xlfn.XLOOKUP(AG603,Salespersons!$B:$B,Salespersons!$G:$G,,0)</f>
        <v>8</v>
      </c>
      <c r="AI603" s="3" t="str">
        <f>_xlfn.XLOOKUP(AG603,Salespersons!$B:$B,Salespersons!$I:$I,,0)</f>
        <v>True</v>
      </c>
      <c r="AJ603" s="3" t="s">
        <v>59</v>
      </c>
      <c r="AK603" s="14">
        <f t="shared" si="54"/>
        <v>0</v>
      </c>
      <c r="AL603" s="5">
        <v>0</v>
      </c>
      <c r="AM603" s="5">
        <f t="shared" si="55"/>
        <v>760000</v>
      </c>
      <c r="AN603" s="16">
        <f t="shared" si="59"/>
        <v>7.6</v>
      </c>
      <c r="AO603" s="3" t="s">
        <v>20</v>
      </c>
      <c r="AP603" s="3" t="s">
        <v>21</v>
      </c>
      <c r="AQ603" s="3" t="s">
        <v>46</v>
      </c>
      <c r="AR603" s="3" t="s">
        <v>24</v>
      </c>
      <c r="AS603" s="3" t="s">
        <v>4646</v>
      </c>
      <c r="AT603" s="3" t="s">
        <v>4646</v>
      </c>
      <c r="AU603" s="3" t="s">
        <v>4646</v>
      </c>
      <c r="AV603" s="3" t="s">
        <v>4646</v>
      </c>
      <c r="AW603" s="3" t="s">
        <v>4646</v>
      </c>
    </row>
    <row r="604" spans="1:49" x14ac:dyDescent="0.3">
      <c r="A604" s="3" t="s">
        <v>1197</v>
      </c>
      <c r="B604" s="4">
        <v>45938</v>
      </c>
      <c r="C604" s="4" t="str">
        <f t="shared" si="56"/>
        <v>Oct</v>
      </c>
      <c r="D604" s="4" t="str">
        <f t="shared" si="57"/>
        <v>2025</v>
      </c>
      <c r="E604" s="4">
        <v>45947</v>
      </c>
      <c r="F604" s="3" t="s">
        <v>23</v>
      </c>
      <c r="G604" s="3">
        <f t="shared" si="58"/>
        <v>9</v>
      </c>
      <c r="H604" s="3" t="s">
        <v>666</v>
      </c>
      <c r="I604" s="3" t="str">
        <f>VLOOKUP($H604,Customers!$A$1:$I$721,2,FALSE)</f>
        <v>Tarun Patel</v>
      </c>
      <c r="J604" s="3" t="str">
        <f>VLOOKUP($H604,Customers!$A$1:$I$721,3,FALSE)</f>
        <v>Male</v>
      </c>
      <c r="K604" s="3">
        <f>VLOOKUP($H604,Customers!$A$1:$I$721,4,FALSE)</f>
        <v>38</v>
      </c>
      <c r="L604" s="3" t="str">
        <f>VLOOKUP($H604,Customers!$A$1:$I$721,5,FALSE)</f>
        <v>Noida</v>
      </c>
      <c r="M604" s="3" t="str">
        <f>VLOOKUP($H604,Customers!$A$1:$I$721,6,FALSE)</f>
        <v>Uttar Pradesh</v>
      </c>
      <c r="N604" s="3" t="str">
        <f>VLOOKUP($H604,Customers!$A$1:$I$721,7,FALSE)</f>
        <v>Business Owner</v>
      </c>
      <c r="O604" s="3">
        <f>VLOOKUP($H604,Customers!$A$1:$I$721,8,FALSE)</f>
        <v>1940000</v>
      </c>
      <c r="P604" s="3" t="str">
        <f>VLOOKUP($H604,Customers!$A$1:$I$721,9,FALSE)</f>
        <v>Individual</v>
      </c>
      <c r="Q604" s="3" t="s">
        <v>138</v>
      </c>
      <c r="R604" s="3" t="str" cm="1">
        <f t="array" ref="R604:Y604">VLOOKUP($Q604,Cars[],{2,3,4,5,6,7,8,9},FALSE)</f>
        <v>Tata</v>
      </c>
      <c r="S604" s="3" t="str">
        <v>Nexon</v>
      </c>
      <c r="T604" s="3" t="str">
        <v>SUV</v>
      </c>
      <c r="U604" s="3" t="str">
        <v>Diesel</v>
      </c>
      <c r="V604" s="3" t="str">
        <v>Manual</v>
      </c>
      <c r="W604" s="3">
        <v>950000</v>
      </c>
      <c r="X604" s="3">
        <v>2023</v>
      </c>
      <c r="Y604" s="3">
        <v>3</v>
      </c>
      <c r="Z604" s="3" t="s">
        <v>112</v>
      </c>
      <c r="AA604" s="3" t="str">
        <f>VLOOKUP(Z604,Dealers[],5,FALSE)</f>
        <v>North</v>
      </c>
      <c r="AB604" s="3" t="str" cm="1">
        <f t="array" ref="AB604:AE604">VLOOKUP($Z604,Dealers[],{2,7,8,9},FALSE)</f>
        <v>Noida Car World</v>
      </c>
      <c r="AC604" s="3">
        <v>2007</v>
      </c>
      <c r="AD604" s="3">
        <v>10000</v>
      </c>
      <c r="AE604" s="3">
        <v>3.8</v>
      </c>
      <c r="AF604" s="3" t="s">
        <v>113</v>
      </c>
      <c r="AG604" s="3" t="str">
        <f>VLOOKUP($AF604,SalesPerson[],2,FALSE)</f>
        <v>Kunal Jain</v>
      </c>
      <c r="AH604" s="3">
        <f>_xlfn.XLOOKUP(AG604,Salespersons!$B:$B,Salespersons!$G:$G,,0)</f>
        <v>8</v>
      </c>
      <c r="AI604" s="3" t="str">
        <f>_xlfn.XLOOKUP(AG604,Salespersons!$B:$B,Salespersons!$I:$I,,0)</f>
        <v>True</v>
      </c>
      <c r="AJ604" s="3" t="s">
        <v>78</v>
      </c>
      <c r="AK604" s="14">
        <f t="shared" si="54"/>
        <v>9.4736842105263164E-3</v>
      </c>
      <c r="AL604" s="5">
        <v>9000</v>
      </c>
      <c r="AM604" s="5">
        <f t="shared" si="55"/>
        <v>941000</v>
      </c>
      <c r="AN604" s="16">
        <f t="shared" si="59"/>
        <v>9.41</v>
      </c>
      <c r="AO604" s="3" t="s">
        <v>95</v>
      </c>
      <c r="AP604" s="3" t="s">
        <v>39</v>
      </c>
      <c r="AQ604" s="3" t="s">
        <v>46</v>
      </c>
      <c r="AR604" s="3" t="s">
        <v>24</v>
      </c>
      <c r="AS604" s="3" t="s">
        <v>4646</v>
      </c>
      <c r="AT604" s="3" t="s">
        <v>4646</v>
      </c>
      <c r="AU604" s="3" t="s">
        <v>4646</v>
      </c>
      <c r="AV604" s="3" t="s">
        <v>4646</v>
      </c>
      <c r="AW604" s="3" t="s">
        <v>4646</v>
      </c>
    </row>
    <row r="605" spans="1:49" x14ac:dyDescent="0.3">
      <c r="A605" s="3" t="s">
        <v>1198</v>
      </c>
      <c r="B605" s="4">
        <v>45939</v>
      </c>
      <c r="C605" s="4" t="str">
        <f t="shared" si="56"/>
        <v>Oct</v>
      </c>
      <c r="D605" s="4" t="str">
        <f t="shared" si="57"/>
        <v>2025</v>
      </c>
      <c r="E605" s="4">
        <v>45973</v>
      </c>
      <c r="F605" s="3" t="s">
        <v>23</v>
      </c>
      <c r="G605" s="3">
        <f t="shared" si="58"/>
        <v>34</v>
      </c>
      <c r="H605" s="3" t="s">
        <v>1042</v>
      </c>
      <c r="I605" s="3" t="str">
        <f>VLOOKUP($H605,Customers!$A$1:$I$721,2,FALSE)</f>
        <v>Komal Kapoor</v>
      </c>
      <c r="J605" s="3" t="str">
        <f>VLOOKUP($H605,Customers!$A$1:$I$721,3,FALSE)</f>
        <v>Female</v>
      </c>
      <c r="K605" s="3">
        <f>VLOOKUP($H605,Customers!$A$1:$I$721,4,FALSE)</f>
        <v>51</v>
      </c>
      <c r="L605" s="3" t="str">
        <f>VLOOKUP($H605,Customers!$A$1:$I$721,5,FALSE)</f>
        <v>Mysuru</v>
      </c>
      <c r="M605" s="3" t="str">
        <f>VLOOKUP($H605,Customers!$A$1:$I$721,6,FALSE)</f>
        <v>Karnataka</v>
      </c>
      <c r="N605" s="3" t="str">
        <f>VLOOKUP($H605,Customers!$A$1:$I$721,7,FALSE)</f>
        <v>Salaried - Private</v>
      </c>
      <c r="O605" s="3">
        <f>VLOOKUP($H605,Customers!$A$1:$I$721,8,FALSE)</f>
        <v>1630000</v>
      </c>
      <c r="P605" s="3" t="str">
        <f>VLOOKUP($H605,Customers!$A$1:$I$721,9,FALSE)</f>
        <v>Individual</v>
      </c>
      <c r="Q605" s="3" t="s">
        <v>283</v>
      </c>
      <c r="R605" s="3" t="str" cm="1">
        <f t="array" ref="R605:Y605">VLOOKUP($Q605,Cars[],{2,3,4,5,6,7,8,9},FALSE)</f>
        <v>Mahindra</v>
      </c>
      <c r="S605" s="3" t="str">
        <v>Thar</v>
      </c>
      <c r="T605" s="3" t="str">
        <v>SUV</v>
      </c>
      <c r="U605" s="3" t="str">
        <v>Diesel</v>
      </c>
      <c r="V605" s="3" t="str">
        <v>Manual</v>
      </c>
      <c r="W605" s="3">
        <v>1250000</v>
      </c>
      <c r="X605" s="3">
        <v>2020</v>
      </c>
      <c r="Y605" s="3">
        <v>2</v>
      </c>
      <c r="Z605" s="3" t="s">
        <v>126</v>
      </c>
      <c r="AA605" s="3" t="str">
        <f>VLOOKUP(Z605,Dealers[],5,FALSE)</f>
        <v>South</v>
      </c>
      <c r="AB605" s="3" t="str" cm="1">
        <f t="array" ref="AB605:AE605">VLOOKUP($Z605,Dealers[],{2,7,8,9},FALSE)</f>
        <v>Bengaluru Auto Hub</v>
      </c>
      <c r="AC605" s="3">
        <v>2013</v>
      </c>
      <c r="AD605" s="3">
        <v>12000</v>
      </c>
      <c r="AE605" s="3">
        <v>4.4000000000000004</v>
      </c>
      <c r="AF605" s="3" t="s">
        <v>156</v>
      </c>
      <c r="AG605" s="3" t="str">
        <f>VLOOKUP($AF605,SalesPerson[],2,FALSE)</f>
        <v>Yash Singh</v>
      </c>
      <c r="AH605" s="3">
        <f>_xlfn.XLOOKUP(AG605,Salespersons!$B:$B,Salespersons!$G:$G,,0)</f>
        <v>4</v>
      </c>
      <c r="AI605" s="3" t="str">
        <f>_xlfn.XLOOKUP(AG605,Salespersons!$B:$B,Salespersons!$I:$I,,0)</f>
        <v>True</v>
      </c>
      <c r="AJ605" s="3" t="s">
        <v>75</v>
      </c>
      <c r="AK605" s="14">
        <f t="shared" si="54"/>
        <v>9.5999999999999992E-3</v>
      </c>
      <c r="AL605" s="5">
        <v>12000</v>
      </c>
      <c r="AM605" s="5">
        <f t="shared" si="55"/>
        <v>1238000</v>
      </c>
      <c r="AN605" s="16">
        <f t="shared" si="59"/>
        <v>12.38</v>
      </c>
      <c r="AO605" s="3" t="s">
        <v>31</v>
      </c>
      <c r="AP605" s="3" t="s">
        <v>180</v>
      </c>
      <c r="AQ605" s="3" t="s">
        <v>46</v>
      </c>
      <c r="AR605" s="3" t="s">
        <v>24</v>
      </c>
      <c r="AS605" s="3" t="str" cm="1">
        <f t="array" ref="AS605:AW605">VLOOKUP($A605,Feedback[],{2,4,5,6,7},FALSE)</f>
        <v>FB0316</v>
      </c>
      <c r="AT605" s="3">
        <v>5</v>
      </c>
      <c r="AU605" s="3">
        <v>9</v>
      </c>
      <c r="AV605" s="3" t="str">
        <v>Dealer Visit</v>
      </c>
      <c r="AW605" s="3" t="str">
        <v>None</v>
      </c>
    </row>
    <row r="606" spans="1:49" x14ac:dyDescent="0.3">
      <c r="A606" s="3" t="s">
        <v>1199</v>
      </c>
      <c r="B606" s="4">
        <v>45940</v>
      </c>
      <c r="C606" s="4" t="str">
        <f t="shared" si="56"/>
        <v>Oct</v>
      </c>
      <c r="D606" s="4" t="str">
        <f t="shared" si="57"/>
        <v>2025</v>
      </c>
      <c r="E606" s="4">
        <v>45949</v>
      </c>
      <c r="F606" s="3" t="s">
        <v>23</v>
      </c>
      <c r="G606" s="3">
        <f t="shared" si="58"/>
        <v>9</v>
      </c>
      <c r="H606" s="3" t="s">
        <v>1200</v>
      </c>
      <c r="I606" s="3" t="str">
        <f>VLOOKUP($H606,Customers!$A$1:$I$721,2,FALSE)</f>
        <v>Akash Khanna</v>
      </c>
      <c r="J606" s="3" t="str">
        <f>VLOOKUP($H606,Customers!$A$1:$I$721,3,FALSE)</f>
        <v>Male</v>
      </c>
      <c r="K606" s="3">
        <f>VLOOKUP($H606,Customers!$A$1:$I$721,4,FALSE)</f>
        <v>28</v>
      </c>
      <c r="L606" s="3" t="str">
        <f>VLOOKUP($H606,Customers!$A$1:$I$721,5,FALSE)</f>
        <v>Bengaluru</v>
      </c>
      <c r="M606" s="3" t="str">
        <f>VLOOKUP($H606,Customers!$A$1:$I$721,6,FALSE)</f>
        <v>Karnataka</v>
      </c>
      <c r="N606" s="3" t="str">
        <f>VLOOKUP($H606,Customers!$A$1:$I$721,7,FALSE)</f>
        <v>Self-Employed Professional</v>
      </c>
      <c r="O606" s="3">
        <f>VLOOKUP($H606,Customers!$A$1:$I$721,8,FALSE)</f>
        <v>1460000</v>
      </c>
      <c r="P606" s="3" t="str">
        <f>VLOOKUP($H606,Customers!$A$1:$I$721,9,FALSE)</f>
        <v>Individual</v>
      </c>
      <c r="Q606" s="3" t="s">
        <v>256</v>
      </c>
      <c r="R606" s="3" t="str" cm="1">
        <f t="array" ref="R606:Y606">VLOOKUP($Q606,Cars[],{2,3,4,5,6,7,8,9},FALSE)</f>
        <v>Maruti Suzuki</v>
      </c>
      <c r="S606" s="3" t="str">
        <v>Alto K10</v>
      </c>
      <c r="T606" s="3" t="str">
        <v>Hatchback</v>
      </c>
      <c r="U606" s="3" t="str">
        <v>Petrol</v>
      </c>
      <c r="V606" s="3" t="str">
        <v>Manual</v>
      </c>
      <c r="W606" s="3">
        <v>425000</v>
      </c>
      <c r="X606" s="3">
        <v>2022</v>
      </c>
      <c r="Y606" s="3">
        <v>3</v>
      </c>
      <c r="Z606" s="3" t="s">
        <v>126</v>
      </c>
      <c r="AA606" s="3" t="str">
        <f>VLOOKUP(Z606,Dealers[],5,FALSE)</f>
        <v>South</v>
      </c>
      <c r="AB606" s="3" t="str" cm="1">
        <f t="array" ref="AB606:AE606">VLOOKUP($Z606,Dealers[],{2,7,8,9},FALSE)</f>
        <v>Bengaluru Auto Hub</v>
      </c>
      <c r="AC606" s="3">
        <v>2013</v>
      </c>
      <c r="AD606" s="3">
        <v>12000</v>
      </c>
      <c r="AE606" s="3">
        <v>4.4000000000000004</v>
      </c>
      <c r="AF606" s="3" t="s">
        <v>206</v>
      </c>
      <c r="AG606" s="3" t="str">
        <f>VLOOKUP($AF606,SalesPerson[],2,FALSE)</f>
        <v>Divya Kapoor</v>
      </c>
      <c r="AH606" s="3">
        <f>_xlfn.XLOOKUP(AG606,Salespersons!$B:$B,Salespersons!$G:$G,,0)</f>
        <v>6</v>
      </c>
      <c r="AI606" s="3" t="str">
        <f>_xlfn.XLOOKUP(AG606,Salespersons!$B:$B,Salespersons!$I:$I,,0)</f>
        <v>True</v>
      </c>
      <c r="AJ606" s="3" t="s">
        <v>75</v>
      </c>
      <c r="AK606" s="14">
        <f t="shared" si="54"/>
        <v>0</v>
      </c>
      <c r="AL606" s="5">
        <v>0</v>
      </c>
      <c r="AM606" s="5">
        <f t="shared" si="55"/>
        <v>425000</v>
      </c>
      <c r="AN606" s="16">
        <f t="shared" si="59"/>
        <v>4.25</v>
      </c>
      <c r="AO606" s="3" t="s">
        <v>20</v>
      </c>
      <c r="AP606" s="3" t="s">
        <v>21</v>
      </c>
      <c r="AQ606" s="3" t="s">
        <v>122</v>
      </c>
      <c r="AR606" s="3" t="s">
        <v>24</v>
      </c>
      <c r="AS606" s="3" t="s">
        <v>4646</v>
      </c>
      <c r="AT606" s="3" t="s">
        <v>4646</v>
      </c>
      <c r="AU606" s="3" t="s">
        <v>4646</v>
      </c>
      <c r="AV606" s="3" t="s">
        <v>4646</v>
      </c>
      <c r="AW606" s="3" t="s">
        <v>4646</v>
      </c>
    </row>
    <row r="607" spans="1:49" x14ac:dyDescent="0.3">
      <c r="A607" s="3" t="s">
        <v>1201</v>
      </c>
      <c r="B607" s="4">
        <v>45940</v>
      </c>
      <c r="C607" s="4" t="str">
        <f t="shared" si="56"/>
        <v>Oct</v>
      </c>
      <c r="D607" s="4" t="str">
        <f t="shared" si="57"/>
        <v>2025</v>
      </c>
      <c r="E607" s="4">
        <v>45948</v>
      </c>
      <c r="F607" s="3" t="s">
        <v>23</v>
      </c>
      <c r="G607" s="3">
        <f t="shared" si="58"/>
        <v>8</v>
      </c>
      <c r="H607" s="3" t="s">
        <v>537</v>
      </c>
      <c r="I607" s="3" t="str">
        <f>VLOOKUP($H607,Customers!$A$1:$I$721,2,FALSE)</f>
        <v>Tarun Bansal</v>
      </c>
      <c r="J607" s="3" t="str">
        <f>VLOOKUP($H607,Customers!$A$1:$I$721,3,FALSE)</f>
        <v>Male</v>
      </c>
      <c r="K607" s="3">
        <f>VLOOKUP($H607,Customers!$A$1:$I$721,4,FALSE)</f>
        <v>32</v>
      </c>
      <c r="L607" s="3" t="str">
        <f>VLOOKUP($H607,Customers!$A$1:$I$721,5,FALSE)</f>
        <v>Ahmedabad</v>
      </c>
      <c r="M607" s="3" t="str">
        <f>VLOOKUP($H607,Customers!$A$1:$I$721,6,FALSE)</f>
        <v>Gujarat</v>
      </c>
      <c r="N607" s="3" t="str">
        <f>VLOOKUP($H607,Customers!$A$1:$I$721,7,FALSE)</f>
        <v>Retired</v>
      </c>
      <c r="O607" s="3">
        <f>VLOOKUP($H607,Customers!$A$1:$I$721,8,FALSE)</f>
        <v>880000</v>
      </c>
      <c r="P607" s="3" t="str">
        <f>VLOOKUP($H607,Customers!$A$1:$I$721,9,FALSE)</f>
        <v>Individual</v>
      </c>
      <c r="Q607" s="3" t="s">
        <v>205</v>
      </c>
      <c r="R607" s="3" t="str" cm="1">
        <f t="array" ref="R607:Y607">VLOOKUP($Q607,Cars[],{2,3,4,5,6,7,8,9},FALSE)</f>
        <v>Maruti Suzuki</v>
      </c>
      <c r="S607" s="3" t="str">
        <v>Grand Vitara</v>
      </c>
      <c r="T607" s="3" t="str">
        <v>SUV</v>
      </c>
      <c r="U607" s="3" t="str">
        <v>Hybrid</v>
      </c>
      <c r="V607" s="3" t="str">
        <v>Automatic</v>
      </c>
      <c r="W607" s="3">
        <v>1150000</v>
      </c>
      <c r="X607" s="3">
        <v>2022</v>
      </c>
      <c r="Y607" s="3">
        <v>3</v>
      </c>
      <c r="Z607" s="3" t="s">
        <v>209</v>
      </c>
      <c r="AA607" s="3" t="str">
        <f>VLOOKUP(Z607,Dealers[],5,FALSE)</f>
        <v>West</v>
      </c>
      <c r="AB607" s="3" t="str" cm="1">
        <f t="array" ref="AB607:AE607">VLOOKUP($Z607,Dealers[],{2,7,8,9},FALSE)</f>
        <v>Ahmedabad Auto Hub</v>
      </c>
      <c r="AC607" s="3">
        <v>2011</v>
      </c>
      <c r="AD607" s="3">
        <v>12000</v>
      </c>
      <c r="AE607" s="3">
        <v>3.8</v>
      </c>
      <c r="AF607" s="3" t="s">
        <v>210</v>
      </c>
      <c r="AG607" s="3" t="str">
        <f>VLOOKUP($AF607,SalesPerson[],2,FALSE)</f>
        <v>Varun Malhotra</v>
      </c>
      <c r="AH607" s="3">
        <f>_xlfn.XLOOKUP(AG607,Salespersons!$B:$B,Salespersons!$G:$G,,0)</f>
        <v>8</v>
      </c>
      <c r="AI607" s="3" t="str">
        <f>_xlfn.XLOOKUP(AG607,Salespersons!$B:$B,Salespersons!$I:$I,,0)</f>
        <v>True</v>
      </c>
      <c r="AJ607" s="3" t="s">
        <v>45</v>
      </c>
      <c r="AK607" s="14">
        <f t="shared" si="54"/>
        <v>4.0869565217391303E-2</v>
      </c>
      <c r="AL607" s="5">
        <v>47000</v>
      </c>
      <c r="AM607" s="5">
        <f t="shared" si="55"/>
        <v>1103000</v>
      </c>
      <c r="AN607" s="16">
        <f t="shared" si="59"/>
        <v>11.03</v>
      </c>
      <c r="AO607" s="3" t="s">
        <v>31</v>
      </c>
      <c r="AP607" s="3" t="s">
        <v>39</v>
      </c>
      <c r="AQ607" s="3" t="s">
        <v>119</v>
      </c>
      <c r="AR607" s="3" t="s">
        <v>24</v>
      </c>
      <c r="AS607" s="3" t="str" cm="1">
        <f t="array" ref="AS607:AW607">VLOOKUP($A607,Feedback[],{2,4,5,6,7},FALSE)</f>
        <v>FB0317</v>
      </c>
      <c r="AT607" s="3">
        <v>5</v>
      </c>
      <c r="AU607" s="3">
        <v>10</v>
      </c>
      <c r="AV607" s="3" t="str">
        <v>Email</v>
      </c>
      <c r="AW607" s="3" t="str">
        <v>None</v>
      </c>
    </row>
    <row r="608" spans="1:49" x14ac:dyDescent="0.3">
      <c r="A608" s="3" t="s">
        <v>1202</v>
      </c>
      <c r="B608" s="4">
        <v>45941</v>
      </c>
      <c r="C608" s="4" t="str">
        <f t="shared" si="56"/>
        <v>Oct</v>
      </c>
      <c r="D608" s="4" t="str">
        <f t="shared" si="57"/>
        <v>2025</v>
      </c>
      <c r="E608" s="4">
        <v>45970</v>
      </c>
      <c r="F608" s="3" t="s">
        <v>23</v>
      </c>
      <c r="G608" s="3">
        <f t="shared" si="58"/>
        <v>29</v>
      </c>
      <c r="H608" s="3" t="s">
        <v>1203</v>
      </c>
      <c r="I608" s="3" t="str">
        <f>VLOOKUP($H608,Customers!$A$1:$I$721,2,FALSE)</f>
        <v>Ritu Khanna</v>
      </c>
      <c r="J608" s="3" t="str">
        <f>VLOOKUP($H608,Customers!$A$1:$I$721,3,FALSE)</f>
        <v>Female</v>
      </c>
      <c r="K608" s="3">
        <f>VLOOKUP($H608,Customers!$A$1:$I$721,4,FALSE)</f>
        <v>37</v>
      </c>
      <c r="L608" s="3" t="str">
        <f>VLOOKUP($H608,Customers!$A$1:$I$721,5,FALSE)</f>
        <v>Chennai</v>
      </c>
      <c r="M608" s="3" t="str">
        <f>VLOOKUP($H608,Customers!$A$1:$I$721,6,FALSE)</f>
        <v>Tamil Nadu</v>
      </c>
      <c r="N608" s="3" t="str">
        <f>VLOOKUP($H608,Customers!$A$1:$I$721,7,FALSE)</f>
        <v>Business Owner</v>
      </c>
      <c r="O608" s="3">
        <f>VLOOKUP($H608,Customers!$A$1:$I$721,8,FALSE)</f>
        <v>2870000</v>
      </c>
      <c r="P608" s="3" t="str">
        <f>VLOOKUP($H608,Customers!$A$1:$I$721,9,FALSE)</f>
        <v>Individual</v>
      </c>
      <c r="Q608" s="3" t="s">
        <v>36</v>
      </c>
      <c r="R608" s="3" t="str" cm="1">
        <f t="array" ref="R608:Y608">VLOOKUP($Q608,Cars[],{2,3,4,5,6,7,8,9},FALSE)</f>
        <v>Tata</v>
      </c>
      <c r="S608" s="3" t="str">
        <v>Punch</v>
      </c>
      <c r="T608" s="3" t="str">
        <v>SUV</v>
      </c>
      <c r="U608" s="3" t="str">
        <v>Petrol</v>
      </c>
      <c r="V608" s="3" t="str">
        <v>Manual</v>
      </c>
      <c r="W608" s="3">
        <v>650000</v>
      </c>
      <c r="X608" s="3">
        <v>2021</v>
      </c>
      <c r="Y608" s="3">
        <v>3</v>
      </c>
      <c r="Z608" s="3" t="s">
        <v>249</v>
      </c>
      <c r="AA608" s="3" t="str">
        <f>VLOOKUP(Z608,Dealers[],5,FALSE)</f>
        <v>East</v>
      </c>
      <c r="AB608" s="3" t="str" cm="1">
        <f t="array" ref="AB608:AE608">VLOOKUP($Z608,Dealers[],{2,7,8,9},FALSE)</f>
        <v>Patna Autoplex</v>
      </c>
      <c r="AC608" s="3">
        <v>2007</v>
      </c>
      <c r="AD608" s="3">
        <v>8000</v>
      </c>
      <c r="AE608" s="3">
        <v>3.9</v>
      </c>
      <c r="AF608" s="3" t="s">
        <v>354</v>
      </c>
      <c r="AG608" s="3" t="str">
        <f>VLOOKUP($AF608,SalesPerson[],2,FALSE)</f>
        <v>Jatin Jain</v>
      </c>
      <c r="AH608" s="3">
        <f>_xlfn.XLOOKUP(AG608,Salespersons!$B:$B,Salespersons!$G:$G,,0)</f>
        <v>8</v>
      </c>
      <c r="AI608" s="3" t="str">
        <f>_xlfn.XLOOKUP(AG608,Salespersons!$B:$B,Salespersons!$I:$I,,0)</f>
        <v>True</v>
      </c>
      <c r="AJ608" s="3" t="s">
        <v>78</v>
      </c>
      <c r="AK608" s="14">
        <f t="shared" si="54"/>
        <v>0</v>
      </c>
      <c r="AL608" s="5">
        <v>0</v>
      </c>
      <c r="AM608" s="5">
        <f t="shared" si="55"/>
        <v>650000</v>
      </c>
      <c r="AN608" s="16">
        <f t="shared" si="59"/>
        <v>6.5</v>
      </c>
      <c r="AO608" s="3" t="s">
        <v>31</v>
      </c>
      <c r="AP608" s="3" t="s">
        <v>39</v>
      </c>
      <c r="AQ608" s="3" t="s">
        <v>46</v>
      </c>
      <c r="AR608" s="3" t="s">
        <v>24</v>
      </c>
      <c r="AS608" s="3" t="str" cm="1">
        <f t="array" ref="AS608:AW608">VLOOKUP($A608,Feedback[],{2,4,5,6,7},FALSE)</f>
        <v>FB0318</v>
      </c>
      <c r="AT608" s="3">
        <v>5</v>
      </c>
      <c r="AU608" s="3">
        <v>10</v>
      </c>
      <c r="AV608" s="3" t="str">
        <v>Online Survey</v>
      </c>
      <c r="AW608" s="3" t="str">
        <v>None</v>
      </c>
    </row>
    <row r="609" spans="1:49" x14ac:dyDescent="0.3">
      <c r="A609" s="3" t="s">
        <v>1204</v>
      </c>
      <c r="B609" s="4">
        <v>45941</v>
      </c>
      <c r="C609" s="4" t="str">
        <f t="shared" si="56"/>
        <v>Oct</v>
      </c>
      <c r="D609" s="4" t="str">
        <f t="shared" si="57"/>
        <v>2025</v>
      </c>
      <c r="E609" s="4">
        <v>45960</v>
      </c>
      <c r="F609" s="3" t="s">
        <v>23</v>
      </c>
      <c r="G609" s="3">
        <f t="shared" si="58"/>
        <v>19</v>
      </c>
      <c r="H609" s="3" t="s">
        <v>299</v>
      </c>
      <c r="I609" s="3" t="str">
        <f>VLOOKUP($H609,Customers!$A$1:$I$721,2,FALSE)</f>
        <v>Vinod Agarwal</v>
      </c>
      <c r="J609" s="3" t="str">
        <f>VLOOKUP($H609,Customers!$A$1:$I$721,3,FALSE)</f>
        <v>Male</v>
      </c>
      <c r="K609" s="3">
        <f>VLOOKUP($H609,Customers!$A$1:$I$721,4,FALSE)</f>
        <v>37</v>
      </c>
      <c r="L609" s="3" t="str">
        <f>VLOOKUP($H609,Customers!$A$1:$I$721,5,FALSE)</f>
        <v>Bhopal</v>
      </c>
      <c r="M609" s="3" t="str">
        <f>VLOOKUP($H609,Customers!$A$1:$I$721,6,FALSE)</f>
        <v>Madhya Pradesh</v>
      </c>
      <c r="N609" s="3" t="str">
        <f>VLOOKUP($H609,Customers!$A$1:$I$721,7,FALSE)</f>
        <v>Doctor</v>
      </c>
      <c r="O609" s="3">
        <f>VLOOKUP($H609,Customers!$A$1:$I$721,8,FALSE)</f>
        <v>3850000</v>
      </c>
      <c r="P609" s="3" t="str">
        <f>VLOOKUP($H609,Customers!$A$1:$I$721,9,FALSE)</f>
        <v>Individual</v>
      </c>
      <c r="Q609" s="3" t="s">
        <v>56</v>
      </c>
      <c r="R609" s="3" t="str" cm="1">
        <f t="array" ref="R609:Y609">VLOOKUP($Q609,Cars[],{2,3,4,5,6,7,8,9},FALSE)</f>
        <v>Maruti Suzuki</v>
      </c>
      <c r="S609" s="3" t="str">
        <v>Baleno</v>
      </c>
      <c r="T609" s="3" t="str">
        <v>Hatchback</v>
      </c>
      <c r="U609" s="3" t="str">
        <v>Petrol</v>
      </c>
      <c r="V609" s="3" t="str">
        <v>Automatic</v>
      </c>
      <c r="W609" s="3">
        <v>760000</v>
      </c>
      <c r="X609" s="3">
        <v>2022</v>
      </c>
      <c r="Y609" s="3">
        <v>2</v>
      </c>
      <c r="Z609" s="3" t="s">
        <v>93</v>
      </c>
      <c r="AA609" s="3" t="str">
        <f>VLOOKUP(Z609,Dealers[],5,FALSE)</f>
        <v>Central</v>
      </c>
      <c r="AB609" s="3" t="str" cm="1">
        <f t="array" ref="AB609:AE609">VLOOKUP($Z609,Dealers[],{2,7,8,9},FALSE)</f>
        <v>Bhopal Autoplex</v>
      </c>
      <c r="AC609" s="3">
        <v>2013</v>
      </c>
      <c r="AD609" s="3">
        <v>12000</v>
      </c>
      <c r="AE609" s="3">
        <v>3.9</v>
      </c>
      <c r="AF609" s="3" t="s">
        <v>94</v>
      </c>
      <c r="AG609" s="3" t="str">
        <f>VLOOKUP($AF609,SalesPerson[],2,FALSE)</f>
        <v>Imran Verma</v>
      </c>
      <c r="AH609" s="3">
        <f>_xlfn.XLOOKUP(AG609,Salespersons!$B:$B,Salespersons!$G:$G,,0)</f>
        <v>5</v>
      </c>
      <c r="AI609" s="3" t="str">
        <f>_xlfn.XLOOKUP(AG609,Salespersons!$B:$B,Salespersons!$I:$I,,0)</f>
        <v>True</v>
      </c>
      <c r="AJ609" s="3" t="s">
        <v>78</v>
      </c>
      <c r="AK609" s="14">
        <f t="shared" si="54"/>
        <v>1.5789473684210527E-2</v>
      </c>
      <c r="AL609" s="5">
        <v>12000</v>
      </c>
      <c r="AM609" s="5">
        <f t="shared" si="55"/>
        <v>748000</v>
      </c>
      <c r="AN609" s="16">
        <f t="shared" si="59"/>
        <v>7.48</v>
      </c>
      <c r="AO609" s="3" t="s">
        <v>31</v>
      </c>
      <c r="AP609" s="3" t="s">
        <v>100</v>
      </c>
      <c r="AQ609" s="3" t="s">
        <v>119</v>
      </c>
      <c r="AR609" s="3" t="s">
        <v>47</v>
      </c>
      <c r="AS609" s="3" t="str" cm="1">
        <f t="array" ref="AS609:AW609">VLOOKUP($A609,Feedback[],{2,4,5,6,7},FALSE)</f>
        <v>FB0319</v>
      </c>
      <c r="AT609" s="3">
        <v>2</v>
      </c>
      <c r="AU609" s="3">
        <v>4</v>
      </c>
      <c r="AV609" s="3" t="str">
        <v>Dealer Visit</v>
      </c>
      <c r="AW609" s="3" t="str">
        <v>Vehicle Quality</v>
      </c>
    </row>
    <row r="610" spans="1:49" x14ac:dyDescent="0.3">
      <c r="A610" s="3" t="s">
        <v>1205</v>
      </c>
      <c r="B610" s="4">
        <v>45941</v>
      </c>
      <c r="C610" s="4" t="str">
        <f t="shared" si="56"/>
        <v>Oct</v>
      </c>
      <c r="D610" s="4" t="str">
        <f t="shared" si="57"/>
        <v>2025</v>
      </c>
      <c r="E610" s="4">
        <v>45976</v>
      </c>
      <c r="F610" s="3" t="s">
        <v>23</v>
      </c>
      <c r="G610" s="3">
        <f t="shared" si="58"/>
        <v>35</v>
      </c>
      <c r="H610" s="3" t="s">
        <v>469</v>
      </c>
      <c r="I610" s="3" t="str">
        <f>VLOOKUP($H610,Customers!$A$1:$I$721,2,FALSE)</f>
        <v>Ayesha Khanna</v>
      </c>
      <c r="J610" s="3" t="str">
        <f>VLOOKUP($H610,Customers!$A$1:$I$721,3,FALSE)</f>
        <v>Female</v>
      </c>
      <c r="K610" s="3">
        <f>VLOOKUP($H610,Customers!$A$1:$I$721,4,FALSE)</f>
        <v>32</v>
      </c>
      <c r="L610" s="3" t="str">
        <f>VLOOKUP($H610,Customers!$A$1:$I$721,5,FALSE)</f>
        <v>Ludhiana</v>
      </c>
      <c r="M610" s="3" t="str">
        <f>VLOOKUP($H610,Customers!$A$1:$I$721,6,FALSE)</f>
        <v>Punjab</v>
      </c>
      <c r="N610" s="3" t="str">
        <f>VLOOKUP($H610,Customers!$A$1:$I$721,7,FALSE)</f>
        <v>Business Owner</v>
      </c>
      <c r="O610" s="3">
        <f>VLOOKUP($H610,Customers!$A$1:$I$721,8,FALSE)</f>
        <v>2180000</v>
      </c>
      <c r="P610" s="3" t="str">
        <f>VLOOKUP($H610,Customers!$A$1:$I$721,9,FALSE)</f>
        <v>Individual</v>
      </c>
      <c r="Q610" s="3" t="s">
        <v>108</v>
      </c>
      <c r="R610" s="3" t="str" cm="1">
        <f t="array" ref="R610:Y610">VLOOKUP($Q610,Cars[],{2,3,4,5,6,7,8,9},FALSE)</f>
        <v>Hyundai</v>
      </c>
      <c r="S610" s="3" t="str">
        <v>i10 Nios</v>
      </c>
      <c r="T610" s="3" t="str">
        <v>Hatchback</v>
      </c>
      <c r="U610" s="3" t="str">
        <v>Petrol</v>
      </c>
      <c r="V610" s="3" t="str">
        <v>Manual</v>
      </c>
      <c r="W610" s="3">
        <v>600000</v>
      </c>
      <c r="X610" s="3">
        <v>2023</v>
      </c>
      <c r="Y610" s="3">
        <v>3</v>
      </c>
      <c r="Z610" s="3" t="s">
        <v>28</v>
      </c>
      <c r="AA610" s="3" t="str">
        <f>VLOOKUP(Z610,Dealers[],5,FALSE)</f>
        <v>North</v>
      </c>
      <c r="AB610" s="3" t="str" cm="1">
        <f t="array" ref="AB610:AE610">VLOOKUP($Z610,Dealers[],{2,7,8,9},FALSE)</f>
        <v>Ludhiana Wheels</v>
      </c>
      <c r="AC610" s="3">
        <v>2010</v>
      </c>
      <c r="AD610" s="3">
        <v>12000</v>
      </c>
      <c r="AE610" s="3">
        <v>4</v>
      </c>
      <c r="AF610" s="3" t="s">
        <v>29</v>
      </c>
      <c r="AG610" s="3" t="str">
        <f>VLOOKUP($AF610,SalesPerson[],2,FALSE)</f>
        <v>Harsh Nair</v>
      </c>
      <c r="AH610" s="3">
        <f>_xlfn.XLOOKUP(AG610,Salespersons!$B:$B,Salespersons!$G:$G,,0)</f>
        <v>8</v>
      </c>
      <c r="AI610" s="3" t="str">
        <f>_xlfn.XLOOKUP(AG610,Salespersons!$B:$B,Salespersons!$I:$I,,0)</f>
        <v>True</v>
      </c>
      <c r="AJ610" s="3" t="s">
        <v>78</v>
      </c>
      <c r="AK610" s="14">
        <f t="shared" si="54"/>
        <v>1.6666666666666666E-2</v>
      </c>
      <c r="AL610" s="5">
        <v>10000</v>
      </c>
      <c r="AM610" s="5">
        <f t="shared" si="55"/>
        <v>590000</v>
      </c>
      <c r="AN610" s="16">
        <f t="shared" si="59"/>
        <v>5.9</v>
      </c>
      <c r="AO610" s="3" t="s">
        <v>20</v>
      </c>
      <c r="AP610" s="3" t="s">
        <v>21</v>
      </c>
      <c r="AQ610" s="3" t="s">
        <v>53</v>
      </c>
      <c r="AR610" s="3" t="s">
        <v>47</v>
      </c>
      <c r="AS610" s="3" t="s">
        <v>4646</v>
      </c>
      <c r="AT610" s="3" t="s">
        <v>4646</v>
      </c>
      <c r="AU610" s="3" t="s">
        <v>4646</v>
      </c>
      <c r="AV610" s="3" t="s">
        <v>4646</v>
      </c>
      <c r="AW610" s="3" t="s">
        <v>4646</v>
      </c>
    </row>
    <row r="611" spans="1:49" x14ac:dyDescent="0.3">
      <c r="A611" s="3" t="s">
        <v>1206</v>
      </c>
      <c r="B611" s="4">
        <v>45941</v>
      </c>
      <c r="C611" s="4" t="str">
        <f t="shared" si="56"/>
        <v>Oct</v>
      </c>
      <c r="D611" s="4" t="str">
        <f t="shared" si="57"/>
        <v>2025</v>
      </c>
      <c r="E611" s="4">
        <v>45968</v>
      </c>
      <c r="F611" s="3" t="s">
        <v>23</v>
      </c>
      <c r="G611" s="3">
        <f t="shared" si="58"/>
        <v>27</v>
      </c>
      <c r="H611" s="3" t="s">
        <v>446</v>
      </c>
      <c r="I611" s="3" t="str">
        <f>VLOOKUP($H611,Customers!$A$1:$I$721,2,FALSE)</f>
        <v>Ayesha Saini</v>
      </c>
      <c r="J611" s="3" t="str">
        <f>VLOOKUP($H611,Customers!$A$1:$I$721,3,FALSE)</f>
        <v>Female</v>
      </c>
      <c r="K611" s="3">
        <f>VLOOKUP($H611,Customers!$A$1:$I$721,4,FALSE)</f>
        <v>39</v>
      </c>
      <c r="L611" s="3" t="str">
        <f>VLOOKUP($H611,Customers!$A$1:$I$721,5,FALSE)</f>
        <v>Coimbatore</v>
      </c>
      <c r="M611" s="3" t="str">
        <f>VLOOKUP($H611,Customers!$A$1:$I$721,6,FALSE)</f>
        <v>Tamil Nadu</v>
      </c>
      <c r="N611" s="3" t="str">
        <f>VLOOKUP($H611,Customers!$A$1:$I$721,7,FALSE)</f>
        <v>Engineer</v>
      </c>
      <c r="O611" s="3">
        <f>VLOOKUP($H611,Customers!$A$1:$I$721,8,FALSE)</f>
        <v>1960000</v>
      </c>
      <c r="P611" s="3" t="str">
        <f>VLOOKUP($H611,Customers!$A$1:$I$721,9,FALSE)</f>
        <v>Individual</v>
      </c>
      <c r="Q611" s="3" t="s">
        <v>81</v>
      </c>
      <c r="R611" s="3" t="str" cm="1">
        <f t="array" ref="R611:Y611">VLOOKUP($Q611,Cars[],{2,3,4,5,6,7,8,9},FALSE)</f>
        <v>Tata</v>
      </c>
      <c r="S611" s="3" t="str">
        <v>Tiago</v>
      </c>
      <c r="T611" s="3" t="str">
        <v>Hatchback</v>
      </c>
      <c r="U611" s="3" t="str">
        <v>Petrol</v>
      </c>
      <c r="V611" s="3" t="str">
        <v>Manual</v>
      </c>
      <c r="W611" s="3">
        <v>570000</v>
      </c>
      <c r="X611" s="3">
        <v>2022</v>
      </c>
      <c r="Y611" s="3">
        <v>3</v>
      </c>
      <c r="Z611" s="3" t="s">
        <v>173</v>
      </c>
      <c r="AA611" s="3" t="str">
        <f>VLOOKUP(Z611,Dealers[],5,FALSE)</f>
        <v>South</v>
      </c>
      <c r="AB611" s="3" t="str" cm="1">
        <f t="array" ref="AB611:AE611">VLOOKUP($Z611,Dealers[],{2,7,8,9},FALSE)</f>
        <v>Chennai Wheels</v>
      </c>
      <c r="AC611" s="3">
        <v>2007</v>
      </c>
      <c r="AD611" s="3">
        <v>4500</v>
      </c>
      <c r="AE611" s="3">
        <v>4.7</v>
      </c>
      <c r="AF611" s="3" t="s">
        <v>233</v>
      </c>
      <c r="AG611" s="3" t="str">
        <f>VLOOKUP($AF611,SalesPerson[],2,FALSE)</f>
        <v>Anjali Joshi</v>
      </c>
      <c r="AH611" s="3">
        <f>_xlfn.XLOOKUP(AG611,Salespersons!$B:$B,Salespersons!$G:$G,,0)</f>
        <v>8</v>
      </c>
      <c r="AI611" s="3" t="str">
        <f>_xlfn.XLOOKUP(AG611,Salespersons!$B:$B,Salespersons!$I:$I,,0)</f>
        <v>True</v>
      </c>
      <c r="AJ611" s="3" t="s">
        <v>78</v>
      </c>
      <c r="AK611" s="14">
        <f t="shared" si="54"/>
        <v>2.456140350877193E-2</v>
      </c>
      <c r="AL611" s="5">
        <v>14000</v>
      </c>
      <c r="AM611" s="5">
        <f t="shared" si="55"/>
        <v>556000</v>
      </c>
      <c r="AN611" s="16">
        <f t="shared" si="59"/>
        <v>5.56</v>
      </c>
      <c r="AO611" s="3" t="s">
        <v>95</v>
      </c>
      <c r="AP611" s="3" t="s">
        <v>70</v>
      </c>
      <c r="AQ611" s="3" t="s">
        <v>119</v>
      </c>
      <c r="AR611" s="3" t="s">
        <v>24</v>
      </c>
      <c r="AS611" s="3" t="str" cm="1">
        <f t="array" ref="AS611:AW611">VLOOKUP($A611,Feedback[],{2,4,5,6,7},FALSE)</f>
        <v>FB0320</v>
      </c>
      <c r="AT611" s="3">
        <v>3</v>
      </c>
      <c r="AU611" s="3">
        <v>6</v>
      </c>
      <c r="AV611" s="3" t="str">
        <v>Online Survey</v>
      </c>
      <c r="AW611" s="3" t="str">
        <v>After-Sales Support</v>
      </c>
    </row>
    <row r="612" spans="1:49" x14ac:dyDescent="0.3">
      <c r="A612" s="3" t="s">
        <v>1207</v>
      </c>
      <c r="B612" s="4">
        <v>45942</v>
      </c>
      <c r="C612" s="4" t="str">
        <f t="shared" si="56"/>
        <v>Oct</v>
      </c>
      <c r="D612" s="4" t="str">
        <f t="shared" si="57"/>
        <v>2025</v>
      </c>
      <c r="E612" s="4">
        <v>45952</v>
      </c>
      <c r="F612" s="3" t="s">
        <v>23</v>
      </c>
      <c r="G612" s="3">
        <f t="shared" si="58"/>
        <v>10</v>
      </c>
      <c r="H612" s="3" t="s">
        <v>989</v>
      </c>
      <c r="I612" s="3" t="str">
        <f>VLOOKUP($H612,Customers!$A$1:$I$721,2,FALSE)</f>
        <v>Ayesha Bose</v>
      </c>
      <c r="J612" s="3" t="str">
        <f>VLOOKUP($H612,Customers!$A$1:$I$721,3,FALSE)</f>
        <v>Female</v>
      </c>
      <c r="K612" s="3">
        <f>VLOOKUP($H612,Customers!$A$1:$I$721,4,FALSE)</f>
        <v>56</v>
      </c>
      <c r="L612" s="3" t="str">
        <f>VLOOKUP($H612,Customers!$A$1:$I$721,5,FALSE)</f>
        <v>Ludhiana</v>
      </c>
      <c r="M612" s="3" t="str">
        <f>VLOOKUP($H612,Customers!$A$1:$I$721,6,FALSE)</f>
        <v>Punjab</v>
      </c>
      <c r="N612" s="3" t="str">
        <f>VLOOKUP($H612,Customers!$A$1:$I$721,7,FALSE)</f>
        <v>Salaried - Private</v>
      </c>
      <c r="O612" s="3">
        <f>VLOOKUP($H612,Customers!$A$1:$I$721,8,FALSE)</f>
        <v>1390000</v>
      </c>
      <c r="P612" s="3" t="str">
        <f>VLOOKUP($H612,Customers!$A$1:$I$721,9,FALSE)</f>
        <v>Individual</v>
      </c>
      <c r="Q612" s="3" t="s">
        <v>56</v>
      </c>
      <c r="R612" s="3" t="str" cm="1">
        <f t="array" ref="R612:Y612">VLOOKUP($Q612,Cars[],{2,3,4,5,6,7,8,9},FALSE)</f>
        <v>Maruti Suzuki</v>
      </c>
      <c r="S612" s="3" t="str">
        <v>Baleno</v>
      </c>
      <c r="T612" s="3" t="str">
        <v>Hatchback</v>
      </c>
      <c r="U612" s="3" t="str">
        <v>Petrol</v>
      </c>
      <c r="V612" s="3" t="str">
        <v>Automatic</v>
      </c>
      <c r="W612" s="3">
        <v>760000</v>
      </c>
      <c r="X612" s="3">
        <v>2022</v>
      </c>
      <c r="Y612" s="3">
        <v>2</v>
      </c>
      <c r="Z612" s="3" t="s">
        <v>126</v>
      </c>
      <c r="AA612" s="3" t="str">
        <f>VLOOKUP(Z612,Dealers[],5,FALSE)</f>
        <v>South</v>
      </c>
      <c r="AB612" s="3" t="str" cm="1">
        <f t="array" ref="AB612:AE612">VLOOKUP($Z612,Dealers[],{2,7,8,9},FALSE)</f>
        <v>Bengaluru Auto Hub</v>
      </c>
      <c r="AC612" s="3">
        <v>2013</v>
      </c>
      <c r="AD612" s="3">
        <v>12000</v>
      </c>
      <c r="AE612" s="3">
        <v>4.4000000000000004</v>
      </c>
      <c r="AF612" s="3" t="s">
        <v>206</v>
      </c>
      <c r="AG612" s="3" t="str">
        <f>VLOOKUP($AF612,SalesPerson[],2,FALSE)</f>
        <v>Divya Kapoor</v>
      </c>
      <c r="AH612" s="3">
        <f>_xlfn.XLOOKUP(AG612,Salespersons!$B:$B,Salespersons!$G:$G,,0)</f>
        <v>6</v>
      </c>
      <c r="AI612" s="3" t="str">
        <f>_xlfn.XLOOKUP(AG612,Salespersons!$B:$B,Salespersons!$I:$I,,0)</f>
        <v>True</v>
      </c>
      <c r="AJ612" s="3" t="s">
        <v>59</v>
      </c>
      <c r="AK612" s="14">
        <f t="shared" si="54"/>
        <v>7.8947368421052634E-3</v>
      </c>
      <c r="AL612" s="5">
        <v>6000</v>
      </c>
      <c r="AM612" s="5">
        <f t="shared" si="55"/>
        <v>754000</v>
      </c>
      <c r="AN612" s="16">
        <f t="shared" si="59"/>
        <v>7.54</v>
      </c>
      <c r="AO612" s="3" t="s">
        <v>20</v>
      </c>
      <c r="AP612" s="3" t="s">
        <v>21</v>
      </c>
      <c r="AQ612" s="3" t="s">
        <v>46</v>
      </c>
      <c r="AR612" s="3" t="s">
        <v>24</v>
      </c>
      <c r="AS612" s="3" t="str" cm="1">
        <f t="array" ref="AS612:AW612">VLOOKUP($A612,Feedback[],{2,4,5,6,7},FALSE)</f>
        <v>FB0321</v>
      </c>
      <c r="AT612" s="3">
        <v>5</v>
      </c>
      <c r="AU612" s="3">
        <v>10</v>
      </c>
      <c r="AV612" s="3" t="str">
        <v>Dealer Visit</v>
      </c>
      <c r="AW612" s="3" t="str">
        <v>None</v>
      </c>
    </row>
    <row r="613" spans="1:49" x14ac:dyDescent="0.3">
      <c r="A613" s="3" t="s">
        <v>1208</v>
      </c>
      <c r="B613" s="4">
        <v>45942</v>
      </c>
      <c r="C613" s="4" t="str">
        <f t="shared" si="56"/>
        <v>Oct</v>
      </c>
      <c r="D613" s="4" t="str">
        <f t="shared" si="57"/>
        <v>2025</v>
      </c>
      <c r="E613" s="4">
        <v>45952</v>
      </c>
      <c r="F613" s="3" t="s">
        <v>23</v>
      </c>
      <c r="G613" s="3">
        <f t="shared" si="58"/>
        <v>10</v>
      </c>
      <c r="H613" s="3" t="s">
        <v>376</v>
      </c>
      <c r="I613" s="3" t="str">
        <f>VLOOKUP($H613,Customers!$A$1:$I$721,2,FALSE)</f>
        <v>Akash Agarwal</v>
      </c>
      <c r="J613" s="3" t="str">
        <f>VLOOKUP($H613,Customers!$A$1:$I$721,3,FALSE)</f>
        <v>Male</v>
      </c>
      <c r="K613" s="3">
        <f>VLOOKUP($H613,Customers!$A$1:$I$721,4,FALSE)</f>
        <v>53</v>
      </c>
      <c r="L613" s="3" t="str">
        <f>VLOOKUP($H613,Customers!$A$1:$I$721,5,FALSE)</f>
        <v>Panipat</v>
      </c>
      <c r="M613" s="3" t="str">
        <f>VLOOKUP($H613,Customers!$A$1:$I$721,6,FALSE)</f>
        <v>Haryana</v>
      </c>
      <c r="N613" s="3" t="str">
        <f>VLOOKUP($H613,Customers!$A$1:$I$721,7,FALSE)</f>
        <v>Engineer</v>
      </c>
      <c r="O613" s="3">
        <f>VLOOKUP($H613,Customers!$A$1:$I$721,8,FALSE)</f>
        <v>890000</v>
      </c>
      <c r="P613" s="3" t="str">
        <f>VLOOKUP($H613,Customers!$A$1:$I$721,9,FALSE)</f>
        <v>Individual</v>
      </c>
      <c r="Q613" s="3" t="s">
        <v>167</v>
      </c>
      <c r="R613" s="3" t="str" cm="1">
        <f t="array" ref="R613:Y613">VLOOKUP($Q613,Cars[],{2,3,4,5,6,7,8,9},FALSE)</f>
        <v>Hyundai</v>
      </c>
      <c r="S613" s="3" t="str">
        <v>Alcazar</v>
      </c>
      <c r="T613" s="3" t="str">
        <v>SUV</v>
      </c>
      <c r="U613" s="3" t="str">
        <v>Diesel</v>
      </c>
      <c r="V613" s="3" t="str">
        <v>Automatic</v>
      </c>
      <c r="W613" s="3">
        <v>1700000</v>
      </c>
      <c r="X613" s="3">
        <v>2024</v>
      </c>
      <c r="Y613" s="3">
        <v>2</v>
      </c>
      <c r="Z613" s="3" t="s">
        <v>225</v>
      </c>
      <c r="AA613" s="3" t="str">
        <f>VLOOKUP(Z613,Dealers[],5,FALSE)</f>
        <v>West</v>
      </c>
      <c r="AB613" s="3" t="str" cm="1">
        <f t="array" ref="AB613:AE613">VLOOKUP($Z613,Dealers[],{2,7,8,9},FALSE)</f>
        <v>Surat Autoplex</v>
      </c>
      <c r="AC613" s="3">
        <v>2010</v>
      </c>
      <c r="AD613" s="3">
        <v>10000</v>
      </c>
      <c r="AE613" s="3">
        <v>4.4000000000000004</v>
      </c>
      <c r="AF613" s="3" t="s">
        <v>226</v>
      </c>
      <c r="AG613" s="3" t="str">
        <f>VLOOKUP($AF613,SalesPerson[],2,FALSE)</f>
        <v>Jatin Kapoor</v>
      </c>
      <c r="AH613" s="3">
        <f>_xlfn.XLOOKUP(AG613,Salespersons!$B:$B,Salespersons!$G:$G,,0)</f>
        <v>5</v>
      </c>
      <c r="AI613" s="3" t="str">
        <f>_xlfn.XLOOKUP(AG613,Salespersons!$B:$B,Salespersons!$I:$I,,0)</f>
        <v>True</v>
      </c>
      <c r="AJ613" s="3" t="s">
        <v>268</v>
      </c>
      <c r="AK613" s="14">
        <f t="shared" si="54"/>
        <v>0</v>
      </c>
      <c r="AL613" s="5">
        <v>0</v>
      </c>
      <c r="AM613" s="5">
        <f t="shared" si="55"/>
        <v>1700000</v>
      </c>
      <c r="AN613" s="16">
        <f t="shared" si="59"/>
        <v>17</v>
      </c>
      <c r="AO613" s="3" t="s">
        <v>20</v>
      </c>
      <c r="AP613" s="3" t="s">
        <v>21</v>
      </c>
      <c r="AQ613" s="3" t="s">
        <v>22</v>
      </c>
      <c r="AR613" s="3" t="s">
        <v>47</v>
      </c>
      <c r="AS613" s="3" t="str" cm="1">
        <f t="array" ref="AS613:AW613">VLOOKUP($A613,Feedback[],{2,4,5,6,7},FALSE)</f>
        <v>FB0322</v>
      </c>
      <c r="AT613" s="3">
        <v>5</v>
      </c>
      <c r="AU613" s="3">
        <v>9</v>
      </c>
      <c r="AV613" s="3" t="str">
        <v>Phone</v>
      </c>
      <c r="AW613" s="3" t="str">
        <v>None</v>
      </c>
    </row>
    <row r="614" spans="1:49" x14ac:dyDescent="0.3">
      <c r="A614" s="3" t="s">
        <v>1209</v>
      </c>
      <c r="B614" s="4">
        <v>45944</v>
      </c>
      <c r="C614" s="4" t="str">
        <f t="shared" si="56"/>
        <v>Oct</v>
      </c>
      <c r="D614" s="4" t="str">
        <f t="shared" si="57"/>
        <v>2025</v>
      </c>
      <c r="E614" s="4">
        <v>45954</v>
      </c>
      <c r="F614" s="3" t="s">
        <v>23</v>
      </c>
      <c r="G614" s="3">
        <f t="shared" si="58"/>
        <v>10</v>
      </c>
      <c r="H614" s="3" t="s">
        <v>994</v>
      </c>
      <c r="I614" s="3" t="str">
        <f>VLOOKUP($H614,Customers!$A$1:$I$721,2,FALSE)</f>
        <v>Arjun Das</v>
      </c>
      <c r="J614" s="3" t="str">
        <f>VLOOKUP($H614,Customers!$A$1:$I$721,3,FALSE)</f>
        <v>Male</v>
      </c>
      <c r="K614" s="3">
        <f>VLOOKUP($H614,Customers!$A$1:$I$721,4,FALSE)</f>
        <v>62</v>
      </c>
      <c r="L614" s="3" t="str">
        <f>VLOOKUP($H614,Customers!$A$1:$I$721,5,FALSE)</f>
        <v>Pune</v>
      </c>
      <c r="M614" s="3" t="str">
        <f>VLOOKUP($H614,Customers!$A$1:$I$721,6,FALSE)</f>
        <v>Maharashtra</v>
      </c>
      <c r="N614" s="3" t="str">
        <f>VLOOKUP($H614,Customers!$A$1:$I$721,7,FALSE)</f>
        <v>Self-Employed Professional</v>
      </c>
      <c r="O614" s="3">
        <f>VLOOKUP($H614,Customers!$A$1:$I$721,8,FALSE)</f>
        <v>1210000</v>
      </c>
      <c r="P614" s="3" t="str">
        <f>VLOOKUP($H614,Customers!$A$1:$I$721,9,FALSE)</f>
        <v>Individual</v>
      </c>
      <c r="Q614" s="3" t="s">
        <v>27</v>
      </c>
      <c r="R614" s="3" t="str" cm="1">
        <f t="array" ref="R614:Y614">VLOOKUP($Q614,Cars[],{2,3,4,5,6,7,8,9},FALSE)</f>
        <v>Maruti Suzuki</v>
      </c>
      <c r="S614" s="3" t="str">
        <v>Brezza</v>
      </c>
      <c r="T614" s="3" t="str">
        <v>SUV</v>
      </c>
      <c r="U614" s="3" t="str">
        <v>Petrol</v>
      </c>
      <c r="V614" s="3" t="str">
        <v>Automatic</v>
      </c>
      <c r="W614" s="3">
        <v>900000</v>
      </c>
      <c r="X614" s="3">
        <v>2022</v>
      </c>
      <c r="Y614" s="3">
        <v>3</v>
      </c>
      <c r="Z614" s="3" t="s">
        <v>163</v>
      </c>
      <c r="AA614" s="3" t="str">
        <f>VLOOKUP(Z614,Dealers[],5,FALSE)</f>
        <v>West</v>
      </c>
      <c r="AB614" s="3" t="str" cm="1">
        <f t="array" ref="AB614:AE614">VLOOKUP($Z614,Dealers[],{2,7,8,9},FALSE)</f>
        <v>Mumbai Autoplex</v>
      </c>
      <c r="AC614" s="3">
        <v>2011</v>
      </c>
      <c r="AD614" s="3">
        <v>12000</v>
      </c>
      <c r="AE614" s="3">
        <v>3.5</v>
      </c>
      <c r="AF614" s="3" t="s">
        <v>406</v>
      </c>
      <c r="AG614" s="3" t="str">
        <f>VLOOKUP($AF614,SalesPerson[],2,FALSE)</f>
        <v>Nitin Pillai</v>
      </c>
      <c r="AH614" s="3">
        <f>_xlfn.XLOOKUP(AG614,Salespersons!$B:$B,Salespersons!$G:$G,,0)</f>
        <v>6</v>
      </c>
      <c r="AI614" s="3" t="str">
        <f>_xlfn.XLOOKUP(AG614,Salespersons!$B:$B,Salespersons!$I:$I,,0)</f>
        <v>True</v>
      </c>
      <c r="AJ614" s="3" t="s">
        <v>30</v>
      </c>
      <c r="AK614" s="14">
        <f t="shared" si="54"/>
        <v>3.5555555555555556E-2</v>
      </c>
      <c r="AL614" s="5">
        <v>32000</v>
      </c>
      <c r="AM614" s="5">
        <f t="shared" si="55"/>
        <v>868000</v>
      </c>
      <c r="AN614" s="16">
        <f t="shared" si="59"/>
        <v>8.68</v>
      </c>
      <c r="AO614" s="3" t="s">
        <v>20</v>
      </c>
      <c r="AP614" s="3" t="s">
        <v>21</v>
      </c>
      <c r="AQ614" s="3" t="s">
        <v>33</v>
      </c>
      <c r="AR614" s="3" t="s">
        <v>47</v>
      </c>
      <c r="AS614" s="3" t="str" cm="1">
        <f t="array" ref="AS614:AW614">VLOOKUP($A614,Feedback[],{2,4,5,6,7},FALSE)</f>
        <v>FB0323</v>
      </c>
      <c r="AT614" s="3">
        <v>4</v>
      </c>
      <c r="AU614" s="3">
        <v>6</v>
      </c>
      <c r="AV614" s="3" t="str">
        <v>Email</v>
      </c>
      <c r="AW614" s="3" t="str">
        <v>None</v>
      </c>
    </row>
    <row r="615" spans="1:49" x14ac:dyDescent="0.3">
      <c r="A615" s="3" t="s">
        <v>1210</v>
      </c>
      <c r="B615" s="4">
        <v>45944</v>
      </c>
      <c r="C615" s="4" t="str">
        <f t="shared" si="56"/>
        <v>Oct</v>
      </c>
      <c r="D615" s="4" t="str">
        <f t="shared" si="57"/>
        <v>2025</v>
      </c>
      <c r="E615" s="4">
        <v>45954</v>
      </c>
      <c r="F615" s="3" t="s">
        <v>23</v>
      </c>
      <c r="G615" s="3">
        <f t="shared" si="58"/>
        <v>10</v>
      </c>
      <c r="H615" s="3" t="s">
        <v>1211</v>
      </c>
      <c r="I615" s="3" t="str">
        <f>VLOOKUP($H615,Customers!$A$1:$I$721,2,FALSE)</f>
        <v>Siddharth Jain</v>
      </c>
      <c r="J615" s="3" t="str">
        <f>VLOOKUP($H615,Customers!$A$1:$I$721,3,FALSE)</f>
        <v>Male</v>
      </c>
      <c r="K615" s="3">
        <f>VLOOKUP($H615,Customers!$A$1:$I$721,4,FALSE)</f>
        <v>52</v>
      </c>
      <c r="L615" s="3" t="str">
        <f>VLOOKUP($H615,Customers!$A$1:$I$721,5,FALSE)</f>
        <v>Pune</v>
      </c>
      <c r="M615" s="3" t="str">
        <f>VLOOKUP($H615,Customers!$A$1:$I$721,6,FALSE)</f>
        <v>Maharashtra</v>
      </c>
      <c r="N615" s="3" t="str">
        <f>VLOOKUP($H615,Customers!$A$1:$I$721,7,FALSE)</f>
        <v>Salaried - Government</v>
      </c>
      <c r="O615" s="3">
        <f>VLOOKUP($H615,Customers!$A$1:$I$721,8,FALSE)</f>
        <v>560000</v>
      </c>
      <c r="P615" s="3" t="str">
        <f>VLOOKUP($H615,Customers!$A$1:$I$721,9,FALSE)</f>
        <v>Individual</v>
      </c>
      <c r="Q615" s="3" t="s">
        <v>62</v>
      </c>
      <c r="R615" s="3" t="str" cm="1">
        <f t="array" ref="R615:Y615">VLOOKUP($Q615,Cars[],{2,3,4,5,6,7,8,9},FALSE)</f>
        <v>Honda</v>
      </c>
      <c r="S615" s="3" t="str">
        <v>City</v>
      </c>
      <c r="T615" s="3" t="str">
        <v>Sedan</v>
      </c>
      <c r="U615" s="3" t="str">
        <v>Petrol</v>
      </c>
      <c r="V615" s="3" t="str">
        <v>Automatic</v>
      </c>
      <c r="W615" s="3">
        <v>1250000</v>
      </c>
      <c r="X615" s="3">
        <v>2023</v>
      </c>
      <c r="Y615" s="3">
        <v>4</v>
      </c>
      <c r="Z615" s="3" t="s">
        <v>163</v>
      </c>
      <c r="AA615" s="3" t="str">
        <f>VLOOKUP(Z615,Dealers[],5,FALSE)</f>
        <v>West</v>
      </c>
      <c r="AB615" s="3" t="str" cm="1">
        <f t="array" ref="AB615:AE615">VLOOKUP($Z615,Dealers[],{2,7,8,9},FALSE)</f>
        <v>Mumbai Autoplex</v>
      </c>
      <c r="AC615" s="3">
        <v>2011</v>
      </c>
      <c r="AD615" s="3">
        <v>12000</v>
      </c>
      <c r="AE615" s="3">
        <v>3.5</v>
      </c>
      <c r="AF615" s="3" t="s">
        <v>164</v>
      </c>
      <c r="AG615" s="3" t="str">
        <f>VLOOKUP($AF615,SalesPerson[],2,FALSE)</f>
        <v>Ankit Rao</v>
      </c>
      <c r="AH615" s="3">
        <f>_xlfn.XLOOKUP(AG615,Salespersons!$B:$B,Salespersons!$G:$G,,0)</f>
        <v>7</v>
      </c>
      <c r="AI615" s="3" t="str">
        <f>_xlfn.XLOOKUP(AG615,Salespersons!$B:$B,Salespersons!$I:$I,,0)</f>
        <v>True</v>
      </c>
      <c r="AJ615" s="3" t="s">
        <v>19</v>
      </c>
      <c r="AK615" s="14">
        <f t="shared" si="54"/>
        <v>0</v>
      </c>
      <c r="AL615" s="5">
        <v>0</v>
      </c>
      <c r="AM615" s="5">
        <f t="shared" si="55"/>
        <v>1250000</v>
      </c>
      <c r="AN615" s="16">
        <f t="shared" si="59"/>
        <v>12.5</v>
      </c>
      <c r="AO615" s="3" t="s">
        <v>20</v>
      </c>
      <c r="AP615" s="3" t="s">
        <v>21</v>
      </c>
      <c r="AQ615" s="3" t="s">
        <v>46</v>
      </c>
      <c r="AR615" s="3" t="s">
        <v>24</v>
      </c>
      <c r="AS615" s="3" t="str" cm="1">
        <f t="array" ref="AS615:AW615">VLOOKUP($A615,Feedback[],{2,4,5,6,7},FALSE)</f>
        <v>FB0324</v>
      </c>
      <c r="AT615" s="3">
        <v>5</v>
      </c>
      <c r="AU615" s="3">
        <v>10</v>
      </c>
      <c r="AV615" s="3" t="str">
        <v>Dealer Visit</v>
      </c>
      <c r="AW615" s="3" t="str">
        <v>None</v>
      </c>
    </row>
    <row r="616" spans="1:49" x14ac:dyDescent="0.3">
      <c r="A616" s="3" t="s">
        <v>1212</v>
      </c>
      <c r="B616" s="4">
        <v>45945</v>
      </c>
      <c r="C616" s="4" t="str">
        <f t="shared" si="56"/>
        <v>Oct</v>
      </c>
      <c r="D616" s="4" t="str">
        <f t="shared" si="57"/>
        <v>2025</v>
      </c>
      <c r="E616" s="4">
        <v>45970</v>
      </c>
      <c r="F616" s="3" t="s">
        <v>23</v>
      </c>
      <c r="G616" s="3">
        <f t="shared" si="58"/>
        <v>25</v>
      </c>
      <c r="H616" s="3" t="s">
        <v>1213</v>
      </c>
      <c r="I616" s="3" t="str">
        <f>VLOOKUP($H616,Customers!$A$1:$I$721,2,FALSE)</f>
        <v>Ashok Singh</v>
      </c>
      <c r="J616" s="3" t="str">
        <f>VLOOKUP($H616,Customers!$A$1:$I$721,3,FALSE)</f>
        <v>Male</v>
      </c>
      <c r="K616" s="3">
        <f>VLOOKUP($H616,Customers!$A$1:$I$721,4,FALSE)</f>
        <v>45</v>
      </c>
      <c r="L616" s="3" t="str">
        <f>VLOOKUP($H616,Customers!$A$1:$I$721,5,FALSE)</f>
        <v>Ahmedabad</v>
      </c>
      <c r="M616" s="3" t="str">
        <f>VLOOKUP($H616,Customers!$A$1:$I$721,6,FALSE)</f>
        <v>Gujarat</v>
      </c>
      <c r="N616" s="3" t="str">
        <f>VLOOKUP($H616,Customers!$A$1:$I$721,7,FALSE)</f>
        <v>Salaried - Private</v>
      </c>
      <c r="O616" s="3">
        <f>VLOOKUP($H616,Customers!$A$1:$I$721,8,FALSE)</f>
        <v>790000</v>
      </c>
      <c r="P616" s="3" t="str">
        <f>VLOOKUP($H616,Customers!$A$1:$I$721,9,FALSE)</f>
        <v>Individual</v>
      </c>
      <c r="Q616" s="3" t="s">
        <v>274</v>
      </c>
      <c r="R616" s="3" t="str" cm="1">
        <f t="array" ref="R616:Y616">VLOOKUP($Q616,Cars[],{2,3,4,5,6,7,8,9},FALSE)</f>
        <v>Tata</v>
      </c>
      <c r="S616" s="3" t="str">
        <v>Harrier</v>
      </c>
      <c r="T616" s="3" t="str">
        <v>SUV</v>
      </c>
      <c r="U616" s="3" t="str">
        <v>Diesel</v>
      </c>
      <c r="V616" s="3" t="str">
        <v>Automatic</v>
      </c>
      <c r="W616" s="3">
        <v>1550000</v>
      </c>
      <c r="X616" s="3">
        <v>2023</v>
      </c>
      <c r="Y616" s="3">
        <v>2</v>
      </c>
      <c r="Z616" s="3" t="s">
        <v>225</v>
      </c>
      <c r="AA616" s="3" t="str">
        <f>VLOOKUP(Z616,Dealers[],5,FALSE)</f>
        <v>West</v>
      </c>
      <c r="AB616" s="3" t="str" cm="1">
        <f t="array" ref="AB616:AE616">VLOOKUP($Z616,Dealers[],{2,7,8,9},FALSE)</f>
        <v>Surat Autoplex</v>
      </c>
      <c r="AC616" s="3">
        <v>2010</v>
      </c>
      <c r="AD616" s="3">
        <v>10000</v>
      </c>
      <c r="AE616" s="3">
        <v>4.4000000000000004</v>
      </c>
      <c r="AF616" s="3" t="s">
        <v>226</v>
      </c>
      <c r="AG616" s="3" t="str">
        <f>VLOOKUP($AF616,SalesPerson[],2,FALSE)</f>
        <v>Jatin Kapoor</v>
      </c>
      <c r="AH616" s="3">
        <f>_xlfn.XLOOKUP(AG616,Salespersons!$B:$B,Salespersons!$G:$G,,0)</f>
        <v>5</v>
      </c>
      <c r="AI616" s="3" t="str">
        <f>_xlfn.XLOOKUP(AG616,Salespersons!$B:$B,Salespersons!$I:$I,,0)</f>
        <v>True</v>
      </c>
      <c r="AJ616" s="3" t="s">
        <v>78</v>
      </c>
      <c r="AK616" s="14">
        <f t="shared" si="54"/>
        <v>0</v>
      </c>
      <c r="AL616" s="5">
        <v>0</v>
      </c>
      <c r="AM616" s="5">
        <f t="shared" si="55"/>
        <v>1550000</v>
      </c>
      <c r="AN616" s="16">
        <f t="shared" si="59"/>
        <v>15.5</v>
      </c>
      <c r="AO616" s="3" t="s">
        <v>20</v>
      </c>
      <c r="AP616" s="3" t="s">
        <v>21</v>
      </c>
      <c r="AQ616" s="3" t="s">
        <v>33</v>
      </c>
      <c r="AR616" s="3" t="s">
        <v>24</v>
      </c>
      <c r="AS616" s="3" t="s">
        <v>4646</v>
      </c>
      <c r="AT616" s="3" t="s">
        <v>4646</v>
      </c>
      <c r="AU616" s="3" t="s">
        <v>4646</v>
      </c>
      <c r="AV616" s="3" t="s">
        <v>4646</v>
      </c>
      <c r="AW616" s="3" t="s">
        <v>4646</v>
      </c>
    </row>
    <row r="617" spans="1:49" x14ac:dyDescent="0.3">
      <c r="A617" s="3" t="s">
        <v>1214</v>
      </c>
      <c r="B617" s="4">
        <v>45945</v>
      </c>
      <c r="C617" s="4" t="str">
        <f t="shared" si="56"/>
        <v>Oct</v>
      </c>
      <c r="D617" s="4" t="str">
        <f t="shared" si="57"/>
        <v>2025</v>
      </c>
      <c r="E617" s="4">
        <v>45951</v>
      </c>
      <c r="F617" s="3" t="s">
        <v>23</v>
      </c>
      <c r="G617" s="3">
        <f t="shared" si="58"/>
        <v>6</v>
      </c>
      <c r="H617" s="3" t="s">
        <v>1215</v>
      </c>
      <c r="I617" s="3" t="str">
        <f>VLOOKUP($H617,Customers!$A$1:$I$721,2,FALSE)</f>
        <v>Kunal Yadav</v>
      </c>
      <c r="J617" s="3" t="str">
        <f>VLOOKUP($H617,Customers!$A$1:$I$721,3,FALSE)</f>
        <v>Male</v>
      </c>
      <c r="K617" s="3">
        <f>VLOOKUP($H617,Customers!$A$1:$I$721,4,FALSE)</f>
        <v>37</v>
      </c>
      <c r="L617" s="3" t="str">
        <f>VLOOKUP($H617,Customers!$A$1:$I$721,5,FALSE)</f>
        <v>Panipat</v>
      </c>
      <c r="M617" s="3" t="str">
        <f>VLOOKUP($H617,Customers!$A$1:$I$721,6,FALSE)</f>
        <v>Haryana</v>
      </c>
      <c r="N617" s="3" t="str">
        <f>VLOOKUP($H617,Customers!$A$1:$I$721,7,FALSE)</f>
        <v>Salaried - Government</v>
      </c>
      <c r="O617" s="3">
        <f>VLOOKUP($H617,Customers!$A$1:$I$721,8,FALSE)</f>
        <v>1400000</v>
      </c>
      <c r="P617" s="3" t="str">
        <f>VLOOKUP($H617,Customers!$A$1:$I$721,9,FALSE)</f>
        <v>Individual</v>
      </c>
      <c r="Q617" s="3" t="s">
        <v>92</v>
      </c>
      <c r="R617" s="3" t="str" cm="1">
        <f t="array" ref="R617:Y617">VLOOKUP($Q617,Cars[],{2,3,4,5,6,7,8,9},FALSE)</f>
        <v>Hyundai</v>
      </c>
      <c r="S617" s="3" t="str">
        <v>Verna</v>
      </c>
      <c r="T617" s="3" t="str">
        <v>Sedan</v>
      </c>
      <c r="U617" s="3" t="str">
        <v>Petrol</v>
      </c>
      <c r="V617" s="3" t="str">
        <v>Automatic</v>
      </c>
      <c r="W617" s="3">
        <v>1100000</v>
      </c>
      <c r="X617" s="3">
        <v>2023</v>
      </c>
      <c r="Y617" s="3">
        <v>2</v>
      </c>
      <c r="Z617" s="3" t="s">
        <v>126</v>
      </c>
      <c r="AA617" s="3" t="str">
        <f>VLOOKUP(Z617,Dealers[],5,FALSE)</f>
        <v>South</v>
      </c>
      <c r="AB617" s="3" t="str" cm="1">
        <f t="array" ref="AB617:AE617">VLOOKUP($Z617,Dealers[],{2,7,8,9},FALSE)</f>
        <v>Bengaluru Auto Hub</v>
      </c>
      <c r="AC617" s="3">
        <v>2013</v>
      </c>
      <c r="AD617" s="3">
        <v>12000</v>
      </c>
      <c r="AE617" s="3">
        <v>4.4000000000000004</v>
      </c>
      <c r="AF617" s="3" t="s">
        <v>127</v>
      </c>
      <c r="AG617" s="3" t="str">
        <f>VLOOKUP($AF617,SalesPerson[],2,FALSE)</f>
        <v>Yash Sharma</v>
      </c>
      <c r="AH617" s="3">
        <f>_xlfn.XLOOKUP(AG617,Salespersons!$B:$B,Salespersons!$G:$G,,0)</f>
        <v>5</v>
      </c>
      <c r="AI617" s="3" t="str">
        <f>_xlfn.XLOOKUP(AG617,Salespersons!$B:$B,Salespersons!$I:$I,,0)</f>
        <v>True</v>
      </c>
      <c r="AJ617" s="3" t="s">
        <v>59</v>
      </c>
      <c r="AK617" s="14">
        <f t="shared" si="54"/>
        <v>8.1818181818181825E-3</v>
      </c>
      <c r="AL617" s="5">
        <v>9000</v>
      </c>
      <c r="AM617" s="5">
        <f t="shared" si="55"/>
        <v>1091000</v>
      </c>
      <c r="AN617" s="16">
        <f t="shared" si="59"/>
        <v>10.91</v>
      </c>
      <c r="AO617" s="3" t="s">
        <v>95</v>
      </c>
      <c r="AP617" s="3" t="s">
        <v>70</v>
      </c>
      <c r="AQ617" s="3" t="s">
        <v>119</v>
      </c>
      <c r="AR617" s="3" t="s">
        <v>24</v>
      </c>
      <c r="AS617" s="3" t="str" cm="1">
        <f t="array" ref="AS617:AW617">VLOOKUP($A617,Feedback[],{2,4,5,6,7},FALSE)</f>
        <v>FB0325</v>
      </c>
      <c r="AT617" s="3">
        <v>5</v>
      </c>
      <c r="AU617" s="3">
        <v>10</v>
      </c>
      <c r="AV617" s="3" t="str">
        <v>Online Survey</v>
      </c>
      <c r="AW617" s="3" t="str">
        <v>None</v>
      </c>
    </row>
    <row r="618" spans="1:49" x14ac:dyDescent="0.3">
      <c r="A618" s="3" t="s">
        <v>1216</v>
      </c>
      <c r="B618" s="4">
        <v>45947</v>
      </c>
      <c r="C618" s="4" t="str">
        <f t="shared" si="56"/>
        <v>Oct</v>
      </c>
      <c r="D618" s="4" t="str">
        <f t="shared" si="57"/>
        <v>2025</v>
      </c>
      <c r="E618" s="4">
        <v>45954</v>
      </c>
      <c r="F618" s="3" t="s">
        <v>23</v>
      </c>
      <c r="G618" s="3">
        <f t="shared" si="58"/>
        <v>7</v>
      </c>
      <c r="H618" s="3" t="s">
        <v>595</v>
      </c>
      <c r="I618" s="3" t="str">
        <f>VLOOKUP($H618,Customers!$A$1:$I$721,2,FALSE)</f>
        <v>Varun Joshi</v>
      </c>
      <c r="J618" s="3" t="str">
        <f>VLOOKUP($H618,Customers!$A$1:$I$721,3,FALSE)</f>
        <v>Male</v>
      </c>
      <c r="K618" s="3">
        <f>VLOOKUP($H618,Customers!$A$1:$I$721,4,FALSE)</f>
        <v>47</v>
      </c>
      <c r="L618" s="3" t="str">
        <f>VLOOKUP($H618,Customers!$A$1:$I$721,5,FALSE)</f>
        <v>Delhi</v>
      </c>
      <c r="M618" s="3" t="str">
        <f>VLOOKUP($H618,Customers!$A$1:$I$721,6,FALSE)</f>
        <v>Delhi</v>
      </c>
      <c r="N618" s="3" t="str">
        <f>VLOOKUP($H618,Customers!$A$1:$I$721,7,FALSE)</f>
        <v>Self-Employed Professional</v>
      </c>
      <c r="O618" s="3">
        <f>VLOOKUP($H618,Customers!$A$1:$I$721,8,FALSE)</f>
        <v>2470000</v>
      </c>
      <c r="P618" s="3" t="str">
        <f>VLOOKUP($H618,Customers!$A$1:$I$721,9,FALSE)</f>
        <v>Individual</v>
      </c>
      <c r="Q618" s="3" t="s">
        <v>50</v>
      </c>
      <c r="R618" s="3" t="str" cm="1">
        <f t="array" ref="R618:Y618">VLOOKUP($Q618,Cars[],{2,3,4,5,6,7,8,9},FALSE)</f>
        <v>Hyundai</v>
      </c>
      <c r="S618" s="3" t="str">
        <v>Venue</v>
      </c>
      <c r="T618" s="3" t="str">
        <v>SUV</v>
      </c>
      <c r="U618" s="3" t="str">
        <v>Petrol</v>
      </c>
      <c r="V618" s="3" t="str">
        <v>Manual</v>
      </c>
      <c r="W618" s="3">
        <v>800000</v>
      </c>
      <c r="X618" s="3">
        <v>2022</v>
      </c>
      <c r="Y618" s="3">
        <v>3</v>
      </c>
      <c r="Z618" s="3" t="s">
        <v>28</v>
      </c>
      <c r="AA618" s="3" t="str">
        <f>VLOOKUP(Z618,Dealers[],5,FALSE)</f>
        <v>North</v>
      </c>
      <c r="AB618" s="3" t="str" cm="1">
        <f t="array" ref="AB618:AE618">VLOOKUP($Z618,Dealers[],{2,7,8,9},FALSE)</f>
        <v>Ludhiana Wheels</v>
      </c>
      <c r="AC618" s="3">
        <v>2010</v>
      </c>
      <c r="AD618" s="3">
        <v>12000</v>
      </c>
      <c r="AE618" s="3">
        <v>4</v>
      </c>
      <c r="AF618" s="3" t="s">
        <v>89</v>
      </c>
      <c r="AG618" s="3" t="str">
        <f>VLOOKUP($AF618,SalesPerson[],2,FALSE)</f>
        <v>Akash Verma</v>
      </c>
      <c r="AH618" s="3">
        <f>_xlfn.XLOOKUP(AG618,Salespersons!$B:$B,Salespersons!$G:$G,,0)</f>
        <v>8</v>
      </c>
      <c r="AI618" s="3" t="str">
        <f>_xlfn.XLOOKUP(AG618,Salespersons!$B:$B,Salespersons!$I:$I,,0)</f>
        <v>True</v>
      </c>
      <c r="AJ618" s="3" t="s">
        <v>30</v>
      </c>
      <c r="AK618" s="14">
        <f t="shared" si="54"/>
        <v>8.7500000000000008E-3</v>
      </c>
      <c r="AL618" s="5">
        <v>7000</v>
      </c>
      <c r="AM618" s="5">
        <f t="shared" si="55"/>
        <v>793000</v>
      </c>
      <c r="AN618" s="16">
        <f t="shared" si="59"/>
        <v>7.93</v>
      </c>
      <c r="AO618" s="3" t="s">
        <v>31</v>
      </c>
      <c r="AP618" s="3" t="s">
        <v>100</v>
      </c>
      <c r="AQ618" s="3" t="s">
        <v>46</v>
      </c>
      <c r="AR618" s="3" t="s">
        <v>24</v>
      </c>
      <c r="AS618" s="3" t="str" cm="1">
        <f t="array" ref="AS618:AW618">VLOOKUP($A618,Feedback[],{2,4,5,6,7},FALSE)</f>
        <v>FB0326</v>
      </c>
      <c r="AT618" s="3">
        <v>4</v>
      </c>
      <c r="AU618" s="3">
        <v>8</v>
      </c>
      <c r="AV618" s="3" t="str">
        <v>Dealer Visit</v>
      </c>
      <c r="AW618" s="3" t="str">
        <v>None</v>
      </c>
    </row>
    <row r="619" spans="1:49" x14ac:dyDescent="0.3">
      <c r="A619" s="3" t="s">
        <v>1217</v>
      </c>
      <c r="B619" s="4">
        <v>45948</v>
      </c>
      <c r="C619" s="4" t="str">
        <f t="shared" si="56"/>
        <v>Oct</v>
      </c>
      <c r="D619" s="4" t="str">
        <f t="shared" si="57"/>
        <v>2025</v>
      </c>
      <c r="E619" s="4">
        <v>45959</v>
      </c>
      <c r="F619" s="3" t="s">
        <v>23</v>
      </c>
      <c r="G619" s="3">
        <f t="shared" si="58"/>
        <v>11</v>
      </c>
      <c r="H619" s="3" t="s">
        <v>811</v>
      </c>
      <c r="I619" s="3" t="str">
        <f>VLOOKUP($H619,Customers!$A$1:$I$721,2,FALSE)</f>
        <v>Swati Pillai</v>
      </c>
      <c r="J619" s="3" t="str">
        <f>VLOOKUP($H619,Customers!$A$1:$I$721,3,FALSE)</f>
        <v>Female</v>
      </c>
      <c r="K619" s="3">
        <f>VLOOKUP($H619,Customers!$A$1:$I$721,4,FALSE)</f>
        <v>62</v>
      </c>
      <c r="L619" s="3" t="str">
        <f>VLOOKUP($H619,Customers!$A$1:$I$721,5,FALSE)</f>
        <v>Ludhiana</v>
      </c>
      <c r="M619" s="3" t="str">
        <f>VLOOKUP($H619,Customers!$A$1:$I$721,6,FALSE)</f>
        <v>Punjab</v>
      </c>
      <c r="N619" s="3" t="str">
        <f>VLOOKUP($H619,Customers!$A$1:$I$721,7,FALSE)</f>
        <v>Engineer</v>
      </c>
      <c r="O619" s="3">
        <f>VLOOKUP($H619,Customers!$A$1:$I$721,8,FALSE)</f>
        <v>1860000</v>
      </c>
      <c r="P619" s="3" t="str">
        <f>VLOOKUP($H619,Customers!$A$1:$I$721,9,FALSE)</f>
        <v>Individual</v>
      </c>
      <c r="Q619" s="3" t="s">
        <v>27</v>
      </c>
      <c r="R619" s="3" t="str" cm="1">
        <f t="array" ref="R619:Y619">VLOOKUP($Q619,Cars[],{2,3,4,5,6,7,8,9},FALSE)</f>
        <v>Maruti Suzuki</v>
      </c>
      <c r="S619" s="3" t="str">
        <v>Brezza</v>
      </c>
      <c r="T619" s="3" t="str">
        <v>SUV</v>
      </c>
      <c r="U619" s="3" t="str">
        <v>Petrol</v>
      </c>
      <c r="V619" s="3" t="str">
        <v>Automatic</v>
      </c>
      <c r="W619" s="3">
        <v>900000</v>
      </c>
      <c r="X619" s="3">
        <v>2022</v>
      </c>
      <c r="Y619" s="3">
        <v>3</v>
      </c>
      <c r="Z619" s="3" t="s">
        <v>28</v>
      </c>
      <c r="AA619" s="3" t="str">
        <f>VLOOKUP(Z619,Dealers[],5,FALSE)</f>
        <v>North</v>
      </c>
      <c r="AB619" s="3" t="str" cm="1">
        <f t="array" ref="AB619:AE619">VLOOKUP($Z619,Dealers[],{2,7,8,9},FALSE)</f>
        <v>Ludhiana Wheels</v>
      </c>
      <c r="AC619" s="3">
        <v>2010</v>
      </c>
      <c r="AD619" s="3">
        <v>12000</v>
      </c>
      <c r="AE619" s="3">
        <v>4</v>
      </c>
      <c r="AF619" s="3" t="s">
        <v>89</v>
      </c>
      <c r="AG619" s="3" t="str">
        <f>VLOOKUP($AF619,SalesPerson[],2,FALSE)</f>
        <v>Akash Verma</v>
      </c>
      <c r="AH619" s="3">
        <f>_xlfn.XLOOKUP(AG619,Salespersons!$B:$B,Salespersons!$G:$G,,0)</f>
        <v>8</v>
      </c>
      <c r="AI619" s="3" t="str">
        <f>_xlfn.XLOOKUP(AG619,Salespersons!$B:$B,Salespersons!$I:$I,,0)</f>
        <v>True</v>
      </c>
      <c r="AJ619" s="3" t="s">
        <v>78</v>
      </c>
      <c r="AK619" s="14">
        <f t="shared" si="54"/>
        <v>1.6666666666666666E-2</v>
      </c>
      <c r="AL619" s="5">
        <v>15000</v>
      </c>
      <c r="AM619" s="5">
        <f t="shared" si="55"/>
        <v>885000</v>
      </c>
      <c r="AN619" s="16">
        <f t="shared" si="59"/>
        <v>8.85</v>
      </c>
      <c r="AO619" s="3" t="s">
        <v>95</v>
      </c>
      <c r="AP619" s="3" t="s">
        <v>70</v>
      </c>
      <c r="AQ619" s="3" t="s">
        <v>22</v>
      </c>
      <c r="AR619" s="3" t="s">
        <v>24</v>
      </c>
      <c r="AS619" s="3" t="str" cm="1">
        <f t="array" ref="AS619:AW619">VLOOKUP($A619,Feedback[],{2,4,5,6,7},FALSE)</f>
        <v>FB0327</v>
      </c>
      <c r="AT619" s="3">
        <v>1</v>
      </c>
      <c r="AU619" s="3">
        <v>1</v>
      </c>
      <c r="AV619" s="3" t="str">
        <v>Dealer Visit</v>
      </c>
      <c r="AW619" s="3" t="str">
        <v>Delivery Delay</v>
      </c>
    </row>
    <row r="620" spans="1:49" x14ac:dyDescent="0.3">
      <c r="A620" s="3" t="s">
        <v>1218</v>
      </c>
      <c r="B620" s="4">
        <v>45948</v>
      </c>
      <c r="C620" s="4" t="str">
        <f t="shared" si="56"/>
        <v>Oct</v>
      </c>
      <c r="D620" s="4" t="str">
        <f t="shared" si="57"/>
        <v>2025</v>
      </c>
      <c r="E620" s="4">
        <v>45967</v>
      </c>
      <c r="F620" s="3" t="s">
        <v>23</v>
      </c>
      <c r="G620" s="3">
        <f t="shared" si="58"/>
        <v>19</v>
      </c>
      <c r="H620" s="3" t="s">
        <v>1219</v>
      </c>
      <c r="I620" s="3" t="str">
        <f>VLOOKUP($H620,Customers!$A$1:$I$721,2,FALSE)</f>
        <v>Nisha Khanna</v>
      </c>
      <c r="J620" s="3" t="str">
        <f>VLOOKUP($H620,Customers!$A$1:$I$721,3,FALSE)</f>
        <v>Female</v>
      </c>
      <c r="K620" s="3">
        <f>VLOOKUP($H620,Customers!$A$1:$I$721,4,FALSE)</f>
        <v>43</v>
      </c>
      <c r="L620" s="3" t="str">
        <f>VLOOKUP($H620,Customers!$A$1:$I$721,5,FALSE)</f>
        <v>Ahmedabad</v>
      </c>
      <c r="M620" s="3" t="str">
        <f>VLOOKUP($H620,Customers!$A$1:$I$721,6,FALSE)</f>
        <v>Gujarat</v>
      </c>
      <c r="N620" s="3" t="str">
        <f>VLOOKUP($H620,Customers!$A$1:$I$721,7,FALSE)</f>
        <v>Salaried - Government</v>
      </c>
      <c r="O620" s="3">
        <f>VLOOKUP($H620,Customers!$A$1:$I$721,8,FALSE)</f>
        <v>1140000</v>
      </c>
      <c r="P620" s="3" t="str">
        <f>VLOOKUP($H620,Customers!$A$1:$I$721,9,FALSE)</f>
        <v>Individual</v>
      </c>
      <c r="Q620" s="3" t="s">
        <v>145</v>
      </c>
      <c r="R620" s="3" t="str" cm="1">
        <f t="array" ref="R620:Y620">VLOOKUP($Q620,Cars[],{2,3,4,5,6,7,8,9},FALSE)</f>
        <v>Hyundai</v>
      </c>
      <c r="S620" s="3" t="str">
        <v>i20</v>
      </c>
      <c r="T620" s="3" t="str">
        <v>Hatchback</v>
      </c>
      <c r="U620" s="3" t="str">
        <v>Petrol</v>
      </c>
      <c r="V620" s="3" t="str">
        <v>Automatic</v>
      </c>
      <c r="W620" s="3">
        <v>780000</v>
      </c>
      <c r="X620" s="3">
        <v>2023</v>
      </c>
      <c r="Y620" s="3">
        <v>2</v>
      </c>
      <c r="Z620" s="3" t="s">
        <v>68</v>
      </c>
      <c r="AA620" s="3" t="str">
        <f>VLOOKUP(Z620,Dealers[],5,FALSE)</f>
        <v>South</v>
      </c>
      <c r="AB620" s="3" t="str" cm="1">
        <f t="array" ref="AB620:AE620">VLOOKUP($Z620,Dealers[],{2,7,8,9},FALSE)</f>
        <v>Hyderabad Automobiles</v>
      </c>
      <c r="AC620" s="3">
        <v>2019</v>
      </c>
      <c r="AD620" s="3">
        <v>4500</v>
      </c>
      <c r="AE620" s="3">
        <v>3.8</v>
      </c>
      <c r="AF620" s="3" t="s">
        <v>831</v>
      </c>
      <c r="AG620" s="3" t="str">
        <f>VLOOKUP($AF620,SalesPerson[],2,FALSE)</f>
        <v>Vivek Das</v>
      </c>
      <c r="AH620" s="3">
        <f>_xlfn.XLOOKUP(AG620,Salespersons!$B:$B,Salespersons!$G:$G,,0)</f>
        <v>8</v>
      </c>
      <c r="AI620" s="3" t="str">
        <f>_xlfn.XLOOKUP(AG620,Salespersons!$B:$B,Salespersons!$I:$I,,0)</f>
        <v>False</v>
      </c>
      <c r="AJ620" s="3" t="s">
        <v>59</v>
      </c>
      <c r="AK620" s="14">
        <f t="shared" si="54"/>
        <v>3.9743589743589741E-2</v>
      </c>
      <c r="AL620" s="5">
        <v>31000</v>
      </c>
      <c r="AM620" s="5">
        <f t="shared" si="55"/>
        <v>749000</v>
      </c>
      <c r="AN620" s="16">
        <f t="shared" si="59"/>
        <v>7.49</v>
      </c>
      <c r="AO620" s="3" t="s">
        <v>31</v>
      </c>
      <c r="AP620" s="3" t="s">
        <v>39</v>
      </c>
      <c r="AQ620" s="3" t="s">
        <v>46</v>
      </c>
      <c r="AR620" s="3" t="s">
        <v>24</v>
      </c>
      <c r="AS620" s="3" t="s">
        <v>4646</v>
      </c>
      <c r="AT620" s="3" t="s">
        <v>4646</v>
      </c>
      <c r="AU620" s="3" t="s">
        <v>4646</v>
      </c>
      <c r="AV620" s="3" t="s">
        <v>4646</v>
      </c>
      <c r="AW620" s="3" t="s">
        <v>4646</v>
      </c>
    </row>
    <row r="621" spans="1:49" x14ac:dyDescent="0.3">
      <c r="A621" s="3" t="s">
        <v>1220</v>
      </c>
      <c r="B621" s="4">
        <v>45949</v>
      </c>
      <c r="C621" s="4" t="str">
        <f t="shared" si="56"/>
        <v>Oct</v>
      </c>
      <c r="D621" s="4" t="str">
        <f t="shared" si="57"/>
        <v>2025</v>
      </c>
      <c r="E621" s="4">
        <v>45968</v>
      </c>
      <c r="F621" s="3" t="s">
        <v>23</v>
      </c>
      <c r="G621" s="3">
        <f t="shared" si="58"/>
        <v>19</v>
      </c>
      <c r="H621" s="3" t="s">
        <v>862</v>
      </c>
      <c r="I621" s="3" t="str">
        <f>VLOOKUP($H621,Customers!$A$1:$I$721,2,FALSE)</f>
        <v>Aman Shah</v>
      </c>
      <c r="J621" s="3" t="str">
        <f>VLOOKUP($H621,Customers!$A$1:$I$721,3,FALSE)</f>
        <v>Male</v>
      </c>
      <c r="K621" s="3">
        <f>VLOOKUP($H621,Customers!$A$1:$I$721,4,FALSE)</f>
        <v>22</v>
      </c>
      <c r="L621" s="3" t="str">
        <f>VLOOKUP($H621,Customers!$A$1:$I$721,5,FALSE)</f>
        <v>Bhubaneswar</v>
      </c>
      <c r="M621" s="3" t="str">
        <f>VLOOKUP($H621,Customers!$A$1:$I$721,6,FALSE)</f>
        <v>Odisha</v>
      </c>
      <c r="N621" s="3" t="str">
        <f>VLOOKUP($H621,Customers!$A$1:$I$721,7,FALSE)</f>
        <v>Business Owner</v>
      </c>
      <c r="O621" s="3">
        <f>VLOOKUP($H621,Customers!$A$1:$I$721,8,FALSE)</f>
        <v>1400000</v>
      </c>
      <c r="P621" s="3" t="str">
        <f>VLOOKUP($H621,Customers!$A$1:$I$721,9,FALSE)</f>
        <v>Corporate</v>
      </c>
      <c r="Q621" s="3" t="s">
        <v>280</v>
      </c>
      <c r="R621" s="3" t="str" cm="1">
        <f t="array" ref="R621:Y621">VLOOKUP($Q621,Cars[],{2,3,4,5,6,7,8,9},FALSE)</f>
        <v>Toyota</v>
      </c>
      <c r="S621" s="3" t="str">
        <v>Urban Cruiser Hyryder</v>
      </c>
      <c r="T621" s="3" t="str">
        <v>SUV</v>
      </c>
      <c r="U621" s="3" t="str">
        <v>Hybrid</v>
      </c>
      <c r="V621" s="3" t="str">
        <v>Automatic</v>
      </c>
      <c r="W621" s="3">
        <v>1350000</v>
      </c>
      <c r="X621" s="3">
        <v>2022</v>
      </c>
      <c r="Y621" s="3">
        <v>5</v>
      </c>
      <c r="Z621" s="3" t="s">
        <v>63</v>
      </c>
      <c r="AA621" s="3" t="str">
        <f>VLOOKUP(Z621,Dealers[],5,FALSE)</f>
        <v>East</v>
      </c>
      <c r="AB621" s="3" t="str" cm="1">
        <f t="array" ref="AB621:AE621">VLOOKUP($Z621,Dealers[],{2,7,8,9},FALSE)</f>
        <v>Bhubaneswar Motors</v>
      </c>
      <c r="AC621" s="3">
        <v>2008</v>
      </c>
      <c r="AD621" s="3">
        <v>4500</v>
      </c>
      <c r="AE621" s="3">
        <v>4.3</v>
      </c>
      <c r="AF621" s="3" t="s">
        <v>64</v>
      </c>
      <c r="AG621" s="3" t="str">
        <f>VLOOKUP($AF621,SalesPerson[],2,FALSE)</f>
        <v>Akash Jain</v>
      </c>
      <c r="AH621" s="3">
        <f>_xlfn.XLOOKUP(AG621,Salespersons!$B:$B,Salespersons!$G:$G,,0)</f>
        <v>5</v>
      </c>
      <c r="AI621" s="3" t="str">
        <f>_xlfn.XLOOKUP(AG621,Salespersons!$B:$B,Salespersons!$I:$I,,0)</f>
        <v>True</v>
      </c>
      <c r="AJ621" s="3" t="s">
        <v>45</v>
      </c>
      <c r="AK621" s="14">
        <f t="shared" si="54"/>
        <v>2.9629629629629631E-2</v>
      </c>
      <c r="AL621" s="5">
        <v>40000</v>
      </c>
      <c r="AM621" s="5">
        <f t="shared" si="55"/>
        <v>1310000</v>
      </c>
      <c r="AN621" s="16">
        <f t="shared" si="59"/>
        <v>13.1</v>
      </c>
      <c r="AO621" s="3" t="s">
        <v>202</v>
      </c>
      <c r="AP621" s="3" t="s">
        <v>70</v>
      </c>
      <c r="AQ621" s="3" t="s">
        <v>86</v>
      </c>
      <c r="AR621" s="3" t="s">
        <v>24</v>
      </c>
      <c r="AS621" s="3" t="str" cm="1">
        <f t="array" ref="AS621:AW621">VLOOKUP($A621,Feedback[],{2,4,5,6,7},FALSE)</f>
        <v>FB0328</v>
      </c>
      <c r="AT621" s="3">
        <v>5</v>
      </c>
      <c r="AU621" s="3">
        <v>10</v>
      </c>
      <c r="AV621" s="3" t="str">
        <v>Phone</v>
      </c>
      <c r="AW621" s="3" t="str">
        <v>None</v>
      </c>
    </row>
    <row r="622" spans="1:49" x14ac:dyDescent="0.3">
      <c r="A622" s="3" t="s">
        <v>1221</v>
      </c>
      <c r="B622" s="4">
        <v>45949</v>
      </c>
      <c r="C622" s="4" t="str">
        <f t="shared" si="56"/>
        <v>Oct</v>
      </c>
      <c r="D622" s="4" t="str">
        <f t="shared" si="57"/>
        <v>2025</v>
      </c>
      <c r="E622" s="3"/>
      <c r="F622" s="3" t="s">
        <v>114</v>
      </c>
      <c r="G622" s="3" t="str">
        <f t="shared" si="58"/>
        <v/>
      </c>
      <c r="H622" s="3" t="s">
        <v>633</v>
      </c>
      <c r="I622" s="3" t="str">
        <f>VLOOKUP($H622,Customers!$A$1:$I$721,2,FALSE)</f>
        <v>Rakesh Gupta</v>
      </c>
      <c r="J622" s="3" t="str">
        <f>VLOOKUP($H622,Customers!$A$1:$I$721,3,FALSE)</f>
        <v>Male</v>
      </c>
      <c r="K622" s="3">
        <f>VLOOKUP($H622,Customers!$A$1:$I$721,4,FALSE)</f>
        <v>22</v>
      </c>
      <c r="L622" s="3" t="str">
        <f>VLOOKUP($H622,Customers!$A$1:$I$721,5,FALSE)</f>
        <v>Mysuru</v>
      </c>
      <c r="M622" s="3" t="str">
        <f>VLOOKUP($H622,Customers!$A$1:$I$721,6,FALSE)</f>
        <v>Karnataka</v>
      </c>
      <c r="N622" s="3" t="str">
        <f>VLOOKUP($H622,Customers!$A$1:$I$721,7,FALSE)</f>
        <v>Salaried - Government</v>
      </c>
      <c r="O622" s="3">
        <f>VLOOKUP($H622,Customers!$A$1:$I$721,8,FALSE)</f>
        <v>1150000</v>
      </c>
      <c r="P622" s="3" t="str">
        <f>VLOOKUP($H622,Customers!$A$1:$I$721,9,FALSE)</f>
        <v>Individual</v>
      </c>
      <c r="Q622" s="3" t="s">
        <v>332</v>
      </c>
      <c r="R622" s="3" t="str" cm="1">
        <f t="array" ref="R622:Y622">VLOOKUP($Q622,Cars[],{2,3,4,5,6,7,8,9},FALSE)</f>
        <v>Kia</v>
      </c>
      <c r="S622" s="3" t="str">
        <v>Seltos</v>
      </c>
      <c r="T622" s="3" t="str">
        <v>SUV</v>
      </c>
      <c r="U622" s="3" t="str">
        <v>Petrol</v>
      </c>
      <c r="V622" s="3" t="str">
        <v>Automatic</v>
      </c>
      <c r="W622" s="3">
        <v>1350000</v>
      </c>
      <c r="X622" s="3">
        <v>2023</v>
      </c>
      <c r="Y622" s="3">
        <v>3</v>
      </c>
      <c r="Z622" s="3" t="s">
        <v>126</v>
      </c>
      <c r="AA622" s="3" t="str">
        <f>VLOOKUP(Z622,Dealers[],5,FALSE)</f>
        <v>South</v>
      </c>
      <c r="AB622" s="3" t="str" cm="1">
        <f t="array" ref="AB622:AE622">VLOOKUP($Z622,Dealers[],{2,7,8,9},FALSE)</f>
        <v>Bengaluru Auto Hub</v>
      </c>
      <c r="AC622" s="3">
        <v>2013</v>
      </c>
      <c r="AD622" s="3">
        <v>12000</v>
      </c>
      <c r="AE622" s="3">
        <v>4.4000000000000004</v>
      </c>
      <c r="AF622" s="3" t="s">
        <v>206</v>
      </c>
      <c r="AG622" s="3" t="str">
        <f>VLOOKUP($AF622,SalesPerson[],2,FALSE)</f>
        <v>Divya Kapoor</v>
      </c>
      <c r="AH622" s="3">
        <f>_xlfn.XLOOKUP(AG622,Salespersons!$B:$B,Salespersons!$G:$G,,0)</f>
        <v>6</v>
      </c>
      <c r="AI622" s="3" t="str">
        <f>_xlfn.XLOOKUP(AG622,Salespersons!$B:$B,Salespersons!$I:$I,,0)</f>
        <v>True</v>
      </c>
      <c r="AJ622" s="3" t="s">
        <v>75</v>
      </c>
      <c r="AK622" s="14">
        <f t="shared" si="54"/>
        <v>0.02</v>
      </c>
      <c r="AL622" s="5">
        <v>27000</v>
      </c>
      <c r="AM622" s="5">
        <f t="shared" si="55"/>
        <v>1323000</v>
      </c>
      <c r="AN622" s="16">
        <f t="shared" si="59"/>
        <v>13.23</v>
      </c>
      <c r="AO622" s="3" t="s">
        <v>31</v>
      </c>
      <c r="AP622" s="3" t="s">
        <v>70</v>
      </c>
      <c r="AQ622" s="3" t="s">
        <v>33</v>
      </c>
      <c r="AR622" s="3" t="s">
        <v>24</v>
      </c>
      <c r="AS622" s="3" t="s">
        <v>4646</v>
      </c>
      <c r="AT622" s="3" t="s">
        <v>4646</v>
      </c>
      <c r="AU622" s="3" t="s">
        <v>4646</v>
      </c>
      <c r="AV622" s="3" t="s">
        <v>4646</v>
      </c>
      <c r="AW622" s="3" t="s">
        <v>4646</v>
      </c>
    </row>
    <row r="623" spans="1:49" x14ac:dyDescent="0.3">
      <c r="A623" s="3" t="s">
        <v>1222</v>
      </c>
      <c r="B623" s="4">
        <v>45949</v>
      </c>
      <c r="C623" s="4" t="str">
        <f t="shared" si="56"/>
        <v>Oct</v>
      </c>
      <c r="D623" s="4" t="str">
        <f t="shared" si="57"/>
        <v>2025</v>
      </c>
      <c r="E623" s="4">
        <v>45968</v>
      </c>
      <c r="F623" s="3" t="s">
        <v>23</v>
      </c>
      <c r="G623" s="3">
        <f t="shared" si="58"/>
        <v>19</v>
      </c>
      <c r="H623" s="3" t="s">
        <v>1223</v>
      </c>
      <c r="I623" s="3" t="str">
        <f>VLOOKUP($H623,Customers!$A$1:$I$721,2,FALSE)</f>
        <v>Gaurav Chauhan</v>
      </c>
      <c r="J623" s="3" t="str">
        <f>VLOOKUP($H623,Customers!$A$1:$I$721,3,FALSE)</f>
        <v>Male</v>
      </c>
      <c r="K623" s="3">
        <f>VLOOKUP($H623,Customers!$A$1:$I$721,4,FALSE)</f>
        <v>37</v>
      </c>
      <c r="L623" s="3" t="str">
        <f>VLOOKUP($H623,Customers!$A$1:$I$721,5,FALSE)</f>
        <v>Surat</v>
      </c>
      <c r="M623" s="3" t="str">
        <f>VLOOKUP($H623,Customers!$A$1:$I$721,6,FALSE)</f>
        <v>Gujarat</v>
      </c>
      <c r="N623" s="3" t="str">
        <f>VLOOKUP($H623,Customers!$A$1:$I$721,7,FALSE)</f>
        <v>Salaried - Private</v>
      </c>
      <c r="O623" s="3">
        <f>VLOOKUP($H623,Customers!$A$1:$I$721,8,FALSE)</f>
        <v>1240000</v>
      </c>
      <c r="P623" s="3" t="str">
        <f>VLOOKUP($H623,Customers!$A$1:$I$721,9,FALSE)</f>
        <v>Individual</v>
      </c>
      <c r="Q623" s="3" t="s">
        <v>50</v>
      </c>
      <c r="R623" s="3" t="str" cm="1">
        <f t="array" ref="R623:Y623">VLOOKUP($Q623,Cars[],{2,3,4,5,6,7,8,9},FALSE)</f>
        <v>Hyundai</v>
      </c>
      <c r="S623" s="3" t="str">
        <v>Venue</v>
      </c>
      <c r="T623" s="3" t="str">
        <v>SUV</v>
      </c>
      <c r="U623" s="3" t="str">
        <v>Petrol</v>
      </c>
      <c r="V623" s="3" t="str">
        <v>Manual</v>
      </c>
      <c r="W623" s="3">
        <v>800000</v>
      </c>
      <c r="X623" s="3">
        <v>2022</v>
      </c>
      <c r="Y623" s="3">
        <v>3</v>
      </c>
      <c r="Z623" s="3" t="s">
        <v>225</v>
      </c>
      <c r="AA623" s="3" t="str">
        <f>VLOOKUP(Z623,Dealers[],5,FALSE)</f>
        <v>West</v>
      </c>
      <c r="AB623" s="3" t="str" cm="1">
        <f t="array" ref="AB623:AE623">VLOOKUP($Z623,Dealers[],{2,7,8,9},FALSE)</f>
        <v>Surat Autoplex</v>
      </c>
      <c r="AC623" s="3">
        <v>2010</v>
      </c>
      <c r="AD623" s="3">
        <v>10000</v>
      </c>
      <c r="AE623" s="3">
        <v>4.4000000000000004</v>
      </c>
      <c r="AF623" s="3" t="s">
        <v>240</v>
      </c>
      <c r="AG623" s="3" t="str">
        <f>VLOOKUP($AF623,SalesPerson[],2,FALSE)</f>
        <v>Vivek Mehta</v>
      </c>
      <c r="AH623" s="3">
        <f>_xlfn.XLOOKUP(AG623,Salespersons!$B:$B,Salespersons!$G:$G,,0)</f>
        <v>4</v>
      </c>
      <c r="AI623" s="3" t="str">
        <f>_xlfn.XLOOKUP(AG623,Salespersons!$B:$B,Salespersons!$I:$I,,0)</f>
        <v>True</v>
      </c>
      <c r="AJ623" s="3" t="s">
        <v>59</v>
      </c>
      <c r="AK623" s="14">
        <f t="shared" si="54"/>
        <v>0</v>
      </c>
      <c r="AL623" s="5">
        <v>0</v>
      </c>
      <c r="AM623" s="5">
        <f t="shared" si="55"/>
        <v>800000</v>
      </c>
      <c r="AN623" s="16">
        <f t="shared" si="59"/>
        <v>8</v>
      </c>
      <c r="AO623" s="3" t="s">
        <v>31</v>
      </c>
      <c r="AP623" s="3" t="s">
        <v>227</v>
      </c>
      <c r="AQ623" s="3" t="s">
        <v>46</v>
      </c>
      <c r="AR623" s="3" t="s">
        <v>24</v>
      </c>
      <c r="AS623" s="3" t="str" cm="1">
        <f t="array" ref="AS623:AW623">VLOOKUP($A623,Feedback[],{2,4,5,6,7},FALSE)</f>
        <v>FB0329</v>
      </c>
      <c r="AT623" s="3">
        <v>5</v>
      </c>
      <c r="AU623" s="3">
        <v>9</v>
      </c>
      <c r="AV623" s="3" t="str">
        <v>Email</v>
      </c>
      <c r="AW623" s="3" t="str">
        <v>None</v>
      </c>
    </row>
    <row r="624" spans="1:49" x14ac:dyDescent="0.3">
      <c r="A624" s="3" t="s">
        <v>1224</v>
      </c>
      <c r="B624" s="4">
        <v>45950</v>
      </c>
      <c r="C624" s="4" t="str">
        <f t="shared" si="56"/>
        <v>Oct</v>
      </c>
      <c r="D624" s="4" t="str">
        <f t="shared" si="57"/>
        <v>2025</v>
      </c>
      <c r="E624" s="4">
        <v>45973</v>
      </c>
      <c r="F624" s="3" t="s">
        <v>23</v>
      </c>
      <c r="G624" s="3">
        <f t="shared" si="58"/>
        <v>23</v>
      </c>
      <c r="H624" s="3" t="s">
        <v>1225</v>
      </c>
      <c r="I624" s="3" t="str">
        <f>VLOOKUP($H624,Customers!$A$1:$I$721,2,FALSE)</f>
        <v>Gaurav Malhotra</v>
      </c>
      <c r="J624" s="3" t="str">
        <f>VLOOKUP($H624,Customers!$A$1:$I$721,3,FALSE)</f>
        <v>Male</v>
      </c>
      <c r="K624" s="3">
        <f>VLOOKUP($H624,Customers!$A$1:$I$721,4,FALSE)</f>
        <v>50</v>
      </c>
      <c r="L624" s="3" t="str">
        <f>VLOOKUP($H624,Customers!$A$1:$I$721,5,FALSE)</f>
        <v>Hyderabad</v>
      </c>
      <c r="M624" s="3" t="str">
        <f>VLOOKUP($H624,Customers!$A$1:$I$721,6,FALSE)</f>
        <v>Telangana</v>
      </c>
      <c r="N624" s="3" t="str">
        <f>VLOOKUP($H624,Customers!$A$1:$I$721,7,FALSE)</f>
        <v>Salaried - Government</v>
      </c>
      <c r="O624" s="3">
        <f>VLOOKUP($H624,Customers!$A$1:$I$721,8,FALSE)</f>
        <v>880000</v>
      </c>
      <c r="P624" s="3" t="str">
        <f>VLOOKUP($H624,Customers!$A$1:$I$721,9,FALSE)</f>
        <v>Individual</v>
      </c>
      <c r="Q624" s="3" t="s">
        <v>138</v>
      </c>
      <c r="R624" s="3" t="str" cm="1">
        <f t="array" ref="R624:Y624">VLOOKUP($Q624,Cars[],{2,3,4,5,6,7,8,9},FALSE)</f>
        <v>Tata</v>
      </c>
      <c r="S624" s="3" t="str">
        <v>Nexon</v>
      </c>
      <c r="T624" s="3" t="str">
        <v>SUV</v>
      </c>
      <c r="U624" s="3" t="str">
        <v>Diesel</v>
      </c>
      <c r="V624" s="3" t="str">
        <v>Manual</v>
      </c>
      <c r="W624" s="3">
        <v>950000</v>
      </c>
      <c r="X624" s="3">
        <v>2023</v>
      </c>
      <c r="Y624" s="3">
        <v>3</v>
      </c>
      <c r="Z624" s="3" t="s">
        <v>68</v>
      </c>
      <c r="AA624" s="3" t="str">
        <f>VLOOKUP(Z624,Dealers[],5,FALSE)</f>
        <v>South</v>
      </c>
      <c r="AB624" s="3" t="str" cm="1">
        <f t="array" ref="AB624:AE624">VLOOKUP($Z624,Dealers[],{2,7,8,9},FALSE)</f>
        <v>Hyderabad Automobiles</v>
      </c>
      <c r="AC624" s="3">
        <v>2019</v>
      </c>
      <c r="AD624" s="3">
        <v>4500</v>
      </c>
      <c r="AE624" s="3">
        <v>3.8</v>
      </c>
      <c r="AF624" s="3" t="s">
        <v>69</v>
      </c>
      <c r="AG624" s="3" t="str">
        <f>VLOOKUP($AF624,SalesPerson[],2,FALSE)</f>
        <v>Mohit Patel</v>
      </c>
      <c r="AH624" s="3">
        <f>_xlfn.XLOOKUP(AG624,Salespersons!$B:$B,Salespersons!$G:$G,,0)</f>
        <v>7</v>
      </c>
      <c r="AI624" s="3" t="str">
        <f>_xlfn.XLOOKUP(AG624,Salespersons!$B:$B,Salespersons!$I:$I,,0)</f>
        <v>True</v>
      </c>
      <c r="AJ624" s="3" t="s">
        <v>78</v>
      </c>
      <c r="AK624" s="14">
        <f t="shared" si="54"/>
        <v>1.7894736842105262E-2</v>
      </c>
      <c r="AL624" s="5">
        <v>17000</v>
      </c>
      <c r="AM624" s="5">
        <f t="shared" si="55"/>
        <v>933000</v>
      </c>
      <c r="AN624" s="16">
        <f t="shared" si="59"/>
        <v>9.33</v>
      </c>
      <c r="AO624" s="3" t="s">
        <v>20</v>
      </c>
      <c r="AP624" s="3" t="s">
        <v>21</v>
      </c>
      <c r="AQ624" s="3" t="s">
        <v>46</v>
      </c>
      <c r="AR624" s="3" t="s">
        <v>24</v>
      </c>
      <c r="AS624" s="3" t="s">
        <v>4646</v>
      </c>
      <c r="AT624" s="3" t="s">
        <v>4646</v>
      </c>
      <c r="AU624" s="3" t="s">
        <v>4646</v>
      </c>
      <c r="AV624" s="3" t="s">
        <v>4646</v>
      </c>
      <c r="AW624" s="3" t="s">
        <v>4646</v>
      </c>
    </row>
    <row r="625" spans="1:49" x14ac:dyDescent="0.3">
      <c r="A625" s="3" t="s">
        <v>1226</v>
      </c>
      <c r="B625" s="4">
        <v>45950</v>
      </c>
      <c r="C625" s="4" t="str">
        <f t="shared" si="56"/>
        <v>Oct</v>
      </c>
      <c r="D625" s="4" t="str">
        <f t="shared" si="57"/>
        <v>2025</v>
      </c>
      <c r="E625" s="4">
        <v>45961</v>
      </c>
      <c r="F625" s="3" t="s">
        <v>23</v>
      </c>
      <c r="G625" s="3">
        <f t="shared" si="58"/>
        <v>11</v>
      </c>
      <c r="H625" s="3" t="s">
        <v>172</v>
      </c>
      <c r="I625" s="3" t="str">
        <f>VLOOKUP($H625,Customers!$A$1:$I$721,2,FALSE)</f>
        <v>Ritu Reddy</v>
      </c>
      <c r="J625" s="3" t="str">
        <f>VLOOKUP($H625,Customers!$A$1:$I$721,3,FALSE)</f>
        <v>Female</v>
      </c>
      <c r="K625" s="3">
        <f>VLOOKUP($H625,Customers!$A$1:$I$721,4,FALSE)</f>
        <v>50</v>
      </c>
      <c r="L625" s="3" t="str">
        <f>VLOOKUP($H625,Customers!$A$1:$I$721,5,FALSE)</f>
        <v>Chennai</v>
      </c>
      <c r="M625" s="3" t="str">
        <f>VLOOKUP($H625,Customers!$A$1:$I$721,6,FALSE)</f>
        <v>Tamil Nadu</v>
      </c>
      <c r="N625" s="3" t="str">
        <f>VLOOKUP($H625,Customers!$A$1:$I$721,7,FALSE)</f>
        <v>Farmer</v>
      </c>
      <c r="O625" s="3">
        <f>VLOOKUP($H625,Customers!$A$1:$I$721,8,FALSE)</f>
        <v>850000</v>
      </c>
      <c r="P625" s="3" t="str">
        <f>VLOOKUP($H625,Customers!$A$1:$I$721,9,FALSE)</f>
        <v>Individual</v>
      </c>
      <c r="Q625" s="3" t="s">
        <v>232</v>
      </c>
      <c r="R625" s="3" t="str" cm="1">
        <f t="array" ref="R625:Y625">VLOOKUP($Q625,Cars[],{2,3,4,5,6,7,8,9},FALSE)</f>
        <v>Mahindra</v>
      </c>
      <c r="S625" s="3" t="str">
        <v>XUV 3XO</v>
      </c>
      <c r="T625" s="3" t="str">
        <v>SUV</v>
      </c>
      <c r="U625" s="3" t="str">
        <v>Petrol</v>
      </c>
      <c r="V625" s="3" t="str">
        <v>Manual</v>
      </c>
      <c r="W625" s="3">
        <v>900000</v>
      </c>
      <c r="X625" s="3">
        <v>2024</v>
      </c>
      <c r="Y625" s="3">
        <v>3</v>
      </c>
      <c r="Z625" s="3" t="s">
        <v>186</v>
      </c>
      <c r="AA625" s="3" t="str">
        <f>VLOOKUP(Z625,Dealers[],5,FALSE)</f>
        <v>South</v>
      </c>
      <c r="AB625" s="3" t="str" cm="1">
        <f t="array" ref="AB625:AE625">VLOOKUP($Z625,Dealers[],{2,7,8,9},FALSE)</f>
        <v>Coimbatore Car World</v>
      </c>
      <c r="AC625" s="3">
        <v>2015</v>
      </c>
      <c r="AD625" s="3">
        <v>4500</v>
      </c>
      <c r="AE625" s="3">
        <v>4.3</v>
      </c>
      <c r="AF625" s="3" t="s">
        <v>187</v>
      </c>
      <c r="AG625" s="3" t="str">
        <f>VLOOKUP($AF625,SalesPerson[],2,FALSE)</f>
        <v>Arjun Verma</v>
      </c>
      <c r="AH625" s="3">
        <f>_xlfn.XLOOKUP(AG625,Salespersons!$B:$B,Salespersons!$G:$G,,0)</f>
        <v>4</v>
      </c>
      <c r="AI625" s="3" t="str">
        <f>_xlfn.XLOOKUP(AG625,Salespersons!$B:$B,Salespersons!$I:$I,,0)</f>
        <v>True</v>
      </c>
      <c r="AJ625" s="3" t="s">
        <v>78</v>
      </c>
      <c r="AK625" s="14">
        <f t="shared" si="54"/>
        <v>0.02</v>
      </c>
      <c r="AL625" s="5">
        <v>18000</v>
      </c>
      <c r="AM625" s="5">
        <f t="shared" si="55"/>
        <v>882000</v>
      </c>
      <c r="AN625" s="16">
        <f t="shared" si="59"/>
        <v>8.82</v>
      </c>
      <c r="AO625" s="3" t="s">
        <v>31</v>
      </c>
      <c r="AP625" s="3" t="s">
        <v>227</v>
      </c>
      <c r="AQ625" s="3" t="s">
        <v>86</v>
      </c>
      <c r="AR625" s="3" t="s">
        <v>47</v>
      </c>
      <c r="AS625" s="3" t="str" cm="1">
        <f t="array" ref="AS625:AW625">VLOOKUP($A625,Feedback[],{2,4,5,6,7},FALSE)</f>
        <v>FB0330</v>
      </c>
      <c r="AT625" s="3">
        <v>5</v>
      </c>
      <c r="AU625" s="3">
        <v>10</v>
      </c>
      <c r="AV625" s="3" t="str">
        <v>Email</v>
      </c>
      <c r="AW625" s="3" t="str">
        <v>None</v>
      </c>
    </row>
    <row r="626" spans="1:49" x14ac:dyDescent="0.3">
      <c r="A626" s="3" t="s">
        <v>1227</v>
      </c>
      <c r="B626" s="4">
        <v>45952</v>
      </c>
      <c r="C626" s="4" t="str">
        <f t="shared" si="56"/>
        <v>Oct</v>
      </c>
      <c r="D626" s="4" t="str">
        <f t="shared" si="57"/>
        <v>2025</v>
      </c>
      <c r="E626" s="4">
        <v>45963</v>
      </c>
      <c r="F626" s="3" t="s">
        <v>23</v>
      </c>
      <c r="G626" s="3">
        <f t="shared" si="58"/>
        <v>11</v>
      </c>
      <c r="H626" s="3" t="s">
        <v>1057</v>
      </c>
      <c r="I626" s="3" t="str">
        <f>VLOOKUP($H626,Customers!$A$1:$I$721,2,FALSE)</f>
        <v>Varun Joshi</v>
      </c>
      <c r="J626" s="3" t="str">
        <f>VLOOKUP($H626,Customers!$A$1:$I$721,3,FALSE)</f>
        <v>Male</v>
      </c>
      <c r="K626" s="3">
        <f>VLOOKUP($H626,Customers!$A$1:$I$721,4,FALSE)</f>
        <v>34</v>
      </c>
      <c r="L626" s="3" t="str">
        <f>VLOOKUP($H626,Customers!$A$1:$I$721,5,FALSE)</f>
        <v>Nagpur</v>
      </c>
      <c r="M626" s="3" t="str">
        <f>VLOOKUP($H626,Customers!$A$1:$I$721,6,FALSE)</f>
        <v>Maharashtra</v>
      </c>
      <c r="N626" s="3" t="str">
        <f>VLOOKUP($H626,Customers!$A$1:$I$721,7,FALSE)</f>
        <v>Self-Employed Professional</v>
      </c>
      <c r="O626" s="3">
        <f>VLOOKUP($H626,Customers!$A$1:$I$721,8,FALSE)</f>
        <v>2260000</v>
      </c>
      <c r="P626" s="3" t="str">
        <f>VLOOKUP($H626,Customers!$A$1:$I$721,9,FALSE)</f>
        <v>Individual</v>
      </c>
      <c r="Q626" s="3" t="s">
        <v>92</v>
      </c>
      <c r="R626" s="3" t="str" cm="1">
        <f t="array" ref="R626:Y626">VLOOKUP($Q626,Cars[],{2,3,4,5,6,7,8,9},FALSE)</f>
        <v>Hyundai</v>
      </c>
      <c r="S626" s="3" t="str">
        <v>Verna</v>
      </c>
      <c r="T626" s="3" t="str">
        <v>Sedan</v>
      </c>
      <c r="U626" s="3" t="str">
        <v>Petrol</v>
      </c>
      <c r="V626" s="3" t="str">
        <v>Automatic</v>
      </c>
      <c r="W626" s="3">
        <v>1100000</v>
      </c>
      <c r="X626" s="3">
        <v>2023</v>
      </c>
      <c r="Y626" s="3">
        <v>2</v>
      </c>
      <c r="Z626" s="3" t="s">
        <v>43</v>
      </c>
      <c r="AA626" s="3" t="str">
        <f>VLOOKUP(Z626,Dealers[],5,FALSE)</f>
        <v>West</v>
      </c>
      <c r="AB626" s="3" t="str" cm="1">
        <f t="array" ref="AB626:AE626">VLOOKUP($Z626,Dealers[],{2,7,8,9},FALSE)</f>
        <v>Nagpur Motors</v>
      </c>
      <c r="AC626" s="3">
        <v>2019</v>
      </c>
      <c r="AD626" s="3">
        <v>12000</v>
      </c>
      <c r="AE626" s="3">
        <v>4.5999999999999996</v>
      </c>
      <c r="AF626" s="3" t="s">
        <v>44</v>
      </c>
      <c r="AG626" s="3" t="str">
        <f>VLOOKUP($AF626,SalesPerson[],2,FALSE)</f>
        <v>Arjun Reddy</v>
      </c>
      <c r="AH626" s="3">
        <f>_xlfn.XLOOKUP(AG626,Salespersons!$B:$B,Salespersons!$G:$G,,0)</f>
        <v>5</v>
      </c>
      <c r="AI626" s="3" t="str">
        <f>_xlfn.XLOOKUP(AG626,Salespersons!$B:$B,Salespersons!$I:$I,,0)</f>
        <v>True</v>
      </c>
      <c r="AJ626" s="3" t="s">
        <v>78</v>
      </c>
      <c r="AK626" s="14">
        <f t="shared" si="54"/>
        <v>0</v>
      </c>
      <c r="AL626" s="5">
        <v>0</v>
      </c>
      <c r="AM626" s="5">
        <f t="shared" si="55"/>
        <v>1100000</v>
      </c>
      <c r="AN626" s="16">
        <f t="shared" si="59"/>
        <v>11</v>
      </c>
      <c r="AO626" s="3" t="s">
        <v>20</v>
      </c>
      <c r="AP626" s="3" t="s">
        <v>21</v>
      </c>
      <c r="AQ626" s="3" t="s">
        <v>22</v>
      </c>
      <c r="AR626" s="3" t="s">
        <v>47</v>
      </c>
      <c r="AS626" s="3" t="str" cm="1">
        <f t="array" ref="AS626:AW626">VLOOKUP($A626,Feedback[],{2,4,5,6,7},FALSE)</f>
        <v>FB0331</v>
      </c>
      <c r="AT626" s="3">
        <v>4</v>
      </c>
      <c r="AU626" s="3">
        <v>7</v>
      </c>
      <c r="AV626" s="3" t="str">
        <v>Online Survey</v>
      </c>
      <c r="AW626" s="3" t="str">
        <v>None</v>
      </c>
    </row>
    <row r="627" spans="1:49" x14ac:dyDescent="0.3">
      <c r="A627" s="3" t="s">
        <v>1228</v>
      </c>
      <c r="B627" s="4">
        <v>45952</v>
      </c>
      <c r="C627" s="4" t="str">
        <f t="shared" si="56"/>
        <v>Oct</v>
      </c>
      <c r="D627" s="4" t="str">
        <f t="shared" si="57"/>
        <v>2025</v>
      </c>
      <c r="E627" s="4">
        <v>45968</v>
      </c>
      <c r="F627" s="3" t="s">
        <v>23</v>
      </c>
      <c r="G627" s="3">
        <f t="shared" si="58"/>
        <v>16</v>
      </c>
      <c r="H627" s="3" t="s">
        <v>835</v>
      </c>
      <c r="I627" s="3" t="str">
        <f>VLOOKUP($H627,Customers!$A$1:$I$721,2,FALSE)</f>
        <v>Vivek Shah</v>
      </c>
      <c r="J627" s="3" t="str">
        <f>VLOOKUP($H627,Customers!$A$1:$I$721,3,FALSE)</f>
        <v>Male</v>
      </c>
      <c r="K627" s="3">
        <f>VLOOKUP($H627,Customers!$A$1:$I$721,4,FALSE)</f>
        <v>39</v>
      </c>
      <c r="L627" s="3" t="str">
        <f>VLOOKUP($H627,Customers!$A$1:$I$721,5,FALSE)</f>
        <v>Pune</v>
      </c>
      <c r="M627" s="3" t="str">
        <f>VLOOKUP($H627,Customers!$A$1:$I$721,6,FALSE)</f>
        <v>Maharashtra</v>
      </c>
      <c r="N627" s="3" t="str">
        <f>VLOOKUP($H627,Customers!$A$1:$I$721,7,FALSE)</f>
        <v>Salaried - Private</v>
      </c>
      <c r="O627" s="3">
        <f>VLOOKUP($H627,Customers!$A$1:$I$721,8,FALSE)</f>
        <v>1170000</v>
      </c>
      <c r="P627" s="3" t="str">
        <f>VLOOKUP($H627,Customers!$A$1:$I$721,9,FALSE)</f>
        <v>Individual</v>
      </c>
      <c r="Q627" s="3" t="s">
        <v>56</v>
      </c>
      <c r="R627" s="3" t="str" cm="1">
        <f t="array" ref="R627:Y627">VLOOKUP($Q627,Cars[],{2,3,4,5,6,7,8,9},FALSE)</f>
        <v>Maruti Suzuki</v>
      </c>
      <c r="S627" s="3" t="str">
        <v>Baleno</v>
      </c>
      <c r="T627" s="3" t="str">
        <v>Hatchback</v>
      </c>
      <c r="U627" s="3" t="str">
        <v>Petrol</v>
      </c>
      <c r="V627" s="3" t="str">
        <v>Automatic</v>
      </c>
      <c r="W627" s="3">
        <v>760000</v>
      </c>
      <c r="X627" s="3">
        <v>2022</v>
      </c>
      <c r="Y627" s="3">
        <v>2</v>
      </c>
      <c r="Z627" s="3" t="s">
        <v>43</v>
      </c>
      <c r="AA627" s="3" t="str">
        <f>VLOOKUP(Z627,Dealers[],5,FALSE)</f>
        <v>West</v>
      </c>
      <c r="AB627" s="3" t="str" cm="1">
        <f t="array" ref="AB627:AE627">VLOOKUP($Z627,Dealers[],{2,7,8,9},FALSE)</f>
        <v>Nagpur Motors</v>
      </c>
      <c r="AC627" s="3">
        <v>2019</v>
      </c>
      <c r="AD627" s="3">
        <v>12000</v>
      </c>
      <c r="AE627" s="3">
        <v>4.5999999999999996</v>
      </c>
      <c r="AF627" s="3" t="s">
        <v>372</v>
      </c>
      <c r="AG627" s="3" t="str">
        <f>VLOOKUP($AF627,SalesPerson[],2,FALSE)</f>
        <v>Gaurav Shah</v>
      </c>
      <c r="AH627" s="3">
        <f>_xlfn.XLOOKUP(AG627,Salespersons!$B:$B,Salespersons!$G:$G,,0)</f>
        <v>4</v>
      </c>
      <c r="AI627" s="3" t="str">
        <f>_xlfn.XLOOKUP(AG627,Salespersons!$B:$B,Salespersons!$I:$I,,0)</f>
        <v>True</v>
      </c>
      <c r="AJ627" s="3" t="s">
        <v>78</v>
      </c>
      <c r="AK627" s="14">
        <f t="shared" si="54"/>
        <v>0</v>
      </c>
      <c r="AL627" s="5">
        <v>0</v>
      </c>
      <c r="AM627" s="5">
        <f t="shared" si="55"/>
        <v>760000</v>
      </c>
      <c r="AN627" s="16">
        <f t="shared" si="59"/>
        <v>7.6</v>
      </c>
      <c r="AO627" s="3" t="s">
        <v>20</v>
      </c>
      <c r="AP627" s="3" t="s">
        <v>21</v>
      </c>
      <c r="AQ627" s="3" t="s">
        <v>22</v>
      </c>
      <c r="AR627" s="3" t="s">
        <v>24</v>
      </c>
      <c r="AS627" s="3" t="s">
        <v>4646</v>
      </c>
      <c r="AT627" s="3" t="s">
        <v>4646</v>
      </c>
      <c r="AU627" s="3" t="s">
        <v>4646</v>
      </c>
      <c r="AV627" s="3" t="s">
        <v>4646</v>
      </c>
      <c r="AW627" s="3" t="s">
        <v>4646</v>
      </c>
    </row>
    <row r="628" spans="1:49" x14ac:dyDescent="0.3">
      <c r="A628" s="3" t="s">
        <v>1229</v>
      </c>
      <c r="B628" s="4">
        <v>45954</v>
      </c>
      <c r="C628" s="4" t="str">
        <f t="shared" si="56"/>
        <v>Oct</v>
      </c>
      <c r="D628" s="4" t="str">
        <f t="shared" si="57"/>
        <v>2025</v>
      </c>
      <c r="E628" s="4">
        <v>45957</v>
      </c>
      <c r="F628" s="3" t="s">
        <v>23</v>
      </c>
      <c r="G628" s="3">
        <f t="shared" si="58"/>
        <v>3</v>
      </c>
      <c r="H628" s="3" t="s">
        <v>389</v>
      </c>
      <c r="I628" s="3" t="str">
        <f>VLOOKUP($H628,Customers!$A$1:$I$721,2,FALSE)</f>
        <v>Sneha Shah</v>
      </c>
      <c r="J628" s="3" t="str">
        <f>VLOOKUP($H628,Customers!$A$1:$I$721,3,FALSE)</f>
        <v>Female</v>
      </c>
      <c r="K628" s="3">
        <f>VLOOKUP($H628,Customers!$A$1:$I$721,4,FALSE)</f>
        <v>31</v>
      </c>
      <c r="L628" s="3" t="str">
        <f>VLOOKUP($H628,Customers!$A$1:$I$721,5,FALSE)</f>
        <v>Guwahati</v>
      </c>
      <c r="M628" s="3" t="str">
        <f>VLOOKUP($H628,Customers!$A$1:$I$721,6,FALSE)</f>
        <v>Assam</v>
      </c>
      <c r="N628" s="3" t="str">
        <f>VLOOKUP($H628,Customers!$A$1:$I$721,7,FALSE)</f>
        <v>Farmer</v>
      </c>
      <c r="O628" s="3">
        <f>VLOOKUP($H628,Customers!$A$1:$I$721,8,FALSE)</f>
        <v>640000</v>
      </c>
      <c r="P628" s="3" t="str">
        <f>VLOOKUP($H628,Customers!$A$1:$I$721,9,FALSE)</f>
        <v>Individual</v>
      </c>
      <c r="Q628" s="3" t="s">
        <v>42</v>
      </c>
      <c r="R628" s="3" t="str" cm="1">
        <f t="array" ref="R628:Y628">VLOOKUP($Q628,Cars[],{2,3,4,5,6,7,8,9},FALSE)</f>
        <v>Maruti Suzuki</v>
      </c>
      <c r="S628" s="3" t="str">
        <v>Swift</v>
      </c>
      <c r="T628" s="3" t="str">
        <v>Hatchback</v>
      </c>
      <c r="U628" s="3" t="str">
        <v>Petrol</v>
      </c>
      <c r="V628" s="3" t="str">
        <v>Manual</v>
      </c>
      <c r="W628" s="3">
        <v>650000</v>
      </c>
      <c r="X628" s="3">
        <v>2024</v>
      </c>
      <c r="Y628" s="3">
        <v>3</v>
      </c>
      <c r="Z628" s="3" t="s">
        <v>134</v>
      </c>
      <c r="AA628" s="3" t="str">
        <f>VLOOKUP(Z628,Dealers[],5,FALSE)</f>
        <v>East</v>
      </c>
      <c r="AB628" s="3" t="str" cm="1">
        <f t="array" ref="AB628:AE628">VLOOKUP($Z628,Dealers[],{2,7,8,9},FALSE)</f>
        <v>Guwahati Automobiles</v>
      </c>
      <c r="AC628" s="3">
        <v>2005</v>
      </c>
      <c r="AD628" s="3">
        <v>12000</v>
      </c>
      <c r="AE628" s="3">
        <v>4.4000000000000004</v>
      </c>
      <c r="AF628" s="3" t="s">
        <v>183</v>
      </c>
      <c r="AG628" s="3" t="str">
        <f>VLOOKUP($AF628,SalesPerson[],2,FALSE)</f>
        <v>Varun Yadav</v>
      </c>
      <c r="AH628" s="3">
        <f>_xlfn.XLOOKUP(AG628,Salespersons!$B:$B,Salespersons!$G:$G,,0)</f>
        <v>6</v>
      </c>
      <c r="AI628" s="3" t="str">
        <f>_xlfn.XLOOKUP(AG628,Salespersons!$B:$B,Salespersons!$I:$I,,0)</f>
        <v>True</v>
      </c>
      <c r="AJ628" s="3" t="s">
        <v>19</v>
      </c>
      <c r="AK628" s="14">
        <f t="shared" si="54"/>
        <v>1.8461538461538463E-2</v>
      </c>
      <c r="AL628" s="5">
        <v>12000</v>
      </c>
      <c r="AM628" s="5">
        <f t="shared" si="55"/>
        <v>638000</v>
      </c>
      <c r="AN628" s="16">
        <f t="shared" si="59"/>
        <v>6.38</v>
      </c>
      <c r="AO628" s="3" t="s">
        <v>20</v>
      </c>
      <c r="AP628" s="3" t="s">
        <v>21</v>
      </c>
      <c r="AQ628" s="3" t="s">
        <v>53</v>
      </c>
      <c r="AR628" s="3" t="s">
        <v>47</v>
      </c>
      <c r="AS628" s="3" t="str" cm="1">
        <f t="array" ref="AS628:AW628">VLOOKUP($A628,Feedback[],{2,4,5,6,7},FALSE)</f>
        <v>FB0332</v>
      </c>
      <c r="AT628" s="3">
        <v>4</v>
      </c>
      <c r="AU628" s="3">
        <v>8</v>
      </c>
      <c r="AV628" s="3" t="str">
        <v>Dealer Visit</v>
      </c>
      <c r="AW628" s="3" t="str">
        <v>None</v>
      </c>
    </row>
    <row r="629" spans="1:49" x14ac:dyDescent="0.3">
      <c r="A629" s="3" t="s">
        <v>1230</v>
      </c>
      <c r="B629" s="4">
        <v>45954</v>
      </c>
      <c r="C629" s="4" t="str">
        <f t="shared" si="56"/>
        <v>Oct</v>
      </c>
      <c r="D629" s="4" t="str">
        <f t="shared" si="57"/>
        <v>2025</v>
      </c>
      <c r="E629" s="4">
        <v>45967</v>
      </c>
      <c r="F629" s="3" t="s">
        <v>23</v>
      </c>
      <c r="G629" s="3">
        <f t="shared" si="58"/>
        <v>13</v>
      </c>
      <c r="H629" s="3" t="s">
        <v>1231</v>
      </c>
      <c r="I629" s="3" t="str">
        <f>VLOOKUP($H629,Customers!$A$1:$I$721,2,FALSE)</f>
        <v>Aman Bose</v>
      </c>
      <c r="J629" s="3" t="str">
        <f>VLOOKUP($H629,Customers!$A$1:$I$721,3,FALSE)</f>
        <v>Male</v>
      </c>
      <c r="K629" s="3">
        <f>VLOOKUP($H629,Customers!$A$1:$I$721,4,FALSE)</f>
        <v>34</v>
      </c>
      <c r="L629" s="3" t="str">
        <f>VLOOKUP($H629,Customers!$A$1:$I$721,5,FALSE)</f>
        <v>Jaipur</v>
      </c>
      <c r="M629" s="3" t="str">
        <f>VLOOKUP($H629,Customers!$A$1:$I$721,6,FALSE)</f>
        <v>Rajasthan</v>
      </c>
      <c r="N629" s="3" t="str">
        <f>VLOOKUP($H629,Customers!$A$1:$I$721,7,FALSE)</f>
        <v>Salaried - Private</v>
      </c>
      <c r="O629" s="3">
        <f>VLOOKUP($H629,Customers!$A$1:$I$721,8,FALSE)</f>
        <v>1020000</v>
      </c>
      <c r="P629" s="3" t="str">
        <f>VLOOKUP($H629,Customers!$A$1:$I$721,9,FALSE)</f>
        <v>Individual</v>
      </c>
      <c r="Q629" s="3" t="s">
        <v>213</v>
      </c>
      <c r="R629" s="3" t="str" cm="1">
        <f t="array" ref="R629:Y629">VLOOKUP($Q629,Cars[],{2,3,4,5,6,7,8,9},FALSE)</f>
        <v>Kia</v>
      </c>
      <c r="S629" s="3" t="str">
        <v>Sonet</v>
      </c>
      <c r="T629" s="3" t="str">
        <v>SUV</v>
      </c>
      <c r="U629" s="3" t="str">
        <v>Diesel</v>
      </c>
      <c r="V629" s="3" t="str">
        <v>Manual</v>
      </c>
      <c r="W629" s="3">
        <v>950000</v>
      </c>
      <c r="X629" s="3">
        <v>2024</v>
      </c>
      <c r="Y629" s="3">
        <v>4</v>
      </c>
      <c r="Z629" s="3" t="s">
        <v>146</v>
      </c>
      <c r="AA629" s="3" t="str">
        <f>VLOOKUP(Z629,Dealers[],5,FALSE)</f>
        <v>North</v>
      </c>
      <c r="AB629" s="3" t="str" cm="1">
        <f t="array" ref="AB629:AE629">VLOOKUP($Z629,Dealers[],{2,7,8,9},FALSE)</f>
        <v>Jaipur Wheels</v>
      </c>
      <c r="AC629" s="3">
        <v>2015</v>
      </c>
      <c r="AD629" s="3">
        <v>3000</v>
      </c>
      <c r="AE629" s="3">
        <v>3.5</v>
      </c>
      <c r="AF629" s="3" t="s">
        <v>384</v>
      </c>
      <c r="AG629" s="3" t="str">
        <f>VLOOKUP($AF629,SalesPerson[],2,FALSE)</f>
        <v>Priya Mishra</v>
      </c>
      <c r="AH629" s="3">
        <f>_xlfn.XLOOKUP(AG629,Salespersons!$B:$B,Salespersons!$G:$G,,0)</f>
        <v>8</v>
      </c>
      <c r="AI629" s="3" t="str">
        <f>_xlfn.XLOOKUP(AG629,Salespersons!$B:$B,Salespersons!$I:$I,,0)</f>
        <v>False</v>
      </c>
      <c r="AJ629" s="3" t="s">
        <v>78</v>
      </c>
      <c r="AK629" s="14">
        <f t="shared" si="54"/>
        <v>0</v>
      </c>
      <c r="AL629" s="5">
        <v>0</v>
      </c>
      <c r="AM629" s="5">
        <f t="shared" si="55"/>
        <v>950000</v>
      </c>
      <c r="AN629" s="16">
        <f t="shared" si="59"/>
        <v>9.5</v>
      </c>
      <c r="AO629" s="3" t="s">
        <v>31</v>
      </c>
      <c r="AP629" s="3" t="s">
        <v>39</v>
      </c>
      <c r="AQ629" s="3" t="s">
        <v>122</v>
      </c>
      <c r="AR629" s="3" t="s">
        <v>24</v>
      </c>
      <c r="AS629" s="3" t="str" cm="1">
        <f t="array" ref="AS629:AW629">VLOOKUP($A629,Feedback[],{2,4,5,6,7},FALSE)</f>
        <v>FB0333</v>
      </c>
      <c r="AT629" s="3">
        <v>4</v>
      </c>
      <c r="AU629" s="3">
        <v>8</v>
      </c>
      <c r="AV629" s="3" t="str">
        <v>Online Survey</v>
      </c>
      <c r="AW629" s="3" t="str">
        <v>None</v>
      </c>
    </row>
    <row r="630" spans="1:49" x14ac:dyDescent="0.3">
      <c r="A630" s="3" t="s">
        <v>1232</v>
      </c>
      <c r="B630" s="4">
        <v>45954</v>
      </c>
      <c r="C630" s="4" t="str">
        <f t="shared" si="56"/>
        <v>Oct</v>
      </c>
      <c r="D630" s="4" t="str">
        <f t="shared" si="57"/>
        <v>2025</v>
      </c>
      <c r="E630" s="4">
        <v>45970</v>
      </c>
      <c r="F630" s="3" t="s">
        <v>23</v>
      </c>
      <c r="G630" s="3">
        <f t="shared" si="58"/>
        <v>16</v>
      </c>
      <c r="H630" s="3" t="s">
        <v>331</v>
      </c>
      <c r="I630" s="3" t="str">
        <f>VLOOKUP($H630,Customers!$A$1:$I$721,2,FALSE)</f>
        <v>Kamal Jain</v>
      </c>
      <c r="J630" s="3" t="str">
        <f>VLOOKUP($H630,Customers!$A$1:$I$721,3,FALSE)</f>
        <v>Male</v>
      </c>
      <c r="K630" s="3">
        <f>VLOOKUP($H630,Customers!$A$1:$I$721,4,FALSE)</f>
        <v>29</v>
      </c>
      <c r="L630" s="3" t="str">
        <f>VLOOKUP($H630,Customers!$A$1:$I$721,5,FALSE)</f>
        <v>Mysuru</v>
      </c>
      <c r="M630" s="3" t="str">
        <f>VLOOKUP($H630,Customers!$A$1:$I$721,6,FALSE)</f>
        <v>Karnataka</v>
      </c>
      <c r="N630" s="3" t="str">
        <f>VLOOKUP($H630,Customers!$A$1:$I$721,7,FALSE)</f>
        <v>Salaried - Government</v>
      </c>
      <c r="O630" s="3">
        <f>VLOOKUP($H630,Customers!$A$1:$I$721,8,FALSE)</f>
        <v>710000</v>
      </c>
      <c r="P630" s="3" t="str">
        <f>VLOOKUP($H630,Customers!$A$1:$I$721,9,FALSE)</f>
        <v>Individual</v>
      </c>
      <c r="Q630" s="3" t="s">
        <v>256</v>
      </c>
      <c r="R630" s="3" t="str" cm="1">
        <f t="array" ref="R630:Y630">VLOOKUP($Q630,Cars[],{2,3,4,5,6,7,8,9},FALSE)</f>
        <v>Maruti Suzuki</v>
      </c>
      <c r="S630" s="3" t="str">
        <v>Alto K10</v>
      </c>
      <c r="T630" s="3" t="str">
        <v>Hatchback</v>
      </c>
      <c r="U630" s="3" t="str">
        <v>Petrol</v>
      </c>
      <c r="V630" s="3" t="str">
        <v>Manual</v>
      </c>
      <c r="W630" s="3">
        <v>425000</v>
      </c>
      <c r="X630" s="3">
        <v>2022</v>
      </c>
      <c r="Y630" s="3">
        <v>3</v>
      </c>
      <c r="Z630" s="3" t="s">
        <v>126</v>
      </c>
      <c r="AA630" s="3" t="str">
        <f>VLOOKUP(Z630,Dealers[],5,FALSE)</f>
        <v>South</v>
      </c>
      <c r="AB630" s="3" t="str" cm="1">
        <f t="array" ref="AB630:AE630">VLOOKUP($Z630,Dealers[],{2,7,8,9},FALSE)</f>
        <v>Bengaluru Auto Hub</v>
      </c>
      <c r="AC630" s="3">
        <v>2013</v>
      </c>
      <c r="AD630" s="3">
        <v>12000</v>
      </c>
      <c r="AE630" s="3">
        <v>4.4000000000000004</v>
      </c>
      <c r="AF630" s="3" t="s">
        <v>127</v>
      </c>
      <c r="AG630" s="3" t="str">
        <f>VLOOKUP($AF630,SalesPerson[],2,FALSE)</f>
        <v>Yash Sharma</v>
      </c>
      <c r="AH630" s="3">
        <f>_xlfn.XLOOKUP(AG630,Salespersons!$B:$B,Salespersons!$G:$G,,0)</f>
        <v>5</v>
      </c>
      <c r="AI630" s="3" t="str">
        <f>_xlfn.XLOOKUP(AG630,Salespersons!$B:$B,Salespersons!$I:$I,,0)</f>
        <v>True</v>
      </c>
      <c r="AJ630" s="3" t="s">
        <v>78</v>
      </c>
      <c r="AK630" s="14">
        <f t="shared" si="54"/>
        <v>0</v>
      </c>
      <c r="AL630" s="5">
        <v>0</v>
      </c>
      <c r="AM630" s="5">
        <f t="shared" si="55"/>
        <v>425000</v>
      </c>
      <c r="AN630" s="16">
        <f t="shared" si="59"/>
        <v>4.25</v>
      </c>
      <c r="AO630" s="3" t="s">
        <v>20</v>
      </c>
      <c r="AP630" s="3" t="s">
        <v>21</v>
      </c>
      <c r="AQ630" s="3" t="s">
        <v>46</v>
      </c>
      <c r="AR630" s="3" t="s">
        <v>24</v>
      </c>
      <c r="AS630" s="3" t="s">
        <v>4646</v>
      </c>
      <c r="AT630" s="3" t="s">
        <v>4646</v>
      </c>
      <c r="AU630" s="3" t="s">
        <v>4646</v>
      </c>
      <c r="AV630" s="3" t="s">
        <v>4646</v>
      </c>
      <c r="AW630" s="3" t="s">
        <v>4646</v>
      </c>
    </row>
    <row r="631" spans="1:49" x14ac:dyDescent="0.3">
      <c r="A631" s="3" t="s">
        <v>1233</v>
      </c>
      <c r="B631" s="4">
        <v>45954</v>
      </c>
      <c r="C631" s="4" t="str">
        <f t="shared" si="56"/>
        <v>Oct</v>
      </c>
      <c r="D631" s="4" t="str">
        <f t="shared" si="57"/>
        <v>2025</v>
      </c>
      <c r="E631" s="4">
        <v>45976</v>
      </c>
      <c r="F631" s="3" t="s">
        <v>23</v>
      </c>
      <c r="G631" s="3">
        <f t="shared" si="58"/>
        <v>22</v>
      </c>
      <c r="H631" s="3" t="s">
        <v>248</v>
      </c>
      <c r="I631" s="3" t="str">
        <f>VLOOKUP($H631,Customers!$A$1:$I$721,2,FALSE)</f>
        <v>Nitin Bose</v>
      </c>
      <c r="J631" s="3" t="str">
        <f>VLOOKUP($H631,Customers!$A$1:$I$721,3,FALSE)</f>
        <v>Male</v>
      </c>
      <c r="K631" s="3">
        <f>VLOOKUP($H631,Customers!$A$1:$I$721,4,FALSE)</f>
        <v>41</v>
      </c>
      <c r="L631" s="3" t="str">
        <f>VLOOKUP($H631,Customers!$A$1:$I$721,5,FALSE)</f>
        <v>Guwahati</v>
      </c>
      <c r="M631" s="3" t="str">
        <f>VLOOKUP($H631,Customers!$A$1:$I$721,6,FALSE)</f>
        <v>Assam</v>
      </c>
      <c r="N631" s="3" t="str">
        <f>VLOOKUP($H631,Customers!$A$1:$I$721,7,FALSE)</f>
        <v>Salaried - Private</v>
      </c>
      <c r="O631" s="3">
        <f>VLOOKUP($H631,Customers!$A$1:$I$721,8,FALSE)</f>
        <v>1250000</v>
      </c>
      <c r="P631" s="3" t="str">
        <f>VLOOKUP($H631,Customers!$A$1:$I$721,9,FALSE)</f>
        <v>Individual</v>
      </c>
      <c r="Q631" s="3" t="s">
        <v>179</v>
      </c>
      <c r="R631" s="3" t="str" cm="1">
        <f t="array" ref="R631:Y631">VLOOKUP($Q631,Cars[],{2,3,4,5,6,7,8,9},FALSE)</f>
        <v>Tata</v>
      </c>
      <c r="S631" s="3" t="str">
        <v>Nexon EV</v>
      </c>
      <c r="T631" s="3" t="str">
        <v>SUV</v>
      </c>
      <c r="U631" s="3" t="str">
        <v>Electric</v>
      </c>
      <c r="V631" s="3" t="str">
        <v>Automatic</v>
      </c>
      <c r="W631" s="3">
        <v>1450000</v>
      </c>
      <c r="X631" s="3">
        <v>2023</v>
      </c>
      <c r="Y631" s="3">
        <v>3</v>
      </c>
      <c r="Z631" s="3" t="s">
        <v>134</v>
      </c>
      <c r="AA631" s="3" t="str">
        <f>VLOOKUP(Z631,Dealers[],5,FALSE)</f>
        <v>East</v>
      </c>
      <c r="AB631" s="3" t="str" cm="1">
        <f t="array" ref="AB631:AE631">VLOOKUP($Z631,Dealers[],{2,7,8,9},FALSE)</f>
        <v>Guwahati Automobiles</v>
      </c>
      <c r="AC631" s="3">
        <v>2005</v>
      </c>
      <c r="AD631" s="3">
        <v>12000</v>
      </c>
      <c r="AE631" s="3">
        <v>4.4000000000000004</v>
      </c>
      <c r="AF631" s="3" t="s">
        <v>183</v>
      </c>
      <c r="AG631" s="3" t="str">
        <f>VLOOKUP($AF631,SalesPerson[],2,FALSE)</f>
        <v>Varun Yadav</v>
      </c>
      <c r="AH631" s="3">
        <f>_xlfn.XLOOKUP(AG631,Salespersons!$B:$B,Salespersons!$G:$G,,0)</f>
        <v>6</v>
      </c>
      <c r="AI631" s="3" t="str">
        <f>_xlfn.XLOOKUP(AG631,Salespersons!$B:$B,Salespersons!$I:$I,,0)</f>
        <v>True</v>
      </c>
      <c r="AJ631" s="3" t="s">
        <v>45</v>
      </c>
      <c r="AK631" s="14">
        <f t="shared" si="54"/>
        <v>0</v>
      </c>
      <c r="AL631" s="5">
        <v>0</v>
      </c>
      <c r="AM631" s="5">
        <f t="shared" si="55"/>
        <v>1450000</v>
      </c>
      <c r="AN631" s="16">
        <f t="shared" si="59"/>
        <v>14.5</v>
      </c>
      <c r="AO631" s="3" t="s">
        <v>20</v>
      </c>
      <c r="AP631" s="3" t="s">
        <v>21</v>
      </c>
      <c r="AQ631" s="3" t="s">
        <v>53</v>
      </c>
      <c r="AR631" s="3" t="s">
        <v>47</v>
      </c>
      <c r="AS631" s="3" t="s">
        <v>4646</v>
      </c>
      <c r="AT631" s="3" t="s">
        <v>4646</v>
      </c>
      <c r="AU631" s="3" t="s">
        <v>4646</v>
      </c>
      <c r="AV631" s="3" t="s">
        <v>4646</v>
      </c>
      <c r="AW631" s="3" t="s">
        <v>4646</v>
      </c>
    </row>
    <row r="632" spans="1:49" x14ac:dyDescent="0.3">
      <c r="A632" s="3" t="s">
        <v>1234</v>
      </c>
      <c r="B632" s="4">
        <v>45955</v>
      </c>
      <c r="C632" s="4" t="str">
        <f t="shared" si="56"/>
        <v>Oct</v>
      </c>
      <c r="D632" s="4" t="str">
        <f t="shared" si="57"/>
        <v>2025</v>
      </c>
      <c r="E632" s="4">
        <v>45984</v>
      </c>
      <c r="F632" s="3" t="s">
        <v>23</v>
      </c>
      <c r="G632" s="3">
        <f t="shared" si="58"/>
        <v>29</v>
      </c>
      <c r="H632" s="3" t="s">
        <v>1105</v>
      </c>
      <c r="I632" s="3" t="str">
        <f>VLOOKUP($H632,Customers!$A$1:$I$721,2,FALSE)</f>
        <v>Lokesh Iyer</v>
      </c>
      <c r="J632" s="3" t="str">
        <f>VLOOKUP($H632,Customers!$A$1:$I$721,3,FALSE)</f>
        <v>Male</v>
      </c>
      <c r="K632" s="3">
        <f>VLOOKUP($H632,Customers!$A$1:$I$721,4,FALSE)</f>
        <v>29</v>
      </c>
      <c r="L632" s="3" t="str">
        <f>VLOOKUP($H632,Customers!$A$1:$I$721,5,FALSE)</f>
        <v>Noida</v>
      </c>
      <c r="M632" s="3" t="str">
        <f>VLOOKUP($H632,Customers!$A$1:$I$721,6,FALSE)</f>
        <v>Uttar Pradesh</v>
      </c>
      <c r="N632" s="3" t="str">
        <f>VLOOKUP($H632,Customers!$A$1:$I$721,7,FALSE)</f>
        <v>Farmer</v>
      </c>
      <c r="O632" s="3">
        <f>VLOOKUP($H632,Customers!$A$1:$I$721,8,FALSE)</f>
        <v>310000</v>
      </c>
      <c r="P632" s="3" t="str">
        <f>VLOOKUP($H632,Customers!$A$1:$I$721,9,FALSE)</f>
        <v>Individual</v>
      </c>
      <c r="Q632" s="3" t="s">
        <v>42</v>
      </c>
      <c r="R632" s="3" t="str" cm="1">
        <f t="array" ref="R632:Y632">VLOOKUP($Q632,Cars[],{2,3,4,5,6,7,8,9},FALSE)</f>
        <v>Maruti Suzuki</v>
      </c>
      <c r="S632" s="3" t="str">
        <v>Swift</v>
      </c>
      <c r="T632" s="3" t="str">
        <v>Hatchback</v>
      </c>
      <c r="U632" s="3" t="str">
        <v>Petrol</v>
      </c>
      <c r="V632" s="3" t="str">
        <v>Manual</v>
      </c>
      <c r="W632" s="3">
        <v>650000</v>
      </c>
      <c r="X632" s="3">
        <v>2024</v>
      </c>
      <c r="Y632" s="3">
        <v>3</v>
      </c>
      <c r="Z632" s="3" t="s">
        <v>173</v>
      </c>
      <c r="AA632" s="3" t="str">
        <f>VLOOKUP(Z632,Dealers[],5,FALSE)</f>
        <v>South</v>
      </c>
      <c r="AB632" s="3" t="str" cm="1">
        <f t="array" ref="AB632:AE632">VLOOKUP($Z632,Dealers[],{2,7,8,9},FALSE)</f>
        <v>Chennai Wheels</v>
      </c>
      <c r="AC632" s="3">
        <v>2007</v>
      </c>
      <c r="AD632" s="3">
        <v>4500</v>
      </c>
      <c r="AE632" s="3">
        <v>4.7</v>
      </c>
      <c r="AF632" s="3" t="s">
        <v>233</v>
      </c>
      <c r="AG632" s="3" t="str">
        <f>VLOOKUP($AF632,SalesPerson[],2,FALSE)</f>
        <v>Anjali Joshi</v>
      </c>
      <c r="AH632" s="3">
        <f>_xlfn.XLOOKUP(AG632,Salespersons!$B:$B,Salespersons!$G:$G,,0)</f>
        <v>8</v>
      </c>
      <c r="AI632" s="3" t="str">
        <f>_xlfn.XLOOKUP(AG632,Salespersons!$B:$B,Salespersons!$I:$I,,0)</f>
        <v>True</v>
      </c>
      <c r="AJ632" s="3" t="s">
        <v>78</v>
      </c>
      <c r="AK632" s="14">
        <f t="shared" si="54"/>
        <v>0</v>
      </c>
      <c r="AL632" s="5">
        <v>0</v>
      </c>
      <c r="AM632" s="5">
        <f t="shared" si="55"/>
        <v>650000</v>
      </c>
      <c r="AN632" s="16">
        <f t="shared" si="59"/>
        <v>6.5</v>
      </c>
      <c r="AO632" s="3" t="s">
        <v>31</v>
      </c>
      <c r="AP632" s="3" t="s">
        <v>180</v>
      </c>
      <c r="AQ632" s="3" t="s">
        <v>86</v>
      </c>
      <c r="AR632" s="3" t="s">
        <v>47</v>
      </c>
      <c r="AS632" s="3" t="str" cm="1">
        <f t="array" ref="AS632:AW632">VLOOKUP($A632,Feedback[],{2,4,5,6,7},FALSE)</f>
        <v>FB0334</v>
      </c>
      <c r="AT632" s="3">
        <v>4</v>
      </c>
      <c r="AU632" s="3">
        <v>8</v>
      </c>
      <c r="AV632" s="3" t="str">
        <v>Online Survey</v>
      </c>
      <c r="AW632" s="3" t="str">
        <v>None</v>
      </c>
    </row>
    <row r="633" spans="1:49" x14ac:dyDescent="0.3">
      <c r="A633" s="3" t="s">
        <v>1235</v>
      </c>
      <c r="B633" s="4">
        <v>45955</v>
      </c>
      <c r="C633" s="4" t="str">
        <f t="shared" si="56"/>
        <v>Oct</v>
      </c>
      <c r="D633" s="4" t="str">
        <f t="shared" si="57"/>
        <v>2025</v>
      </c>
      <c r="E633" s="4">
        <v>45979</v>
      </c>
      <c r="F633" s="3" t="s">
        <v>23</v>
      </c>
      <c r="G633" s="3">
        <f t="shared" si="58"/>
        <v>24</v>
      </c>
      <c r="H633" s="3" t="s">
        <v>434</v>
      </c>
      <c r="I633" s="3" t="str">
        <f>VLOOKUP($H633,Customers!$A$1:$I$721,2,FALSE)</f>
        <v>Karan Agarwal</v>
      </c>
      <c r="J633" s="3" t="str">
        <f>VLOOKUP($H633,Customers!$A$1:$I$721,3,FALSE)</f>
        <v>Male</v>
      </c>
      <c r="K633" s="3">
        <f>VLOOKUP($H633,Customers!$A$1:$I$721,4,FALSE)</f>
        <v>33</v>
      </c>
      <c r="L633" s="3" t="str">
        <f>VLOOKUP($H633,Customers!$A$1:$I$721,5,FALSE)</f>
        <v>Bhubaneswar</v>
      </c>
      <c r="M633" s="3" t="str">
        <f>VLOOKUP($H633,Customers!$A$1:$I$721,6,FALSE)</f>
        <v>Odisha</v>
      </c>
      <c r="N633" s="3" t="str">
        <f>VLOOKUP($H633,Customers!$A$1:$I$721,7,FALSE)</f>
        <v>Engineer</v>
      </c>
      <c r="O633" s="3">
        <f>VLOOKUP($H633,Customers!$A$1:$I$721,8,FALSE)</f>
        <v>2230000</v>
      </c>
      <c r="P633" s="3" t="str">
        <f>VLOOKUP($H633,Customers!$A$1:$I$721,9,FALSE)</f>
        <v>Individual</v>
      </c>
      <c r="Q633" s="3" t="s">
        <v>42</v>
      </c>
      <c r="R633" s="3" t="str" cm="1">
        <f t="array" ref="R633:Y633">VLOOKUP($Q633,Cars[],{2,3,4,5,6,7,8,9},FALSE)</f>
        <v>Maruti Suzuki</v>
      </c>
      <c r="S633" s="3" t="str">
        <v>Swift</v>
      </c>
      <c r="T633" s="3" t="str">
        <v>Hatchback</v>
      </c>
      <c r="U633" s="3" t="str">
        <v>Petrol</v>
      </c>
      <c r="V633" s="3" t="str">
        <v>Manual</v>
      </c>
      <c r="W633" s="3">
        <v>650000</v>
      </c>
      <c r="X633" s="3">
        <v>2024</v>
      </c>
      <c r="Y633" s="3">
        <v>3</v>
      </c>
      <c r="Z633" s="3" t="s">
        <v>63</v>
      </c>
      <c r="AA633" s="3" t="str">
        <f>VLOOKUP(Z633,Dealers[],5,FALSE)</f>
        <v>East</v>
      </c>
      <c r="AB633" s="3" t="str" cm="1">
        <f t="array" ref="AB633:AE633">VLOOKUP($Z633,Dealers[],{2,7,8,9},FALSE)</f>
        <v>Bhubaneswar Motors</v>
      </c>
      <c r="AC633" s="3">
        <v>2008</v>
      </c>
      <c r="AD633" s="3">
        <v>4500</v>
      </c>
      <c r="AE633" s="3">
        <v>4.3</v>
      </c>
      <c r="AF633" s="3" t="s">
        <v>64</v>
      </c>
      <c r="AG633" s="3" t="str">
        <f>VLOOKUP($AF633,SalesPerson[],2,FALSE)</f>
        <v>Akash Jain</v>
      </c>
      <c r="AH633" s="3">
        <f>_xlfn.XLOOKUP(AG633,Salespersons!$B:$B,Salespersons!$G:$G,,0)</f>
        <v>5</v>
      </c>
      <c r="AI633" s="3" t="str">
        <f>_xlfn.XLOOKUP(AG633,Salespersons!$B:$B,Salespersons!$I:$I,,0)</f>
        <v>True</v>
      </c>
      <c r="AJ633" s="3" t="s">
        <v>19</v>
      </c>
      <c r="AK633" s="14">
        <f t="shared" si="54"/>
        <v>3.8461538461538464E-2</v>
      </c>
      <c r="AL633" s="5">
        <v>25000</v>
      </c>
      <c r="AM633" s="5">
        <f t="shared" si="55"/>
        <v>625000</v>
      </c>
      <c r="AN633" s="16">
        <f t="shared" si="59"/>
        <v>6.25</v>
      </c>
      <c r="AO633" s="3" t="s">
        <v>31</v>
      </c>
      <c r="AP633" s="3" t="s">
        <v>227</v>
      </c>
      <c r="AQ633" s="3" t="s">
        <v>22</v>
      </c>
      <c r="AR633" s="3" t="s">
        <v>24</v>
      </c>
      <c r="AS633" s="3" t="s">
        <v>4646</v>
      </c>
      <c r="AT633" s="3" t="s">
        <v>4646</v>
      </c>
      <c r="AU633" s="3" t="s">
        <v>4646</v>
      </c>
      <c r="AV633" s="3" t="s">
        <v>4646</v>
      </c>
      <c r="AW633" s="3" t="s">
        <v>4646</v>
      </c>
    </row>
    <row r="634" spans="1:49" x14ac:dyDescent="0.3">
      <c r="A634" s="3" t="s">
        <v>1236</v>
      </c>
      <c r="B634" s="4">
        <v>45956</v>
      </c>
      <c r="C634" s="4" t="str">
        <f t="shared" si="56"/>
        <v>Oct</v>
      </c>
      <c r="D634" s="4" t="str">
        <f t="shared" si="57"/>
        <v>2025</v>
      </c>
      <c r="E634" s="4">
        <v>45972</v>
      </c>
      <c r="F634" s="3" t="s">
        <v>23</v>
      </c>
      <c r="G634" s="3">
        <f t="shared" si="58"/>
        <v>16</v>
      </c>
      <c r="H634" s="3" t="s">
        <v>1237</v>
      </c>
      <c r="I634" s="3" t="str">
        <f>VLOOKUP($H634,Customers!$A$1:$I$721,2,FALSE)</f>
        <v>Tanvi Agarwal</v>
      </c>
      <c r="J634" s="3" t="str">
        <f>VLOOKUP($H634,Customers!$A$1:$I$721,3,FALSE)</f>
        <v>Female</v>
      </c>
      <c r="K634" s="3">
        <f>VLOOKUP($H634,Customers!$A$1:$I$721,4,FALSE)</f>
        <v>53</v>
      </c>
      <c r="L634" s="3" t="str">
        <f>VLOOKUP($H634,Customers!$A$1:$I$721,5,FALSE)</f>
        <v>Ahmedabad</v>
      </c>
      <c r="M634" s="3" t="str">
        <f>VLOOKUP($H634,Customers!$A$1:$I$721,6,FALSE)</f>
        <v>Gujarat</v>
      </c>
      <c r="N634" s="3" t="str">
        <f>VLOOKUP($H634,Customers!$A$1:$I$721,7,FALSE)</f>
        <v>Farmer</v>
      </c>
      <c r="O634" s="3">
        <f>VLOOKUP($H634,Customers!$A$1:$I$721,8,FALSE)</f>
        <v>320000</v>
      </c>
      <c r="P634" s="3" t="str">
        <f>VLOOKUP($H634,Customers!$A$1:$I$721,9,FALSE)</f>
        <v>Individual</v>
      </c>
      <c r="Q634" s="3" t="s">
        <v>81</v>
      </c>
      <c r="R634" s="3" t="str" cm="1">
        <f t="array" ref="R634:Y634">VLOOKUP($Q634,Cars[],{2,3,4,5,6,7,8,9},FALSE)</f>
        <v>Tata</v>
      </c>
      <c r="S634" s="3" t="str">
        <v>Tiago</v>
      </c>
      <c r="T634" s="3" t="str">
        <v>Hatchback</v>
      </c>
      <c r="U634" s="3" t="str">
        <v>Petrol</v>
      </c>
      <c r="V634" s="3" t="str">
        <v>Manual</v>
      </c>
      <c r="W634" s="3">
        <v>570000</v>
      </c>
      <c r="X634" s="3">
        <v>2022</v>
      </c>
      <c r="Y634" s="3">
        <v>3</v>
      </c>
      <c r="Z634" s="3" t="s">
        <v>225</v>
      </c>
      <c r="AA634" s="3" t="str">
        <f>VLOOKUP(Z634,Dealers[],5,FALSE)</f>
        <v>West</v>
      </c>
      <c r="AB634" s="3" t="str" cm="1">
        <f t="array" ref="AB634:AE634">VLOOKUP($Z634,Dealers[],{2,7,8,9},FALSE)</f>
        <v>Surat Autoplex</v>
      </c>
      <c r="AC634" s="3">
        <v>2010</v>
      </c>
      <c r="AD634" s="3">
        <v>10000</v>
      </c>
      <c r="AE634" s="3">
        <v>4.4000000000000004</v>
      </c>
      <c r="AF634" s="3" t="s">
        <v>585</v>
      </c>
      <c r="AG634" s="3" t="str">
        <f>VLOOKUP($AF634,SalesPerson[],2,FALSE)</f>
        <v>Jatin Chauhan</v>
      </c>
      <c r="AH634" s="3">
        <f>_xlfn.XLOOKUP(AG634,Salespersons!$B:$B,Salespersons!$G:$G,,0)</f>
        <v>6</v>
      </c>
      <c r="AI634" s="3" t="str">
        <f>_xlfn.XLOOKUP(AG634,Salespersons!$B:$B,Salespersons!$I:$I,,0)</f>
        <v>True</v>
      </c>
      <c r="AJ634" s="3" t="s">
        <v>19</v>
      </c>
      <c r="AK634" s="14">
        <f t="shared" si="54"/>
        <v>0</v>
      </c>
      <c r="AL634" s="5">
        <v>0</v>
      </c>
      <c r="AM634" s="5">
        <f t="shared" si="55"/>
        <v>570000</v>
      </c>
      <c r="AN634" s="16">
        <f t="shared" si="59"/>
        <v>5.7</v>
      </c>
      <c r="AO634" s="3" t="s">
        <v>95</v>
      </c>
      <c r="AP634" s="3" t="s">
        <v>39</v>
      </c>
      <c r="AQ634" s="3" t="s">
        <v>86</v>
      </c>
      <c r="AR634" s="3" t="s">
        <v>47</v>
      </c>
      <c r="AS634" s="3" t="str" cm="1">
        <f t="array" ref="AS634:AW634">VLOOKUP($A634,Feedback[],{2,4,5,6,7},FALSE)</f>
        <v>FB0335</v>
      </c>
      <c r="AT634" s="3">
        <v>5</v>
      </c>
      <c r="AU634" s="3">
        <v>10</v>
      </c>
      <c r="AV634" s="3" t="str">
        <v>Email</v>
      </c>
      <c r="AW634" s="3" t="str">
        <v>None</v>
      </c>
    </row>
    <row r="635" spans="1:49" x14ac:dyDescent="0.3">
      <c r="A635" s="3" t="s">
        <v>1238</v>
      </c>
      <c r="B635" s="4">
        <v>45956</v>
      </c>
      <c r="C635" s="4" t="str">
        <f t="shared" si="56"/>
        <v>Oct</v>
      </c>
      <c r="D635" s="4" t="str">
        <f t="shared" si="57"/>
        <v>2025</v>
      </c>
      <c r="E635" s="4">
        <v>45973</v>
      </c>
      <c r="F635" s="3" t="s">
        <v>23</v>
      </c>
      <c r="G635" s="3">
        <f t="shared" si="58"/>
        <v>17</v>
      </c>
      <c r="H635" s="3" t="s">
        <v>611</v>
      </c>
      <c r="I635" s="3" t="str">
        <f>VLOOKUP($H635,Customers!$A$1:$I$721,2,FALSE)</f>
        <v>Meera Sharma</v>
      </c>
      <c r="J635" s="3" t="str">
        <f>VLOOKUP($H635,Customers!$A$1:$I$721,3,FALSE)</f>
        <v>Female</v>
      </c>
      <c r="K635" s="3">
        <f>VLOOKUP($H635,Customers!$A$1:$I$721,4,FALSE)</f>
        <v>32</v>
      </c>
      <c r="L635" s="3" t="str">
        <f>VLOOKUP($H635,Customers!$A$1:$I$721,5,FALSE)</f>
        <v>Bhubaneswar</v>
      </c>
      <c r="M635" s="3" t="str">
        <f>VLOOKUP($H635,Customers!$A$1:$I$721,6,FALSE)</f>
        <v>Odisha</v>
      </c>
      <c r="N635" s="3" t="str">
        <f>VLOOKUP($H635,Customers!$A$1:$I$721,7,FALSE)</f>
        <v>Business Owner</v>
      </c>
      <c r="O635" s="3">
        <f>VLOOKUP($H635,Customers!$A$1:$I$721,8,FALSE)</f>
        <v>1910000</v>
      </c>
      <c r="P635" s="3" t="str">
        <f>VLOOKUP($H635,Customers!$A$1:$I$721,9,FALSE)</f>
        <v>Individual</v>
      </c>
      <c r="Q635" s="3" t="s">
        <v>50</v>
      </c>
      <c r="R635" s="3" t="str" cm="1">
        <f t="array" ref="R635:Y635">VLOOKUP($Q635,Cars[],{2,3,4,5,6,7,8,9},FALSE)</f>
        <v>Hyundai</v>
      </c>
      <c r="S635" s="3" t="str">
        <v>Venue</v>
      </c>
      <c r="T635" s="3" t="str">
        <v>SUV</v>
      </c>
      <c r="U635" s="3" t="str">
        <v>Petrol</v>
      </c>
      <c r="V635" s="3" t="str">
        <v>Manual</v>
      </c>
      <c r="W635" s="3">
        <v>800000</v>
      </c>
      <c r="X635" s="3">
        <v>2022</v>
      </c>
      <c r="Y635" s="3">
        <v>3</v>
      </c>
      <c r="Z635" s="3" t="s">
        <v>63</v>
      </c>
      <c r="AA635" s="3" t="str">
        <f>VLOOKUP(Z635,Dealers[],5,FALSE)</f>
        <v>East</v>
      </c>
      <c r="AB635" s="3" t="str" cm="1">
        <f t="array" ref="AB635:AE635">VLOOKUP($Z635,Dealers[],{2,7,8,9},FALSE)</f>
        <v>Bhubaneswar Motors</v>
      </c>
      <c r="AC635" s="3">
        <v>2008</v>
      </c>
      <c r="AD635" s="3">
        <v>4500</v>
      </c>
      <c r="AE635" s="3">
        <v>4.3</v>
      </c>
      <c r="AF635" s="3" t="s">
        <v>64</v>
      </c>
      <c r="AG635" s="3" t="str">
        <f>VLOOKUP($AF635,SalesPerson[],2,FALSE)</f>
        <v>Akash Jain</v>
      </c>
      <c r="AH635" s="3">
        <f>_xlfn.XLOOKUP(AG635,Salespersons!$B:$B,Salespersons!$G:$G,,0)</f>
        <v>5</v>
      </c>
      <c r="AI635" s="3" t="str">
        <f>_xlfn.XLOOKUP(AG635,Salespersons!$B:$B,Salespersons!$I:$I,,0)</f>
        <v>True</v>
      </c>
      <c r="AJ635" s="3" t="s">
        <v>59</v>
      </c>
      <c r="AK635" s="14">
        <f t="shared" si="54"/>
        <v>4.6249999999999999E-2</v>
      </c>
      <c r="AL635" s="5">
        <v>37000</v>
      </c>
      <c r="AM635" s="5">
        <f t="shared" si="55"/>
        <v>763000</v>
      </c>
      <c r="AN635" s="16">
        <f t="shared" si="59"/>
        <v>7.63</v>
      </c>
      <c r="AO635" s="3" t="s">
        <v>20</v>
      </c>
      <c r="AP635" s="3" t="s">
        <v>21</v>
      </c>
      <c r="AQ635" s="3" t="s">
        <v>119</v>
      </c>
      <c r="AR635" s="3" t="s">
        <v>47</v>
      </c>
      <c r="AS635" s="3" t="str" cm="1">
        <f t="array" ref="AS635:AW635">VLOOKUP($A635,Feedback[],{2,4,5,6,7},FALSE)</f>
        <v>FB0336</v>
      </c>
      <c r="AT635" s="3">
        <v>3</v>
      </c>
      <c r="AU635" s="3">
        <v>7</v>
      </c>
      <c r="AV635" s="3" t="str">
        <v>Dealer Visit</v>
      </c>
      <c r="AW635" s="3" t="str">
        <v>None</v>
      </c>
    </row>
    <row r="636" spans="1:49" x14ac:dyDescent="0.3">
      <c r="A636" s="3" t="s">
        <v>1239</v>
      </c>
      <c r="B636" s="4">
        <v>45956</v>
      </c>
      <c r="C636" s="4" t="str">
        <f t="shared" si="56"/>
        <v>Oct</v>
      </c>
      <c r="D636" s="4" t="str">
        <f t="shared" si="57"/>
        <v>2025</v>
      </c>
      <c r="E636" s="4">
        <v>45974</v>
      </c>
      <c r="F636" s="3" t="s">
        <v>23</v>
      </c>
      <c r="G636" s="3">
        <f t="shared" si="58"/>
        <v>18</v>
      </c>
      <c r="H636" s="3" t="s">
        <v>1240</v>
      </c>
      <c r="I636" s="3" t="str">
        <f>VLOOKUP($H636,Customers!$A$1:$I$721,2,FALSE)</f>
        <v>Nisha Das</v>
      </c>
      <c r="J636" s="3" t="str">
        <f>VLOOKUP($H636,Customers!$A$1:$I$721,3,FALSE)</f>
        <v>Female</v>
      </c>
      <c r="K636" s="3">
        <f>VLOOKUP($H636,Customers!$A$1:$I$721,4,FALSE)</f>
        <v>37</v>
      </c>
      <c r="L636" s="3" t="str">
        <f>VLOOKUP($H636,Customers!$A$1:$I$721,5,FALSE)</f>
        <v>Surat</v>
      </c>
      <c r="M636" s="3" t="str">
        <f>VLOOKUP($H636,Customers!$A$1:$I$721,6,FALSE)</f>
        <v>Gujarat</v>
      </c>
      <c r="N636" s="3" t="str">
        <f>VLOOKUP($H636,Customers!$A$1:$I$721,7,FALSE)</f>
        <v>Business Owner</v>
      </c>
      <c r="O636" s="3">
        <f>VLOOKUP($H636,Customers!$A$1:$I$721,8,FALSE)</f>
        <v>1640000</v>
      </c>
      <c r="P636" s="3" t="str">
        <f>VLOOKUP($H636,Customers!$A$1:$I$721,9,FALSE)</f>
        <v>Corporate</v>
      </c>
      <c r="Q636" s="3" t="s">
        <v>92</v>
      </c>
      <c r="R636" s="3" t="str" cm="1">
        <f t="array" ref="R636:Y636">VLOOKUP($Q636,Cars[],{2,3,4,5,6,7,8,9},FALSE)</f>
        <v>Hyundai</v>
      </c>
      <c r="S636" s="3" t="str">
        <v>Verna</v>
      </c>
      <c r="T636" s="3" t="str">
        <v>Sedan</v>
      </c>
      <c r="U636" s="3" t="str">
        <v>Petrol</v>
      </c>
      <c r="V636" s="3" t="str">
        <v>Automatic</v>
      </c>
      <c r="W636" s="3">
        <v>1100000</v>
      </c>
      <c r="X636" s="3">
        <v>2023</v>
      </c>
      <c r="Y636" s="3">
        <v>2</v>
      </c>
      <c r="Z636" s="3" t="s">
        <v>304</v>
      </c>
      <c r="AA636" s="3" t="str">
        <f>VLOOKUP(Z636,Dealers[],5,FALSE)</f>
        <v>South</v>
      </c>
      <c r="AB636" s="3" t="str" cm="1">
        <f t="array" ref="AB636:AE636">VLOOKUP($Z636,Dealers[],{2,7,8,9},FALSE)</f>
        <v>Kochi Auto Hub</v>
      </c>
      <c r="AC636" s="3">
        <v>2013</v>
      </c>
      <c r="AD636" s="3">
        <v>12000</v>
      </c>
      <c r="AE636" s="3">
        <v>4.2</v>
      </c>
      <c r="AF636" s="3" t="s">
        <v>705</v>
      </c>
      <c r="AG636" s="3" t="str">
        <f>VLOOKUP($AF636,SalesPerson[],2,FALSE)</f>
        <v>Imran Das</v>
      </c>
      <c r="AH636" s="3">
        <f>_xlfn.XLOOKUP(AG636,Salespersons!$B:$B,Salespersons!$G:$G,,0)</f>
        <v>7</v>
      </c>
      <c r="AI636" s="3" t="str">
        <f>_xlfn.XLOOKUP(AG636,Salespersons!$B:$B,Salespersons!$I:$I,,0)</f>
        <v>True</v>
      </c>
      <c r="AJ636" s="3" t="s">
        <v>19</v>
      </c>
      <c r="AK636" s="14">
        <f t="shared" si="54"/>
        <v>0</v>
      </c>
      <c r="AL636" s="5">
        <v>0</v>
      </c>
      <c r="AM636" s="5">
        <f t="shared" si="55"/>
        <v>1100000</v>
      </c>
      <c r="AN636" s="16">
        <f t="shared" si="59"/>
        <v>11</v>
      </c>
      <c r="AO636" s="3" t="s">
        <v>202</v>
      </c>
      <c r="AP636" s="3" t="s">
        <v>70</v>
      </c>
      <c r="AQ636" s="3" t="s">
        <v>119</v>
      </c>
      <c r="AR636" s="3" t="s">
        <v>24</v>
      </c>
      <c r="AS636" s="3" t="s">
        <v>4646</v>
      </c>
      <c r="AT636" s="3" t="s">
        <v>4646</v>
      </c>
      <c r="AU636" s="3" t="s">
        <v>4646</v>
      </c>
      <c r="AV636" s="3" t="s">
        <v>4646</v>
      </c>
      <c r="AW636" s="3" t="s">
        <v>4646</v>
      </c>
    </row>
    <row r="637" spans="1:49" x14ac:dyDescent="0.3">
      <c r="A637" s="3" t="s">
        <v>1241</v>
      </c>
      <c r="B637" s="4">
        <v>45956</v>
      </c>
      <c r="C637" s="4" t="str">
        <f t="shared" si="56"/>
        <v>Oct</v>
      </c>
      <c r="D637" s="4" t="str">
        <f t="shared" si="57"/>
        <v>2025</v>
      </c>
      <c r="E637" s="4">
        <v>45967</v>
      </c>
      <c r="F637" s="3" t="s">
        <v>23</v>
      </c>
      <c r="G637" s="3">
        <f t="shared" si="58"/>
        <v>11</v>
      </c>
      <c r="H637" s="3" t="s">
        <v>116</v>
      </c>
      <c r="I637" s="3" t="str">
        <f>VLOOKUP($H637,Customers!$A$1:$I$721,2,FALSE)</f>
        <v>Mahesh Malhotra</v>
      </c>
      <c r="J637" s="3" t="str">
        <f>VLOOKUP($H637,Customers!$A$1:$I$721,3,FALSE)</f>
        <v>Male</v>
      </c>
      <c r="K637" s="3">
        <f>VLOOKUP($H637,Customers!$A$1:$I$721,4,FALSE)</f>
        <v>46</v>
      </c>
      <c r="L637" s="3" t="str">
        <f>VLOOKUP($H637,Customers!$A$1:$I$721,5,FALSE)</f>
        <v>Panipat</v>
      </c>
      <c r="M637" s="3" t="str">
        <f>VLOOKUP($H637,Customers!$A$1:$I$721,6,FALSE)</f>
        <v>Haryana</v>
      </c>
      <c r="N637" s="3" t="str">
        <f>VLOOKUP($H637,Customers!$A$1:$I$721,7,FALSE)</f>
        <v>Salaried - Private</v>
      </c>
      <c r="O637" s="3">
        <f>VLOOKUP($H637,Customers!$A$1:$I$721,8,FALSE)</f>
        <v>1690000</v>
      </c>
      <c r="P637" s="3" t="str">
        <f>VLOOKUP($H637,Customers!$A$1:$I$721,9,FALSE)</f>
        <v>Individual</v>
      </c>
      <c r="Q637" s="3" t="s">
        <v>213</v>
      </c>
      <c r="R637" s="3" t="str" cm="1">
        <f t="array" ref="R637:Y637">VLOOKUP($Q637,Cars[],{2,3,4,5,6,7,8,9},FALSE)</f>
        <v>Kia</v>
      </c>
      <c r="S637" s="3" t="str">
        <v>Sonet</v>
      </c>
      <c r="T637" s="3" t="str">
        <v>SUV</v>
      </c>
      <c r="U637" s="3" t="str">
        <v>Diesel</v>
      </c>
      <c r="V637" s="3" t="str">
        <v>Manual</v>
      </c>
      <c r="W637" s="3">
        <v>950000</v>
      </c>
      <c r="X637" s="3">
        <v>2024</v>
      </c>
      <c r="Y637" s="3">
        <v>4</v>
      </c>
      <c r="Z637" s="3" t="s">
        <v>57</v>
      </c>
      <c r="AA637" s="3" t="str">
        <f>VLOOKUP(Z637,Dealers[],5,FALSE)</f>
        <v>North</v>
      </c>
      <c r="AB637" s="3" t="str" cm="1">
        <f t="array" ref="AB637:AE637">VLOOKUP($Z637,Dealers[],{2,7,8,9},FALSE)</f>
        <v>Gurugram Autoplex</v>
      </c>
      <c r="AC637" s="3">
        <v>2007</v>
      </c>
      <c r="AD637" s="3">
        <v>10000</v>
      </c>
      <c r="AE637" s="3">
        <v>4</v>
      </c>
      <c r="AF637" s="3" t="s">
        <v>934</v>
      </c>
      <c r="AG637" s="3" t="str">
        <f>VLOOKUP($AF637,SalesPerson[],2,FALSE)</f>
        <v>Ayesha Rao</v>
      </c>
      <c r="AH637" s="3">
        <f>_xlfn.XLOOKUP(AG637,Salespersons!$B:$B,Salespersons!$G:$G,,0)</f>
        <v>6</v>
      </c>
      <c r="AI637" s="3" t="str">
        <f>_xlfn.XLOOKUP(AG637,Salespersons!$B:$B,Salespersons!$I:$I,,0)</f>
        <v>False</v>
      </c>
      <c r="AJ637" s="3" t="s">
        <v>45</v>
      </c>
      <c r="AK637" s="14">
        <f t="shared" si="54"/>
        <v>2.736842105263158E-2</v>
      </c>
      <c r="AL637" s="5">
        <v>26000</v>
      </c>
      <c r="AM637" s="5">
        <f t="shared" si="55"/>
        <v>924000</v>
      </c>
      <c r="AN637" s="16">
        <f t="shared" si="59"/>
        <v>9.24</v>
      </c>
      <c r="AO637" s="3" t="s">
        <v>31</v>
      </c>
      <c r="AP637" s="3" t="s">
        <v>39</v>
      </c>
      <c r="AQ637" s="3" t="s">
        <v>122</v>
      </c>
      <c r="AR637" s="3" t="s">
        <v>24</v>
      </c>
      <c r="AS637" s="3" t="s">
        <v>4646</v>
      </c>
      <c r="AT637" s="3" t="s">
        <v>4646</v>
      </c>
      <c r="AU637" s="3" t="s">
        <v>4646</v>
      </c>
      <c r="AV637" s="3" t="s">
        <v>4646</v>
      </c>
      <c r="AW637" s="3" t="s">
        <v>4646</v>
      </c>
    </row>
    <row r="638" spans="1:49" x14ac:dyDescent="0.3">
      <c r="A638" s="3" t="s">
        <v>1242</v>
      </c>
      <c r="B638" s="4">
        <v>45956</v>
      </c>
      <c r="C638" s="4" t="str">
        <f t="shared" si="56"/>
        <v>Oct</v>
      </c>
      <c r="D638" s="4" t="str">
        <f t="shared" si="57"/>
        <v>2025</v>
      </c>
      <c r="E638" s="4">
        <v>45964</v>
      </c>
      <c r="F638" s="3" t="s">
        <v>23</v>
      </c>
      <c r="G638" s="3">
        <f t="shared" si="58"/>
        <v>8</v>
      </c>
      <c r="H638" s="3" t="s">
        <v>725</v>
      </c>
      <c r="I638" s="3" t="str">
        <f>VLOOKUP($H638,Customers!$A$1:$I$721,2,FALSE)</f>
        <v>Jatin Singh</v>
      </c>
      <c r="J638" s="3" t="str">
        <f>VLOOKUP($H638,Customers!$A$1:$I$721,3,FALSE)</f>
        <v>Male</v>
      </c>
      <c r="K638" s="3">
        <f>VLOOKUP($H638,Customers!$A$1:$I$721,4,FALSE)</f>
        <v>21</v>
      </c>
      <c r="L638" s="3" t="str">
        <f>VLOOKUP($H638,Customers!$A$1:$I$721,5,FALSE)</f>
        <v>Kochi</v>
      </c>
      <c r="M638" s="3" t="str">
        <f>VLOOKUP($H638,Customers!$A$1:$I$721,6,FALSE)</f>
        <v>Kerala</v>
      </c>
      <c r="N638" s="3" t="str">
        <f>VLOOKUP($H638,Customers!$A$1:$I$721,7,FALSE)</f>
        <v>Doctor</v>
      </c>
      <c r="O638" s="3">
        <f>VLOOKUP($H638,Customers!$A$1:$I$721,8,FALSE)</f>
        <v>3390000</v>
      </c>
      <c r="P638" s="3" t="str">
        <f>VLOOKUP($H638,Customers!$A$1:$I$721,9,FALSE)</f>
        <v>Individual</v>
      </c>
      <c r="Q638" s="3" t="s">
        <v>153</v>
      </c>
      <c r="R638" s="3" t="str" cm="1">
        <f t="array" ref="R638:Y638">VLOOKUP($Q638,Cars[],{2,3,4,5,6,7,8,9},FALSE)</f>
        <v>Honda</v>
      </c>
      <c r="S638" s="3" t="str">
        <v>Amaze</v>
      </c>
      <c r="T638" s="3" t="str">
        <v>Sedan</v>
      </c>
      <c r="U638" s="3" t="str">
        <v>Petrol</v>
      </c>
      <c r="V638" s="3" t="str">
        <v>Manual</v>
      </c>
      <c r="W638" s="3">
        <v>800000</v>
      </c>
      <c r="X638" s="3">
        <v>2024</v>
      </c>
      <c r="Y638" s="3">
        <v>3</v>
      </c>
      <c r="Z638" s="3" t="s">
        <v>304</v>
      </c>
      <c r="AA638" s="3" t="str">
        <f>VLOOKUP(Z638,Dealers[],5,FALSE)</f>
        <v>South</v>
      </c>
      <c r="AB638" s="3" t="str" cm="1">
        <f t="array" ref="AB638:AE638">VLOOKUP($Z638,Dealers[],{2,7,8,9},FALSE)</f>
        <v>Kochi Auto Hub</v>
      </c>
      <c r="AC638" s="3">
        <v>2013</v>
      </c>
      <c r="AD638" s="3">
        <v>12000</v>
      </c>
      <c r="AE638" s="3">
        <v>4.2</v>
      </c>
      <c r="AF638" s="3" t="s">
        <v>305</v>
      </c>
      <c r="AG638" s="3" t="str">
        <f>VLOOKUP($AF638,SalesPerson[],2,FALSE)</f>
        <v>Meera Saini</v>
      </c>
      <c r="AH638" s="3">
        <f>_xlfn.XLOOKUP(AG638,Salespersons!$B:$B,Salespersons!$G:$G,,0)</f>
        <v>8</v>
      </c>
      <c r="AI638" s="3" t="str">
        <f>_xlfn.XLOOKUP(AG638,Salespersons!$B:$B,Salespersons!$I:$I,,0)</f>
        <v>True</v>
      </c>
      <c r="AJ638" s="3" t="s">
        <v>59</v>
      </c>
      <c r="AK638" s="14">
        <f t="shared" si="54"/>
        <v>2.5000000000000001E-2</v>
      </c>
      <c r="AL638" s="5">
        <v>20000</v>
      </c>
      <c r="AM638" s="5">
        <f t="shared" si="55"/>
        <v>780000</v>
      </c>
      <c r="AN638" s="16">
        <f t="shared" si="59"/>
        <v>7.8</v>
      </c>
      <c r="AO638" s="3" t="s">
        <v>95</v>
      </c>
      <c r="AP638" s="3" t="s">
        <v>32</v>
      </c>
      <c r="AQ638" s="3" t="s">
        <v>46</v>
      </c>
      <c r="AR638" s="3" t="s">
        <v>24</v>
      </c>
      <c r="AS638" s="3" t="s">
        <v>4646</v>
      </c>
      <c r="AT638" s="3" t="s">
        <v>4646</v>
      </c>
      <c r="AU638" s="3" t="s">
        <v>4646</v>
      </c>
      <c r="AV638" s="3" t="s">
        <v>4646</v>
      </c>
      <c r="AW638" s="3" t="s">
        <v>4646</v>
      </c>
    </row>
    <row r="639" spans="1:49" x14ac:dyDescent="0.3">
      <c r="A639" s="3" t="s">
        <v>1243</v>
      </c>
      <c r="B639" s="4">
        <v>45957</v>
      </c>
      <c r="C639" s="4" t="str">
        <f t="shared" si="56"/>
        <v>Oct</v>
      </c>
      <c r="D639" s="4" t="str">
        <f t="shared" si="57"/>
        <v>2025</v>
      </c>
      <c r="E639" s="4">
        <v>45961</v>
      </c>
      <c r="F639" s="3" t="s">
        <v>23</v>
      </c>
      <c r="G639" s="3">
        <f t="shared" si="58"/>
        <v>4</v>
      </c>
      <c r="H639" s="3" t="s">
        <v>1244</v>
      </c>
      <c r="I639" s="3" t="str">
        <f>VLOOKUP($H639,Customers!$A$1:$I$721,2,FALSE)</f>
        <v>Anjali Bose</v>
      </c>
      <c r="J639" s="3" t="str">
        <f>VLOOKUP($H639,Customers!$A$1:$I$721,3,FALSE)</f>
        <v>Female</v>
      </c>
      <c r="K639" s="3">
        <f>VLOOKUP($H639,Customers!$A$1:$I$721,4,FALSE)</f>
        <v>36</v>
      </c>
      <c r="L639" s="3" t="str">
        <f>VLOOKUP($H639,Customers!$A$1:$I$721,5,FALSE)</f>
        <v>Gurugram</v>
      </c>
      <c r="M639" s="3" t="str">
        <f>VLOOKUP($H639,Customers!$A$1:$I$721,6,FALSE)</f>
        <v>Haryana</v>
      </c>
      <c r="N639" s="3" t="str">
        <f>VLOOKUP($H639,Customers!$A$1:$I$721,7,FALSE)</f>
        <v>Salaried - Private</v>
      </c>
      <c r="O639" s="3">
        <f>VLOOKUP($H639,Customers!$A$1:$I$721,8,FALSE)</f>
        <v>1290000</v>
      </c>
      <c r="P639" s="3" t="str">
        <f>VLOOKUP($H639,Customers!$A$1:$I$721,9,FALSE)</f>
        <v>Individual</v>
      </c>
      <c r="Q639" s="3" t="s">
        <v>283</v>
      </c>
      <c r="R639" s="3" t="str" cm="1">
        <f t="array" ref="R639:Y639">VLOOKUP($Q639,Cars[],{2,3,4,5,6,7,8,9},FALSE)</f>
        <v>Mahindra</v>
      </c>
      <c r="S639" s="3" t="str">
        <v>Thar</v>
      </c>
      <c r="T639" s="3" t="str">
        <v>SUV</v>
      </c>
      <c r="U639" s="3" t="str">
        <v>Diesel</v>
      </c>
      <c r="V639" s="3" t="str">
        <v>Manual</v>
      </c>
      <c r="W639" s="3">
        <v>1250000</v>
      </c>
      <c r="X639" s="3">
        <v>2020</v>
      </c>
      <c r="Y639" s="3">
        <v>2</v>
      </c>
      <c r="Z639" s="3" t="s">
        <v>43</v>
      </c>
      <c r="AA639" s="3" t="str">
        <f>VLOOKUP(Z639,Dealers[],5,FALSE)</f>
        <v>West</v>
      </c>
      <c r="AB639" s="3" t="str" cm="1">
        <f t="array" ref="AB639:AE639">VLOOKUP($Z639,Dealers[],{2,7,8,9},FALSE)</f>
        <v>Nagpur Motors</v>
      </c>
      <c r="AC639" s="3">
        <v>2019</v>
      </c>
      <c r="AD639" s="3">
        <v>12000</v>
      </c>
      <c r="AE639" s="3">
        <v>4.5999999999999996</v>
      </c>
      <c r="AF639" s="3" t="s">
        <v>44</v>
      </c>
      <c r="AG639" s="3" t="str">
        <f>VLOOKUP($AF639,SalesPerson[],2,FALSE)</f>
        <v>Arjun Reddy</v>
      </c>
      <c r="AH639" s="3">
        <f>_xlfn.XLOOKUP(AG639,Salespersons!$B:$B,Salespersons!$G:$G,,0)</f>
        <v>5</v>
      </c>
      <c r="AI639" s="3" t="str">
        <f>_xlfn.XLOOKUP(AG639,Salespersons!$B:$B,Salespersons!$I:$I,,0)</f>
        <v>True</v>
      </c>
      <c r="AJ639" s="3" t="s">
        <v>19</v>
      </c>
      <c r="AK639" s="14">
        <f t="shared" si="54"/>
        <v>0</v>
      </c>
      <c r="AL639" s="5">
        <v>0</v>
      </c>
      <c r="AM639" s="5">
        <f t="shared" si="55"/>
        <v>1250000</v>
      </c>
      <c r="AN639" s="16">
        <f t="shared" si="59"/>
        <v>12.5</v>
      </c>
      <c r="AO639" s="3" t="s">
        <v>31</v>
      </c>
      <c r="AP639" s="3" t="s">
        <v>96</v>
      </c>
      <c r="AQ639" s="3" t="s">
        <v>33</v>
      </c>
      <c r="AR639" s="3" t="s">
        <v>47</v>
      </c>
      <c r="AS639" s="3" t="s">
        <v>4646</v>
      </c>
      <c r="AT639" s="3" t="s">
        <v>4646</v>
      </c>
      <c r="AU639" s="3" t="s">
        <v>4646</v>
      </c>
      <c r="AV639" s="3" t="s">
        <v>4646</v>
      </c>
      <c r="AW639" s="3" t="s">
        <v>4646</v>
      </c>
    </row>
    <row r="640" spans="1:49" x14ac:dyDescent="0.3">
      <c r="A640" s="3" t="s">
        <v>1245</v>
      </c>
      <c r="B640" s="4">
        <v>45957</v>
      </c>
      <c r="C640" s="4" t="str">
        <f t="shared" si="56"/>
        <v>Oct</v>
      </c>
      <c r="D640" s="4" t="str">
        <f t="shared" si="57"/>
        <v>2025</v>
      </c>
      <c r="E640" s="4">
        <v>45983</v>
      </c>
      <c r="F640" s="3" t="s">
        <v>23</v>
      </c>
      <c r="G640" s="3">
        <f t="shared" si="58"/>
        <v>26</v>
      </c>
      <c r="H640" s="3" t="s">
        <v>821</v>
      </c>
      <c r="I640" s="3" t="str">
        <f>VLOOKUP($H640,Customers!$A$1:$I$721,2,FALSE)</f>
        <v>Karan Das</v>
      </c>
      <c r="J640" s="3" t="str">
        <f>VLOOKUP($H640,Customers!$A$1:$I$721,3,FALSE)</f>
        <v>Male</v>
      </c>
      <c r="K640" s="3">
        <f>VLOOKUP($H640,Customers!$A$1:$I$721,4,FALSE)</f>
        <v>39</v>
      </c>
      <c r="L640" s="3" t="str">
        <f>VLOOKUP($H640,Customers!$A$1:$I$721,5,FALSE)</f>
        <v>Kochi</v>
      </c>
      <c r="M640" s="3" t="str">
        <f>VLOOKUP($H640,Customers!$A$1:$I$721,6,FALSE)</f>
        <v>Kerala</v>
      </c>
      <c r="N640" s="3" t="str">
        <f>VLOOKUP($H640,Customers!$A$1:$I$721,7,FALSE)</f>
        <v>Self-Employed Professional</v>
      </c>
      <c r="O640" s="3">
        <f>VLOOKUP($H640,Customers!$A$1:$I$721,8,FALSE)</f>
        <v>1530000</v>
      </c>
      <c r="P640" s="3" t="str">
        <f>VLOOKUP($H640,Customers!$A$1:$I$721,9,FALSE)</f>
        <v>Individual</v>
      </c>
      <c r="Q640" s="3" t="s">
        <v>205</v>
      </c>
      <c r="R640" s="3" t="str" cm="1">
        <f t="array" ref="R640:Y640">VLOOKUP($Q640,Cars[],{2,3,4,5,6,7,8,9},FALSE)</f>
        <v>Maruti Suzuki</v>
      </c>
      <c r="S640" s="3" t="str">
        <v>Grand Vitara</v>
      </c>
      <c r="T640" s="3" t="str">
        <v>SUV</v>
      </c>
      <c r="U640" s="3" t="str">
        <v>Hybrid</v>
      </c>
      <c r="V640" s="3" t="str">
        <v>Automatic</v>
      </c>
      <c r="W640" s="3">
        <v>1150000</v>
      </c>
      <c r="X640" s="3">
        <v>2022</v>
      </c>
      <c r="Y640" s="3">
        <v>3</v>
      </c>
      <c r="Z640" s="3" t="s">
        <v>304</v>
      </c>
      <c r="AA640" s="3" t="str">
        <f>VLOOKUP(Z640,Dealers[],5,FALSE)</f>
        <v>South</v>
      </c>
      <c r="AB640" s="3" t="str" cm="1">
        <f t="array" ref="AB640:AE640">VLOOKUP($Z640,Dealers[],{2,7,8,9},FALSE)</f>
        <v>Kochi Auto Hub</v>
      </c>
      <c r="AC640" s="3">
        <v>2013</v>
      </c>
      <c r="AD640" s="3">
        <v>12000</v>
      </c>
      <c r="AE640" s="3">
        <v>4.2</v>
      </c>
      <c r="AF640" s="3" t="s">
        <v>305</v>
      </c>
      <c r="AG640" s="3" t="str">
        <f>VLOOKUP($AF640,SalesPerson[],2,FALSE)</f>
        <v>Meera Saini</v>
      </c>
      <c r="AH640" s="3">
        <f>_xlfn.XLOOKUP(AG640,Salespersons!$B:$B,Salespersons!$G:$G,,0)</f>
        <v>8</v>
      </c>
      <c r="AI640" s="3" t="str">
        <f>_xlfn.XLOOKUP(AG640,Salespersons!$B:$B,Salespersons!$I:$I,,0)</f>
        <v>True</v>
      </c>
      <c r="AJ640" s="3" t="s">
        <v>78</v>
      </c>
      <c r="AK640" s="14">
        <f t="shared" si="54"/>
        <v>3.3913043478260872E-2</v>
      </c>
      <c r="AL640" s="5">
        <v>39000</v>
      </c>
      <c r="AM640" s="5">
        <f t="shared" si="55"/>
        <v>1111000</v>
      </c>
      <c r="AN640" s="16">
        <f t="shared" si="59"/>
        <v>11.11</v>
      </c>
      <c r="AO640" s="3" t="s">
        <v>31</v>
      </c>
      <c r="AP640" s="3" t="s">
        <v>100</v>
      </c>
      <c r="AQ640" s="3" t="s">
        <v>33</v>
      </c>
      <c r="AR640" s="3" t="s">
        <v>24</v>
      </c>
      <c r="AS640" s="3" t="str" cm="1">
        <f t="array" ref="AS640:AW640">VLOOKUP($A640,Feedback[],{2,4,5,6,7},FALSE)</f>
        <v>FB0337</v>
      </c>
      <c r="AT640" s="3">
        <v>4</v>
      </c>
      <c r="AU640" s="3">
        <v>9</v>
      </c>
      <c r="AV640" s="3" t="str">
        <v>Email</v>
      </c>
      <c r="AW640" s="3" t="str">
        <v>None</v>
      </c>
    </row>
    <row r="641" spans="1:49" x14ac:dyDescent="0.3">
      <c r="A641" s="3" t="s">
        <v>1246</v>
      </c>
      <c r="B641" s="4">
        <v>45958</v>
      </c>
      <c r="C641" s="4" t="str">
        <f t="shared" si="56"/>
        <v>Oct</v>
      </c>
      <c r="D641" s="4" t="str">
        <f t="shared" si="57"/>
        <v>2025</v>
      </c>
      <c r="E641" s="4">
        <v>45979</v>
      </c>
      <c r="F641" s="3" t="s">
        <v>23</v>
      </c>
      <c r="G641" s="3">
        <f t="shared" si="58"/>
        <v>21</v>
      </c>
      <c r="H641" s="3" t="s">
        <v>376</v>
      </c>
      <c r="I641" s="3" t="str">
        <f>VLOOKUP($H641,Customers!$A$1:$I$721,2,FALSE)</f>
        <v>Akash Agarwal</v>
      </c>
      <c r="J641" s="3" t="str">
        <f>VLOOKUP($H641,Customers!$A$1:$I$721,3,FALSE)</f>
        <v>Male</v>
      </c>
      <c r="K641" s="3">
        <f>VLOOKUP($H641,Customers!$A$1:$I$721,4,FALSE)</f>
        <v>53</v>
      </c>
      <c r="L641" s="3" t="str">
        <f>VLOOKUP($H641,Customers!$A$1:$I$721,5,FALSE)</f>
        <v>Panipat</v>
      </c>
      <c r="M641" s="3" t="str">
        <f>VLOOKUP($H641,Customers!$A$1:$I$721,6,FALSE)</f>
        <v>Haryana</v>
      </c>
      <c r="N641" s="3" t="str">
        <f>VLOOKUP($H641,Customers!$A$1:$I$721,7,FALSE)</f>
        <v>Engineer</v>
      </c>
      <c r="O641" s="3">
        <f>VLOOKUP($H641,Customers!$A$1:$I$721,8,FALSE)</f>
        <v>890000</v>
      </c>
      <c r="P641" s="3" t="str">
        <f>VLOOKUP($H641,Customers!$A$1:$I$721,9,FALSE)</f>
        <v>Individual</v>
      </c>
      <c r="Q641" s="3" t="s">
        <v>256</v>
      </c>
      <c r="R641" s="3" t="str" cm="1">
        <f t="array" ref="R641:Y641">VLOOKUP($Q641,Cars[],{2,3,4,5,6,7,8,9},FALSE)</f>
        <v>Maruti Suzuki</v>
      </c>
      <c r="S641" s="3" t="str">
        <v>Alto K10</v>
      </c>
      <c r="T641" s="3" t="str">
        <v>Hatchback</v>
      </c>
      <c r="U641" s="3" t="str">
        <v>Petrol</v>
      </c>
      <c r="V641" s="3" t="str">
        <v>Manual</v>
      </c>
      <c r="W641" s="3">
        <v>425000</v>
      </c>
      <c r="X641" s="3">
        <v>2022</v>
      </c>
      <c r="Y641" s="3">
        <v>3</v>
      </c>
      <c r="Z641" s="3" t="s">
        <v>51</v>
      </c>
      <c r="AA641" s="3" t="str">
        <f>VLOOKUP(Z641,Dealers[],5,FALSE)</f>
        <v>North</v>
      </c>
      <c r="AB641" s="3" t="str" cm="1">
        <f t="array" ref="AB641:AE641">VLOOKUP($Z641,Dealers[],{2,7,8,9},FALSE)</f>
        <v>Panipat Motors</v>
      </c>
      <c r="AC641" s="3">
        <v>2012</v>
      </c>
      <c r="AD641" s="3">
        <v>10000</v>
      </c>
      <c r="AE641" s="3">
        <v>4.2</v>
      </c>
      <c r="AF641" s="3" t="s">
        <v>118</v>
      </c>
      <c r="AG641" s="3" t="str">
        <f>VLOOKUP($AF641,SalesPerson[],2,FALSE)</f>
        <v>Rahul Rao</v>
      </c>
      <c r="AH641" s="3">
        <f>_xlfn.XLOOKUP(AG641,Salespersons!$B:$B,Salespersons!$G:$G,,0)</f>
        <v>5</v>
      </c>
      <c r="AI641" s="3" t="str">
        <f>_xlfn.XLOOKUP(AG641,Salespersons!$B:$B,Salespersons!$I:$I,,0)</f>
        <v>True</v>
      </c>
      <c r="AJ641" s="3" t="s">
        <v>78</v>
      </c>
      <c r="AK641" s="14">
        <f t="shared" si="54"/>
        <v>1.8823529411764704E-2</v>
      </c>
      <c r="AL641" s="5">
        <v>8000</v>
      </c>
      <c r="AM641" s="5">
        <f t="shared" si="55"/>
        <v>417000</v>
      </c>
      <c r="AN641" s="16">
        <f t="shared" si="59"/>
        <v>4.17</v>
      </c>
      <c r="AO641" s="3" t="s">
        <v>20</v>
      </c>
      <c r="AP641" s="3" t="s">
        <v>21</v>
      </c>
      <c r="AQ641" s="3" t="s">
        <v>122</v>
      </c>
      <c r="AR641" s="3" t="s">
        <v>24</v>
      </c>
      <c r="AS641" s="3" t="s">
        <v>4646</v>
      </c>
      <c r="AT641" s="3" t="s">
        <v>4646</v>
      </c>
      <c r="AU641" s="3" t="s">
        <v>4646</v>
      </c>
      <c r="AV641" s="3" t="s">
        <v>4646</v>
      </c>
      <c r="AW641" s="3" t="s">
        <v>4646</v>
      </c>
    </row>
    <row r="642" spans="1:49" x14ac:dyDescent="0.3">
      <c r="A642" s="3" t="s">
        <v>1247</v>
      </c>
      <c r="B642" s="4">
        <v>45958</v>
      </c>
      <c r="C642" s="4" t="str">
        <f t="shared" si="56"/>
        <v>Oct</v>
      </c>
      <c r="D642" s="4" t="str">
        <f t="shared" si="57"/>
        <v>2025</v>
      </c>
      <c r="E642" s="4">
        <v>45979</v>
      </c>
      <c r="F642" s="3" t="s">
        <v>23</v>
      </c>
      <c r="G642" s="3">
        <f t="shared" si="58"/>
        <v>21</v>
      </c>
      <c r="H642" s="3" t="s">
        <v>1248</v>
      </c>
      <c r="I642" s="3" t="str">
        <f>VLOOKUP($H642,Customers!$A$1:$I$721,2,FALSE)</f>
        <v>Lokesh Iyer</v>
      </c>
      <c r="J642" s="3" t="str">
        <f>VLOOKUP($H642,Customers!$A$1:$I$721,3,FALSE)</f>
        <v>Male</v>
      </c>
      <c r="K642" s="3">
        <f>VLOOKUP($H642,Customers!$A$1:$I$721,4,FALSE)</f>
        <v>22</v>
      </c>
      <c r="L642" s="3" t="str">
        <f>VLOOKUP($H642,Customers!$A$1:$I$721,5,FALSE)</f>
        <v>Gurugram</v>
      </c>
      <c r="M642" s="3" t="str">
        <f>VLOOKUP($H642,Customers!$A$1:$I$721,6,FALSE)</f>
        <v>Haryana</v>
      </c>
      <c r="N642" s="3" t="str">
        <f>VLOOKUP($H642,Customers!$A$1:$I$721,7,FALSE)</f>
        <v>Self-Employed Professional</v>
      </c>
      <c r="O642" s="3">
        <f>VLOOKUP($H642,Customers!$A$1:$I$721,8,FALSE)</f>
        <v>1940000</v>
      </c>
      <c r="P642" s="3" t="str">
        <f>VLOOKUP($H642,Customers!$A$1:$I$721,9,FALSE)</f>
        <v>Individual</v>
      </c>
      <c r="Q642" s="3" t="s">
        <v>138</v>
      </c>
      <c r="R642" s="3" t="str" cm="1">
        <f t="array" ref="R642:Y642">VLOOKUP($Q642,Cars[],{2,3,4,5,6,7,8,9},FALSE)</f>
        <v>Tata</v>
      </c>
      <c r="S642" s="3" t="str">
        <v>Nexon</v>
      </c>
      <c r="T642" s="3" t="str">
        <v>SUV</v>
      </c>
      <c r="U642" s="3" t="str">
        <v>Diesel</v>
      </c>
      <c r="V642" s="3" t="str">
        <v>Manual</v>
      </c>
      <c r="W642" s="3">
        <v>950000</v>
      </c>
      <c r="X642" s="3">
        <v>2023</v>
      </c>
      <c r="Y642" s="3">
        <v>3</v>
      </c>
      <c r="Z642" s="3" t="s">
        <v>51</v>
      </c>
      <c r="AA642" s="3" t="str">
        <f>VLOOKUP(Z642,Dealers[],5,FALSE)</f>
        <v>North</v>
      </c>
      <c r="AB642" s="3" t="str" cm="1">
        <f t="array" ref="AB642:AE642">VLOOKUP($Z642,Dealers[],{2,7,8,9},FALSE)</f>
        <v>Panipat Motors</v>
      </c>
      <c r="AC642" s="3">
        <v>2012</v>
      </c>
      <c r="AD642" s="3">
        <v>10000</v>
      </c>
      <c r="AE642" s="3">
        <v>4.2</v>
      </c>
      <c r="AF642" s="3" t="s">
        <v>118</v>
      </c>
      <c r="AG642" s="3" t="str">
        <f>VLOOKUP($AF642,SalesPerson[],2,FALSE)</f>
        <v>Rahul Rao</v>
      </c>
      <c r="AH642" s="3">
        <f>_xlfn.XLOOKUP(AG642,Salespersons!$B:$B,Salespersons!$G:$G,,0)</f>
        <v>5</v>
      </c>
      <c r="AI642" s="3" t="str">
        <f>_xlfn.XLOOKUP(AG642,Salespersons!$B:$B,Salespersons!$I:$I,,0)</f>
        <v>True</v>
      </c>
      <c r="AJ642" s="3" t="s">
        <v>30</v>
      </c>
      <c r="AK642" s="14">
        <f t="shared" ref="AK642:AK705" si="60">AL642/W642</f>
        <v>1.7894736842105262E-2</v>
      </c>
      <c r="AL642" s="5">
        <v>17000</v>
      </c>
      <c r="AM642" s="5">
        <f t="shared" ref="AM642:AM705" si="61">W642-AL642</f>
        <v>933000</v>
      </c>
      <c r="AN642" s="16">
        <f t="shared" si="59"/>
        <v>9.33</v>
      </c>
      <c r="AO642" s="3" t="s">
        <v>31</v>
      </c>
      <c r="AP642" s="3" t="s">
        <v>70</v>
      </c>
      <c r="AQ642" s="3" t="s">
        <v>86</v>
      </c>
      <c r="AR642" s="3" t="s">
        <v>47</v>
      </c>
      <c r="AS642" s="3" t="str" cm="1">
        <f t="array" ref="AS642:AW642">VLOOKUP($A642,Feedback[],{2,4,5,6,7},FALSE)</f>
        <v>FB0338</v>
      </c>
      <c r="AT642" s="3">
        <v>2</v>
      </c>
      <c r="AU642" s="3">
        <v>6</v>
      </c>
      <c r="AV642" s="3" t="str">
        <v>Online Survey</v>
      </c>
      <c r="AW642" s="3" t="str">
        <v>Vehicle Quality</v>
      </c>
    </row>
    <row r="643" spans="1:49" x14ac:dyDescent="0.3">
      <c r="A643" s="3" t="s">
        <v>1249</v>
      </c>
      <c r="B643" s="4">
        <v>45958</v>
      </c>
      <c r="C643" s="4" t="str">
        <f t="shared" ref="C643:C706" si="62">TEXT(B643,"mmm")</f>
        <v>Oct</v>
      </c>
      <c r="D643" s="4" t="str">
        <f t="shared" ref="D643:D706" si="63">TEXT(B643,"yyyy")</f>
        <v>2025</v>
      </c>
      <c r="E643" s="4">
        <v>45976</v>
      </c>
      <c r="F643" s="3" t="s">
        <v>23</v>
      </c>
      <c r="G643" s="3">
        <f t="shared" ref="G643:G706" si="64">IF(E643=0,"",E643-B643)</f>
        <v>18</v>
      </c>
      <c r="H643" s="3" t="s">
        <v>459</v>
      </c>
      <c r="I643" s="3" t="str">
        <f>VLOOKUP($H643,Customers!$A$1:$I$721,2,FALSE)</f>
        <v>Ashok Patel</v>
      </c>
      <c r="J643" s="3" t="str">
        <f>VLOOKUP($H643,Customers!$A$1:$I$721,3,FALSE)</f>
        <v>Male</v>
      </c>
      <c r="K643" s="3">
        <f>VLOOKUP($H643,Customers!$A$1:$I$721,4,FALSE)</f>
        <v>39</v>
      </c>
      <c r="L643" s="3" t="str">
        <f>VLOOKUP($H643,Customers!$A$1:$I$721,5,FALSE)</f>
        <v>Indore</v>
      </c>
      <c r="M643" s="3" t="str">
        <f>VLOOKUP($H643,Customers!$A$1:$I$721,6,FALSE)</f>
        <v>Madhya Pradesh</v>
      </c>
      <c r="N643" s="3" t="str">
        <f>VLOOKUP($H643,Customers!$A$1:$I$721,7,FALSE)</f>
        <v>Teacher</v>
      </c>
      <c r="O643" s="3">
        <f>VLOOKUP($H643,Customers!$A$1:$I$721,8,FALSE)</f>
        <v>960000</v>
      </c>
      <c r="P643" s="3" t="str">
        <f>VLOOKUP($H643,Customers!$A$1:$I$721,9,FALSE)</f>
        <v>Individual</v>
      </c>
      <c r="Q643" s="3" t="s">
        <v>145</v>
      </c>
      <c r="R643" s="3" t="str" cm="1">
        <f t="array" ref="R643:Y643">VLOOKUP($Q643,Cars[],{2,3,4,5,6,7,8,9},FALSE)</f>
        <v>Hyundai</v>
      </c>
      <c r="S643" s="3" t="str">
        <v>i20</v>
      </c>
      <c r="T643" s="3" t="str">
        <v>Hatchback</v>
      </c>
      <c r="U643" s="3" t="str">
        <v>Petrol</v>
      </c>
      <c r="V643" s="3" t="str">
        <v>Automatic</v>
      </c>
      <c r="W643" s="3">
        <v>780000</v>
      </c>
      <c r="X643" s="3">
        <v>2023</v>
      </c>
      <c r="Y643" s="3">
        <v>2</v>
      </c>
      <c r="Z643" s="3" t="s">
        <v>73</v>
      </c>
      <c r="AA643" s="3" t="str">
        <f>VLOOKUP(Z643,Dealers[],5,FALSE)</f>
        <v>Central</v>
      </c>
      <c r="AB643" s="3" t="str" cm="1">
        <f t="array" ref="AB643:AE643">VLOOKUP($Z643,Dealers[],{2,7,8,9},FALSE)</f>
        <v>Indore Wheels</v>
      </c>
      <c r="AC643" s="3">
        <v>2019</v>
      </c>
      <c r="AD643" s="3">
        <v>3000</v>
      </c>
      <c r="AE643" s="3">
        <v>4.7</v>
      </c>
      <c r="AF643" s="3" t="s">
        <v>300</v>
      </c>
      <c r="AG643" s="3" t="str">
        <f>VLOOKUP($AF643,SalesPerson[],2,FALSE)</f>
        <v>Faisal Shah</v>
      </c>
      <c r="AH643" s="3">
        <f>_xlfn.XLOOKUP(AG643,Salespersons!$B:$B,Salespersons!$G:$G,,0)</f>
        <v>6</v>
      </c>
      <c r="AI643" s="3" t="str">
        <f>_xlfn.XLOOKUP(AG643,Salespersons!$B:$B,Salespersons!$I:$I,,0)</f>
        <v>True</v>
      </c>
      <c r="AJ643" s="3" t="s">
        <v>75</v>
      </c>
      <c r="AK643" s="14">
        <f t="shared" si="60"/>
        <v>0</v>
      </c>
      <c r="AL643" s="5">
        <v>0</v>
      </c>
      <c r="AM643" s="5">
        <f t="shared" si="61"/>
        <v>780000</v>
      </c>
      <c r="AN643" s="16">
        <f t="shared" ref="AN643:AN706" si="65">AM643/100000</f>
        <v>7.8</v>
      </c>
      <c r="AO643" s="3" t="s">
        <v>31</v>
      </c>
      <c r="AP643" s="3" t="s">
        <v>32</v>
      </c>
      <c r="AQ643" s="3" t="s">
        <v>33</v>
      </c>
      <c r="AR643" s="3" t="s">
        <v>24</v>
      </c>
      <c r="AS643" s="3" t="str" cm="1">
        <f t="array" ref="AS643:AW643">VLOOKUP($A643,Feedback[],{2,4,5,6,7},FALSE)</f>
        <v>FB0339</v>
      </c>
      <c r="AT643" s="3">
        <v>5</v>
      </c>
      <c r="AU643" s="3">
        <v>8</v>
      </c>
      <c r="AV643" s="3" t="str">
        <v>Email</v>
      </c>
      <c r="AW643" s="3" t="str">
        <v>None</v>
      </c>
    </row>
    <row r="644" spans="1:49" x14ac:dyDescent="0.3">
      <c r="A644" s="3" t="s">
        <v>1250</v>
      </c>
      <c r="B644" s="4">
        <v>45958</v>
      </c>
      <c r="C644" s="4" t="str">
        <f t="shared" si="62"/>
        <v>Oct</v>
      </c>
      <c r="D644" s="4" t="str">
        <f t="shared" si="63"/>
        <v>2025</v>
      </c>
      <c r="E644" s="4">
        <v>45978</v>
      </c>
      <c r="F644" s="3" t="s">
        <v>23</v>
      </c>
      <c r="G644" s="3">
        <f t="shared" si="64"/>
        <v>20</v>
      </c>
      <c r="H644" s="3" t="s">
        <v>1251</v>
      </c>
      <c r="I644" s="3" t="str">
        <f>VLOOKUP($H644,Customers!$A$1:$I$721,2,FALSE)</f>
        <v>Gaurav Joshi</v>
      </c>
      <c r="J644" s="3" t="str">
        <f>VLOOKUP($H644,Customers!$A$1:$I$721,3,FALSE)</f>
        <v>Male</v>
      </c>
      <c r="K644" s="3">
        <f>VLOOKUP($H644,Customers!$A$1:$I$721,4,FALSE)</f>
        <v>24</v>
      </c>
      <c r="L644" s="3" t="str">
        <f>VLOOKUP($H644,Customers!$A$1:$I$721,5,FALSE)</f>
        <v>Hyderabad</v>
      </c>
      <c r="M644" s="3" t="str">
        <f>VLOOKUP($H644,Customers!$A$1:$I$721,6,FALSE)</f>
        <v>Telangana</v>
      </c>
      <c r="N644" s="3" t="str">
        <f>VLOOKUP($H644,Customers!$A$1:$I$721,7,FALSE)</f>
        <v>Engineer</v>
      </c>
      <c r="O644" s="3">
        <f>VLOOKUP($H644,Customers!$A$1:$I$721,8,FALSE)</f>
        <v>1770000</v>
      </c>
      <c r="P644" s="3" t="str">
        <f>VLOOKUP($H644,Customers!$A$1:$I$721,9,FALSE)</f>
        <v>Individual</v>
      </c>
      <c r="Q644" s="3" t="s">
        <v>108</v>
      </c>
      <c r="R644" s="3" t="str" cm="1">
        <f t="array" ref="R644:Y644">VLOOKUP($Q644,Cars[],{2,3,4,5,6,7,8,9},FALSE)</f>
        <v>Hyundai</v>
      </c>
      <c r="S644" s="3" t="str">
        <v>i10 Nios</v>
      </c>
      <c r="T644" s="3" t="str">
        <v>Hatchback</v>
      </c>
      <c r="U644" s="3" t="str">
        <v>Petrol</v>
      </c>
      <c r="V644" s="3" t="str">
        <v>Manual</v>
      </c>
      <c r="W644" s="3">
        <v>600000</v>
      </c>
      <c r="X644" s="3">
        <v>2023</v>
      </c>
      <c r="Y644" s="3">
        <v>3</v>
      </c>
      <c r="Z644" s="3" t="s">
        <v>68</v>
      </c>
      <c r="AA644" s="3" t="str">
        <f>VLOOKUP(Z644,Dealers[],5,FALSE)</f>
        <v>South</v>
      </c>
      <c r="AB644" s="3" t="str" cm="1">
        <f t="array" ref="AB644:AE644">VLOOKUP($Z644,Dealers[],{2,7,8,9},FALSE)</f>
        <v>Hyderabad Automobiles</v>
      </c>
      <c r="AC644" s="3">
        <v>2019</v>
      </c>
      <c r="AD644" s="3">
        <v>4500</v>
      </c>
      <c r="AE644" s="3">
        <v>3.8</v>
      </c>
      <c r="AF644" s="3" t="s">
        <v>150</v>
      </c>
      <c r="AG644" s="3" t="str">
        <f>VLOOKUP($AF644,SalesPerson[],2,FALSE)</f>
        <v>Gaurav Shah</v>
      </c>
      <c r="AH644" s="3">
        <f>_xlfn.XLOOKUP(AG644,Salespersons!$B:$B,Salespersons!$G:$G,,0)</f>
        <v>4</v>
      </c>
      <c r="AI644" s="3" t="str">
        <f>_xlfn.XLOOKUP(AG644,Salespersons!$B:$B,Salespersons!$I:$I,,0)</f>
        <v>True</v>
      </c>
      <c r="AJ644" s="3" t="s">
        <v>30</v>
      </c>
      <c r="AK644" s="14">
        <f t="shared" si="60"/>
        <v>1.8333333333333333E-2</v>
      </c>
      <c r="AL644" s="5">
        <v>11000</v>
      </c>
      <c r="AM644" s="5">
        <f t="shared" si="61"/>
        <v>589000</v>
      </c>
      <c r="AN644" s="16">
        <f t="shared" si="65"/>
        <v>5.89</v>
      </c>
      <c r="AO644" s="3" t="s">
        <v>20</v>
      </c>
      <c r="AP644" s="3" t="s">
        <v>21</v>
      </c>
      <c r="AQ644" s="3" t="s">
        <v>46</v>
      </c>
      <c r="AR644" s="3" t="s">
        <v>24</v>
      </c>
      <c r="AS644" s="3" t="str" cm="1">
        <f t="array" ref="AS644:AW644">VLOOKUP($A644,Feedback[],{2,4,5,6,7},FALSE)</f>
        <v>FB0340</v>
      </c>
      <c r="AT644" s="3">
        <v>1</v>
      </c>
      <c r="AU644" s="3">
        <v>3</v>
      </c>
      <c r="AV644" s="3" t="str">
        <v>Online Survey</v>
      </c>
      <c r="AW644" s="3" t="str">
        <v>None</v>
      </c>
    </row>
    <row r="645" spans="1:49" x14ac:dyDescent="0.3">
      <c r="A645" s="3" t="s">
        <v>1252</v>
      </c>
      <c r="B645" s="4">
        <v>45959</v>
      </c>
      <c r="C645" s="4" t="str">
        <f t="shared" si="62"/>
        <v>Oct</v>
      </c>
      <c r="D645" s="4" t="str">
        <f t="shared" si="63"/>
        <v>2025</v>
      </c>
      <c r="E645" s="4">
        <v>45988</v>
      </c>
      <c r="F645" s="3" t="s">
        <v>23</v>
      </c>
      <c r="G645" s="3">
        <f t="shared" si="64"/>
        <v>29</v>
      </c>
      <c r="H645" s="3" t="s">
        <v>1253</v>
      </c>
      <c r="I645" s="3" t="str">
        <f>VLOOKUP($H645,Customers!$A$1:$I$721,2,FALSE)</f>
        <v>Shweta Khanna</v>
      </c>
      <c r="J645" s="3" t="str">
        <f>VLOOKUP($H645,Customers!$A$1:$I$721,3,FALSE)</f>
        <v>Female</v>
      </c>
      <c r="K645" s="3">
        <f>VLOOKUP($H645,Customers!$A$1:$I$721,4,FALSE)</f>
        <v>35</v>
      </c>
      <c r="L645" s="3" t="str">
        <f>VLOOKUP($H645,Customers!$A$1:$I$721,5,FALSE)</f>
        <v>Jaipur</v>
      </c>
      <c r="M645" s="3" t="str">
        <f>VLOOKUP($H645,Customers!$A$1:$I$721,6,FALSE)</f>
        <v>Rajasthan</v>
      </c>
      <c r="N645" s="3" t="str">
        <f>VLOOKUP($H645,Customers!$A$1:$I$721,7,FALSE)</f>
        <v>Salaried - Private</v>
      </c>
      <c r="O645" s="3">
        <f>VLOOKUP($H645,Customers!$A$1:$I$721,8,FALSE)</f>
        <v>720000</v>
      </c>
      <c r="P645" s="3" t="str">
        <f>VLOOKUP($H645,Customers!$A$1:$I$721,9,FALSE)</f>
        <v>Individual</v>
      </c>
      <c r="Q645" s="3" t="s">
        <v>42</v>
      </c>
      <c r="R645" s="3" t="str" cm="1">
        <f t="array" ref="R645:Y645">VLOOKUP($Q645,Cars[],{2,3,4,5,6,7,8,9},FALSE)</f>
        <v>Maruti Suzuki</v>
      </c>
      <c r="S645" s="3" t="str">
        <v>Swift</v>
      </c>
      <c r="T645" s="3" t="str">
        <v>Hatchback</v>
      </c>
      <c r="U645" s="3" t="str">
        <v>Petrol</v>
      </c>
      <c r="V645" s="3" t="str">
        <v>Manual</v>
      </c>
      <c r="W645" s="3">
        <v>650000</v>
      </c>
      <c r="X645" s="3">
        <v>2024</v>
      </c>
      <c r="Y645" s="3">
        <v>3</v>
      </c>
      <c r="Z645" s="3" t="s">
        <v>146</v>
      </c>
      <c r="AA645" s="3" t="str">
        <f>VLOOKUP(Z645,Dealers[],5,FALSE)</f>
        <v>North</v>
      </c>
      <c r="AB645" s="3" t="str" cm="1">
        <f t="array" ref="AB645:AE645">VLOOKUP($Z645,Dealers[],{2,7,8,9},FALSE)</f>
        <v>Jaipur Wheels</v>
      </c>
      <c r="AC645" s="3">
        <v>2015</v>
      </c>
      <c r="AD645" s="3">
        <v>3000</v>
      </c>
      <c r="AE645" s="3">
        <v>3.5</v>
      </c>
      <c r="AF645" s="3" t="s">
        <v>514</v>
      </c>
      <c r="AG645" s="3" t="str">
        <f>VLOOKUP($AF645,SalesPerson[],2,FALSE)</f>
        <v>Nisha Khanna</v>
      </c>
      <c r="AH645" s="3">
        <f>_xlfn.XLOOKUP(AG645,Salespersons!$B:$B,Salespersons!$G:$G,,0)</f>
        <v>6</v>
      </c>
      <c r="AI645" s="3" t="str">
        <f>_xlfn.XLOOKUP(AG645,Salespersons!$B:$B,Salespersons!$I:$I,,0)</f>
        <v>False</v>
      </c>
      <c r="AJ645" s="3" t="s">
        <v>78</v>
      </c>
      <c r="AK645" s="14">
        <f t="shared" si="60"/>
        <v>3.2307692307692308E-2</v>
      </c>
      <c r="AL645" s="5">
        <v>21000</v>
      </c>
      <c r="AM645" s="5">
        <f t="shared" si="61"/>
        <v>629000</v>
      </c>
      <c r="AN645" s="16">
        <f t="shared" si="65"/>
        <v>6.29</v>
      </c>
      <c r="AO645" s="3" t="s">
        <v>31</v>
      </c>
      <c r="AP645" s="3" t="s">
        <v>227</v>
      </c>
      <c r="AQ645" s="3" t="s">
        <v>53</v>
      </c>
      <c r="AR645" s="3" t="s">
        <v>24</v>
      </c>
      <c r="AS645" s="3" t="str" cm="1">
        <f t="array" ref="AS645:AW645">VLOOKUP($A645,Feedback[],{2,4,5,6,7},FALSE)</f>
        <v>FB0341</v>
      </c>
      <c r="AT645" s="3">
        <v>4</v>
      </c>
      <c r="AU645" s="3">
        <v>8</v>
      </c>
      <c r="AV645" s="3" t="str">
        <v>Online Survey</v>
      </c>
      <c r="AW645" s="3" t="str">
        <v>None</v>
      </c>
    </row>
    <row r="646" spans="1:49" x14ac:dyDescent="0.3">
      <c r="A646" s="3" t="s">
        <v>1254</v>
      </c>
      <c r="B646" s="4">
        <v>45959</v>
      </c>
      <c r="C646" s="4" t="str">
        <f t="shared" si="62"/>
        <v>Oct</v>
      </c>
      <c r="D646" s="4" t="str">
        <f t="shared" si="63"/>
        <v>2025</v>
      </c>
      <c r="E646" s="4">
        <v>45966</v>
      </c>
      <c r="F646" s="3" t="s">
        <v>23</v>
      </c>
      <c r="G646" s="3">
        <f t="shared" si="64"/>
        <v>7</v>
      </c>
      <c r="H646" s="3" t="s">
        <v>1255</v>
      </c>
      <c r="I646" s="3" t="str">
        <f>VLOOKUP($H646,Customers!$A$1:$I$721,2,FALSE)</f>
        <v>Karan Verma</v>
      </c>
      <c r="J646" s="3" t="str">
        <f>VLOOKUP($H646,Customers!$A$1:$I$721,3,FALSE)</f>
        <v>Male</v>
      </c>
      <c r="K646" s="3">
        <f>VLOOKUP($H646,Customers!$A$1:$I$721,4,FALSE)</f>
        <v>33</v>
      </c>
      <c r="L646" s="3" t="str">
        <f>VLOOKUP($H646,Customers!$A$1:$I$721,5,FALSE)</f>
        <v>Bhubaneswar</v>
      </c>
      <c r="M646" s="3" t="str">
        <f>VLOOKUP($H646,Customers!$A$1:$I$721,6,FALSE)</f>
        <v>Odisha</v>
      </c>
      <c r="N646" s="3" t="str">
        <f>VLOOKUP($H646,Customers!$A$1:$I$721,7,FALSE)</f>
        <v>Salaried - Private</v>
      </c>
      <c r="O646" s="3">
        <f>VLOOKUP($H646,Customers!$A$1:$I$721,8,FALSE)</f>
        <v>1260000</v>
      </c>
      <c r="P646" s="3" t="str">
        <f>VLOOKUP($H646,Customers!$A$1:$I$721,9,FALSE)</f>
        <v>Individual</v>
      </c>
      <c r="Q646" s="3" t="s">
        <v>36</v>
      </c>
      <c r="R646" s="3" t="str" cm="1">
        <f t="array" ref="R646:Y646">VLOOKUP($Q646,Cars[],{2,3,4,5,6,7,8,9},FALSE)</f>
        <v>Tata</v>
      </c>
      <c r="S646" s="3" t="str">
        <v>Punch</v>
      </c>
      <c r="T646" s="3" t="str">
        <v>SUV</v>
      </c>
      <c r="U646" s="3" t="str">
        <v>Petrol</v>
      </c>
      <c r="V646" s="3" t="str">
        <v>Manual</v>
      </c>
      <c r="W646" s="3">
        <v>650000</v>
      </c>
      <c r="X646" s="3">
        <v>2021</v>
      </c>
      <c r="Y646" s="3">
        <v>3</v>
      </c>
      <c r="Z646" s="3" t="s">
        <v>63</v>
      </c>
      <c r="AA646" s="3" t="str">
        <f>VLOOKUP(Z646,Dealers[],5,FALSE)</f>
        <v>East</v>
      </c>
      <c r="AB646" s="3" t="str" cm="1">
        <f t="array" ref="AB646:AE646">VLOOKUP($Z646,Dealers[],{2,7,8,9},FALSE)</f>
        <v>Bhubaneswar Motors</v>
      </c>
      <c r="AC646" s="3">
        <v>2008</v>
      </c>
      <c r="AD646" s="3">
        <v>4500</v>
      </c>
      <c r="AE646" s="3">
        <v>4.3</v>
      </c>
      <c r="AF646" s="3" t="s">
        <v>259</v>
      </c>
      <c r="AG646" s="3" t="str">
        <f>VLOOKUP($AF646,SalesPerson[],2,FALSE)</f>
        <v>Siddharth Joshi</v>
      </c>
      <c r="AH646" s="3">
        <f>_xlfn.XLOOKUP(AG646,Salespersons!$B:$B,Salespersons!$G:$G,,0)</f>
        <v>8</v>
      </c>
      <c r="AI646" s="3" t="str">
        <f>_xlfn.XLOOKUP(AG646,Salespersons!$B:$B,Salespersons!$I:$I,,0)</f>
        <v>True</v>
      </c>
      <c r="AJ646" s="3" t="s">
        <v>78</v>
      </c>
      <c r="AK646" s="14">
        <f t="shared" si="60"/>
        <v>4.6153846153846156E-2</v>
      </c>
      <c r="AL646" s="5">
        <v>30000</v>
      </c>
      <c r="AM646" s="5">
        <f t="shared" si="61"/>
        <v>620000</v>
      </c>
      <c r="AN646" s="16">
        <f t="shared" si="65"/>
        <v>6.2</v>
      </c>
      <c r="AO646" s="3" t="s">
        <v>20</v>
      </c>
      <c r="AP646" s="3" t="s">
        <v>21</v>
      </c>
      <c r="AQ646" s="3" t="s">
        <v>86</v>
      </c>
      <c r="AR646" s="3" t="s">
        <v>47</v>
      </c>
      <c r="AS646" s="3" t="s">
        <v>4646</v>
      </c>
      <c r="AT646" s="3" t="s">
        <v>4646</v>
      </c>
      <c r="AU646" s="3" t="s">
        <v>4646</v>
      </c>
      <c r="AV646" s="3" t="s">
        <v>4646</v>
      </c>
      <c r="AW646" s="3" t="s">
        <v>4646</v>
      </c>
    </row>
    <row r="647" spans="1:49" x14ac:dyDescent="0.3">
      <c r="A647" s="3" t="s">
        <v>1256</v>
      </c>
      <c r="B647" s="4">
        <v>45961</v>
      </c>
      <c r="C647" s="4" t="str">
        <f t="shared" si="62"/>
        <v>Oct</v>
      </c>
      <c r="D647" s="4" t="str">
        <f t="shared" si="63"/>
        <v>2025</v>
      </c>
      <c r="E647" s="4">
        <v>45975</v>
      </c>
      <c r="F647" s="3" t="s">
        <v>23</v>
      </c>
      <c r="G647" s="3">
        <f t="shared" si="64"/>
        <v>14</v>
      </c>
      <c r="H647" s="3" t="s">
        <v>314</v>
      </c>
      <c r="I647" s="3" t="str">
        <f>VLOOKUP($H647,Customers!$A$1:$I$721,2,FALSE)</f>
        <v>Sneha Chauhan</v>
      </c>
      <c r="J647" s="3" t="str">
        <f>VLOOKUP($H647,Customers!$A$1:$I$721,3,FALSE)</f>
        <v>Female</v>
      </c>
      <c r="K647" s="3">
        <f>VLOOKUP($H647,Customers!$A$1:$I$721,4,FALSE)</f>
        <v>35</v>
      </c>
      <c r="L647" s="3" t="str">
        <f>VLOOKUP($H647,Customers!$A$1:$I$721,5,FALSE)</f>
        <v>Coimbatore</v>
      </c>
      <c r="M647" s="3" t="str">
        <f>VLOOKUP($H647,Customers!$A$1:$I$721,6,FALSE)</f>
        <v>Tamil Nadu</v>
      </c>
      <c r="N647" s="3" t="str">
        <f>VLOOKUP($H647,Customers!$A$1:$I$721,7,FALSE)</f>
        <v>Farmer</v>
      </c>
      <c r="O647" s="3">
        <f>VLOOKUP($H647,Customers!$A$1:$I$721,8,FALSE)</f>
        <v>300000</v>
      </c>
      <c r="P647" s="3" t="str">
        <f>VLOOKUP($H647,Customers!$A$1:$I$721,9,FALSE)</f>
        <v>Individual</v>
      </c>
      <c r="Q647" s="3" t="s">
        <v>283</v>
      </c>
      <c r="R647" s="3" t="str" cm="1">
        <f t="array" ref="R647:Y647">VLOOKUP($Q647,Cars[],{2,3,4,5,6,7,8,9},FALSE)</f>
        <v>Mahindra</v>
      </c>
      <c r="S647" s="3" t="str">
        <v>Thar</v>
      </c>
      <c r="T647" s="3" t="str">
        <v>SUV</v>
      </c>
      <c r="U647" s="3" t="str">
        <v>Diesel</v>
      </c>
      <c r="V647" s="3" t="str">
        <v>Manual</v>
      </c>
      <c r="W647" s="3">
        <v>1250000</v>
      </c>
      <c r="X647" s="3">
        <v>2020</v>
      </c>
      <c r="Y647" s="3">
        <v>2</v>
      </c>
      <c r="Z647" s="3" t="s">
        <v>173</v>
      </c>
      <c r="AA647" s="3" t="str">
        <f>VLOOKUP(Z647,Dealers[],5,FALSE)</f>
        <v>South</v>
      </c>
      <c r="AB647" s="3" t="str" cm="1">
        <f t="array" ref="AB647:AE647">VLOOKUP($Z647,Dealers[],{2,7,8,9},FALSE)</f>
        <v>Chennai Wheels</v>
      </c>
      <c r="AC647" s="3">
        <v>2007</v>
      </c>
      <c r="AD647" s="3">
        <v>4500</v>
      </c>
      <c r="AE647" s="3">
        <v>4.7</v>
      </c>
      <c r="AF647" s="3" t="s">
        <v>447</v>
      </c>
      <c r="AG647" s="3" t="str">
        <f>VLOOKUP($AF647,SalesPerson[],2,FALSE)</f>
        <v>Karan Saini</v>
      </c>
      <c r="AH647" s="3">
        <f>_xlfn.XLOOKUP(AG647,Salespersons!$B:$B,Salespersons!$G:$G,,0)</f>
        <v>5</v>
      </c>
      <c r="AI647" s="3" t="str">
        <f>_xlfn.XLOOKUP(AG647,Salespersons!$B:$B,Salespersons!$I:$I,,0)</f>
        <v>True</v>
      </c>
      <c r="AJ647" s="3" t="s">
        <v>30</v>
      </c>
      <c r="AK647" s="14">
        <f t="shared" si="60"/>
        <v>2.8799999999999999E-2</v>
      </c>
      <c r="AL647" s="5">
        <v>36000</v>
      </c>
      <c r="AM647" s="5">
        <f t="shared" si="61"/>
        <v>1214000</v>
      </c>
      <c r="AN647" s="16">
        <f t="shared" si="65"/>
        <v>12.14</v>
      </c>
      <c r="AO647" s="3" t="s">
        <v>31</v>
      </c>
      <c r="AP647" s="3" t="s">
        <v>227</v>
      </c>
      <c r="AQ647" s="3" t="s">
        <v>53</v>
      </c>
      <c r="AR647" s="3" t="s">
        <v>24</v>
      </c>
      <c r="AS647" s="3" t="s">
        <v>4646</v>
      </c>
      <c r="AT647" s="3" t="s">
        <v>4646</v>
      </c>
      <c r="AU647" s="3" t="s">
        <v>4646</v>
      </c>
      <c r="AV647" s="3" t="s">
        <v>4646</v>
      </c>
      <c r="AW647" s="3" t="s">
        <v>4646</v>
      </c>
    </row>
    <row r="648" spans="1:49" x14ac:dyDescent="0.3">
      <c r="A648" s="3" t="s">
        <v>1257</v>
      </c>
      <c r="B648" s="4">
        <v>45963</v>
      </c>
      <c r="C648" s="4" t="str">
        <f t="shared" si="62"/>
        <v>Nov</v>
      </c>
      <c r="D648" s="4" t="str">
        <f t="shared" si="63"/>
        <v>2025</v>
      </c>
      <c r="E648" s="4">
        <v>45970</v>
      </c>
      <c r="F648" s="3" t="s">
        <v>23</v>
      </c>
      <c r="G648" s="3">
        <f t="shared" si="64"/>
        <v>7</v>
      </c>
      <c r="H648" s="3" t="s">
        <v>258</v>
      </c>
      <c r="I648" s="3" t="str">
        <f>VLOOKUP($H648,Customers!$A$1:$I$721,2,FALSE)</f>
        <v>Lokesh Bose</v>
      </c>
      <c r="J648" s="3" t="str">
        <f>VLOOKUP($H648,Customers!$A$1:$I$721,3,FALSE)</f>
        <v>Male</v>
      </c>
      <c r="K648" s="3">
        <f>VLOOKUP($H648,Customers!$A$1:$I$721,4,FALSE)</f>
        <v>26</v>
      </c>
      <c r="L648" s="3" t="str">
        <f>VLOOKUP($H648,Customers!$A$1:$I$721,5,FALSE)</f>
        <v>Bhubaneswar</v>
      </c>
      <c r="M648" s="3" t="str">
        <f>VLOOKUP($H648,Customers!$A$1:$I$721,6,FALSE)</f>
        <v>Odisha</v>
      </c>
      <c r="N648" s="3" t="str">
        <f>VLOOKUP($H648,Customers!$A$1:$I$721,7,FALSE)</f>
        <v>Retired</v>
      </c>
      <c r="O648" s="3">
        <f>VLOOKUP($H648,Customers!$A$1:$I$721,8,FALSE)</f>
        <v>940000</v>
      </c>
      <c r="P648" s="3" t="str">
        <f>VLOOKUP($H648,Customers!$A$1:$I$721,9,FALSE)</f>
        <v>Individual</v>
      </c>
      <c r="Q648" s="3" t="s">
        <v>81</v>
      </c>
      <c r="R648" s="3" t="str" cm="1">
        <f t="array" ref="R648:Y648">VLOOKUP($Q648,Cars[],{2,3,4,5,6,7,8,9},FALSE)</f>
        <v>Tata</v>
      </c>
      <c r="S648" s="3" t="str">
        <v>Tiago</v>
      </c>
      <c r="T648" s="3" t="str">
        <v>Hatchback</v>
      </c>
      <c r="U648" s="3" t="str">
        <v>Petrol</v>
      </c>
      <c r="V648" s="3" t="str">
        <v>Manual</v>
      </c>
      <c r="W648" s="3">
        <v>570000</v>
      </c>
      <c r="X648" s="3">
        <v>2022</v>
      </c>
      <c r="Y648" s="3">
        <v>3</v>
      </c>
      <c r="Z648" s="3" t="s">
        <v>63</v>
      </c>
      <c r="AA648" s="3" t="str">
        <f>VLOOKUP(Z648,Dealers[],5,FALSE)</f>
        <v>East</v>
      </c>
      <c r="AB648" s="3" t="str" cm="1">
        <f t="array" ref="AB648:AE648">VLOOKUP($Z648,Dealers[],{2,7,8,9},FALSE)</f>
        <v>Bhubaneswar Motors</v>
      </c>
      <c r="AC648" s="3">
        <v>2008</v>
      </c>
      <c r="AD648" s="3">
        <v>4500</v>
      </c>
      <c r="AE648" s="3">
        <v>4.3</v>
      </c>
      <c r="AF648" s="3" t="s">
        <v>259</v>
      </c>
      <c r="AG648" s="3" t="str">
        <f>VLOOKUP($AF648,SalesPerson[],2,FALSE)</f>
        <v>Siddharth Joshi</v>
      </c>
      <c r="AH648" s="3">
        <f>_xlfn.XLOOKUP(AG648,Salespersons!$B:$B,Salespersons!$G:$G,,0)</f>
        <v>8</v>
      </c>
      <c r="AI648" s="3" t="str">
        <f>_xlfn.XLOOKUP(AG648,Salespersons!$B:$B,Salespersons!$I:$I,,0)</f>
        <v>True</v>
      </c>
      <c r="AJ648" s="3" t="s">
        <v>78</v>
      </c>
      <c r="AK648" s="14">
        <f t="shared" si="60"/>
        <v>3.3333333333333333E-2</v>
      </c>
      <c r="AL648" s="5">
        <v>19000</v>
      </c>
      <c r="AM648" s="5">
        <f t="shared" si="61"/>
        <v>551000</v>
      </c>
      <c r="AN648" s="16">
        <f t="shared" si="65"/>
        <v>5.51</v>
      </c>
      <c r="AO648" s="3" t="s">
        <v>31</v>
      </c>
      <c r="AP648" s="3" t="s">
        <v>70</v>
      </c>
      <c r="AQ648" s="3" t="s">
        <v>53</v>
      </c>
      <c r="AR648" s="3" t="s">
        <v>24</v>
      </c>
      <c r="AS648" s="3" t="str" cm="1">
        <f t="array" ref="AS648:AW648">VLOOKUP($A648,Feedback[],{2,4,5,6,7},FALSE)</f>
        <v>FB0342</v>
      </c>
      <c r="AT648" s="3">
        <v>4</v>
      </c>
      <c r="AU648" s="3">
        <v>8</v>
      </c>
      <c r="AV648" s="3" t="str">
        <v>Email</v>
      </c>
      <c r="AW648" s="3" t="str">
        <v>None</v>
      </c>
    </row>
    <row r="649" spans="1:49" x14ac:dyDescent="0.3">
      <c r="A649" s="3" t="s">
        <v>1258</v>
      </c>
      <c r="B649" s="4">
        <v>45963</v>
      </c>
      <c r="C649" s="4" t="str">
        <f t="shared" si="62"/>
        <v>Nov</v>
      </c>
      <c r="D649" s="4" t="str">
        <f t="shared" si="63"/>
        <v>2025</v>
      </c>
      <c r="E649" s="4">
        <v>45974</v>
      </c>
      <c r="F649" s="3" t="s">
        <v>23</v>
      </c>
      <c r="G649" s="3">
        <f t="shared" si="64"/>
        <v>11</v>
      </c>
      <c r="H649" s="3" t="s">
        <v>1259</v>
      </c>
      <c r="I649" s="3" t="str">
        <f>VLOOKUP($H649,Customers!$A$1:$I$721,2,FALSE)</f>
        <v>Ayesha Yadav</v>
      </c>
      <c r="J649" s="3" t="str">
        <f>VLOOKUP($H649,Customers!$A$1:$I$721,3,FALSE)</f>
        <v>Female</v>
      </c>
      <c r="K649" s="3">
        <f>VLOOKUP($H649,Customers!$A$1:$I$721,4,FALSE)</f>
        <v>23</v>
      </c>
      <c r="L649" s="3" t="str">
        <f>VLOOKUP($H649,Customers!$A$1:$I$721,5,FALSE)</f>
        <v>Ahmedabad</v>
      </c>
      <c r="M649" s="3" t="str">
        <f>VLOOKUP($H649,Customers!$A$1:$I$721,6,FALSE)</f>
        <v>Gujarat</v>
      </c>
      <c r="N649" s="3" t="str">
        <f>VLOOKUP($H649,Customers!$A$1:$I$721,7,FALSE)</f>
        <v>Salaried - Government</v>
      </c>
      <c r="O649" s="3">
        <f>VLOOKUP($H649,Customers!$A$1:$I$721,8,FALSE)</f>
        <v>980000</v>
      </c>
      <c r="P649" s="3" t="str">
        <f>VLOOKUP($H649,Customers!$A$1:$I$721,9,FALSE)</f>
        <v>Individual</v>
      </c>
      <c r="Q649" s="3" t="s">
        <v>103</v>
      </c>
      <c r="R649" s="3" t="str" cm="1">
        <f t="array" ref="R649:Y649">VLOOKUP($Q649,Cars[],{2,3,4,5,6,7,8,9},FALSE)</f>
        <v>Maruti Suzuki</v>
      </c>
      <c r="S649" s="3" t="str">
        <v>Ertiga</v>
      </c>
      <c r="T649" s="3" t="str">
        <v>MPV</v>
      </c>
      <c r="U649" s="3" t="str">
        <v>CNG</v>
      </c>
      <c r="V649" s="3" t="str">
        <v>Manual</v>
      </c>
      <c r="W649" s="3">
        <v>900000</v>
      </c>
      <c r="X649" s="3">
        <v>2022</v>
      </c>
      <c r="Y649" s="3">
        <v>3</v>
      </c>
      <c r="Z649" s="3" t="s">
        <v>225</v>
      </c>
      <c r="AA649" s="3" t="str">
        <f>VLOOKUP(Z649,Dealers[],5,FALSE)</f>
        <v>West</v>
      </c>
      <c r="AB649" s="3" t="str" cm="1">
        <f t="array" ref="AB649:AE649">VLOOKUP($Z649,Dealers[],{2,7,8,9},FALSE)</f>
        <v>Surat Autoplex</v>
      </c>
      <c r="AC649" s="3">
        <v>2010</v>
      </c>
      <c r="AD649" s="3">
        <v>10000</v>
      </c>
      <c r="AE649" s="3">
        <v>4.4000000000000004</v>
      </c>
      <c r="AF649" s="3" t="s">
        <v>585</v>
      </c>
      <c r="AG649" s="3" t="str">
        <f>VLOOKUP($AF649,SalesPerson[],2,FALSE)</f>
        <v>Jatin Chauhan</v>
      </c>
      <c r="AH649" s="3">
        <f>_xlfn.XLOOKUP(AG649,Salespersons!$B:$B,Salespersons!$G:$G,,0)</f>
        <v>6</v>
      </c>
      <c r="AI649" s="3" t="str">
        <f>_xlfn.XLOOKUP(AG649,Salespersons!$B:$B,Salespersons!$I:$I,,0)</f>
        <v>True</v>
      </c>
      <c r="AJ649" s="3" t="s">
        <v>75</v>
      </c>
      <c r="AK649" s="14">
        <f t="shared" si="60"/>
        <v>7.7777777777777776E-3</v>
      </c>
      <c r="AL649" s="5">
        <v>7000</v>
      </c>
      <c r="AM649" s="5">
        <f t="shared" si="61"/>
        <v>893000</v>
      </c>
      <c r="AN649" s="16">
        <f t="shared" si="65"/>
        <v>8.93</v>
      </c>
      <c r="AO649" s="3" t="s">
        <v>20</v>
      </c>
      <c r="AP649" s="3" t="s">
        <v>21</v>
      </c>
      <c r="AQ649" s="3" t="s">
        <v>33</v>
      </c>
      <c r="AR649" s="3" t="s">
        <v>24</v>
      </c>
      <c r="AS649" s="3" t="str" cm="1">
        <f t="array" ref="AS649:AW649">VLOOKUP($A649,Feedback[],{2,4,5,6,7},FALSE)</f>
        <v>FB0343</v>
      </c>
      <c r="AT649" s="3">
        <v>3</v>
      </c>
      <c r="AU649" s="3">
        <v>4</v>
      </c>
      <c r="AV649" s="3" t="str">
        <v>Online Survey</v>
      </c>
      <c r="AW649" s="3" t="str">
        <v>None</v>
      </c>
    </row>
    <row r="650" spans="1:49" x14ac:dyDescent="0.3">
      <c r="A650" s="3" t="s">
        <v>1260</v>
      </c>
      <c r="B650" s="4">
        <v>45963</v>
      </c>
      <c r="C650" s="4" t="str">
        <f t="shared" si="62"/>
        <v>Nov</v>
      </c>
      <c r="D650" s="4" t="str">
        <f t="shared" si="63"/>
        <v>2025</v>
      </c>
      <c r="E650" s="4">
        <v>45990</v>
      </c>
      <c r="F650" s="3" t="s">
        <v>23</v>
      </c>
      <c r="G650" s="3">
        <f t="shared" si="64"/>
        <v>27</v>
      </c>
      <c r="H650" s="3" t="s">
        <v>624</v>
      </c>
      <c r="I650" s="3" t="str">
        <f>VLOOKUP($H650,Customers!$A$1:$I$721,2,FALSE)</f>
        <v>Priya Bose</v>
      </c>
      <c r="J650" s="3" t="str">
        <f>VLOOKUP($H650,Customers!$A$1:$I$721,3,FALSE)</f>
        <v>Female</v>
      </c>
      <c r="K650" s="3">
        <f>VLOOKUP($H650,Customers!$A$1:$I$721,4,FALSE)</f>
        <v>41</v>
      </c>
      <c r="L650" s="3" t="str">
        <f>VLOOKUP($H650,Customers!$A$1:$I$721,5,FALSE)</f>
        <v>Chandigarh</v>
      </c>
      <c r="M650" s="3" t="str">
        <f>VLOOKUP($H650,Customers!$A$1:$I$721,6,FALSE)</f>
        <v>Chandigarh</v>
      </c>
      <c r="N650" s="3" t="str">
        <f>VLOOKUP($H650,Customers!$A$1:$I$721,7,FALSE)</f>
        <v>Salaried - Private</v>
      </c>
      <c r="O650" s="3">
        <f>VLOOKUP($H650,Customers!$A$1:$I$721,8,FALSE)</f>
        <v>990000</v>
      </c>
      <c r="P650" s="3" t="str">
        <f>VLOOKUP($H650,Customers!$A$1:$I$721,9,FALSE)</f>
        <v>Individual</v>
      </c>
      <c r="Q650" s="3" t="s">
        <v>27</v>
      </c>
      <c r="R650" s="3" t="str" cm="1">
        <f t="array" ref="R650:Y650">VLOOKUP($Q650,Cars[],{2,3,4,5,6,7,8,9},FALSE)</f>
        <v>Maruti Suzuki</v>
      </c>
      <c r="S650" s="3" t="str">
        <v>Brezza</v>
      </c>
      <c r="T650" s="3" t="str">
        <v>SUV</v>
      </c>
      <c r="U650" s="3" t="str">
        <v>Petrol</v>
      </c>
      <c r="V650" s="3" t="str">
        <v>Automatic</v>
      </c>
      <c r="W650" s="3">
        <v>900000</v>
      </c>
      <c r="X650" s="3">
        <v>2022</v>
      </c>
      <c r="Y650" s="3">
        <v>3</v>
      </c>
      <c r="Z650" s="3" t="s">
        <v>17</v>
      </c>
      <c r="AA650" s="3" t="str">
        <f>VLOOKUP(Z650,Dealers[],5,FALSE)</f>
        <v>North</v>
      </c>
      <c r="AB650" s="3" t="str" cm="1">
        <f t="array" ref="AB650:AE650">VLOOKUP($Z650,Dealers[],{2,7,8,9},FALSE)</f>
        <v>Chandigarh Car World</v>
      </c>
      <c r="AC650" s="3">
        <v>2018</v>
      </c>
      <c r="AD650" s="3">
        <v>4500</v>
      </c>
      <c r="AE650" s="3">
        <v>4</v>
      </c>
      <c r="AF650" s="3" t="s">
        <v>18</v>
      </c>
      <c r="AG650" s="3" t="str">
        <f>VLOOKUP($AF650,SalesPerson[],2,FALSE)</f>
        <v>Tarun Sharma</v>
      </c>
      <c r="AH650" s="3">
        <f>_xlfn.XLOOKUP(AG650,Salespersons!$B:$B,Salespersons!$G:$G,,0)</f>
        <v>7</v>
      </c>
      <c r="AI650" s="3" t="str">
        <f>_xlfn.XLOOKUP(AG650,Salespersons!$B:$B,Salespersons!$I:$I,,0)</f>
        <v>True</v>
      </c>
      <c r="AJ650" s="3" t="s">
        <v>78</v>
      </c>
      <c r="AK650" s="14">
        <f t="shared" si="60"/>
        <v>0.02</v>
      </c>
      <c r="AL650" s="5">
        <v>18000</v>
      </c>
      <c r="AM650" s="5">
        <f t="shared" si="61"/>
        <v>882000</v>
      </c>
      <c r="AN650" s="16">
        <f t="shared" si="65"/>
        <v>8.82</v>
      </c>
      <c r="AO650" s="3" t="s">
        <v>95</v>
      </c>
      <c r="AP650" s="3" t="s">
        <v>39</v>
      </c>
      <c r="AQ650" s="3" t="s">
        <v>86</v>
      </c>
      <c r="AR650" s="3" t="s">
        <v>24</v>
      </c>
      <c r="AS650" s="3" t="s">
        <v>4646</v>
      </c>
      <c r="AT650" s="3" t="s">
        <v>4646</v>
      </c>
      <c r="AU650" s="3" t="s">
        <v>4646</v>
      </c>
      <c r="AV650" s="3" t="s">
        <v>4646</v>
      </c>
      <c r="AW650" s="3" t="s">
        <v>4646</v>
      </c>
    </row>
    <row r="651" spans="1:49" x14ac:dyDescent="0.3">
      <c r="A651" s="3" t="s">
        <v>1261</v>
      </c>
      <c r="B651" s="4">
        <v>45966</v>
      </c>
      <c r="C651" s="4" t="str">
        <f t="shared" si="62"/>
        <v>Nov</v>
      </c>
      <c r="D651" s="4" t="str">
        <f t="shared" si="63"/>
        <v>2025</v>
      </c>
      <c r="E651" s="4">
        <v>45987</v>
      </c>
      <c r="F651" s="3" t="s">
        <v>23</v>
      </c>
      <c r="G651" s="3">
        <f t="shared" si="64"/>
        <v>21</v>
      </c>
      <c r="H651" s="3" t="s">
        <v>449</v>
      </c>
      <c r="I651" s="3" t="str">
        <f>VLOOKUP($H651,Customers!$A$1:$I$721,2,FALSE)</f>
        <v>Swati Verma</v>
      </c>
      <c r="J651" s="3" t="str">
        <f>VLOOKUP($H651,Customers!$A$1:$I$721,3,FALSE)</f>
        <v>Female</v>
      </c>
      <c r="K651" s="3">
        <f>VLOOKUP($H651,Customers!$A$1:$I$721,4,FALSE)</f>
        <v>28</v>
      </c>
      <c r="L651" s="3" t="str">
        <f>VLOOKUP($H651,Customers!$A$1:$I$721,5,FALSE)</f>
        <v>Jaipur</v>
      </c>
      <c r="M651" s="3" t="str">
        <f>VLOOKUP($H651,Customers!$A$1:$I$721,6,FALSE)</f>
        <v>Rajasthan</v>
      </c>
      <c r="N651" s="3" t="str">
        <f>VLOOKUP($H651,Customers!$A$1:$I$721,7,FALSE)</f>
        <v>Self-Employed Professional</v>
      </c>
      <c r="O651" s="3">
        <f>VLOOKUP($H651,Customers!$A$1:$I$721,8,FALSE)</f>
        <v>2700000</v>
      </c>
      <c r="P651" s="3" t="str">
        <f>VLOOKUP($H651,Customers!$A$1:$I$721,9,FALSE)</f>
        <v>Individual</v>
      </c>
      <c r="Q651" s="3" t="s">
        <v>213</v>
      </c>
      <c r="R651" s="3" t="str" cm="1">
        <f t="array" ref="R651:Y651">VLOOKUP($Q651,Cars[],{2,3,4,5,6,7,8,9},FALSE)</f>
        <v>Kia</v>
      </c>
      <c r="S651" s="3" t="str">
        <v>Sonet</v>
      </c>
      <c r="T651" s="3" t="str">
        <v>SUV</v>
      </c>
      <c r="U651" s="3" t="str">
        <v>Diesel</v>
      </c>
      <c r="V651" s="3" t="str">
        <v>Manual</v>
      </c>
      <c r="W651" s="3">
        <v>950000</v>
      </c>
      <c r="X651" s="3">
        <v>2024</v>
      </c>
      <c r="Y651" s="3">
        <v>4</v>
      </c>
      <c r="Z651" s="3" t="s">
        <v>146</v>
      </c>
      <c r="AA651" s="3" t="str">
        <f>VLOOKUP(Z651,Dealers[],5,FALSE)</f>
        <v>North</v>
      </c>
      <c r="AB651" s="3" t="str" cm="1">
        <f t="array" ref="AB651:AE651">VLOOKUP($Z651,Dealers[],{2,7,8,9},FALSE)</f>
        <v>Jaipur Wheels</v>
      </c>
      <c r="AC651" s="3">
        <v>2015</v>
      </c>
      <c r="AD651" s="3">
        <v>3000</v>
      </c>
      <c r="AE651" s="3">
        <v>3.5</v>
      </c>
      <c r="AF651" s="3" t="s">
        <v>147</v>
      </c>
      <c r="AG651" s="3" t="str">
        <f>VLOOKUP($AF651,SalesPerson[],2,FALSE)</f>
        <v>Mohit Yadav</v>
      </c>
      <c r="AH651" s="3">
        <f>_xlfn.XLOOKUP(AG651,Salespersons!$B:$B,Salespersons!$G:$G,,0)</f>
        <v>8</v>
      </c>
      <c r="AI651" s="3" t="str">
        <f>_xlfn.XLOOKUP(AG651,Salespersons!$B:$B,Salespersons!$I:$I,,0)</f>
        <v>True</v>
      </c>
      <c r="AJ651" s="3" t="s">
        <v>78</v>
      </c>
      <c r="AK651" s="14">
        <f t="shared" si="60"/>
        <v>3.7894736842105266E-2</v>
      </c>
      <c r="AL651" s="5">
        <v>36000</v>
      </c>
      <c r="AM651" s="5">
        <f t="shared" si="61"/>
        <v>914000</v>
      </c>
      <c r="AN651" s="16">
        <f t="shared" si="65"/>
        <v>9.14</v>
      </c>
      <c r="AO651" s="3" t="s">
        <v>31</v>
      </c>
      <c r="AP651" s="3" t="s">
        <v>180</v>
      </c>
      <c r="AQ651" s="3" t="s">
        <v>86</v>
      </c>
      <c r="AR651" s="3" t="s">
        <v>24</v>
      </c>
      <c r="AS651" s="3" t="s">
        <v>4646</v>
      </c>
      <c r="AT651" s="3" t="s">
        <v>4646</v>
      </c>
      <c r="AU651" s="3" t="s">
        <v>4646</v>
      </c>
      <c r="AV651" s="3" t="s">
        <v>4646</v>
      </c>
      <c r="AW651" s="3" t="s">
        <v>4646</v>
      </c>
    </row>
    <row r="652" spans="1:49" x14ac:dyDescent="0.3">
      <c r="A652" s="3" t="s">
        <v>1262</v>
      </c>
      <c r="B652" s="4">
        <v>45967</v>
      </c>
      <c r="C652" s="4" t="str">
        <f t="shared" si="62"/>
        <v>Nov</v>
      </c>
      <c r="D652" s="4" t="str">
        <f t="shared" si="63"/>
        <v>2025</v>
      </c>
      <c r="E652" s="4">
        <v>46002</v>
      </c>
      <c r="F652" s="3" t="s">
        <v>23</v>
      </c>
      <c r="G652" s="3">
        <f t="shared" si="64"/>
        <v>35</v>
      </c>
      <c r="H652" s="3" t="s">
        <v>1200</v>
      </c>
      <c r="I652" s="3" t="str">
        <f>VLOOKUP($H652,Customers!$A$1:$I$721,2,FALSE)</f>
        <v>Akash Khanna</v>
      </c>
      <c r="J652" s="3" t="str">
        <f>VLOOKUP($H652,Customers!$A$1:$I$721,3,FALSE)</f>
        <v>Male</v>
      </c>
      <c r="K652" s="3">
        <f>VLOOKUP($H652,Customers!$A$1:$I$721,4,FALSE)</f>
        <v>28</v>
      </c>
      <c r="L652" s="3" t="str">
        <f>VLOOKUP($H652,Customers!$A$1:$I$721,5,FALSE)</f>
        <v>Bengaluru</v>
      </c>
      <c r="M652" s="3" t="str">
        <f>VLOOKUP($H652,Customers!$A$1:$I$721,6,FALSE)</f>
        <v>Karnataka</v>
      </c>
      <c r="N652" s="3" t="str">
        <f>VLOOKUP($H652,Customers!$A$1:$I$721,7,FALSE)</f>
        <v>Self-Employed Professional</v>
      </c>
      <c r="O652" s="3">
        <f>VLOOKUP($H652,Customers!$A$1:$I$721,8,FALSE)</f>
        <v>1460000</v>
      </c>
      <c r="P652" s="3" t="str">
        <f>VLOOKUP($H652,Customers!$A$1:$I$721,9,FALSE)</f>
        <v>Individual</v>
      </c>
      <c r="Q652" s="3" t="s">
        <v>326</v>
      </c>
      <c r="R652" s="3" t="str" cm="1">
        <f t="array" ref="R652:Y652">VLOOKUP($Q652,Cars[],{2,3,4,5,6,7,8,9},FALSE)</f>
        <v>Tata</v>
      </c>
      <c r="S652" s="3" t="str">
        <v>Tiago EV</v>
      </c>
      <c r="T652" s="3" t="str">
        <v>Hatchback</v>
      </c>
      <c r="U652" s="3" t="str">
        <v>Electric</v>
      </c>
      <c r="V652" s="3" t="str">
        <v>Automatic</v>
      </c>
      <c r="W652" s="3">
        <v>800000</v>
      </c>
      <c r="X652" s="3">
        <v>2022</v>
      </c>
      <c r="Y652" s="3">
        <v>2</v>
      </c>
      <c r="Z652" s="3" t="s">
        <v>104</v>
      </c>
      <c r="AA652" s="3" t="str">
        <f>VLOOKUP(Z652,Dealers[],5,FALSE)</f>
        <v>South</v>
      </c>
      <c r="AB652" s="3" t="str" cm="1">
        <f t="array" ref="AB652:AE652">VLOOKUP($Z652,Dealers[],{2,7,8,9},FALSE)</f>
        <v>Mysuru Auto Hub</v>
      </c>
      <c r="AC652" s="3">
        <v>2006</v>
      </c>
      <c r="AD652" s="3">
        <v>4500</v>
      </c>
      <c r="AE652" s="3">
        <v>4.5999999999999996</v>
      </c>
      <c r="AF652" s="3" t="s">
        <v>105</v>
      </c>
      <c r="AG652" s="3" t="str">
        <f>VLOOKUP($AF652,SalesPerson[],2,FALSE)</f>
        <v>Tanvi Reddy</v>
      </c>
      <c r="AH652" s="3">
        <f>_xlfn.XLOOKUP(AG652,Salespersons!$B:$B,Salespersons!$G:$G,,0)</f>
        <v>4</v>
      </c>
      <c r="AI652" s="3" t="str">
        <f>_xlfn.XLOOKUP(AG652,Salespersons!$B:$B,Salespersons!$I:$I,,0)</f>
        <v>True</v>
      </c>
      <c r="AJ652" s="3" t="s">
        <v>19</v>
      </c>
      <c r="AK652" s="14">
        <f t="shared" si="60"/>
        <v>4.2500000000000003E-2</v>
      </c>
      <c r="AL652" s="5">
        <v>34000</v>
      </c>
      <c r="AM652" s="5">
        <f t="shared" si="61"/>
        <v>766000</v>
      </c>
      <c r="AN652" s="16">
        <f t="shared" si="65"/>
        <v>7.66</v>
      </c>
      <c r="AO652" s="3" t="s">
        <v>31</v>
      </c>
      <c r="AP652" s="3" t="s">
        <v>180</v>
      </c>
      <c r="AQ652" s="3" t="s">
        <v>122</v>
      </c>
      <c r="AR652" s="3" t="s">
        <v>47</v>
      </c>
      <c r="AS652" s="3" t="s">
        <v>4646</v>
      </c>
      <c r="AT652" s="3" t="s">
        <v>4646</v>
      </c>
      <c r="AU652" s="3" t="s">
        <v>4646</v>
      </c>
      <c r="AV652" s="3" t="s">
        <v>4646</v>
      </c>
      <c r="AW652" s="3" t="s">
        <v>4646</v>
      </c>
    </row>
    <row r="653" spans="1:49" x14ac:dyDescent="0.3">
      <c r="A653" s="3" t="s">
        <v>1263</v>
      </c>
      <c r="B653" s="4">
        <v>45967</v>
      </c>
      <c r="C653" s="4" t="str">
        <f t="shared" si="62"/>
        <v>Nov</v>
      </c>
      <c r="D653" s="4" t="str">
        <f t="shared" si="63"/>
        <v>2025</v>
      </c>
      <c r="E653" s="4">
        <v>45973</v>
      </c>
      <c r="F653" s="3" t="s">
        <v>23</v>
      </c>
      <c r="G653" s="3">
        <f t="shared" si="64"/>
        <v>6</v>
      </c>
      <c r="H653" s="3" t="s">
        <v>239</v>
      </c>
      <c r="I653" s="3" t="str">
        <f>VLOOKUP($H653,Customers!$A$1:$I$721,2,FALSE)</f>
        <v>Ramesh Chauhan</v>
      </c>
      <c r="J653" s="3" t="str">
        <f>VLOOKUP($H653,Customers!$A$1:$I$721,3,FALSE)</f>
        <v>Male</v>
      </c>
      <c r="K653" s="3">
        <f>VLOOKUP($H653,Customers!$A$1:$I$721,4,FALSE)</f>
        <v>41</v>
      </c>
      <c r="L653" s="3" t="str">
        <f>VLOOKUP($H653,Customers!$A$1:$I$721,5,FALSE)</f>
        <v>Surat</v>
      </c>
      <c r="M653" s="3" t="str">
        <f>VLOOKUP($H653,Customers!$A$1:$I$721,6,FALSE)</f>
        <v>Gujarat</v>
      </c>
      <c r="N653" s="3" t="str">
        <f>VLOOKUP($H653,Customers!$A$1:$I$721,7,FALSE)</f>
        <v>Doctor</v>
      </c>
      <c r="O653" s="3">
        <f>VLOOKUP($H653,Customers!$A$1:$I$721,8,FALSE)</f>
        <v>3880000</v>
      </c>
      <c r="P653" s="3" t="str">
        <f>VLOOKUP($H653,Customers!$A$1:$I$721,9,FALSE)</f>
        <v>Individual</v>
      </c>
      <c r="Q653" s="3" t="s">
        <v>145</v>
      </c>
      <c r="R653" s="3" t="str" cm="1">
        <f t="array" ref="R653:Y653">VLOOKUP($Q653,Cars[],{2,3,4,5,6,7,8,9},FALSE)</f>
        <v>Hyundai</v>
      </c>
      <c r="S653" s="3" t="str">
        <v>i20</v>
      </c>
      <c r="T653" s="3" t="str">
        <v>Hatchback</v>
      </c>
      <c r="U653" s="3" t="str">
        <v>Petrol</v>
      </c>
      <c r="V653" s="3" t="str">
        <v>Automatic</v>
      </c>
      <c r="W653" s="3">
        <v>780000</v>
      </c>
      <c r="X653" s="3">
        <v>2023</v>
      </c>
      <c r="Y653" s="3">
        <v>2</v>
      </c>
      <c r="Z653" s="3" t="s">
        <v>209</v>
      </c>
      <c r="AA653" s="3" t="str">
        <f>VLOOKUP(Z653,Dealers[],5,FALSE)</f>
        <v>West</v>
      </c>
      <c r="AB653" s="3" t="str" cm="1">
        <f t="array" ref="AB653:AE653">VLOOKUP($Z653,Dealers[],{2,7,8,9},FALSE)</f>
        <v>Ahmedabad Auto Hub</v>
      </c>
      <c r="AC653" s="3">
        <v>2011</v>
      </c>
      <c r="AD653" s="3">
        <v>12000</v>
      </c>
      <c r="AE653" s="3">
        <v>3.8</v>
      </c>
      <c r="AF653" s="3" t="s">
        <v>367</v>
      </c>
      <c r="AG653" s="3" t="str">
        <f>VLOOKUP($AF653,SalesPerson[],2,FALSE)</f>
        <v>Arjun Pillai</v>
      </c>
      <c r="AH653" s="3">
        <f>_xlfn.XLOOKUP(AG653,Salespersons!$B:$B,Salespersons!$G:$G,,0)</f>
        <v>6</v>
      </c>
      <c r="AI653" s="3" t="str">
        <f>_xlfn.XLOOKUP(AG653,Salespersons!$B:$B,Salespersons!$I:$I,,0)</f>
        <v>True</v>
      </c>
      <c r="AJ653" s="3" t="s">
        <v>59</v>
      </c>
      <c r="AK653" s="14">
        <f t="shared" si="60"/>
        <v>8.9743589743589737E-3</v>
      </c>
      <c r="AL653" s="5">
        <v>7000</v>
      </c>
      <c r="AM653" s="5">
        <f t="shared" si="61"/>
        <v>773000</v>
      </c>
      <c r="AN653" s="16">
        <f t="shared" si="65"/>
        <v>7.73</v>
      </c>
      <c r="AO653" s="3" t="s">
        <v>20</v>
      </c>
      <c r="AP653" s="3" t="s">
        <v>21</v>
      </c>
      <c r="AQ653" s="3" t="s">
        <v>46</v>
      </c>
      <c r="AR653" s="3" t="s">
        <v>47</v>
      </c>
      <c r="AS653" s="3" t="s">
        <v>4646</v>
      </c>
      <c r="AT653" s="3" t="s">
        <v>4646</v>
      </c>
      <c r="AU653" s="3" t="s">
        <v>4646</v>
      </c>
      <c r="AV653" s="3" t="s">
        <v>4646</v>
      </c>
      <c r="AW653" s="3" t="s">
        <v>4646</v>
      </c>
    </row>
    <row r="654" spans="1:49" x14ac:dyDescent="0.3">
      <c r="A654" s="3" t="s">
        <v>1264</v>
      </c>
      <c r="B654" s="4">
        <v>45968</v>
      </c>
      <c r="C654" s="4" t="str">
        <f t="shared" si="62"/>
        <v>Nov</v>
      </c>
      <c r="D654" s="4" t="str">
        <f t="shared" si="63"/>
        <v>2025</v>
      </c>
      <c r="E654" s="3"/>
      <c r="F654" s="3" t="s">
        <v>114</v>
      </c>
      <c r="G654" s="3" t="str">
        <f t="shared" si="64"/>
        <v/>
      </c>
      <c r="H654" s="3" t="s">
        <v>984</v>
      </c>
      <c r="I654" s="3" t="str">
        <f>VLOOKUP($H654,Customers!$A$1:$I$721,2,FALSE)</f>
        <v>Siddharth Yadav</v>
      </c>
      <c r="J654" s="3" t="str">
        <f>VLOOKUP($H654,Customers!$A$1:$I$721,3,FALSE)</f>
        <v>Male</v>
      </c>
      <c r="K654" s="3">
        <f>VLOOKUP($H654,Customers!$A$1:$I$721,4,FALSE)</f>
        <v>37</v>
      </c>
      <c r="L654" s="3" t="str">
        <f>VLOOKUP($H654,Customers!$A$1:$I$721,5,FALSE)</f>
        <v>Pune</v>
      </c>
      <c r="M654" s="3" t="str">
        <f>VLOOKUP($H654,Customers!$A$1:$I$721,6,FALSE)</f>
        <v>Maharashtra</v>
      </c>
      <c r="N654" s="3" t="str">
        <f>VLOOKUP($H654,Customers!$A$1:$I$721,7,FALSE)</f>
        <v>Salaried - Private</v>
      </c>
      <c r="O654" s="3">
        <f>VLOOKUP($H654,Customers!$A$1:$I$721,8,FALSE)</f>
        <v>540000</v>
      </c>
      <c r="P654" s="3" t="str">
        <f>VLOOKUP($H654,Customers!$A$1:$I$721,9,FALSE)</f>
        <v>Individual</v>
      </c>
      <c r="Q654" s="3" t="s">
        <v>326</v>
      </c>
      <c r="R654" s="3" t="str" cm="1">
        <f t="array" ref="R654:Y654">VLOOKUP($Q654,Cars[],{2,3,4,5,6,7,8,9},FALSE)</f>
        <v>Tata</v>
      </c>
      <c r="S654" s="3" t="str">
        <v>Tiago EV</v>
      </c>
      <c r="T654" s="3" t="str">
        <v>Hatchback</v>
      </c>
      <c r="U654" s="3" t="str">
        <v>Electric</v>
      </c>
      <c r="V654" s="3" t="str">
        <v>Automatic</v>
      </c>
      <c r="W654" s="3">
        <v>800000</v>
      </c>
      <c r="X654" s="3">
        <v>2022</v>
      </c>
      <c r="Y654" s="3">
        <v>2</v>
      </c>
      <c r="Z654" s="3" t="s">
        <v>84</v>
      </c>
      <c r="AA654" s="3" t="str">
        <f>VLOOKUP(Z654,Dealers[],5,FALSE)</f>
        <v>West</v>
      </c>
      <c r="AB654" s="3" t="str" cm="1">
        <f t="array" ref="AB654:AE654">VLOOKUP($Z654,Dealers[],{2,7,8,9},FALSE)</f>
        <v>Pune Autoplex</v>
      </c>
      <c r="AC654" s="3">
        <v>2014</v>
      </c>
      <c r="AD654" s="3">
        <v>3000</v>
      </c>
      <c r="AE654" s="3">
        <v>4.5999999999999996</v>
      </c>
      <c r="AF654" s="3" t="s">
        <v>85</v>
      </c>
      <c r="AG654" s="3" t="str">
        <f>VLOOKUP($AF654,SalesPerson[],2,FALSE)</f>
        <v>Ankit Verma</v>
      </c>
      <c r="AH654" s="3">
        <f>_xlfn.XLOOKUP(AG654,Salespersons!$B:$B,Salespersons!$G:$G,,0)</f>
        <v>4</v>
      </c>
      <c r="AI654" s="3" t="str">
        <f>_xlfn.XLOOKUP(AG654,Salespersons!$B:$B,Salespersons!$I:$I,,0)</f>
        <v>True</v>
      </c>
      <c r="AJ654" s="3" t="s">
        <v>45</v>
      </c>
      <c r="AK654" s="14">
        <f t="shared" si="60"/>
        <v>0</v>
      </c>
      <c r="AL654" s="5">
        <v>0</v>
      </c>
      <c r="AM654" s="5">
        <f t="shared" si="61"/>
        <v>800000</v>
      </c>
      <c r="AN654" s="16">
        <f t="shared" si="65"/>
        <v>8</v>
      </c>
      <c r="AO654" s="3" t="s">
        <v>20</v>
      </c>
      <c r="AP654" s="3" t="s">
        <v>21</v>
      </c>
      <c r="AQ654" s="3" t="s">
        <v>22</v>
      </c>
      <c r="AR654" s="3" t="s">
        <v>24</v>
      </c>
      <c r="AS654" s="3" t="s">
        <v>4646</v>
      </c>
      <c r="AT654" s="3" t="s">
        <v>4646</v>
      </c>
      <c r="AU654" s="3" t="s">
        <v>4646</v>
      </c>
      <c r="AV654" s="3" t="s">
        <v>4646</v>
      </c>
      <c r="AW654" s="3" t="s">
        <v>4646</v>
      </c>
    </row>
    <row r="655" spans="1:49" x14ac:dyDescent="0.3">
      <c r="A655" s="3" t="s">
        <v>1265</v>
      </c>
      <c r="B655" s="4">
        <v>45969</v>
      </c>
      <c r="C655" s="4" t="str">
        <f t="shared" si="62"/>
        <v>Nov</v>
      </c>
      <c r="D655" s="4" t="str">
        <f t="shared" si="63"/>
        <v>2025</v>
      </c>
      <c r="E655" s="4">
        <v>45977</v>
      </c>
      <c r="F655" s="3" t="s">
        <v>23</v>
      </c>
      <c r="G655" s="3">
        <f t="shared" si="64"/>
        <v>8</v>
      </c>
      <c r="H655" s="3" t="s">
        <v>1266</v>
      </c>
      <c r="I655" s="3" t="str">
        <f>VLOOKUP($H655,Customers!$A$1:$I$721,2,FALSE)</f>
        <v>Sandeep Verma</v>
      </c>
      <c r="J655" s="3" t="str">
        <f>VLOOKUP($H655,Customers!$A$1:$I$721,3,FALSE)</f>
        <v>Male</v>
      </c>
      <c r="K655" s="3">
        <f>VLOOKUP($H655,Customers!$A$1:$I$721,4,FALSE)</f>
        <v>42</v>
      </c>
      <c r="L655" s="3" t="str">
        <f>VLOOKUP($H655,Customers!$A$1:$I$721,5,FALSE)</f>
        <v>Indore</v>
      </c>
      <c r="M655" s="3" t="str">
        <f>VLOOKUP($H655,Customers!$A$1:$I$721,6,FALSE)</f>
        <v>Madhya Pradesh</v>
      </c>
      <c r="N655" s="3" t="str">
        <f>VLOOKUP($H655,Customers!$A$1:$I$721,7,FALSE)</f>
        <v>Teacher</v>
      </c>
      <c r="O655" s="3">
        <f>VLOOKUP($H655,Customers!$A$1:$I$721,8,FALSE)</f>
        <v>950000</v>
      </c>
      <c r="P655" s="3" t="str">
        <f>VLOOKUP($H655,Customers!$A$1:$I$721,9,FALSE)</f>
        <v>Individual</v>
      </c>
      <c r="Q655" s="3" t="s">
        <v>103</v>
      </c>
      <c r="R655" s="3" t="str" cm="1">
        <f t="array" ref="R655:Y655">VLOOKUP($Q655,Cars[],{2,3,4,5,6,7,8,9},FALSE)</f>
        <v>Maruti Suzuki</v>
      </c>
      <c r="S655" s="3" t="str">
        <v>Ertiga</v>
      </c>
      <c r="T655" s="3" t="str">
        <v>MPV</v>
      </c>
      <c r="U655" s="3" t="str">
        <v>CNG</v>
      </c>
      <c r="V655" s="3" t="str">
        <v>Manual</v>
      </c>
      <c r="W655" s="3">
        <v>900000</v>
      </c>
      <c r="X655" s="3">
        <v>2022</v>
      </c>
      <c r="Y655" s="3">
        <v>3</v>
      </c>
      <c r="Z655" s="3" t="s">
        <v>93</v>
      </c>
      <c r="AA655" s="3" t="str">
        <f>VLOOKUP(Z655,Dealers[],5,FALSE)</f>
        <v>Central</v>
      </c>
      <c r="AB655" s="3" t="str" cm="1">
        <f t="array" ref="AB655:AE655">VLOOKUP($Z655,Dealers[],{2,7,8,9},FALSE)</f>
        <v>Bhopal Autoplex</v>
      </c>
      <c r="AC655" s="3">
        <v>2013</v>
      </c>
      <c r="AD655" s="3">
        <v>12000</v>
      </c>
      <c r="AE655" s="3">
        <v>3.9</v>
      </c>
      <c r="AF655" s="3" t="s">
        <v>192</v>
      </c>
      <c r="AG655" s="3" t="str">
        <f>VLOOKUP($AF655,SalesPerson[],2,FALSE)</f>
        <v>Priya Saini</v>
      </c>
      <c r="AH655" s="3">
        <f>_xlfn.XLOOKUP(AG655,Salespersons!$B:$B,Salespersons!$G:$G,,0)</f>
        <v>4</v>
      </c>
      <c r="AI655" s="3" t="str">
        <f>_xlfn.XLOOKUP(AG655,Salespersons!$B:$B,Salespersons!$I:$I,,0)</f>
        <v>True</v>
      </c>
      <c r="AJ655" s="3" t="s">
        <v>78</v>
      </c>
      <c r="AK655" s="14">
        <f t="shared" si="60"/>
        <v>3.3333333333333333E-2</v>
      </c>
      <c r="AL655" s="5">
        <v>30000</v>
      </c>
      <c r="AM655" s="5">
        <f t="shared" si="61"/>
        <v>870000</v>
      </c>
      <c r="AN655" s="16">
        <f t="shared" si="65"/>
        <v>8.6999999999999993</v>
      </c>
      <c r="AO655" s="3" t="s">
        <v>20</v>
      </c>
      <c r="AP655" s="3" t="s">
        <v>21</v>
      </c>
      <c r="AQ655" s="3" t="s">
        <v>119</v>
      </c>
      <c r="AR655" s="3" t="s">
        <v>24</v>
      </c>
      <c r="AS655" s="3" t="s">
        <v>4646</v>
      </c>
      <c r="AT655" s="3" t="s">
        <v>4646</v>
      </c>
      <c r="AU655" s="3" t="s">
        <v>4646</v>
      </c>
      <c r="AV655" s="3" t="s">
        <v>4646</v>
      </c>
      <c r="AW655" s="3" t="s">
        <v>4646</v>
      </c>
    </row>
    <row r="656" spans="1:49" x14ac:dyDescent="0.3">
      <c r="A656" s="3" t="s">
        <v>1267</v>
      </c>
      <c r="B656" s="4">
        <v>45970</v>
      </c>
      <c r="C656" s="4" t="str">
        <f t="shared" si="62"/>
        <v>Nov</v>
      </c>
      <c r="D656" s="4" t="str">
        <f t="shared" si="63"/>
        <v>2025</v>
      </c>
      <c r="E656" s="4">
        <v>45985</v>
      </c>
      <c r="F656" s="3" t="s">
        <v>23</v>
      </c>
      <c r="G656" s="3">
        <f t="shared" si="64"/>
        <v>15</v>
      </c>
      <c r="H656" s="3" t="s">
        <v>1266</v>
      </c>
      <c r="I656" s="3" t="str">
        <f>VLOOKUP($H656,Customers!$A$1:$I$721,2,FALSE)</f>
        <v>Sandeep Verma</v>
      </c>
      <c r="J656" s="3" t="str">
        <f>VLOOKUP($H656,Customers!$A$1:$I$721,3,FALSE)</f>
        <v>Male</v>
      </c>
      <c r="K656" s="3">
        <f>VLOOKUP($H656,Customers!$A$1:$I$721,4,FALSE)</f>
        <v>42</v>
      </c>
      <c r="L656" s="3" t="str">
        <f>VLOOKUP($H656,Customers!$A$1:$I$721,5,FALSE)</f>
        <v>Indore</v>
      </c>
      <c r="M656" s="3" t="str">
        <f>VLOOKUP($H656,Customers!$A$1:$I$721,6,FALSE)</f>
        <v>Madhya Pradesh</v>
      </c>
      <c r="N656" s="3" t="str">
        <f>VLOOKUP($H656,Customers!$A$1:$I$721,7,FALSE)</f>
        <v>Teacher</v>
      </c>
      <c r="O656" s="3">
        <f>VLOOKUP($H656,Customers!$A$1:$I$721,8,FALSE)</f>
        <v>950000</v>
      </c>
      <c r="P656" s="3" t="str">
        <f>VLOOKUP($H656,Customers!$A$1:$I$721,9,FALSE)</f>
        <v>Individual</v>
      </c>
      <c r="Q656" s="3" t="s">
        <v>125</v>
      </c>
      <c r="R656" s="3" t="str" cm="1">
        <f t="array" ref="R656:Y656">VLOOKUP($Q656,Cars[],{2,3,4,5,6,7,8,9},FALSE)</f>
        <v>Hyundai</v>
      </c>
      <c r="S656" s="3" t="str">
        <v>Creta</v>
      </c>
      <c r="T656" s="3" t="str">
        <v>SUV</v>
      </c>
      <c r="U656" s="3" t="str">
        <v>Diesel</v>
      </c>
      <c r="V656" s="3" t="str">
        <v>Automatic</v>
      </c>
      <c r="W656" s="3">
        <v>1250000</v>
      </c>
      <c r="X656" s="3">
        <v>2024</v>
      </c>
      <c r="Y656" s="3">
        <v>4</v>
      </c>
      <c r="Z656" s="3" t="s">
        <v>17</v>
      </c>
      <c r="AA656" s="3" t="str">
        <f>VLOOKUP(Z656,Dealers[],5,FALSE)</f>
        <v>North</v>
      </c>
      <c r="AB656" s="3" t="str" cm="1">
        <f t="array" ref="AB656:AE656">VLOOKUP($Z656,Dealers[],{2,7,8,9},FALSE)</f>
        <v>Chandigarh Car World</v>
      </c>
      <c r="AC656" s="3">
        <v>2018</v>
      </c>
      <c r="AD656" s="3">
        <v>4500</v>
      </c>
      <c r="AE656" s="3">
        <v>4</v>
      </c>
      <c r="AF656" s="3" t="s">
        <v>18</v>
      </c>
      <c r="AG656" s="3" t="str">
        <f>VLOOKUP($AF656,SalesPerson[],2,FALSE)</f>
        <v>Tarun Sharma</v>
      </c>
      <c r="AH656" s="3">
        <f>_xlfn.XLOOKUP(AG656,Salespersons!$B:$B,Salespersons!$G:$G,,0)</f>
        <v>7</v>
      </c>
      <c r="AI656" s="3" t="str">
        <f>_xlfn.XLOOKUP(AG656,Salespersons!$B:$B,Salespersons!$I:$I,,0)</f>
        <v>True</v>
      </c>
      <c r="AJ656" s="3" t="s">
        <v>30</v>
      </c>
      <c r="AK656" s="14">
        <f t="shared" si="60"/>
        <v>2.9600000000000001E-2</v>
      </c>
      <c r="AL656" s="5">
        <v>37000</v>
      </c>
      <c r="AM656" s="5">
        <f t="shared" si="61"/>
        <v>1213000</v>
      </c>
      <c r="AN656" s="16">
        <f t="shared" si="65"/>
        <v>12.13</v>
      </c>
      <c r="AO656" s="3" t="s">
        <v>20</v>
      </c>
      <c r="AP656" s="3" t="s">
        <v>21</v>
      </c>
      <c r="AQ656" s="3" t="s">
        <v>22</v>
      </c>
      <c r="AR656" s="3" t="s">
        <v>24</v>
      </c>
      <c r="AS656" s="3" t="str" cm="1">
        <f t="array" ref="AS656:AW656">VLOOKUP($A656,Feedback[],{2,4,5,6,7},FALSE)</f>
        <v>FB0344</v>
      </c>
      <c r="AT656" s="3">
        <v>4</v>
      </c>
      <c r="AU656" s="3">
        <v>9</v>
      </c>
      <c r="AV656" s="3" t="str">
        <v>Dealer Visit</v>
      </c>
      <c r="AW656" s="3" t="str">
        <v>None</v>
      </c>
    </row>
    <row r="657" spans="1:49" x14ac:dyDescent="0.3">
      <c r="A657" s="3" t="s">
        <v>1268</v>
      </c>
      <c r="B657" s="4">
        <v>45972</v>
      </c>
      <c r="C657" s="4" t="str">
        <f t="shared" si="62"/>
        <v>Nov</v>
      </c>
      <c r="D657" s="4" t="str">
        <f t="shared" si="63"/>
        <v>2025</v>
      </c>
      <c r="E657" s="4">
        <v>46007</v>
      </c>
      <c r="F657" s="3" t="s">
        <v>23</v>
      </c>
      <c r="G657" s="3">
        <f t="shared" si="64"/>
        <v>35</v>
      </c>
      <c r="H657" s="3" t="s">
        <v>811</v>
      </c>
      <c r="I657" s="3" t="str">
        <f>VLOOKUP($H657,Customers!$A$1:$I$721,2,FALSE)</f>
        <v>Swati Pillai</v>
      </c>
      <c r="J657" s="3" t="str">
        <f>VLOOKUP($H657,Customers!$A$1:$I$721,3,FALSE)</f>
        <v>Female</v>
      </c>
      <c r="K657" s="3">
        <f>VLOOKUP($H657,Customers!$A$1:$I$721,4,FALSE)</f>
        <v>62</v>
      </c>
      <c r="L657" s="3" t="str">
        <f>VLOOKUP($H657,Customers!$A$1:$I$721,5,FALSE)</f>
        <v>Ludhiana</v>
      </c>
      <c r="M657" s="3" t="str">
        <f>VLOOKUP($H657,Customers!$A$1:$I$721,6,FALSE)</f>
        <v>Punjab</v>
      </c>
      <c r="N657" s="3" t="str">
        <f>VLOOKUP($H657,Customers!$A$1:$I$721,7,FALSE)</f>
        <v>Engineer</v>
      </c>
      <c r="O657" s="3">
        <f>VLOOKUP($H657,Customers!$A$1:$I$721,8,FALSE)</f>
        <v>1860000</v>
      </c>
      <c r="P657" s="3" t="str">
        <f>VLOOKUP($H657,Customers!$A$1:$I$721,9,FALSE)</f>
        <v>Individual</v>
      </c>
      <c r="Q657" s="3" t="s">
        <v>205</v>
      </c>
      <c r="R657" s="3" t="str" cm="1">
        <f t="array" ref="R657:Y657">VLOOKUP($Q657,Cars[],{2,3,4,5,6,7,8,9},FALSE)</f>
        <v>Maruti Suzuki</v>
      </c>
      <c r="S657" s="3" t="str">
        <v>Grand Vitara</v>
      </c>
      <c r="T657" s="3" t="str">
        <v>SUV</v>
      </c>
      <c r="U657" s="3" t="str">
        <v>Hybrid</v>
      </c>
      <c r="V657" s="3" t="str">
        <v>Automatic</v>
      </c>
      <c r="W657" s="3">
        <v>1150000</v>
      </c>
      <c r="X657" s="3">
        <v>2022</v>
      </c>
      <c r="Y657" s="3">
        <v>3</v>
      </c>
      <c r="Z657" s="3" t="s">
        <v>28</v>
      </c>
      <c r="AA657" s="3" t="str">
        <f>VLOOKUP(Z657,Dealers[],5,FALSE)</f>
        <v>North</v>
      </c>
      <c r="AB657" s="3" t="str" cm="1">
        <f t="array" ref="AB657:AE657">VLOOKUP($Z657,Dealers[],{2,7,8,9},FALSE)</f>
        <v>Ludhiana Wheels</v>
      </c>
      <c r="AC657" s="3">
        <v>2010</v>
      </c>
      <c r="AD657" s="3">
        <v>12000</v>
      </c>
      <c r="AE657" s="3">
        <v>4</v>
      </c>
      <c r="AF657" s="3" t="s">
        <v>29</v>
      </c>
      <c r="AG657" s="3" t="str">
        <f>VLOOKUP($AF657,SalesPerson[],2,FALSE)</f>
        <v>Harsh Nair</v>
      </c>
      <c r="AH657" s="3">
        <f>_xlfn.XLOOKUP(AG657,Salespersons!$B:$B,Salespersons!$G:$G,,0)</f>
        <v>8</v>
      </c>
      <c r="AI657" s="3" t="str">
        <f>_xlfn.XLOOKUP(AG657,Salespersons!$B:$B,Salespersons!$I:$I,,0)</f>
        <v>True</v>
      </c>
      <c r="AJ657" s="3" t="s">
        <v>30</v>
      </c>
      <c r="AK657" s="14">
        <f t="shared" si="60"/>
        <v>3.3043478260869563E-2</v>
      </c>
      <c r="AL657" s="5">
        <v>38000</v>
      </c>
      <c r="AM657" s="5">
        <f t="shared" si="61"/>
        <v>1112000</v>
      </c>
      <c r="AN657" s="16">
        <f t="shared" si="65"/>
        <v>11.12</v>
      </c>
      <c r="AO657" s="3" t="s">
        <v>31</v>
      </c>
      <c r="AP657" s="3" t="s">
        <v>96</v>
      </c>
      <c r="AQ657" s="3" t="s">
        <v>46</v>
      </c>
      <c r="AR657" s="3" t="s">
        <v>24</v>
      </c>
      <c r="AS657" s="3" t="str" cm="1">
        <f t="array" ref="AS657:AW657">VLOOKUP($A657,Feedback[],{2,4,5,6,7},FALSE)</f>
        <v>FB0345</v>
      </c>
      <c r="AT657" s="3">
        <v>5</v>
      </c>
      <c r="AU657" s="3">
        <v>8</v>
      </c>
      <c r="AV657" s="3" t="str">
        <v>Online Survey</v>
      </c>
      <c r="AW657" s="3" t="str">
        <v>None</v>
      </c>
    </row>
    <row r="658" spans="1:49" x14ac:dyDescent="0.3">
      <c r="A658" s="3" t="s">
        <v>1269</v>
      </c>
      <c r="B658" s="4">
        <v>45972</v>
      </c>
      <c r="C658" s="4" t="str">
        <f t="shared" si="62"/>
        <v>Nov</v>
      </c>
      <c r="D658" s="4" t="str">
        <f t="shared" si="63"/>
        <v>2025</v>
      </c>
      <c r="E658" s="4">
        <v>45976</v>
      </c>
      <c r="F658" s="3" t="s">
        <v>23</v>
      </c>
      <c r="G658" s="3">
        <f t="shared" si="64"/>
        <v>4</v>
      </c>
      <c r="H658" s="3" t="s">
        <v>1270</v>
      </c>
      <c r="I658" s="3" t="str">
        <f>VLOOKUP($H658,Customers!$A$1:$I$721,2,FALSE)</f>
        <v>Ramesh Jain</v>
      </c>
      <c r="J658" s="3" t="str">
        <f>VLOOKUP($H658,Customers!$A$1:$I$721,3,FALSE)</f>
        <v>Male</v>
      </c>
      <c r="K658" s="3">
        <f>VLOOKUP($H658,Customers!$A$1:$I$721,4,FALSE)</f>
        <v>41</v>
      </c>
      <c r="L658" s="3" t="str">
        <f>VLOOKUP($H658,Customers!$A$1:$I$721,5,FALSE)</f>
        <v>Chandigarh</v>
      </c>
      <c r="M658" s="3" t="str">
        <f>VLOOKUP($H658,Customers!$A$1:$I$721,6,FALSE)</f>
        <v>Chandigarh</v>
      </c>
      <c r="N658" s="3" t="str">
        <f>VLOOKUP($H658,Customers!$A$1:$I$721,7,FALSE)</f>
        <v>Doctor</v>
      </c>
      <c r="O658" s="3">
        <f>VLOOKUP($H658,Customers!$A$1:$I$721,8,FALSE)</f>
        <v>2800000</v>
      </c>
      <c r="P658" s="3" t="str">
        <f>VLOOKUP($H658,Customers!$A$1:$I$721,9,FALSE)</f>
        <v>Individual</v>
      </c>
      <c r="Q658" s="3" t="s">
        <v>125</v>
      </c>
      <c r="R658" s="3" t="str" cm="1">
        <f t="array" ref="R658:Y658">VLOOKUP($Q658,Cars[],{2,3,4,5,6,7,8,9},FALSE)</f>
        <v>Hyundai</v>
      </c>
      <c r="S658" s="3" t="str">
        <v>Creta</v>
      </c>
      <c r="T658" s="3" t="str">
        <v>SUV</v>
      </c>
      <c r="U658" s="3" t="str">
        <v>Diesel</v>
      </c>
      <c r="V658" s="3" t="str">
        <v>Automatic</v>
      </c>
      <c r="W658" s="3">
        <v>1250000</v>
      </c>
      <c r="X658" s="3">
        <v>2024</v>
      </c>
      <c r="Y658" s="3">
        <v>4</v>
      </c>
      <c r="Z658" s="3" t="s">
        <v>17</v>
      </c>
      <c r="AA658" s="3" t="str">
        <f>VLOOKUP(Z658,Dealers[],5,FALSE)</f>
        <v>North</v>
      </c>
      <c r="AB658" s="3" t="str" cm="1">
        <f t="array" ref="AB658:AE658">VLOOKUP($Z658,Dealers[],{2,7,8,9},FALSE)</f>
        <v>Chandigarh Car World</v>
      </c>
      <c r="AC658" s="3">
        <v>2018</v>
      </c>
      <c r="AD658" s="3">
        <v>4500</v>
      </c>
      <c r="AE658" s="3">
        <v>4</v>
      </c>
      <c r="AF658" s="3" t="s">
        <v>18</v>
      </c>
      <c r="AG658" s="3" t="str">
        <f>VLOOKUP($AF658,SalesPerson[],2,FALSE)</f>
        <v>Tarun Sharma</v>
      </c>
      <c r="AH658" s="3">
        <f>_xlfn.XLOOKUP(AG658,Salespersons!$B:$B,Salespersons!$G:$G,,0)</f>
        <v>7</v>
      </c>
      <c r="AI658" s="3" t="str">
        <f>_xlfn.XLOOKUP(AG658,Salespersons!$B:$B,Salespersons!$I:$I,,0)</f>
        <v>True</v>
      </c>
      <c r="AJ658" s="3" t="s">
        <v>30</v>
      </c>
      <c r="AK658" s="14">
        <f t="shared" si="60"/>
        <v>0</v>
      </c>
      <c r="AL658" s="5">
        <v>0</v>
      </c>
      <c r="AM658" s="5">
        <f t="shared" si="61"/>
        <v>1250000</v>
      </c>
      <c r="AN658" s="16">
        <f t="shared" si="65"/>
        <v>12.5</v>
      </c>
      <c r="AO658" s="3" t="s">
        <v>20</v>
      </c>
      <c r="AP658" s="3" t="s">
        <v>21</v>
      </c>
      <c r="AQ658" s="3" t="s">
        <v>46</v>
      </c>
      <c r="AR658" s="3" t="s">
        <v>24</v>
      </c>
      <c r="AS658" s="3" t="str" cm="1">
        <f t="array" ref="AS658:AW658">VLOOKUP($A658,Feedback[],{2,4,5,6,7},FALSE)</f>
        <v>FB0346</v>
      </c>
      <c r="AT658" s="3">
        <v>3</v>
      </c>
      <c r="AU658" s="3">
        <v>5</v>
      </c>
      <c r="AV658" s="3" t="str">
        <v>Dealer Visit</v>
      </c>
      <c r="AW658" s="3" t="str">
        <v>Vehicle Quality</v>
      </c>
    </row>
    <row r="659" spans="1:49" x14ac:dyDescent="0.3">
      <c r="A659" s="3" t="s">
        <v>1271</v>
      </c>
      <c r="B659" s="4">
        <v>45973</v>
      </c>
      <c r="C659" s="4" t="str">
        <f t="shared" si="62"/>
        <v>Nov</v>
      </c>
      <c r="D659" s="4" t="str">
        <f t="shared" si="63"/>
        <v>2025</v>
      </c>
      <c r="E659" s="4">
        <v>45992</v>
      </c>
      <c r="F659" s="3" t="s">
        <v>23</v>
      </c>
      <c r="G659" s="3">
        <f t="shared" si="64"/>
        <v>19</v>
      </c>
      <c r="H659" s="3" t="s">
        <v>1272</v>
      </c>
      <c r="I659" s="3" t="str">
        <f>VLOOKUP($H659,Customers!$A$1:$I$721,2,FALSE)</f>
        <v>Kamal Reddy</v>
      </c>
      <c r="J659" s="3" t="str">
        <f>VLOOKUP($H659,Customers!$A$1:$I$721,3,FALSE)</f>
        <v>Male</v>
      </c>
      <c r="K659" s="3">
        <f>VLOOKUP($H659,Customers!$A$1:$I$721,4,FALSE)</f>
        <v>26</v>
      </c>
      <c r="L659" s="3" t="str">
        <f>VLOOKUP($H659,Customers!$A$1:$I$721,5,FALSE)</f>
        <v>Guwahati</v>
      </c>
      <c r="M659" s="3" t="str">
        <f>VLOOKUP($H659,Customers!$A$1:$I$721,6,FALSE)</f>
        <v>Assam</v>
      </c>
      <c r="N659" s="3" t="str">
        <f>VLOOKUP($H659,Customers!$A$1:$I$721,7,FALSE)</f>
        <v>Doctor</v>
      </c>
      <c r="O659" s="3">
        <f>VLOOKUP($H659,Customers!$A$1:$I$721,8,FALSE)</f>
        <v>3930000</v>
      </c>
      <c r="P659" s="3" t="str">
        <f>VLOOKUP($H659,Customers!$A$1:$I$721,9,FALSE)</f>
        <v>Individual</v>
      </c>
      <c r="Q659" s="3" t="s">
        <v>36</v>
      </c>
      <c r="R659" s="3" t="str" cm="1">
        <f t="array" ref="R659:Y659">VLOOKUP($Q659,Cars[],{2,3,4,5,6,7,8,9},FALSE)</f>
        <v>Tata</v>
      </c>
      <c r="S659" s="3" t="str">
        <v>Punch</v>
      </c>
      <c r="T659" s="3" t="str">
        <v>SUV</v>
      </c>
      <c r="U659" s="3" t="str">
        <v>Petrol</v>
      </c>
      <c r="V659" s="3" t="str">
        <v>Manual</v>
      </c>
      <c r="W659" s="3">
        <v>650000</v>
      </c>
      <c r="X659" s="3">
        <v>2021</v>
      </c>
      <c r="Y659" s="3">
        <v>3</v>
      </c>
      <c r="Z659" s="3" t="s">
        <v>134</v>
      </c>
      <c r="AA659" s="3" t="str">
        <f>VLOOKUP(Z659,Dealers[],5,FALSE)</f>
        <v>East</v>
      </c>
      <c r="AB659" s="3" t="str" cm="1">
        <f t="array" ref="AB659:AE659">VLOOKUP($Z659,Dealers[],{2,7,8,9},FALSE)</f>
        <v>Guwahati Automobiles</v>
      </c>
      <c r="AC659" s="3">
        <v>2005</v>
      </c>
      <c r="AD659" s="3">
        <v>12000</v>
      </c>
      <c r="AE659" s="3">
        <v>4.4000000000000004</v>
      </c>
      <c r="AF659" s="3" t="s">
        <v>183</v>
      </c>
      <c r="AG659" s="3" t="str">
        <f>VLOOKUP($AF659,SalesPerson[],2,FALSE)</f>
        <v>Varun Yadav</v>
      </c>
      <c r="AH659" s="3">
        <f>_xlfn.XLOOKUP(AG659,Salespersons!$B:$B,Salespersons!$G:$G,,0)</f>
        <v>6</v>
      </c>
      <c r="AI659" s="3" t="str">
        <f>_xlfn.XLOOKUP(AG659,Salespersons!$B:$B,Salespersons!$I:$I,,0)</f>
        <v>True</v>
      </c>
      <c r="AJ659" s="3" t="s">
        <v>59</v>
      </c>
      <c r="AK659" s="14">
        <f t="shared" si="60"/>
        <v>3.5384615384615382E-2</v>
      </c>
      <c r="AL659" s="5">
        <v>23000</v>
      </c>
      <c r="AM659" s="5">
        <f t="shared" si="61"/>
        <v>627000</v>
      </c>
      <c r="AN659" s="16">
        <f t="shared" si="65"/>
        <v>6.27</v>
      </c>
      <c r="AO659" s="3" t="s">
        <v>95</v>
      </c>
      <c r="AP659" s="3" t="s">
        <v>227</v>
      </c>
      <c r="AQ659" s="3" t="s">
        <v>86</v>
      </c>
      <c r="AR659" s="3" t="s">
        <v>24</v>
      </c>
      <c r="AS659" s="3" t="s">
        <v>4646</v>
      </c>
      <c r="AT659" s="3" t="s">
        <v>4646</v>
      </c>
      <c r="AU659" s="3" t="s">
        <v>4646</v>
      </c>
      <c r="AV659" s="3" t="s">
        <v>4646</v>
      </c>
      <c r="AW659" s="3" t="s">
        <v>4646</v>
      </c>
    </row>
    <row r="660" spans="1:49" x14ac:dyDescent="0.3">
      <c r="A660" s="3" t="s">
        <v>1273</v>
      </c>
      <c r="B660" s="4">
        <v>45973</v>
      </c>
      <c r="C660" s="4" t="str">
        <f t="shared" si="62"/>
        <v>Nov</v>
      </c>
      <c r="D660" s="4" t="str">
        <f t="shared" si="63"/>
        <v>2025</v>
      </c>
      <c r="E660" s="4">
        <v>45980</v>
      </c>
      <c r="F660" s="3" t="s">
        <v>23</v>
      </c>
      <c r="G660" s="3">
        <f t="shared" si="64"/>
        <v>7</v>
      </c>
      <c r="H660" s="3" t="s">
        <v>666</v>
      </c>
      <c r="I660" s="3" t="str">
        <f>VLOOKUP($H660,Customers!$A$1:$I$721,2,FALSE)</f>
        <v>Tarun Patel</v>
      </c>
      <c r="J660" s="3" t="str">
        <f>VLOOKUP($H660,Customers!$A$1:$I$721,3,FALSE)</f>
        <v>Male</v>
      </c>
      <c r="K660" s="3">
        <f>VLOOKUP($H660,Customers!$A$1:$I$721,4,FALSE)</f>
        <v>38</v>
      </c>
      <c r="L660" s="3" t="str">
        <f>VLOOKUP($H660,Customers!$A$1:$I$721,5,FALSE)</f>
        <v>Noida</v>
      </c>
      <c r="M660" s="3" t="str">
        <f>VLOOKUP($H660,Customers!$A$1:$I$721,6,FALSE)</f>
        <v>Uttar Pradesh</v>
      </c>
      <c r="N660" s="3" t="str">
        <f>VLOOKUP($H660,Customers!$A$1:$I$721,7,FALSE)</f>
        <v>Business Owner</v>
      </c>
      <c r="O660" s="3">
        <f>VLOOKUP($H660,Customers!$A$1:$I$721,8,FALSE)</f>
        <v>1940000</v>
      </c>
      <c r="P660" s="3" t="str">
        <f>VLOOKUP($H660,Customers!$A$1:$I$721,9,FALSE)</f>
        <v>Individual</v>
      </c>
      <c r="Q660" s="3" t="s">
        <v>544</v>
      </c>
      <c r="R660" s="3" t="str" cm="1">
        <f t="array" ref="R660:Y660">VLOOKUP($Q660,Cars[],{2,3,4,5,6,7,8,9},FALSE)</f>
        <v>MG</v>
      </c>
      <c r="S660" s="3" t="str">
        <v>Windsor EV</v>
      </c>
      <c r="T660" s="3" t="str">
        <v>MPV</v>
      </c>
      <c r="U660" s="3" t="str">
        <v>Electric</v>
      </c>
      <c r="V660" s="3" t="str">
        <v>Automatic</v>
      </c>
      <c r="W660" s="3">
        <v>1400000</v>
      </c>
      <c r="X660" s="3">
        <v>2024</v>
      </c>
      <c r="Y660" s="3">
        <v>3</v>
      </c>
      <c r="Z660" s="3" t="s">
        <v>37</v>
      </c>
      <c r="AA660" s="3" t="str">
        <f>VLOOKUP(Z660,Dealers[],5,FALSE)</f>
        <v>North</v>
      </c>
      <c r="AB660" s="3" t="str" cm="1">
        <f t="array" ref="AB660:AE660">VLOOKUP($Z660,Dealers[],{2,7,8,9},FALSE)</f>
        <v>Delhi Autoplex</v>
      </c>
      <c r="AC660" s="3">
        <v>2013</v>
      </c>
      <c r="AD660" s="3">
        <v>4500</v>
      </c>
      <c r="AE660" s="3">
        <v>3.7</v>
      </c>
      <c r="AF660" s="3" t="s">
        <v>38</v>
      </c>
      <c r="AG660" s="3" t="str">
        <f>VLOOKUP($AF660,SalesPerson[],2,FALSE)</f>
        <v>Nisha Iyer</v>
      </c>
      <c r="AH660" s="3">
        <f>_xlfn.XLOOKUP(AG660,Salespersons!$B:$B,Salespersons!$G:$G,,0)</f>
        <v>4</v>
      </c>
      <c r="AI660" s="3" t="str">
        <f>_xlfn.XLOOKUP(AG660,Salespersons!$B:$B,Salespersons!$I:$I,,0)</f>
        <v>True</v>
      </c>
      <c r="AJ660" s="3" t="s">
        <v>75</v>
      </c>
      <c r="AK660" s="14">
        <f t="shared" si="60"/>
        <v>1.7142857142857144E-2</v>
      </c>
      <c r="AL660" s="5">
        <v>24000</v>
      </c>
      <c r="AM660" s="5">
        <f t="shared" si="61"/>
        <v>1376000</v>
      </c>
      <c r="AN660" s="16">
        <f t="shared" si="65"/>
        <v>13.76</v>
      </c>
      <c r="AO660" s="3" t="s">
        <v>31</v>
      </c>
      <c r="AP660" s="3" t="s">
        <v>70</v>
      </c>
      <c r="AQ660" s="3" t="s">
        <v>122</v>
      </c>
      <c r="AR660" s="3" t="s">
        <v>47</v>
      </c>
      <c r="AS660" s="3" t="str" cm="1">
        <f t="array" ref="AS660:AW660">VLOOKUP($A660,Feedback[],{2,4,5,6,7},FALSE)</f>
        <v>FB0347</v>
      </c>
      <c r="AT660" s="3">
        <v>4</v>
      </c>
      <c r="AU660" s="3">
        <v>9</v>
      </c>
      <c r="AV660" s="3" t="str">
        <v>Online Survey</v>
      </c>
      <c r="AW660" s="3" t="str">
        <v>None</v>
      </c>
    </row>
    <row r="661" spans="1:49" x14ac:dyDescent="0.3">
      <c r="A661" s="3" t="s">
        <v>1274</v>
      </c>
      <c r="B661" s="4">
        <v>45973</v>
      </c>
      <c r="C661" s="4" t="str">
        <f t="shared" si="62"/>
        <v>Nov</v>
      </c>
      <c r="D661" s="4" t="str">
        <f t="shared" si="63"/>
        <v>2025</v>
      </c>
      <c r="E661" s="4">
        <v>45977</v>
      </c>
      <c r="F661" s="3" t="s">
        <v>23</v>
      </c>
      <c r="G661" s="3">
        <f t="shared" si="64"/>
        <v>4</v>
      </c>
      <c r="H661" s="3" t="s">
        <v>1266</v>
      </c>
      <c r="I661" s="3" t="str">
        <f>VLOOKUP($H661,Customers!$A$1:$I$721,2,FALSE)</f>
        <v>Sandeep Verma</v>
      </c>
      <c r="J661" s="3" t="str">
        <f>VLOOKUP($H661,Customers!$A$1:$I$721,3,FALSE)</f>
        <v>Male</v>
      </c>
      <c r="K661" s="3">
        <f>VLOOKUP($H661,Customers!$A$1:$I$721,4,FALSE)</f>
        <v>42</v>
      </c>
      <c r="L661" s="3" t="str">
        <f>VLOOKUP($H661,Customers!$A$1:$I$721,5,FALSE)</f>
        <v>Indore</v>
      </c>
      <c r="M661" s="3" t="str">
        <f>VLOOKUP($H661,Customers!$A$1:$I$721,6,FALSE)</f>
        <v>Madhya Pradesh</v>
      </c>
      <c r="N661" s="3" t="str">
        <f>VLOOKUP($H661,Customers!$A$1:$I$721,7,FALSE)</f>
        <v>Teacher</v>
      </c>
      <c r="O661" s="3">
        <f>VLOOKUP($H661,Customers!$A$1:$I$721,8,FALSE)</f>
        <v>950000</v>
      </c>
      <c r="P661" s="3" t="str">
        <f>VLOOKUP($H661,Customers!$A$1:$I$721,9,FALSE)</f>
        <v>Individual</v>
      </c>
      <c r="Q661" s="3" t="s">
        <v>138</v>
      </c>
      <c r="R661" s="3" t="str" cm="1">
        <f t="array" ref="R661:Y661">VLOOKUP($Q661,Cars[],{2,3,4,5,6,7,8,9},FALSE)</f>
        <v>Tata</v>
      </c>
      <c r="S661" s="3" t="str">
        <v>Nexon</v>
      </c>
      <c r="T661" s="3" t="str">
        <v>SUV</v>
      </c>
      <c r="U661" s="3" t="str">
        <v>Diesel</v>
      </c>
      <c r="V661" s="3" t="str">
        <v>Manual</v>
      </c>
      <c r="W661" s="3">
        <v>950000</v>
      </c>
      <c r="X661" s="3">
        <v>2023</v>
      </c>
      <c r="Y661" s="3">
        <v>3</v>
      </c>
      <c r="Z661" s="3" t="s">
        <v>93</v>
      </c>
      <c r="AA661" s="3" t="str">
        <f>VLOOKUP(Z661,Dealers[],5,FALSE)</f>
        <v>Central</v>
      </c>
      <c r="AB661" s="3" t="str" cm="1">
        <f t="array" ref="AB661:AE661">VLOOKUP($Z661,Dealers[],{2,7,8,9},FALSE)</f>
        <v>Bhopal Autoplex</v>
      </c>
      <c r="AC661" s="3">
        <v>2013</v>
      </c>
      <c r="AD661" s="3">
        <v>12000</v>
      </c>
      <c r="AE661" s="3">
        <v>3.9</v>
      </c>
      <c r="AF661" s="3" t="s">
        <v>168</v>
      </c>
      <c r="AG661" s="3" t="str">
        <f>VLOOKUP($AF661,SalesPerson[],2,FALSE)</f>
        <v>Sneha Iyer</v>
      </c>
      <c r="AH661" s="3">
        <f>_xlfn.XLOOKUP(AG661,Salespersons!$B:$B,Salespersons!$G:$G,,0)</f>
        <v>4</v>
      </c>
      <c r="AI661" s="3" t="str">
        <f>_xlfn.XLOOKUP(AG661,Salespersons!$B:$B,Salespersons!$I:$I,,0)</f>
        <v>True</v>
      </c>
      <c r="AJ661" s="3" t="s">
        <v>30</v>
      </c>
      <c r="AK661" s="14">
        <f t="shared" si="60"/>
        <v>8.4210526315789472E-3</v>
      </c>
      <c r="AL661" s="5">
        <v>8000</v>
      </c>
      <c r="AM661" s="5">
        <f t="shared" si="61"/>
        <v>942000</v>
      </c>
      <c r="AN661" s="16">
        <f t="shared" si="65"/>
        <v>9.42</v>
      </c>
      <c r="AO661" s="3" t="s">
        <v>95</v>
      </c>
      <c r="AP661" s="3" t="s">
        <v>180</v>
      </c>
      <c r="AQ661" s="3" t="s">
        <v>86</v>
      </c>
      <c r="AR661" s="3" t="s">
        <v>24</v>
      </c>
      <c r="AS661" s="3" t="s">
        <v>4646</v>
      </c>
      <c r="AT661" s="3" t="s">
        <v>4646</v>
      </c>
      <c r="AU661" s="3" t="s">
        <v>4646</v>
      </c>
      <c r="AV661" s="3" t="s">
        <v>4646</v>
      </c>
      <c r="AW661" s="3" t="s">
        <v>4646</v>
      </c>
    </row>
    <row r="662" spans="1:49" x14ac:dyDescent="0.3">
      <c r="A662" s="3" t="s">
        <v>1275</v>
      </c>
      <c r="B662" s="4">
        <v>45973</v>
      </c>
      <c r="C662" s="4" t="str">
        <f t="shared" si="62"/>
        <v>Nov</v>
      </c>
      <c r="D662" s="4" t="str">
        <f t="shared" si="63"/>
        <v>2025</v>
      </c>
      <c r="E662" s="4">
        <v>45980</v>
      </c>
      <c r="F662" s="3" t="s">
        <v>23</v>
      </c>
      <c r="G662" s="3">
        <f t="shared" si="64"/>
        <v>7</v>
      </c>
      <c r="H662" s="3" t="s">
        <v>823</v>
      </c>
      <c r="I662" s="3" t="str">
        <f>VLOOKUP($H662,Customers!$A$1:$I$721,2,FALSE)</f>
        <v>Kamal Iyer</v>
      </c>
      <c r="J662" s="3" t="str">
        <f>VLOOKUP($H662,Customers!$A$1:$I$721,3,FALSE)</f>
        <v>Male</v>
      </c>
      <c r="K662" s="3">
        <f>VLOOKUP($H662,Customers!$A$1:$I$721,4,FALSE)</f>
        <v>25</v>
      </c>
      <c r="L662" s="3" t="str">
        <f>VLOOKUP($H662,Customers!$A$1:$I$721,5,FALSE)</f>
        <v>Panipat</v>
      </c>
      <c r="M662" s="3" t="str">
        <f>VLOOKUP($H662,Customers!$A$1:$I$721,6,FALSE)</f>
        <v>Haryana</v>
      </c>
      <c r="N662" s="3" t="str">
        <f>VLOOKUP($H662,Customers!$A$1:$I$721,7,FALSE)</f>
        <v>Salaried - Government</v>
      </c>
      <c r="O662" s="3">
        <f>VLOOKUP($H662,Customers!$A$1:$I$721,8,FALSE)</f>
        <v>1280000</v>
      </c>
      <c r="P662" s="3" t="str">
        <f>VLOOKUP($H662,Customers!$A$1:$I$721,9,FALSE)</f>
        <v>Individual</v>
      </c>
      <c r="Q662" s="3" t="s">
        <v>67</v>
      </c>
      <c r="R662" s="3" t="str" cm="1">
        <f t="array" ref="R662:Y662">VLOOKUP($Q662,Cars[],{2,3,4,5,6,7,8,9},FALSE)</f>
        <v>Maruti Suzuki</v>
      </c>
      <c r="S662" s="3" t="str">
        <v>Dzire</v>
      </c>
      <c r="T662" s="3" t="str">
        <v>Sedan</v>
      </c>
      <c r="U662" s="3" t="str">
        <v>Petrol</v>
      </c>
      <c r="V662" s="3" t="str">
        <v>Manual</v>
      </c>
      <c r="W662" s="3">
        <v>690000</v>
      </c>
      <c r="X662" s="3">
        <v>2024</v>
      </c>
      <c r="Y662" s="3">
        <v>3</v>
      </c>
      <c r="Z662" s="3" t="s">
        <v>57</v>
      </c>
      <c r="AA662" s="3" t="str">
        <f>VLOOKUP(Z662,Dealers[],5,FALSE)</f>
        <v>North</v>
      </c>
      <c r="AB662" s="3" t="str" cm="1">
        <f t="array" ref="AB662:AE662">VLOOKUP($Z662,Dealers[],{2,7,8,9},FALSE)</f>
        <v>Gurugram Autoplex</v>
      </c>
      <c r="AC662" s="3">
        <v>2007</v>
      </c>
      <c r="AD662" s="3">
        <v>10000</v>
      </c>
      <c r="AE662" s="3">
        <v>4</v>
      </c>
      <c r="AF662" s="3" t="s">
        <v>429</v>
      </c>
      <c r="AG662" s="3" t="str">
        <f>VLOOKUP($AF662,SalesPerson[],2,FALSE)</f>
        <v>Shweta Malhotra</v>
      </c>
      <c r="AH662" s="3">
        <f>_xlfn.XLOOKUP(AG662,Salespersons!$B:$B,Salespersons!$G:$G,,0)</f>
        <v>4</v>
      </c>
      <c r="AI662" s="3" t="str">
        <f>_xlfn.XLOOKUP(AG662,Salespersons!$B:$B,Salespersons!$I:$I,,0)</f>
        <v>True</v>
      </c>
      <c r="AJ662" s="3" t="s">
        <v>78</v>
      </c>
      <c r="AK662" s="14">
        <f t="shared" si="60"/>
        <v>0</v>
      </c>
      <c r="AL662" s="5">
        <v>0</v>
      </c>
      <c r="AM662" s="5">
        <f t="shared" si="61"/>
        <v>690000</v>
      </c>
      <c r="AN662" s="16">
        <f t="shared" si="65"/>
        <v>6.9</v>
      </c>
      <c r="AO662" s="3" t="s">
        <v>31</v>
      </c>
      <c r="AP662" s="3" t="s">
        <v>39</v>
      </c>
      <c r="AQ662" s="3" t="s">
        <v>122</v>
      </c>
      <c r="AR662" s="3" t="s">
        <v>24</v>
      </c>
      <c r="AS662" s="3" t="str" cm="1">
        <f t="array" ref="AS662:AW662">VLOOKUP($A662,Feedback[],{2,4,5,6,7},FALSE)</f>
        <v>FB0348</v>
      </c>
      <c r="AT662" s="3">
        <v>5</v>
      </c>
      <c r="AU662" s="3">
        <v>9</v>
      </c>
      <c r="AV662" s="3" t="str">
        <v>Dealer Visit</v>
      </c>
      <c r="AW662" s="3" t="str">
        <v>None</v>
      </c>
    </row>
    <row r="663" spans="1:49" x14ac:dyDescent="0.3">
      <c r="A663" s="3" t="s">
        <v>1276</v>
      </c>
      <c r="B663" s="4">
        <v>45974</v>
      </c>
      <c r="C663" s="4" t="str">
        <f t="shared" si="62"/>
        <v>Nov</v>
      </c>
      <c r="D663" s="4" t="str">
        <f t="shared" si="63"/>
        <v>2025</v>
      </c>
      <c r="E663" s="4">
        <v>46002</v>
      </c>
      <c r="F663" s="3" t="s">
        <v>23</v>
      </c>
      <c r="G663" s="3">
        <f t="shared" si="64"/>
        <v>28</v>
      </c>
      <c r="H663" s="3" t="s">
        <v>425</v>
      </c>
      <c r="I663" s="3" t="str">
        <f>VLOOKUP($H663,Customers!$A$1:$I$721,2,FALSE)</f>
        <v>Komal Yadav</v>
      </c>
      <c r="J663" s="3" t="str">
        <f>VLOOKUP($H663,Customers!$A$1:$I$721,3,FALSE)</f>
        <v>Female</v>
      </c>
      <c r="K663" s="3">
        <f>VLOOKUP($H663,Customers!$A$1:$I$721,4,FALSE)</f>
        <v>21</v>
      </c>
      <c r="L663" s="3" t="str">
        <f>VLOOKUP($H663,Customers!$A$1:$I$721,5,FALSE)</f>
        <v>Ahmedabad</v>
      </c>
      <c r="M663" s="3" t="str">
        <f>VLOOKUP($H663,Customers!$A$1:$I$721,6,FALSE)</f>
        <v>Gujarat</v>
      </c>
      <c r="N663" s="3" t="str">
        <f>VLOOKUP($H663,Customers!$A$1:$I$721,7,FALSE)</f>
        <v>Business Owner</v>
      </c>
      <c r="O663" s="3">
        <f>VLOOKUP($H663,Customers!$A$1:$I$721,8,FALSE)</f>
        <v>1320000</v>
      </c>
      <c r="P663" s="3" t="str">
        <f>VLOOKUP($H663,Customers!$A$1:$I$721,9,FALSE)</f>
        <v>Individual</v>
      </c>
      <c r="Q663" s="3" t="s">
        <v>56</v>
      </c>
      <c r="R663" s="3" t="str" cm="1">
        <f t="array" ref="R663:Y663">VLOOKUP($Q663,Cars[],{2,3,4,5,6,7,8,9},FALSE)</f>
        <v>Maruti Suzuki</v>
      </c>
      <c r="S663" s="3" t="str">
        <v>Baleno</v>
      </c>
      <c r="T663" s="3" t="str">
        <v>Hatchback</v>
      </c>
      <c r="U663" s="3" t="str">
        <v>Petrol</v>
      </c>
      <c r="V663" s="3" t="str">
        <v>Automatic</v>
      </c>
      <c r="W663" s="3">
        <v>760000</v>
      </c>
      <c r="X663" s="3">
        <v>2022</v>
      </c>
      <c r="Y663" s="3">
        <v>2</v>
      </c>
      <c r="Z663" s="3" t="s">
        <v>209</v>
      </c>
      <c r="AA663" s="3" t="str">
        <f>VLOOKUP(Z663,Dealers[],5,FALSE)</f>
        <v>West</v>
      </c>
      <c r="AB663" s="3" t="str" cm="1">
        <f t="array" ref="AB663:AE663">VLOOKUP($Z663,Dealers[],{2,7,8,9},FALSE)</f>
        <v>Ahmedabad Auto Hub</v>
      </c>
      <c r="AC663" s="3">
        <v>2011</v>
      </c>
      <c r="AD663" s="3">
        <v>12000</v>
      </c>
      <c r="AE663" s="3">
        <v>3.8</v>
      </c>
      <c r="AF663" s="3" t="s">
        <v>367</v>
      </c>
      <c r="AG663" s="3" t="str">
        <f>VLOOKUP($AF663,SalesPerson[],2,FALSE)</f>
        <v>Arjun Pillai</v>
      </c>
      <c r="AH663" s="3">
        <f>_xlfn.XLOOKUP(AG663,Salespersons!$B:$B,Salespersons!$G:$G,,0)</f>
        <v>6</v>
      </c>
      <c r="AI663" s="3" t="str">
        <f>_xlfn.XLOOKUP(AG663,Salespersons!$B:$B,Salespersons!$I:$I,,0)</f>
        <v>True</v>
      </c>
      <c r="AJ663" s="3" t="s">
        <v>75</v>
      </c>
      <c r="AK663" s="14">
        <f t="shared" si="60"/>
        <v>3.1578947368421054E-2</v>
      </c>
      <c r="AL663" s="5">
        <v>24000</v>
      </c>
      <c r="AM663" s="5">
        <f t="shared" si="61"/>
        <v>736000</v>
      </c>
      <c r="AN663" s="16">
        <f t="shared" si="65"/>
        <v>7.36</v>
      </c>
      <c r="AO663" s="3" t="s">
        <v>31</v>
      </c>
      <c r="AP663" s="3" t="s">
        <v>70</v>
      </c>
      <c r="AQ663" s="3" t="s">
        <v>86</v>
      </c>
      <c r="AR663" s="3" t="s">
        <v>24</v>
      </c>
      <c r="AS663" s="3" t="s">
        <v>4646</v>
      </c>
      <c r="AT663" s="3" t="s">
        <v>4646</v>
      </c>
      <c r="AU663" s="3" t="s">
        <v>4646</v>
      </c>
      <c r="AV663" s="3" t="s">
        <v>4646</v>
      </c>
      <c r="AW663" s="3" t="s">
        <v>4646</v>
      </c>
    </row>
    <row r="664" spans="1:49" x14ac:dyDescent="0.3">
      <c r="A664" s="3" t="s">
        <v>1277</v>
      </c>
      <c r="B664" s="4">
        <v>45974</v>
      </c>
      <c r="C664" s="4" t="str">
        <f t="shared" si="62"/>
        <v>Nov</v>
      </c>
      <c r="D664" s="4" t="str">
        <f t="shared" si="63"/>
        <v>2025</v>
      </c>
      <c r="E664" s="4">
        <v>45980</v>
      </c>
      <c r="F664" s="3" t="s">
        <v>23</v>
      </c>
      <c r="G664" s="3">
        <f t="shared" si="64"/>
        <v>6</v>
      </c>
      <c r="H664" s="3" t="s">
        <v>516</v>
      </c>
      <c r="I664" s="3" t="str">
        <f>VLOOKUP($H664,Customers!$A$1:$I$721,2,FALSE)</f>
        <v>Varun Jain</v>
      </c>
      <c r="J664" s="3" t="str">
        <f>VLOOKUP($H664,Customers!$A$1:$I$721,3,FALSE)</f>
        <v>Male</v>
      </c>
      <c r="K664" s="3">
        <f>VLOOKUP($H664,Customers!$A$1:$I$721,4,FALSE)</f>
        <v>40</v>
      </c>
      <c r="L664" s="3" t="str">
        <f>VLOOKUP($H664,Customers!$A$1:$I$721,5,FALSE)</f>
        <v>Ahmedabad</v>
      </c>
      <c r="M664" s="3" t="str">
        <f>VLOOKUP($H664,Customers!$A$1:$I$721,6,FALSE)</f>
        <v>Gujarat</v>
      </c>
      <c r="N664" s="3" t="str">
        <f>VLOOKUP($H664,Customers!$A$1:$I$721,7,FALSE)</f>
        <v>Business Owner</v>
      </c>
      <c r="O664" s="3">
        <f>VLOOKUP($H664,Customers!$A$1:$I$721,8,FALSE)</f>
        <v>3220000</v>
      </c>
      <c r="P664" s="3" t="str">
        <f>VLOOKUP($H664,Customers!$A$1:$I$721,9,FALSE)</f>
        <v>Individual</v>
      </c>
      <c r="Q664" s="3" t="s">
        <v>81</v>
      </c>
      <c r="R664" s="3" t="str" cm="1">
        <f t="array" ref="R664:Y664">VLOOKUP($Q664,Cars[],{2,3,4,5,6,7,8,9},FALSE)</f>
        <v>Tata</v>
      </c>
      <c r="S664" s="3" t="str">
        <v>Tiago</v>
      </c>
      <c r="T664" s="3" t="str">
        <v>Hatchback</v>
      </c>
      <c r="U664" s="3" t="str">
        <v>Petrol</v>
      </c>
      <c r="V664" s="3" t="str">
        <v>Manual</v>
      </c>
      <c r="W664" s="3">
        <v>570000</v>
      </c>
      <c r="X664" s="3">
        <v>2022</v>
      </c>
      <c r="Y664" s="3">
        <v>3</v>
      </c>
      <c r="Z664" s="3" t="s">
        <v>209</v>
      </c>
      <c r="AA664" s="3" t="str">
        <f>VLOOKUP(Z664,Dealers[],5,FALSE)</f>
        <v>West</v>
      </c>
      <c r="AB664" s="3" t="str" cm="1">
        <f t="array" ref="AB664:AE664">VLOOKUP($Z664,Dealers[],{2,7,8,9},FALSE)</f>
        <v>Ahmedabad Auto Hub</v>
      </c>
      <c r="AC664" s="3">
        <v>2011</v>
      </c>
      <c r="AD664" s="3">
        <v>12000</v>
      </c>
      <c r="AE664" s="3">
        <v>3.8</v>
      </c>
      <c r="AF664" s="3" t="s">
        <v>367</v>
      </c>
      <c r="AG664" s="3" t="str">
        <f>VLOOKUP($AF664,SalesPerson[],2,FALSE)</f>
        <v>Arjun Pillai</v>
      </c>
      <c r="AH664" s="3">
        <f>_xlfn.XLOOKUP(AG664,Salespersons!$B:$B,Salespersons!$G:$G,,0)</f>
        <v>6</v>
      </c>
      <c r="AI664" s="3" t="str">
        <f>_xlfn.XLOOKUP(AG664,Salespersons!$B:$B,Salespersons!$I:$I,,0)</f>
        <v>True</v>
      </c>
      <c r="AJ664" s="3" t="s">
        <v>30</v>
      </c>
      <c r="AK664" s="14">
        <f t="shared" si="60"/>
        <v>4.912280701754386E-2</v>
      </c>
      <c r="AL664" s="5">
        <v>28000</v>
      </c>
      <c r="AM664" s="5">
        <f t="shared" si="61"/>
        <v>542000</v>
      </c>
      <c r="AN664" s="16">
        <f t="shared" si="65"/>
        <v>5.42</v>
      </c>
      <c r="AO664" s="3" t="s">
        <v>31</v>
      </c>
      <c r="AP664" s="3" t="s">
        <v>70</v>
      </c>
      <c r="AQ664" s="3" t="s">
        <v>22</v>
      </c>
      <c r="AR664" s="3" t="s">
        <v>24</v>
      </c>
      <c r="AS664" s="3" t="s">
        <v>4646</v>
      </c>
      <c r="AT664" s="3" t="s">
        <v>4646</v>
      </c>
      <c r="AU664" s="3" t="s">
        <v>4646</v>
      </c>
      <c r="AV664" s="3" t="s">
        <v>4646</v>
      </c>
      <c r="AW664" s="3" t="s">
        <v>4646</v>
      </c>
    </row>
    <row r="665" spans="1:49" x14ac:dyDescent="0.3">
      <c r="A665" s="3" t="s">
        <v>1278</v>
      </c>
      <c r="B665" s="4">
        <v>45975</v>
      </c>
      <c r="C665" s="4" t="str">
        <f t="shared" si="62"/>
        <v>Nov</v>
      </c>
      <c r="D665" s="4" t="str">
        <f t="shared" si="63"/>
        <v>2025</v>
      </c>
      <c r="E665" s="4">
        <v>45991</v>
      </c>
      <c r="F665" s="3" t="s">
        <v>23</v>
      </c>
      <c r="G665" s="3">
        <f t="shared" si="64"/>
        <v>16</v>
      </c>
      <c r="H665" s="3" t="s">
        <v>1279</v>
      </c>
      <c r="I665" s="3" t="str">
        <f>VLOOKUP($H665,Customers!$A$1:$I$721,2,FALSE)</f>
        <v>Priya Jain</v>
      </c>
      <c r="J665" s="3" t="str">
        <f>VLOOKUP($H665,Customers!$A$1:$I$721,3,FALSE)</f>
        <v>Female</v>
      </c>
      <c r="K665" s="3">
        <f>VLOOKUP($H665,Customers!$A$1:$I$721,4,FALSE)</f>
        <v>36</v>
      </c>
      <c r="L665" s="3" t="str">
        <f>VLOOKUP($H665,Customers!$A$1:$I$721,5,FALSE)</f>
        <v>Hyderabad</v>
      </c>
      <c r="M665" s="3" t="str">
        <f>VLOOKUP($H665,Customers!$A$1:$I$721,6,FALSE)</f>
        <v>Telangana</v>
      </c>
      <c r="N665" s="3" t="str">
        <f>VLOOKUP($H665,Customers!$A$1:$I$721,7,FALSE)</f>
        <v>Salaried - Private</v>
      </c>
      <c r="O665" s="3">
        <f>VLOOKUP($H665,Customers!$A$1:$I$721,8,FALSE)</f>
        <v>590000</v>
      </c>
      <c r="P665" s="3" t="str">
        <f>VLOOKUP($H665,Customers!$A$1:$I$721,9,FALSE)</f>
        <v>Individual</v>
      </c>
      <c r="Q665" s="3" t="s">
        <v>145</v>
      </c>
      <c r="R665" s="3" t="str" cm="1">
        <f t="array" ref="R665:Y665">VLOOKUP($Q665,Cars[],{2,3,4,5,6,7,8,9},FALSE)</f>
        <v>Hyundai</v>
      </c>
      <c r="S665" s="3" t="str">
        <v>i20</v>
      </c>
      <c r="T665" s="3" t="str">
        <v>Hatchback</v>
      </c>
      <c r="U665" s="3" t="str">
        <v>Petrol</v>
      </c>
      <c r="V665" s="3" t="str">
        <v>Automatic</v>
      </c>
      <c r="W665" s="3">
        <v>780000</v>
      </c>
      <c r="X665" s="3">
        <v>2023</v>
      </c>
      <c r="Y665" s="3">
        <v>2</v>
      </c>
      <c r="Z665" s="3" t="s">
        <v>68</v>
      </c>
      <c r="AA665" s="3" t="str">
        <f>VLOOKUP(Z665,Dealers[],5,FALSE)</f>
        <v>South</v>
      </c>
      <c r="AB665" s="3" t="str" cm="1">
        <f t="array" ref="AB665:AE665">VLOOKUP($Z665,Dealers[],{2,7,8,9},FALSE)</f>
        <v>Hyderabad Automobiles</v>
      </c>
      <c r="AC665" s="3">
        <v>2019</v>
      </c>
      <c r="AD665" s="3">
        <v>4500</v>
      </c>
      <c r="AE665" s="3">
        <v>3.8</v>
      </c>
      <c r="AF665" s="3" t="s">
        <v>150</v>
      </c>
      <c r="AG665" s="3" t="str">
        <f>VLOOKUP($AF665,SalesPerson[],2,FALSE)</f>
        <v>Gaurav Shah</v>
      </c>
      <c r="AH665" s="3">
        <f>_xlfn.XLOOKUP(AG665,Salespersons!$B:$B,Salespersons!$G:$G,,0)</f>
        <v>4</v>
      </c>
      <c r="AI665" s="3" t="str">
        <f>_xlfn.XLOOKUP(AG665,Salespersons!$B:$B,Salespersons!$I:$I,,0)</f>
        <v>True</v>
      </c>
      <c r="AJ665" s="3" t="s">
        <v>78</v>
      </c>
      <c r="AK665" s="14">
        <f t="shared" si="60"/>
        <v>0</v>
      </c>
      <c r="AL665" s="5">
        <v>0</v>
      </c>
      <c r="AM665" s="5">
        <f t="shared" si="61"/>
        <v>780000</v>
      </c>
      <c r="AN665" s="16">
        <f t="shared" si="65"/>
        <v>7.8</v>
      </c>
      <c r="AO665" s="3" t="s">
        <v>31</v>
      </c>
      <c r="AP665" s="3" t="s">
        <v>39</v>
      </c>
      <c r="AQ665" s="3" t="s">
        <v>22</v>
      </c>
      <c r="AR665" s="3" t="s">
        <v>47</v>
      </c>
      <c r="AS665" s="3" t="s">
        <v>4646</v>
      </c>
      <c r="AT665" s="3" t="s">
        <v>4646</v>
      </c>
      <c r="AU665" s="3" t="s">
        <v>4646</v>
      </c>
      <c r="AV665" s="3" t="s">
        <v>4646</v>
      </c>
      <c r="AW665" s="3" t="s">
        <v>4646</v>
      </c>
    </row>
    <row r="666" spans="1:49" x14ac:dyDescent="0.3">
      <c r="A666" s="3" t="s">
        <v>1280</v>
      </c>
      <c r="B666" s="4">
        <v>45976</v>
      </c>
      <c r="C666" s="4" t="str">
        <f t="shared" si="62"/>
        <v>Nov</v>
      </c>
      <c r="D666" s="4" t="str">
        <f t="shared" si="63"/>
        <v>2025</v>
      </c>
      <c r="E666" s="4">
        <v>46006</v>
      </c>
      <c r="F666" s="3" t="s">
        <v>23</v>
      </c>
      <c r="G666" s="3">
        <f t="shared" si="64"/>
        <v>30</v>
      </c>
      <c r="H666" s="3" t="s">
        <v>1281</v>
      </c>
      <c r="I666" s="3" t="str">
        <f>VLOOKUP($H666,Customers!$A$1:$I$721,2,FALSE)</f>
        <v>Vivek Joshi</v>
      </c>
      <c r="J666" s="3" t="str">
        <f>VLOOKUP($H666,Customers!$A$1:$I$721,3,FALSE)</f>
        <v>Male</v>
      </c>
      <c r="K666" s="3">
        <f>VLOOKUP($H666,Customers!$A$1:$I$721,4,FALSE)</f>
        <v>37</v>
      </c>
      <c r="L666" s="3" t="str">
        <f>VLOOKUP($H666,Customers!$A$1:$I$721,5,FALSE)</f>
        <v>Patna</v>
      </c>
      <c r="M666" s="3" t="str">
        <f>VLOOKUP($H666,Customers!$A$1:$I$721,6,FALSE)</f>
        <v>Bihar</v>
      </c>
      <c r="N666" s="3" t="str">
        <f>VLOOKUP($H666,Customers!$A$1:$I$721,7,FALSE)</f>
        <v>Salaried - Private</v>
      </c>
      <c r="O666" s="3">
        <f>VLOOKUP($H666,Customers!$A$1:$I$721,8,FALSE)</f>
        <v>1370000</v>
      </c>
      <c r="P666" s="3" t="str">
        <f>VLOOKUP($H666,Customers!$A$1:$I$721,9,FALSE)</f>
        <v>Individual</v>
      </c>
      <c r="Q666" s="3" t="s">
        <v>117</v>
      </c>
      <c r="R666" s="3" t="str" cm="1">
        <f t="array" ref="R666:Y666">VLOOKUP($Q666,Cars[],{2,3,4,5,6,7,8,9},FALSE)</f>
        <v>Kia</v>
      </c>
      <c r="S666" s="3" t="str">
        <v>Carens</v>
      </c>
      <c r="T666" s="3" t="str">
        <v>MPV</v>
      </c>
      <c r="U666" s="3" t="str">
        <v>Diesel</v>
      </c>
      <c r="V666" s="3" t="str">
        <v>Manual</v>
      </c>
      <c r="W666" s="3">
        <v>1200000</v>
      </c>
      <c r="X666" s="3">
        <v>2022</v>
      </c>
      <c r="Y666" s="3">
        <v>3</v>
      </c>
      <c r="Z666" s="3" t="s">
        <v>249</v>
      </c>
      <c r="AA666" s="3" t="str">
        <f>VLOOKUP(Z666,Dealers[],5,FALSE)</f>
        <v>East</v>
      </c>
      <c r="AB666" s="3" t="str" cm="1">
        <f t="array" ref="AB666:AE666">VLOOKUP($Z666,Dealers[],{2,7,8,9},FALSE)</f>
        <v>Patna Autoplex</v>
      </c>
      <c r="AC666" s="3">
        <v>2007</v>
      </c>
      <c r="AD666" s="3">
        <v>8000</v>
      </c>
      <c r="AE666" s="3">
        <v>3.9</v>
      </c>
      <c r="AF666" s="3" t="s">
        <v>396</v>
      </c>
      <c r="AG666" s="3" t="str">
        <f>VLOOKUP($AF666,SalesPerson[],2,FALSE)</f>
        <v>Akash Pillai</v>
      </c>
      <c r="AH666" s="3">
        <f>_xlfn.XLOOKUP(AG666,Salespersons!$B:$B,Salespersons!$G:$G,,0)</f>
        <v>7</v>
      </c>
      <c r="AI666" s="3" t="str">
        <f>_xlfn.XLOOKUP(AG666,Salespersons!$B:$B,Salespersons!$I:$I,,0)</f>
        <v>True</v>
      </c>
      <c r="AJ666" s="3" t="s">
        <v>59</v>
      </c>
      <c r="AK666" s="14">
        <f t="shared" si="60"/>
        <v>1.8333333333333333E-2</v>
      </c>
      <c r="AL666" s="5">
        <v>22000</v>
      </c>
      <c r="AM666" s="5">
        <f t="shared" si="61"/>
        <v>1178000</v>
      </c>
      <c r="AN666" s="16">
        <f t="shared" si="65"/>
        <v>11.78</v>
      </c>
      <c r="AO666" s="3" t="s">
        <v>95</v>
      </c>
      <c r="AP666" s="3" t="s">
        <v>227</v>
      </c>
      <c r="AQ666" s="3" t="s">
        <v>33</v>
      </c>
      <c r="AR666" s="3" t="s">
        <v>47</v>
      </c>
      <c r="AS666" s="3" t="s">
        <v>4646</v>
      </c>
      <c r="AT666" s="3" t="s">
        <v>4646</v>
      </c>
      <c r="AU666" s="3" t="s">
        <v>4646</v>
      </c>
      <c r="AV666" s="3" t="s">
        <v>4646</v>
      </c>
      <c r="AW666" s="3" t="s">
        <v>4646</v>
      </c>
    </row>
    <row r="667" spans="1:49" x14ac:dyDescent="0.3">
      <c r="A667" s="3" t="s">
        <v>1282</v>
      </c>
      <c r="B667" s="4">
        <v>45977</v>
      </c>
      <c r="C667" s="4" t="str">
        <f t="shared" si="62"/>
        <v>Nov</v>
      </c>
      <c r="D667" s="4" t="str">
        <f t="shared" si="63"/>
        <v>2025</v>
      </c>
      <c r="E667" s="4">
        <v>45980</v>
      </c>
      <c r="F667" s="3" t="s">
        <v>23</v>
      </c>
      <c r="G667" s="3">
        <f t="shared" si="64"/>
        <v>3</v>
      </c>
      <c r="H667" s="3" t="s">
        <v>102</v>
      </c>
      <c r="I667" s="3" t="str">
        <f>VLOOKUP($H667,Customers!$A$1:$I$721,2,FALSE)</f>
        <v>Kunal Singh</v>
      </c>
      <c r="J667" s="3" t="str">
        <f>VLOOKUP($H667,Customers!$A$1:$I$721,3,FALSE)</f>
        <v>Male</v>
      </c>
      <c r="K667" s="3">
        <f>VLOOKUP($H667,Customers!$A$1:$I$721,4,FALSE)</f>
        <v>45</v>
      </c>
      <c r="L667" s="3" t="str">
        <f>VLOOKUP($H667,Customers!$A$1:$I$721,5,FALSE)</f>
        <v>Bengaluru</v>
      </c>
      <c r="M667" s="3" t="str">
        <f>VLOOKUP($H667,Customers!$A$1:$I$721,6,FALSE)</f>
        <v>Karnataka</v>
      </c>
      <c r="N667" s="3" t="str">
        <f>VLOOKUP($H667,Customers!$A$1:$I$721,7,FALSE)</f>
        <v>Student/Other</v>
      </c>
      <c r="O667" s="3">
        <f>VLOOKUP($H667,Customers!$A$1:$I$721,8,FALSE)</f>
        <v>480000</v>
      </c>
      <c r="P667" s="3" t="str">
        <f>VLOOKUP($H667,Customers!$A$1:$I$721,9,FALSE)</f>
        <v>Individual</v>
      </c>
      <c r="Q667" s="3" t="s">
        <v>67</v>
      </c>
      <c r="R667" s="3" t="str" cm="1">
        <f t="array" ref="R667:Y667">VLOOKUP($Q667,Cars[],{2,3,4,5,6,7,8,9},FALSE)</f>
        <v>Maruti Suzuki</v>
      </c>
      <c r="S667" s="3" t="str">
        <v>Dzire</v>
      </c>
      <c r="T667" s="3" t="str">
        <v>Sedan</v>
      </c>
      <c r="U667" s="3" t="str">
        <v>Petrol</v>
      </c>
      <c r="V667" s="3" t="str">
        <v>Manual</v>
      </c>
      <c r="W667" s="3">
        <v>690000</v>
      </c>
      <c r="X667" s="3">
        <v>2024</v>
      </c>
      <c r="Y667" s="3">
        <v>3</v>
      </c>
      <c r="Z667" s="3" t="s">
        <v>104</v>
      </c>
      <c r="AA667" s="3" t="str">
        <f>VLOOKUP(Z667,Dealers[],5,FALSE)</f>
        <v>South</v>
      </c>
      <c r="AB667" s="3" t="str" cm="1">
        <f t="array" ref="AB667:AE667">VLOOKUP($Z667,Dealers[],{2,7,8,9},FALSE)</f>
        <v>Mysuru Auto Hub</v>
      </c>
      <c r="AC667" s="3">
        <v>2006</v>
      </c>
      <c r="AD667" s="3">
        <v>4500</v>
      </c>
      <c r="AE667" s="3">
        <v>4.5999999999999996</v>
      </c>
      <c r="AF667" s="3" t="s">
        <v>105</v>
      </c>
      <c r="AG667" s="3" t="str">
        <f>VLOOKUP($AF667,SalesPerson[],2,FALSE)</f>
        <v>Tanvi Reddy</v>
      </c>
      <c r="AH667" s="3">
        <f>_xlfn.XLOOKUP(AG667,Salespersons!$B:$B,Salespersons!$G:$G,,0)</f>
        <v>4</v>
      </c>
      <c r="AI667" s="3" t="str">
        <f>_xlfn.XLOOKUP(AG667,Salespersons!$B:$B,Salespersons!$I:$I,,0)</f>
        <v>True</v>
      </c>
      <c r="AJ667" s="3" t="s">
        <v>45</v>
      </c>
      <c r="AK667" s="14">
        <f t="shared" si="60"/>
        <v>3.9130434782608699E-2</v>
      </c>
      <c r="AL667" s="5">
        <v>27000</v>
      </c>
      <c r="AM667" s="5">
        <f t="shared" si="61"/>
        <v>663000</v>
      </c>
      <c r="AN667" s="16">
        <f t="shared" si="65"/>
        <v>6.63</v>
      </c>
      <c r="AO667" s="3" t="s">
        <v>31</v>
      </c>
      <c r="AP667" s="3" t="s">
        <v>70</v>
      </c>
      <c r="AQ667" s="3" t="s">
        <v>53</v>
      </c>
      <c r="AR667" s="3" t="s">
        <v>47</v>
      </c>
      <c r="AS667" s="3" t="str" cm="1">
        <f t="array" ref="AS667:AW667">VLOOKUP($A667,Feedback[],{2,4,5,6,7},FALSE)</f>
        <v>FB0349</v>
      </c>
      <c r="AT667" s="3">
        <v>2</v>
      </c>
      <c r="AU667" s="3">
        <v>4</v>
      </c>
      <c r="AV667" s="3" t="str">
        <v>Online Survey</v>
      </c>
      <c r="AW667" s="3" t="str">
        <v>Vehicle Quality</v>
      </c>
    </row>
    <row r="668" spans="1:49" x14ac:dyDescent="0.3">
      <c r="A668" s="3" t="s">
        <v>1283</v>
      </c>
      <c r="B668" s="4">
        <v>45977</v>
      </c>
      <c r="C668" s="4" t="str">
        <f t="shared" si="62"/>
        <v>Nov</v>
      </c>
      <c r="D668" s="4" t="str">
        <f t="shared" si="63"/>
        <v>2025</v>
      </c>
      <c r="E668" s="4">
        <v>45987</v>
      </c>
      <c r="F668" s="3" t="s">
        <v>23</v>
      </c>
      <c r="G668" s="3">
        <f t="shared" si="64"/>
        <v>10</v>
      </c>
      <c r="H668" s="3" t="s">
        <v>828</v>
      </c>
      <c r="I668" s="3" t="str">
        <f>VLOOKUP($H668,Customers!$A$1:$I$721,2,FALSE)</f>
        <v>Tarun Saini</v>
      </c>
      <c r="J668" s="3" t="str">
        <f>VLOOKUP($H668,Customers!$A$1:$I$721,3,FALSE)</f>
        <v>Male</v>
      </c>
      <c r="K668" s="3">
        <f>VLOOKUP($H668,Customers!$A$1:$I$721,4,FALSE)</f>
        <v>52</v>
      </c>
      <c r="L668" s="3" t="str">
        <f>VLOOKUP($H668,Customers!$A$1:$I$721,5,FALSE)</f>
        <v>Mumbai</v>
      </c>
      <c r="M668" s="3" t="str">
        <f>VLOOKUP($H668,Customers!$A$1:$I$721,6,FALSE)</f>
        <v>Maharashtra</v>
      </c>
      <c r="N668" s="3" t="str">
        <f>VLOOKUP($H668,Customers!$A$1:$I$721,7,FALSE)</f>
        <v>Salaried - Government</v>
      </c>
      <c r="O668" s="3">
        <f>VLOOKUP($H668,Customers!$A$1:$I$721,8,FALSE)</f>
        <v>910000</v>
      </c>
      <c r="P668" s="3" t="str">
        <f>VLOOKUP($H668,Customers!$A$1:$I$721,9,FALSE)</f>
        <v>Individual</v>
      </c>
      <c r="Q668" s="3" t="s">
        <v>103</v>
      </c>
      <c r="R668" s="3" t="str" cm="1">
        <f t="array" ref="R668:Y668">VLOOKUP($Q668,Cars[],{2,3,4,5,6,7,8,9},FALSE)</f>
        <v>Maruti Suzuki</v>
      </c>
      <c r="S668" s="3" t="str">
        <v>Ertiga</v>
      </c>
      <c r="T668" s="3" t="str">
        <v>MPV</v>
      </c>
      <c r="U668" s="3" t="str">
        <v>CNG</v>
      </c>
      <c r="V668" s="3" t="str">
        <v>Manual</v>
      </c>
      <c r="W668" s="3">
        <v>900000</v>
      </c>
      <c r="X668" s="3">
        <v>2022</v>
      </c>
      <c r="Y668" s="3">
        <v>3</v>
      </c>
      <c r="Z668" s="3" t="s">
        <v>43</v>
      </c>
      <c r="AA668" s="3" t="str">
        <f>VLOOKUP(Z668,Dealers[],5,FALSE)</f>
        <v>West</v>
      </c>
      <c r="AB668" s="3" t="str" cm="1">
        <f t="array" ref="AB668:AE668">VLOOKUP($Z668,Dealers[],{2,7,8,9},FALSE)</f>
        <v>Nagpur Motors</v>
      </c>
      <c r="AC668" s="3">
        <v>2019</v>
      </c>
      <c r="AD668" s="3">
        <v>12000</v>
      </c>
      <c r="AE668" s="3">
        <v>4.5999999999999996</v>
      </c>
      <c r="AF668" s="3" t="s">
        <v>44</v>
      </c>
      <c r="AG668" s="3" t="str">
        <f>VLOOKUP($AF668,SalesPerson[],2,FALSE)</f>
        <v>Arjun Reddy</v>
      </c>
      <c r="AH668" s="3">
        <f>_xlfn.XLOOKUP(AG668,Salespersons!$B:$B,Salespersons!$G:$G,,0)</f>
        <v>5</v>
      </c>
      <c r="AI668" s="3" t="str">
        <f>_xlfn.XLOOKUP(AG668,Salespersons!$B:$B,Salespersons!$I:$I,,0)</f>
        <v>True</v>
      </c>
      <c r="AJ668" s="3" t="s">
        <v>78</v>
      </c>
      <c r="AK668" s="14">
        <f t="shared" si="60"/>
        <v>1.6666666666666666E-2</v>
      </c>
      <c r="AL668" s="5">
        <v>15000</v>
      </c>
      <c r="AM668" s="5">
        <f t="shared" si="61"/>
        <v>885000</v>
      </c>
      <c r="AN668" s="16">
        <f t="shared" si="65"/>
        <v>8.85</v>
      </c>
      <c r="AO668" s="3" t="s">
        <v>20</v>
      </c>
      <c r="AP668" s="3" t="s">
        <v>21</v>
      </c>
      <c r="AQ668" s="3" t="s">
        <v>33</v>
      </c>
      <c r="AR668" s="3" t="s">
        <v>24</v>
      </c>
      <c r="AS668" s="3" t="s">
        <v>4646</v>
      </c>
      <c r="AT668" s="3" t="s">
        <v>4646</v>
      </c>
      <c r="AU668" s="3" t="s">
        <v>4646</v>
      </c>
      <c r="AV668" s="3" t="s">
        <v>4646</v>
      </c>
      <c r="AW668" s="3" t="s">
        <v>4646</v>
      </c>
    </row>
    <row r="669" spans="1:49" x14ac:dyDescent="0.3">
      <c r="A669" s="3" t="s">
        <v>1284</v>
      </c>
      <c r="B669" s="4">
        <v>45977</v>
      </c>
      <c r="C669" s="4" t="str">
        <f t="shared" si="62"/>
        <v>Nov</v>
      </c>
      <c r="D669" s="4" t="str">
        <f t="shared" si="63"/>
        <v>2025</v>
      </c>
      <c r="E669" s="4">
        <v>45991</v>
      </c>
      <c r="F669" s="3" t="s">
        <v>23</v>
      </c>
      <c r="G669" s="3">
        <f t="shared" si="64"/>
        <v>14</v>
      </c>
      <c r="H669" s="3" t="s">
        <v>137</v>
      </c>
      <c r="I669" s="3" t="str">
        <f>VLOOKUP($H669,Customers!$A$1:$I$721,2,FALSE)</f>
        <v>Nitin Gupta</v>
      </c>
      <c r="J669" s="3" t="str">
        <f>VLOOKUP($H669,Customers!$A$1:$I$721,3,FALSE)</f>
        <v>Male</v>
      </c>
      <c r="K669" s="3">
        <f>VLOOKUP($H669,Customers!$A$1:$I$721,4,FALSE)</f>
        <v>49</v>
      </c>
      <c r="L669" s="3" t="str">
        <f>VLOOKUP($H669,Customers!$A$1:$I$721,5,FALSE)</f>
        <v>Panipat</v>
      </c>
      <c r="M669" s="3" t="str">
        <f>VLOOKUP($H669,Customers!$A$1:$I$721,6,FALSE)</f>
        <v>Haryana</v>
      </c>
      <c r="N669" s="3" t="str">
        <f>VLOOKUP($H669,Customers!$A$1:$I$721,7,FALSE)</f>
        <v>Salaried - Private</v>
      </c>
      <c r="O669" s="3">
        <f>VLOOKUP($H669,Customers!$A$1:$I$721,8,FALSE)</f>
        <v>1440000</v>
      </c>
      <c r="P669" s="3" t="str">
        <f>VLOOKUP($H669,Customers!$A$1:$I$721,9,FALSE)</f>
        <v>Individual</v>
      </c>
      <c r="Q669" s="3" t="s">
        <v>283</v>
      </c>
      <c r="R669" s="3" t="str" cm="1">
        <f t="array" ref="R669:Y669">VLOOKUP($Q669,Cars[],{2,3,4,5,6,7,8,9},FALSE)</f>
        <v>Mahindra</v>
      </c>
      <c r="S669" s="3" t="str">
        <v>Thar</v>
      </c>
      <c r="T669" s="3" t="str">
        <v>SUV</v>
      </c>
      <c r="U669" s="3" t="str">
        <v>Diesel</v>
      </c>
      <c r="V669" s="3" t="str">
        <v>Manual</v>
      </c>
      <c r="W669" s="3">
        <v>1250000</v>
      </c>
      <c r="X669" s="3">
        <v>2020</v>
      </c>
      <c r="Y669" s="3">
        <v>2</v>
      </c>
      <c r="Z669" s="3" t="s">
        <v>57</v>
      </c>
      <c r="AA669" s="3" t="str">
        <f>VLOOKUP(Z669,Dealers[],5,FALSE)</f>
        <v>North</v>
      </c>
      <c r="AB669" s="3" t="str" cm="1">
        <f t="array" ref="AB669:AE669">VLOOKUP($Z669,Dealers[],{2,7,8,9},FALSE)</f>
        <v>Gurugram Autoplex</v>
      </c>
      <c r="AC669" s="3">
        <v>2007</v>
      </c>
      <c r="AD669" s="3">
        <v>10000</v>
      </c>
      <c r="AE669" s="3">
        <v>4</v>
      </c>
      <c r="AF669" s="3" t="s">
        <v>934</v>
      </c>
      <c r="AG669" s="3" t="str">
        <f>VLOOKUP($AF669,SalesPerson[],2,FALSE)</f>
        <v>Ayesha Rao</v>
      </c>
      <c r="AH669" s="3">
        <f>_xlfn.XLOOKUP(AG669,Salespersons!$B:$B,Salespersons!$G:$G,,0)</f>
        <v>6</v>
      </c>
      <c r="AI669" s="3" t="str">
        <f>_xlfn.XLOOKUP(AG669,Salespersons!$B:$B,Salespersons!$I:$I,,0)</f>
        <v>False</v>
      </c>
      <c r="AJ669" s="3" t="s">
        <v>19</v>
      </c>
      <c r="AK669" s="14">
        <f t="shared" si="60"/>
        <v>2.7199999999999998E-2</v>
      </c>
      <c r="AL669" s="5">
        <v>34000</v>
      </c>
      <c r="AM669" s="5">
        <f t="shared" si="61"/>
        <v>1216000</v>
      </c>
      <c r="AN669" s="16">
        <f t="shared" si="65"/>
        <v>12.16</v>
      </c>
      <c r="AO669" s="3" t="s">
        <v>31</v>
      </c>
      <c r="AP669" s="3" t="s">
        <v>96</v>
      </c>
      <c r="AQ669" s="3" t="s">
        <v>33</v>
      </c>
      <c r="AR669" s="3" t="s">
        <v>24</v>
      </c>
      <c r="AS669" s="3" t="s">
        <v>4646</v>
      </c>
      <c r="AT669" s="3" t="s">
        <v>4646</v>
      </c>
      <c r="AU669" s="3" t="s">
        <v>4646</v>
      </c>
      <c r="AV669" s="3" t="s">
        <v>4646</v>
      </c>
      <c r="AW669" s="3" t="s">
        <v>4646</v>
      </c>
    </row>
    <row r="670" spans="1:49" x14ac:dyDescent="0.3">
      <c r="A670" s="3" t="s">
        <v>1285</v>
      </c>
      <c r="B670" s="4">
        <v>45978</v>
      </c>
      <c r="C670" s="4" t="str">
        <f t="shared" si="62"/>
        <v>Nov</v>
      </c>
      <c r="D670" s="4" t="str">
        <f t="shared" si="63"/>
        <v>2025</v>
      </c>
      <c r="E670" s="4">
        <v>46010</v>
      </c>
      <c r="F670" s="3" t="s">
        <v>23</v>
      </c>
      <c r="G670" s="3">
        <f t="shared" si="64"/>
        <v>32</v>
      </c>
      <c r="H670" s="3" t="s">
        <v>864</v>
      </c>
      <c r="I670" s="3" t="str">
        <f>VLOOKUP($H670,Customers!$A$1:$I$721,2,FALSE)</f>
        <v>Dinesh Kapoor</v>
      </c>
      <c r="J670" s="3" t="str">
        <f>VLOOKUP($H670,Customers!$A$1:$I$721,3,FALSE)</f>
        <v>Male</v>
      </c>
      <c r="K670" s="3">
        <f>VLOOKUP($H670,Customers!$A$1:$I$721,4,FALSE)</f>
        <v>21</v>
      </c>
      <c r="L670" s="3" t="str">
        <f>VLOOKUP($H670,Customers!$A$1:$I$721,5,FALSE)</f>
        <v>Coimbatore</v>
      </c>
      <c r="M670" s="3" t="str">
        <f>VLOOKUP($H670,Customers!$A$1:$I$721,6,FALSE)</f>
        <v>Tamil Nadu</v>
      </c>
      <c r="N670" s="3" t="str">
        <f>VLOOKUP($H670,Customers!$A$1:$I$721,7,FALSE)</f>
        <v>Engineer</v>
      </c>
      <c r="O670" s="3">
        <f>VLOOKUP($H670,Customers!$A$1:$I$721,8,FALSE)</f>
        <v>1840000</v>
      </c>
      <c r="P670" s="3" t="str">
        <f>VLOOKUP($H670,Customers!$A$1:$I$721,9,FALSE)</f>
        <v>Individual</v>
      </c>
      <c r="Q670" s="3" t="s">
        <v>36</v>
      </c>
      <c r="R670" s="3" t="str" cm="1">
        <f t="array" ref="R670:Y670">VLOOKUP($Q670,Cars[],{2,3,4,5,6,7,8,9},FALSE)</f>
        <v>Tata</v>
      </c>
      <c r="S670" s="3" t="str">
        <v>Punch</v>
      </c>
      <c r="T670" s="3" t="str">
        <v>SUV</v>
      </c>
      <c r="U670" s="3" t="str">
        <v>Petrol</v>
      </c>
      <c r="V670" s="3" t="str">
        <v>Manual</v>
      </c>
      <c r="W670" s="3">
        <v>650000</v>
      </c>
      <c r="X670" s="3">
        <v>2021</v>
      </c>
      <c r="Y670" s="3">
        <v>3</v>
      </c>
      <c r="Z670" s="3" t="s">
        <v>186</v>
      </c>
      <c r="AA670" s="3" t="str">
        <f>VLOOKUP(Z670,Dealers[],5,FALSE)</f>
        <v>South</v>
      </c>
      <c r="AB670" s="3" t="str" cm="1">
        <f t="array" ref="AB670:AE670">VLOOKUP($Z670,Dealers[],{2,7,8,9},FALSE)</f>
        <v>Coimbatore Car World</v>
      </c>
      <c r="AC670" s="3">
        <v>2015</v>
      </c>
      <c r="AD670" s="3">
        <v>4500</v>
      </c>
      <c r="AE670" s="3">
        <v>4.3</v>
      </c>
      <c r="AF670" s="3" t="s">
        <v>604</v>
      </c>
      <c r="AG670" s="3" t="str">
        <f>VLOOKUP($AF670,SalesPerson[],2,FALSE)</f>
        <v>Yash Rao</v>
      </c>
      <c r="AH670" s="3">
        <f>_xlfn.XLOOKUP(AG670,Salespersons!$B:$B,Salespersons!$G:$G,,0)</f>
        <v>7</v>
      </c>
      <c r="AI670" s="3" t="str">
        <f>_xlfn.XLOOKUP(AG670,Salespersons!$B:$B,Salespersons!$I:$I,,0)</f>
        <v>True</v>
      </c>
      <c r="AJ670" s="3" t="s">
        <v>78</v>
      </c>
      <c r="AK670" s="14">
        <f t="shared" si="60"/>
        <v>4.7692307692307694E-2</v>
      </c>
      <c r="AL670" s="5">
        <v>31000</v>
      </c>
      <c r="AM670" s="5">
        <f t="shared" si="61"/>
        <v>619000</v>
      </c>
      <c r="AN670" s="16">
        <f t="shared" si="65"/>
        <v>6.19</v>
      </c>
      <c r="AO670" s="3" t="s">
        <v>31</v>
      </c>
      <c r="AP670" s="3" t="s">
        <v>96</v>
      </c>
      <c r="AQ670" s="3" t="s">
        <v>119</v>
      </c>
      <c r="AR670" s="3" t="s">
        <v>24</v>
      </c>
      <c r="AS670" s="3" t="str" cm="1">
        <f t="array" ref="AS670:AW670">VLOOKUP($A670,Feedback[],{2,4,5,6,7},FALSE)</f>
        <v>FB0350</v>
      </c>
      <c r="AT670" s="3">
        <v>4</v>
      </c>
      <c r="AU670" s="3">
        <v>10</v>
      </c>
      <c r="AV670" s="3" t="str">
        <v>Online Survey</v>
      </c>
      <c r="AW670" s="3" t="str">
        <v>None</v>
      </c>
    </row>
    <row r="671" spans="1:49" x14ac:dyDescent="0.3">
      <c r="A671" s="3" t="s">
        <v>1286</v>
      </c>
      <c r="B671" s="4">
        <v>45979</v>
      </c>
      <c r="C671" s="4" t="str">
        <f t="shared" si="62"/>
        <v>Nov</v>
      </c>
      <c r="D671" s="4" t="str">
        <f t="shared" si="63"/>
        <v>2025</v>
      </c>
      <c r="E671" s="4">
        <v>46014</v>
      </c>
      <c r="F671" s="3" t="s">
        <v>23</v>
      </c>
      <c r="G671" s="3">
        <f t="shared" si="64"/>
        <v>35</v>
      </c>
      <c r="H671" s="3" t="s">
        <v>41</v>
      </c>
      <c r="I671" s="3" t="str">
        <f>VLOOKUP($H671,Customers!$A$1:$I$721,2,FALSE)</f>
        <v>Jatin Saini</v>
      </c>
      <c r="J671" s="3" t="str">
        <f>VLOOKUP($H671,Customers!$A$1:$I$721,3,FALSE)</f>
        <v>Male</v>
      </c>
      <c r="K671" s="3">
        <f>VLOOKUP($H671,Customers!$A$1:$I$721,4,FALSE)</f>
        <v>33</v>
      </c>
      <c r="L671" s="3" t="str">
        <f>VLOOKUP($H671,Customers!$A$1:$I$721,5,FALSE)</f>
        <v>Pune</v>
      </c>
      <c r="M671" s="3" t="str">
        <f>VLOOKUP($H671,Customers!$A$1:$I$721,6,FALSE)</f>
        <v>Maharashtra</v>
      </c>
      <c r="N671" s="3" t="str">
        <f>VLOOKUP($H671,Customers!$A$1:$I$721,7,FALSE)</f>
        <v>Business Owner</v>
      </c>
      <c r="O671" s="3">
        <f>VLOOKUP($H671,Customers!$A$1:$I$721,8,FALSE)</f>
        <v>2200000</v>
      </c>
      <c r="P671" s="3" t="str">
        <f>VLOOKUP($H671,Customers!$A$1:$I$721,9,FALSE)</f>
        <v>Individual</v>
      </c>
      <c r="Q671" s="3" t="s">
        <v>81</v>
      </c>
      <c r="R671" s="3" t="str" cm="1">
        <f t="array" ref="R671:Y671">VLOOKUP($Q671,Cars[],{2,3,4,5,6,7,8,9},FALSE)</f>
        <v>Tata</v>
      </c>
      <c r="S671" s="3" t="str">
        <v>Tiago</v>
      </c>
      <c r="T671" s="3" t="str">
        <v>Hatchback</v>
      </c>
      <c r="U671" s="3" t="str">
        <v>Petrol</v>
      </c>
      <c r="V671" s="3" t="str">
        <v>Manual</v>
      </c>
      <c r="W671" s="3">
        <v>570000</v>
      </c>
      <c r="X671" s="3">
        <v>2022</v>
      </c>
      <c r="Y671" s="3">
        <v>3</v>
      </c>
      <c r="Z671" s="3" t="s">
        <v>84</v>
      </c>
      <c r="AA671" s="3" t="str">
        <f>VLOOKUP(Z671,Dealers[],5,FALSE)</f>
        <v>West</v>
      </c>
      <c r="AB671" s="3" t="str" cm="1">
        <f t="array" ref="AB671:AE671">VLOOKUP($Z671,Dealers[],{2,7,8,9},FALSE)</f>
        <v>Pune Autoplex</v>
      </c>
      <c r="AC671" s="3">
        <v>2014</v>
      </c>
      <c r="AD671" s="3">
        <v>3000</v>
      </c>
      <c r="AE671" s="3">
        <v>4.5999999999999996</v>
      </c>
      <c r="AF671" s="3" t="s">
        <v>85</v>
      </c>
      <c r="AG671" s="3" t="str">
        <f>VLOOKUP($AF671,SalesPerson[],2,FALSE)</f>
        <v>Ankit Verma</v>
      </c>
      <c r="AH671" s="3">
        <f>_xlfn.XLOOKUP(AG671,Salespersons!$B:$B,Salespersons!$G:$G,,0)</f>
        <v>4</v>
      </c>
      <c r="AI671" s="3" t="str">
        <f>_xlfn.XLOOKUP(AG671,Salespersons!$B:$B,Salespersons!$I:$I,,0)</f>
        <v>True</v>
      </c>
      <c r="AJ671" s="3" t="s">
        <v>19</v>
      </c>
      <c r="AK671" s="14">
        <f t="shared" si="60"/>
        <v>0</v>
      </c>
      <c r="AL671" s="5">
        <v>0</v>
      </c>
      <c r="AM671" s="5">
        <f t="shared" si="61"/>
        <v>570000</v>
      </c>
      <c r="AN671" s="16">
        <f t="shared" si="65"/>
        <v>5.7</v>
      </c>
      <c r="AO671" s="3" t="s">
        <v>31</v>
      </c>
      <c r="AP671" s="3" t="s">
        <v>39</v>
      </c>
      <c r="AQ671" s="3" t="s">
        <v>119</v>
      </c>
      <c r="AR671" s="3" t="s">
        <v>24</v>
      </c>
      <c r="AS671" s="3" t="str" cm="1">
        <f t="array" ref="AS671:AW671">VLOOKUP($A671,Feedback[],{2,4,5,6,7},FALSE)</f>
        <v>FB0351</v>
      </c>
      <c r="AT671" s="3">
        <v>4</v>
      </c>
      <c r="AU671" s="3">
        <v>9</v>
      </c>
      <c r="AV671" s="3" t="str">
        <v>Online Survey</v>
      </c>
      <c r="AW671" s="3" t="str">
        <v>None</v>
      </c>
    </row>
    <row r="672" spans="1:49" x14ac:dyDescent="0.3">
      <c r="A672" s="3" t="s">
        <v>1287</v>
      </c>
      <c r="B672" s="4">
        <v>45980</v>
      </c>
      <c r="C672" s="4" t="str">
        <f t="shared" si="62"/>
        <v>Nov</v>
      </c>
      <c r="D672" s="4" t="str">
        <f t="shared" si="63"/>
        <v>2025</v>
      </c>
      <c r="E672" s="4">
        <v>45992</v>
      </c>
      <c r="F672" s="3" t="s">
        <v>23</v>
      </c>
      <c r="G672" s="3">
        <f t="shared" si="64"/>
        <v>12</v>
      </c>
      <c r="H672" s="3" t="s">
        <v>823</v>
      </c>
      <c r="I672" s="3" t="str">
        <f>VLOOKUP($H672,Customers!$A$1:$I$721,2,FALSE)</f>
        <v>Kamal Iyer</v>
      </c>
      <c r="J672" s="3" t="str">
        <f>VLOOKUP($H672,Customers!$A$1:$I$721,3,FALSE)</f>
        <v>Male</v>
      </c>
      <c r="K672" s="3">
        <f>VLOOKUP($H672,Customers!$A$1:$I$721,4,FALSE)</f>
        <v>25</v>
      </c>
      <c r="L672" s="3" t="str">
        <f>VLOOKUP($H672,Customers!$A$1:$I$721,5,FALSE)</f>
        <v>Panipat</v>
      </c>
      <c r="M672" s="3" t="str">
        <f>VLOOKUP($H672,Customers!$A$1:$I$721,6,FALSE)</f>
        <v>Haryana</v>
      </c>
      <c r="N672" s="3" t="str">
        <f>VLOOKUP($H672,Customers!$A$1:$I$721,7,FALSE)</f>
        <v>Salaried - Government</v>
      </c>
      <c r="O672" s="3">
        <f>VLOOKUP($H672,Customers!$A$1:$I$721,8,FALSE)</f>
        <v>1280000</v>
      </c>
      <c r="P672" s="3" t="str">
        <f>VLOOKUP($H672,Customers!$A$1:$I$721,9,FALSE)</f>
        <v>Individual</v>
      </c>
      <c r="Q672" s="3" t="s">
        <v>303</v>
      </c>
      <c r="R672" s="3" t="str" cm="1">
        <f t="array" ref="R672:Y672">VLOOKUP($Q672,Cars[],{2,3,4,5,6,7,8,9},FALSE)</f>
        <v>MG</v>
      </c>
      <c r="S672" s="3" t="str">
        <v>Hector</v>
      </c>
      <c r="T672" s="3" t="str">
        <v>SUV</v>
      </c>
      <c r="U672" s="3" t="str">
        <v>Petrol</v>
      </c>
      <c r="V672" s="3" t="str">
        <v>Automatic</v>
      </c>
      <c r="W672" s="3">
        <v>1600000</v>
      </c>
      <c r="X672" s="3">
        <v>2019</v>
      </c>
      <c r="Y672" s="3">
        <v>4</v>
      </c>
      <c r="Z672" s="3" t="s">
        <v>17</v>
      </c>
      <c r="AA672" s="3" t="str">
        <f>VLOOKUP(Z672,Dealers[],5,FALSE)</f>
        <v>North</v>
      </c>
      <c r="AB672" s="3" t="str" cm="1">
        <f t="array" ref="AB672:AE672">VLOOKUP($Z672,Dealers[],{2,7,8,9},FALSE)</f>
        <v>Chandigarh Car World</v>
      </c>
      <c r="AC672" s="3">
        <v>2018</v>
      </c>
      <c r="AD672" s="3">
        <v>4500</v>
      </c>
      <c r="AE672" s="3">
        <v>4</v>
      </c>
      <c r="AF672" s="3" t="s">
        <v>18</v>
      </c>
      <c r="AG672" s="3" t="str">
        <f>VLOOKUP($AF672,SalesPerson[],2,FALSE)</f>
        <v>Tarun Sharma</v>
      </c>
      <c r="AH672" s="3">
        <f>_xlfn.XLOOKUP(AG672,Salespersons!$B:$B,Salespersons!$G:$G,,0)</f>
        <v>7</v>
      </c>
      <c r="AI672" s="3" t="str">
        <f>_xlfn.XLOOKUP(AG672,Salespersons!$B:$B,Salespersons!$I:$I,,0)</f>
        <v>True</v>
      </c>
      <c r="AJ672" s="3" t="s">
        <v>45</v>
      </c>
      <c r="AK672" s="14">
        <f t="shared" si="60"/>
        <v>4.7500000000000001E-2</v>
      </c>
      <c r="AL672" s="5">
        <v>76000</v>
      </c>
      <c r="AM672" s="5">
        <f t="shared" si="61"/>
        <v>1524000</v>
      </c>
      <c r="AN672" s="16">
        <f t="shared" si="65"/>
        <v>15.24</v>
      </c>
      <c r="AO672" s="3" t="s">
        <v>20</v>
      </c>
      <c r="AP672" s="3" t="s">
        <v>21</v>
      </c>
      <c r="AQ672" s="3" t="s">
        <v>53</v>
      </c>
      <c r="AR672" s="3" t="s">
        <v>24</v>
      </c>
      <c r="AS672" s="3" t="s">
        <v>4646</v>
      </c>
      <c r="AT672" s="3" t="s">
        <v>4646</v>
      </c>
      <c r="AU672" s="3" t="s">
        <v>4646</v>
      </c>
      <c r="AV672" s="3" t="s">
        <v>4646</v>
      </c>
      <c r="AW672" s="3" t="s">
        <v>4646</v>
      </c>
    </row>
    <row r="673" spans="1:49" x14ac:dyDescent="0.3">
      <c r="A673" s="3" t="s">
        <v>1288</v>
      </c>
      <c r="B673" s="4">
        <v>45980</v>
      </c>
      <c r="C673" s="4" t="str">
        <f t="shared" si="62"/>
        <v>Nov</v>
      </c>
      <c r="D673" s="4" t="str">
        <f t="shared" si="63"/>
        <v>2025</v>
      </c>
      <c r="E673" s="4">
        <v>46008</v>
      </c>
      <c r="F673" s="3" t="s">
        <v>23</v>
      </c>
      <c r="G673" s="3">
        <f t="shared" si="64"/>
        <v>28</v>
      </c>
      <c r="H673" s="3" t="s">
        <v>1289</v>
      </c>
      <c r="I673" s="3" t="str">
        <f>VLOOKUP($H673,Customers!$A$1:$I$721,2,FALSE)</f>
        <v>Vivek Singh</v>
      </c>
      <c r="J673" s="3" t="str">
        <f>VLOOKUP($H673,Customers!$A$1:$I$721,3,FALSE)</f>
        <v>Male</v>
      </c>
      <c r="K673" s="3">
        <f>VLOOKUP($H673,Customers!$A$1:$I$721,4,FALSE)</f>
        <v>36</v>
      </c>
      <c r="L673" s="3" t="str">
        <f>VLOOKUP($H673,Customers!$A$1:$I$721,5,FALSE)</f>
        <v>Lucknow</v>
      </c>
      <c r="M673" s="3" t="str">
        <f>VLOOKUP($H673,Customers!$A$1:$I$721,6,FALSE)</f>
        <v>Uttar Pradesh</v>
      </c>
      <c r="N673" s="3" t="str">
        <f>VLOOKUP($H673,Customers!$A$1:$I$721,7,FALSE)</f>
        <v>Engineer</v>
      </c>
      <c r="O673" s="3">
        <f>VLOOKUP($H673,Customers!$A$1:$I$721,8,FALSE)</f>
        <v>2100000</v>
      </c>
      <c r="P673" s="3" t="str">
        <f>VLOOKUP($H673,Customers!$A$1:$I$721,9,FALSE)</f>
        <v>Individual</v>
      </c>
      <c r="Q673" s="3" t="s">
        <v>36</v>
      </c>
      <c r="R673" s="3" t="str" cm="1">
        <f t="array" ref="R673:Y673">VLOOKUP($Q673,Cars[],{2,3,4,5,6,7,8,9},FALSE)</f>
        <v>Tata</v>
      </c>
      <c r="S673" s="3" t="str">
        <v>Punch</v>
      </c>
      <c r="T673" s="3" t="str">
        <v>SUV</v>
      </c>
      <c r="U673" s="3" t="str">
        <v>Petrol</v>
      </c>
      <c r="V673" s="3" t="str">
        <v>Manual</v>
      </c>
      <c r="W673" s="3">
        <v>650000</v>
      </c>
      <c r="X673" s="3">
        <v>2021</v>
      </c>
      <c r="Y673" s="3">
        <v>3</v>
      </c>
      <c r="Z673" s="3" t="s">
        <v>126</v>
      </c>
      <c r="AA673" s="3" t="str">
        <f>VLOOKUP(Z673,Dealers[],5,FALSE)</f>
        <v>South</v>
      </c>
      <c r="AB673" s="3" t="str" cm="1">
        <f t="array" ref="AB673:AE673">VLOOKUP($Z673,Dealers[],{2,7,8,9},FALSE)</f>
        <v>Bengaluru Auto Hub</v>
      </c>
      <c r="AC673" s="3">
        <v>2013</v>
      </c>
      <c r="AD673" s="3">
        <v>12000</v>
      </c>
      <c r="AE673" s="3">
        <v>4.4000000000000004</v>
      </c>
      <c r="AF673" s="3" t="s">
        <v>206</v>
      </c>
      <c r="AG673" s="3" t="str">
        <f>VLOOKUP($AF673,SalesPerson[],2,FALSE)</f>
        <v>Divya Kapoor</v>
      </c>
      <c r="AH673" s="3">
        <f>_xlfn.XLOOKUP(AG673,Salespersons!$B:$B,Salespersons!$G:$G,,0)</f>
        <v>6</v>
      </c>
      <c r="AI673" s="3" t="str">
        <f>_xlfn.XLOOKUP(AG673,Salespersons!$B:$B,Salespersons!$I:$I,,0)</f>
        <v>True</v>
      </c>
      <c r="AJ673" s="3" t="s">
        <v>59</v>
      </c>
      <c r="AK673" s="14">
        <f t="shared" si="60"/>
        <v>3.2307692307692308E-2</v>
      </c>
      <c r="AL673" s="5">
        <v>21000</v>
      </c>
      <c r="AM673" s="5">
        <f t="shared" si="61"/>
        <v>629000</v>
      </c>
      <c r="AN673" s="16">
        <f t="shared" si="65"/>
        <v>6.29</v>
      </c>
      <c r="AO673" s="3" t="s">
        <v>20</v>
      </c>
      <c r="AP673" s="3" t="s">
        <v>21</v>
      </c>
      <c r="AQ673" s="3" t="s">
        <v>53</v>
      </c>
      <c r="AR673" s="3" t="s">
        <v>24</v>
      </c>
      <c r="AS673" s="3" t="s">
        <v>4646</v>
      </c>
      <c r="AT673" s="3" t="s">
        <v>4646</v>
      </c>
      <c r="AU673" s="3" t="s">
        <v>4646</v>
      </c>
      <c r="AV673" s="3" t="s">
        <v>4646</v>
      </c>
      <c r="AW673" s="3" t="s">
        <v>4646</v>
      </c>
    </row>
    <row r="674" spans="1:49" x14ac:dyDescent="0.3">
      <c r="A674" s="3" t="s">
        <v>1290</v>
      </c>
      <c r="B674" s="4">
        <v>45981</v>
      </c>
      <c r="C674" s="4" t="str">
        <f t="shared" si="62"/>
        <v>Nov</v>
      </c>
      <c r="D674" s="4" t="str">
        <f t="shared" si="63"/>
        <v>2025</v>
      </c>
      <c r="E674" s="4">
        <v>45998</v>
      </c>
      <c r="F674" s="3" t="s">
        <v>23</v>
      </c>
      <c r="G674" s="3">
        <f t="shared" si="64"/>
        <v>17</v>
      </c>
      <c r="H674" s="3" t="s">
        <v>1291</v>
      </c>
      <c r="I674" s="3" t="str">
        <f>VLOOKUP($H674,Customers!$A$1:$I$721,2,FALSE)</f>
        <v>Komal Jain</v>
      </c>
      <c r="J674" s="3" t="str">
        <f>VLOOKUP($H674,Customers!$A$1:$I$721,3,FALSE)</f>
        <v>Female</v>
      </c>
      <c r="K674" s="3">
        <f>VLOOKUP($H674,Customers!$A$1:$I$721,4,FALSE)</f>
        <v>38</v>
      </c>
      <c r="L674" s="3" t="str">
        <f>VLOOKUP($H674,Customers!$A$1:$I$721,5,FALSE)</f>
        <v>Chennai</v>
      </c>
      <c r="M674" s="3" t="str">
        <f>VLOOKUP($H674,Customers!$A$1:$I$721,6,FALSE)</f>
        <v>Tamil Nadu</v>
      </c>
      <c r="N674" s="3" t="str">
        <f>VLOOKUP($H674,Customers!$A$1:$I$721,7,FALSE)</f>
        <v>Salaried - Government</v>
      </c>
      <c r="O674" s="3">
        <f>VLOOKUP($H674,Customers!$A$1:$I$721,8,FALSE)</f>
        <v>1050000</v>
      </c>
      <c r="P674" s="3" t="str">
        <f>VLOOKUP($H674,Customers!$A$1:$I$721,9,FALSE)</f>
        <v>Individual</v>
      </c>
      <c r="Q674" s="3" t="s">
        <v>138</v>
      </c>
      <c r="R674" s="3" t="str" cm="1">
        <f t="array" ref="R674:Y674">VLOOKUP($Q674,Cars[],{2,3,4,5,6,7,8,9},FALSE)</f>
        <v>Tata</v>
      </c>
      <c r="S674" s="3" t="str">
        <v>Nexon</v>
      </c>
      <c r="T674" s="3" t="str">
        <v>SUV</v>
      </c>
      <c r="U674" s="3" t="str">
        <v>Diesel</v>
      </c>
      <c r="V674" s="3" t="str">
        <v>Manual</v>
      </c>
      <c r="W674" s="3">
        <v>950000</v>
      </c>
      <c r="X674" s="3">
        <v>2023</v>
      </c>
      <c r="Y674" s="3">
        <v>3</v>
      </c>
      <c r="Z674" s="3" t="s">
        <v>173</v>
      </c>
      <c r="AA674" s="3" t="str">
        <f>VLOOKUP(Z674,Dealers[],5,FALSE)</f>
        <v>South</v>
      </c>
      <c r="AB674" s="3" t="str" cm="1">
        <f t="array" ref="AB674:AE674">VLOOKUP($Z674,Dealers[],{2,7,8,9},FALSE)</f>
        <v>Chennai Wheels</v>
      </c>
      <c r="AC674" s="3">
        <v>2007</v>
      </c>
      <c r="AD674" s="3">
        <v>4500</v>
      </c>
      <c r="AE674" s="3">
        <v>4.7</v>
      </c>
      <c r="AF674" s="3" t="s">
        <v>233</v>
      </c>
      <c r="AG674" s="3" t="str">
        <f>VLOOKUP($AF674,SalesPerson[],2,FALSE)</f>
        <v>Anjali Joshi</v>
      </c>
      <c r="AH674" s="3">
        <f>_xlfn.XLOOKUP(AG674,Salespersons!$B:$B,Salespersons!$G:$G,,0)</f>
        <v>8</v>
      </c>
      <c r="AI674" s="3" t="str">
        <f>_xlfn.XLOOKUP(AG674,Salespersons!$B:$B,Salespersons!$I:$I,,0)</f>
        <v>True</v>
      </c>
      <c r="AJ674" s="3" t="s">
        <v>75</v>
      </c>
      <c r="AK674" s="14">
        <f t="shared" si="60"/>
        <v>2.9473684210526315E-2</v>
      </c>
      <c r="AL674" s="5">
        <v>28000</v>
      </c>
      <c r="AM674" s="5">
        <f t="shared" si="61"/>
        <v>922000</v>
      </c>
      <c r="AN674" s="16">
        <f t="shared" si="65"/>
        <v>9.2200000000000006</v>
      </c>
      <c r="AO674" s="3" t="s">
        <v>20</v>
      </c>
      <c r="AP674" s="3" t="s">
        <v>21</v>
      </c>
      <c r="AQ674" s="3" t="s">
        <v>33</v>
      </c>
      <c r="AR674" s="3" t="s">
        <v>24</v>
      </c>
      <c r="AS674" s="3" t="s">
        <v>4646</v>
      </c>
      <c r="AT674" s="3" t="s">
        <v>4646</v>
      </c>
      <c r="AU674" s="3" t="s">
        <v>4646</v>
      </c>
      <c r="AV674" s="3" t="s">
        <v>4646</v>
      </c>
      <c r="AW674" s="3" t="s">
        <v>4646</v>
      </c>
    </row>
    <row r="675" spans="1:49" x14ac:dyDescent="0.3">
      <c r="A675" s="3" t="s">
        <v>1292</v>
      </c>
      <c r="B675" s="4">
        <v>45982</v>
      </c>
      <c r="C675" s="4" t="str">
        <f t="shared" si="62"/>
        <v>Nov</v>
      </c>
      <c r="D675" s="4" t="str">
        <f t="shared" si="63"/>
        <v>2025</v>
      </c>
      <c r="E675" s="4">
        <v>46003</v>
      </c>
      <c r="F675" s="3" t="s">
        <v>23</v>
      </c>
      <c r="G675" s="3">
        <f t="shared" si="64"/>
        <v>21</v>
      </c>
      <c r="H675" s="3" t="s">
        <v>845</v>
      </c>
      <c r="I675" s="3" t="str">
        <f>VLOOKUP($H675,Customers!$A$1:$I$721,2,FALSE)</f>
        <v>Anjali Saini</v>
      </c>
      <c r="J675" s="3" t="str">
        <f>VLOOKUP($H675,Customers!$A$1:$I$721,3,FALSE)</f>
        <v>Female</v>
      </c>
      <c r="K675" s="3">
        <f>VLOOKUP($H675,Customers!$A$1:$I$721,4,FALSE)</f>
        <v>52</v>
      </c>
      <c r="L675" s="3" t="str">
        <f>VLOOKUP($H675,Customers!$A$1:$I$721,5,FALSE)</f>
        <v>Bengaluru</v>
      </c>
      <c r="M675" s="3" t="str">
        <f>VLOOKUP($H675,Customers!$A$1:$I$721,6,FALSE)</f>
        <v>Karnataka</v>
      </c>
      <c r="N675" s="3" t="str">
        <f>VLOOKUP($H675,Customers!$A$1:$I$721,7,FALSE)</f>
        <v>Self-Employed Professional</v>
      </c>
      <c r="O675" s="3">
        <f>VLOOKUP($H675,Customers!$A$1:$I$721,8,FALSE)</f>
        <v>1140000</v>
      </c>
      <c r="P675" s="3" t="str">
        <f>VLOOKUP($H675,Customers!$A$1:$I$721,9,FALSE)</f>
        <v>Individual</v>
      </c>
      <c r="Q675" s="3" t="s">
        <v>274</v>
      </c>
      <c r="R675" s="3" t="str" cm="1">
        <f t="array" ref="R675:Y675">VLOOKUP($Q675,Cars[],{2,3,4,5,6,7,8,9},FALSE)</f>
        <v>Tata</v>
      </c>
      <c r="S675" s="3" t="str">
        <v>Harrier</v>
      </c>
      <c r="T675" s="3" t="str">
        <v>SUV</v>
      </c>
      <c r="U675" s="3" t="str">
        <v>Diesel</v>
      </c>
      <c r="V675" s="3" t="str">
        <v>Automatic</v>
      </c>
      <c r="W675" s="3">
        <v>1550000</v>
      </c>
      <c r="X675" s="3">
        <v>2023</v>
      </c>
      <c r="Y675" s="3">
        <v>2</v>
      </c>
      <c r="Z675" s="3" t="s">
        <v>186</v>
      </c>
      <c r="AA675" s="3" t="str">
        <f>VLOOKUP(Z675,Dealers[],5,FALSE)</f>
        <v>South</v>
      </c>
      <c r="AB675" s="3" t="str" cm="1">
        <f t="array" ref="AB675:AE675">VLOOKUP($Z675,Dealers[],{2,7,8,9},FALSE)</f>
        <v>Coimbatore Car World</v>
      </c>
      <c r="AC675" s="3">
        <v>2015</v>
      </c>
      <c r="AD675" s="3">
        <v>4500</v>
      </c>
      <c r="AE675" s="3">
        <v>4.3</v>
      </c>
      <c r="AF675" s="3" t="s">
        <v>187</v>
      </c>
      <c r="AG675" s="3" t="str">
        <f>VLOOKUP($AF675,SalesPerson[],2,FALSE)</f>
        <v>Arjun Verma</v>
      </c>
      <c r="AH675" s="3">
        <f>_xlfn.XLOOKUP(AG675,Salespersons!$B:$B,Salespersons!$G:$G,,0)</f>
        <v>4</v>
      </c>
      <c r="AI675" s="3" t="str">
        <f>_xlfn.XLOOKUP(AG675,Salespersons!$B:$B,Salespersons!$I:$I,,0)</f>
        <v>True</v>
      </c>
      <c r="AJ675" s="3" t="s">
        <v>45</v>
      </c>
      <c r="AK675" s="14">
        <f t="shared" si="60"/>
        <v>3.9354838709677417E-2</v>
      </c>
      <c r="AL675" s="5">
        <v>61000</v>
      </c>
      <c r="AM675" s="5">
        <f t="shared" si="61"/>
        <v>1489000</v>
      </c>
      <c r="AN675" s="16">
        <f t="shared" si="65"/>
        <v>14.89</v>
      </c>
      <c r="AO675" s="3" t="s">
        <v>31</v>
      </c>
      <c r="AP675" s="3" t="s">
        <v>96</v>
      </c>
      <c r="AQ675" s="3" t="s">
        <v>46</v>
      </c>
      <c r="AR675" s="3" t="s">
        <v>24</v>
      </c>
      <c r="AS675" s="3" t="s">
        <v>4646</v>
      </c>
      <c r="AT675" s="3" t="s">
        <v>4646</v>
      </c>
      <c r="AU675" s="3" t="s">
        <v>4646</v>
      </c>
      <c r="AV675" s="3" t="s">
        <v>4646</v>
      </c>
      <c r="AW675" s="3" t="s">
        <v>4646</v>
      </c>
    </row>
    <row r="676" spans="1:49" x14ac:dyDescent="0.3">
      <c r="A676" s="3" t="s">
        <v>1293</v>
      </c>
      <c r="B676" s="4">
        <v>45983</v>
      </c>
      <c r="C676" s="4" t="str">
        <f t="shared" si="62"/>
        <v>Nov</v>
      </c>
      <c r="D676" s="4" t="str">
        <f t="shared" si="63"/>
        <v>2025</v>
      </c>
      <c r="E676" s="4">
        <v>46008</v>
      </c>
      <c r="F676" s="3" t="s">
        <v>23</v>
      </c>
      <c r="G676" s="3">
        <f t="shared" si="64"/>
        <v>25</v>
      </c>
      <c r="H676" s="3" t="s">
        <v>88</v>
      </c>
      <c r="I676" s="3" t="str">
        <f>VLOOKUP($H676,Customers!$A$1:$I$721,2,FALSE)</f>
        <v>Ankit Gupta</v>
      </c>
      <c r="J676" s="3" t="str">
        <f>VLOOKUP($H676,Customers!$A$1:$I$721,3,FALSE)</f>
        <v>Male</v>
      </c>
      <c r="K676" s="3">
        <f>VLOOKUP($H676,Customers!$A$1:$I$721,4,FALSE)</f>
        <v>26</v>
      </c>
      <c r="L676" s="3" t="str">
        <f>VLOOKUP($H676,Customers!$A$1:$I$721,5,FALSE)</f>
        <v>Ludhiana</v>
      </c>
      <c r="M676" s="3" t="str">
        <f>VLOOKUP($H676,Customers!$A$1:$I$721,6,FALSE)</f>
        <v>Punjab</v>
      </c>
      <c r="N676" s="3" t="str">
        <f>VLOOKUP($H676,Customers!$A$1:$I$721,7,FALSE)</f>
        <v>Farmer</v>
      </c>
      <c r="O676" s="3">
        <f>VLOOKUP($H676,Customers!$A$1:$I$721,8,FALSE)</f>
        <v>550000</v>
      </c>
      <c r="P676" s="3" t="str">
        <f>VLOOKUP($H676,Customers!$A$1:$I$721,9,FALSE)</f>
        <v>Individual</v>
      </c>
      <c r="Q676" s="3" t="s">
        <v>56</v>
      </c>
      <c r="R676" s="3" t="str" cm="1">
        <f t="array" ref="R676:Y676">VLOOKUP($Q676,Cars[],{2,3,4,5,6,7,8,9},FALSE)</f>
        <v>Maruti Suzuki</v>
      </c>
      <c r="S676" s="3" t="str">
        <v>Baleno</v>
      </c>
      <c r="T676" s="3" t="str">
        <v>Hatchback</v>
      </c>
      <c r="U676" s="3" t="str">
        <v>Petrol</v>
      </c>
      <c r="V676" s="3" t="str">
        <v>Automatic</v>
      </c>
      <c r="W676" s="3">
        <v>760000</v>
      </c>
      <c r="X676" s="3">
        <v>2022</v>
      </c>
      <c r="Y676" s="3">
        <v>2</v>
      </c>
      <c r="Z676" s="3" t="s">
        <v>28</v>
      </c>
      <c r="AA676" s="3" t="str">
        <f>VLOOKUP(Z676,Dealers[],5,FALSE)</f>
        <v>North</v>
      </c>
      <c r="AB676" s="3" t="str" cm="1">
        <f t="array" ref="AB676:AE676">VLOOKUP($Z676,Dealers[],{2,7,8,9},FALSE)</f>
        <v>Ludhiana Wheels</v>
      </c>
      <c r="AC676" s="3">
        <v>2010</v>
      </c>
      <c r="AD676" s="3">
        <v>12000</v>
      </c>
      <c r="AE676" s="3">
        <v>4</v>
      </c>
      <c r="AF676" s="3" t="s">
        <v>89</v>
      </c>
      <c r="AG676" s="3" t="str">
        <f>VLOOKUP($AF676,SalesPerson[],2,FALSE)</f>
        <v>Akash Verma</v>
      </c>
      <c r="AH676" s="3">
        <f>_xlfn.XLOOKUP(AG676,Salespersons!$B:$B,Salespersons!$G:$G,,0)</f>
        <v>8</v>
      </c>
      <c r="AI676" s="3" t="str">
        <f>_xlfn.XLOOKUP(AG676,Salespersons!$B:$B,Salespersons!$I:$I,,0)</f>
        <v>True</v>
      </c>
      <c r="AJ676" s="3" t="s">
        <v>30</v>
      </c>
      <c r="AK676" s="14">
        <f t="shared" si="60"/>
        <v>0</v>
      </c>
      <c r="AL676" s="5">
        <v>0</v>
      </c>
      <c r="AM676" s="5">
        <f t="shared" si="61"/>
        <v>760000</v>
      </c>
      <c r="AN676" s="16">
        <f t="shared" si="65"/>
        <v>7.6</v>
      </c>
      <c r="AO676" s="3" t="s">
        <v>20</v>
      </c>
      <c r="AP676" s="3" t="s">
        <v>21</v>
      </c>
      <c r="AQ676" s="3" t="s">
        <v>22</v>
      </c>
      <c r="AR676" s="3" t="s">
        <v>24</v>
      </c>
      <c r="AS676" s="3" t="str" cm="1">
        <f t="array" ref="AS676:AW676">VLOOKUP($A676,Feedback[],{2,4,5,6,7},FALSE)</f>
        <v>FB0352</v>
      </c>
      <c r="AT676" s="3">
        <v>3</v>
      </c>
      <c r="AU676" s="3">
        <v>5</v>
      </c>
      <c r="AV676" s="3" t="str">
        <v>Phone</v>
      </c>
      <c r="AW676" s="3" t="str">
        <v>After-Sales Support</v>
      </c>
    </row>
    <row r="677" spans="1:49" x14ac:dyDescent="0.3">
      <c r="A677" s="3" t="s">
        <v>1294</v>
      </c>
      <c r="B677" s="4">
        <v>45983</v>
      </c>
      <c r="C677" s="4" t="str">
        <f t="shared" si="62"/>
        <v>Nov</v>
      </c>
      <c r="D677" s="4" t="str">
        <f t="shared" si="63"/>
        <v>2025</v>
      </c>
      <c r="E677" s="4">
        <v>46016</v>
      </c>
      <c r="F677" s="3" t="s">
        <v>23</v>
      </c>
      <c r="G677" s="3">
        <f t="shared" si="64"/>
        <v>33</v>
      </c>
      <c r="H677" s="3" t="s">
        <v>1295</v>
      </c>
      <c r="I677" s="3" t="str">
        <f>VLOOKUP($H677,Customers!$A$1:$I$721,2,FALSE)</f>
        <v>Tanvi Malhotra</v>
      </c>
      <c r="J677" s="3" t="str">
        <f>VLOOKUP($H677,Customers!$A$1:$I$721,3,FALSE)</f>
        <v>Female</v>
      </c>
      <c r="K677" s="3">
        <f>VLOOKUP($H677,Customers!$A$1:$I$721,4,FALSE)</f>
        <v>27</v>
      </c>
      <c r="L677" s="3" t="str">
        <f>VLOOKUP($H677,Customers!$A$1:$I$721,5,FALSE)</f>
        <v>Chandigarh</v>
      </c>
      <c r="M677" s="3" t="str">
        <f>VLOOKUP($H677,Customers!$A$1:$I$721,6,FALSE)</f>
        <v>Chandigarh</v>
      </c>
      <c r="N677" s="3" t="str">
        <f>VLOOKUP($H677,Customers!$A$1:$I$721,7,FALSE)</f>
        <v>Salaried - Private</v>
      </c>
      <c r="O677" s="3">
        <f>VLOOKUP($H677,Customers!$A$1:$I$721,8,FALSE)</f>
        <v>700000</v>
      </c>
      <c r="P677" s="3" t="str">
        <f>VLOOKUP($H677,Customers!$A$1:$I$721,9,FALSE)</f>
        <v>Individual</v>
      </c>
      <c r="Q677" s="3" t="s">
        <v>103</v>
      </c>
      <c r="R677" s="3" t="str" cm="1">
        <f t="array" ref="R677:Y677">VLOOKUP($Q677,Cars[],{2,3,4,5,6,7,8,9},FALSE)</f>
        <v>Maruti Suzuki</v>
      </c>
      <c r="S677" s="3" t="str">
        <v>Ertiga</v>
      </c>
      <c r="T677" s="3" t="str">
        <v>MPV</v>
      </c>
      <c r="U677" s="3" t="str">
        <v>CNG</v>
      </c>
      <c r="V677" s="3" t="str">
        <v>Manual</v>
      </c>
      <c r="W677" s="3">
        <v>900000</v>
      </c>
      <c r="X677" s="3">
        <v>2022</v>
      </c>
      <c r="Y677" s="3">
        <v>3</v>
      </c>
      <c r="Z677" s="3" t="s">
        <v>17</v>
      </c>
      <c r="AA677" s="3" t="str">
        <f>VLOOKUP(Z677,Dealers[],5,FALSE)</f>
        <v>North</v>
      </c>
      <c r="AB677" s="3" t="str" cm="1">
        <f t="array" ref="AB677:AE677">VLOOKUP($Z677,Dealers[],{2,7,8,9},FALSE)</f>
        <v>Chandigarh Car World</v>
      </c>
      <c r="AC677" s="3">
        <v>2018</v>
      </c>
      <c r="AD677" s="3">
        <v>4500</v>
      </c>
      <c r="AE677" s="3">
        <v>4</v>
      </c>
      <c r="AF677" s="3" t="s">
        <v>277</v>
      </c>
      <c r="AG677" s="3" t="str">
        <f>VLOOKUP($AF677,SalesPerson[],2,FALSE)</f>
        <v>Yash Shah</v>
      </c>
      <c r="AH677" s="3">
        <f>_xlfn.XLOOKUP(AG677,Salespersons!$B:$B,Salespersons!$G:$G,,0)</f>
        <v>7</v>
      </c>
      <c r="AI677" s="3" t="str">
        <f>_xlfn.XLOOKUP(AG677,Salespersons!$B:$B,Salespersons!$I:$I,,0)</f>
        <v>True</v>
      </c>
      <c r="AJ677" s="3" t="s">
        <v>45</v>
      </c>
      <c r="AK677" s="14">
        <f t="shared" si="60"/>
        <v>8.8888888888888889E-3</v>
      </c>
      <c r="AL677" s="5">
        <v>8000</v>
      </c>
      <c r="AM677" s="5">
        <f t="shared" si="61"/>
        <v>892000</v>
      </c>
      <c r="AN677" s="16">
        <f t="shared" si="65"/>
        <v>8.92</v>
      </c>
      <c r="AO677" s="3" t="s">
        <v>31</v>
      </c>
      <c r="AP677" s="3" t="s">
        <v>96</v>
      </c>
      <c r="AQ677" s="3" t="s">
        <v>122</v>
      </c>
      <c r="AR677" s="3" t="s">
        <v>24</v>
      </c>
      <c r="AS677" s="3" t="s">
        <v>4646</v>
      </c>
      <c r="AT677" s="3" t="s">
        <v>4646</v>
      </c>
      <c r="AU677" s="3" t="s">
        <v>4646</v>
      </c>
      <c r="AV677" s="3" t="s">
        <v>4646</v>
      </c>
      <c r="AW677" s="3" t="s">
        <v>4646</v>
      </c>
    </row>
    <row r="678" spans="1:49" x14ac:dyDescent="0.3">
      <c r="A678" s="3" t="s">
        <v>1296</v>
      </c>
      <c r="B678" s="4">
        <v>45986</v>
      </c>
      <c r="C678" s="4" t="str">
        <f t="shared" si="62"/>
        <v>Nov</v>
      </c>
      <c r="D678" s="4" t="str">
        <f t="shared" si="63"/>
        <v>2025</v>
      </c>
      <c r="E678" s="4">
        <v>46006</v>
      </c>
      <c r="F678" s="3" t="s">
        <v>23</v>
      </c>
      <c r="G678" s="3">
        <f t="shared" si="64"/>
        <v>20</v>
      </c>
      <c r="H678" s="3" t="s">
        <v>764</v>
      </c>
      <c r="I678" s="3" t="str">
        <f>VLOOKUP($H678,Customers!$A$1:$I$721,2,FALSE)</f>
        <v>Divya Khanna</v>
      </c>
      <c r="J678" s="3" t="str">
        <f>VLOOKUP($H678,Customers!$A$1:$I$721,3,FALSE)</f>
        <v>Female</v>
      </c>
      <c r="K678" s="3">
        <f>VLOOKUP($H678,Customers!$A$1:$I$721,4,FALSE)</f>
        <v>41</v>
      </c>
      <c r="L678" s="3" t="str">
        <f>VLOOKUP($H678,Customers!$A$1:$I$721,5,FALSE)</f>
        <v>Gurugram</v>
      </c>
      <c r="M678" s="3" t="str">
        <f>VLOOKUP($H678,Customers!$A$1:$I$721,6,FALSE)</f>
        <v>Haryana</v>
      </c>
      <c r="N678" s="3" t="str">
        <f>VLOOKUP($H678,Customers!$A$1:$I$721,7,FALSE)</f>
        <v>Engineer</v>
      </c>
      <c r="O678" s="3">
        <f>VLOOKUP($H678,Customers!$A$1:$I$721,8,FALSE)</f>
        <v>1260000</v>
      </c>
      <c r="P678" s="3" t="str">
        <f>VLOOKUP($H678,Customers!$A$1:$I$721,9,FALSE)</f>
        <v>Individual</v>
      </c>
      <c r="Q678" s="3" t="s">
        <v>213</v>
      </c>
      <c r="R678" s="3" t="str" cm="1">
        <f t="array" ref="R678:Y678">VLOOKUP($Q678,Cars[],{2,3,4,5,6,7,8,9},FALSE)</f>
        <v>Kia</v>
      </c>
      <c r="S678" s="3" t="str">
        <v>Sonet</v>
      </c>
      <c r="T678" s="3" t="str">
        <v>SUV</v>
      </c>
      <c r="U678" s="3" t="str">
        <v>Diesel</v>
      </c>
      <c r="V678" s="3" t="str">
        <v>Manual</v>
      </c>
      <c r="W678" s="3">
        <v>950000</v>
      </c>
      <c r="X678" s="3">
        <v>2024</v>
      </c>
      <c r="Y678" s="3">
        <v>4</v>
      </c>
      <c r="Z678" s="3" t="s">
        <v>51</v>
      </c>
      <c r="AA678" s="3" t="str">
        <f>VLOOKUP(Z678,Dealers[],5,FALSE)</f>
        <v>North</v>
      </c>
      <c r="AB678" s="3" t="str" cm="1">
        <f t="array" ref="AB678:AE678">VLOOKUP($Z678,Dealers[],{2,7,8,9},FALSE)</f>
        <v>Panipat Motors</v>
      </c>
      <c r="AC678" s="3">
        <v>2012</v>
      </c>
      <c r="AD678" s="3">
        <v>10000</v>
      </c>
      <c r="AE678" s="3">
        <v>4.2</v>
      </c>
      <c r="AF678" s="3" t="s">
        <v>52</v>
      </c>
      <c r="AG678" s="3" t="str">
        <f>VLOOKUP($AF678,SalesPerson[],2,FALSE)</f>
        <v>Yash Bose</v>
      </c>
      <c r="AH678" s="3">
        <f>_xlfn.XLOOKUP(AG678,Salespersons!$B:$B,Salespersons!$G:$G,,0)</f>
        <v>7</v>
      </c>
      <c r="AI678" s="3" t="str">
        <f>_xlfn.XLOOKUP(AG678,Salespersons!$B:$B,Salespersons!$I:$I,,0)</f>
        <v>True</v>
      </c>
      <c r="AJ678" s="3" t="s">
        <v>75</v>
      </c>
      <c r="AK678" s="14">
        <f t="shared" si="60"/>
        <v>9.4736842105263164E-3</v>
      </c>
      <c r="AL678" s="5">
        <v>9000</v>
      </c>
      <c r="AM678" s="5">
        <f t="shared" si="61"/>
        <v>941000</v>
      </c>
      <c r="AN678" s="16">
        <f t="shared" si="65"/>
        <v>9.41</v>
      </c>
      <c r="AO678" s="3" t="s">
        <v>31</v>
      </c>
      <c r="AP678" s="3" t="s">
        <v>39</v>
      </c>
      <c r="AQ678" s="3" t="s">
        <v>22</v>
      </c>
      <c r="AR678" s="3" t="s">
        <v>47</v>
      </c>
      <c r="AS678" s="3" t="str" cm="1">
        <f t="array" ref="AS678:AW678">VLOOKUP($A678,Feedback[],{2,4,5,6,7},FALSE)</f>
        <v>FB0353</v>
      </c>
      <c r="AT678" s="3">
        <v>4</v>
      </c>
      <c r="AU678" s="3">
        <v>10</v>
      </c>
      <c r="AV678" s="3" t="str">
        <v>Phone</v>
      </c>
      <c r="AW678" s="3" t="str">
        <v>None</v>
      </c>
    </row>
    <row r="679" spans="1:49" x14ac:dyDescent="0.3">
      <c r="A679" s="3" t="s">
        <v>1297</v>
      </c>
      <c r="B679" s="4">
        <v>45986</v>
      </c>
      <c r="C679" s="4" t="str">
        <f t="shared" si="62"/>
        <v>Nov</v>
      </c>
      <c r="D679" s="4" t="str">
        <f t="shared" si="63"/>
        <v>2025</v>
      </c>
      <c r="E679" s="4">
        <v>46003</v>
      </c>
      <c r="F679" s="3" t="s">
        <v>23</v>
      </c>
      <c r="G679" s="3">
        <f t="shared" si="64"/>
        <v>17</v>
      </c>
      <c r="H679" s="3" t="s">
        <v>149</v>
      </c>
      <c r="I679" s="3" t="str">
        <f>VLOOKUP($H679,Customers!$A$1:$I$721,2,FALSE)</f>
        <v>Siddharth Khanna</v>
      </c>
      <c r="J679" s="3" t="str">
        <f>VLOOKUP($H679,Customers!$A$1:$I$721,3,FALSE)</f>
        <v>Male</v>
      </c>
      <c r="K679" s="3">
        <f>VLOOKUP($H679,Customers!$A$1:$I$721,4,FALSE)</f>
        <v>30</v>
      </c>
      <c r="L679" s="3" t="str">
        <f>VLOOKUP($H679,Customers!$A$1:$I$721,5,FALSE)</f>
        <v>Hyderabad</v>
      </c>
      <c r="M679" s="3" t="str">
        <f>VLOOKUP($H679,Customers!$A$1:$I$721,6,FALSE)</f>
        <v>Telangana</v>
      </c>
      <c r="N679" s="3" t="str">
        <f>VLOOKUP($H679,Customers!$A$1:$I$721,7,FALSE)</f>
        <v>Salaried - Private</v>
      </c>
      <c r="O679" s="3">
        <f>VLOOKUP($H679,Customers!$A$1:$I$721,8,FALSE)</f>
        <v>550000</v>
      </c>
      <c r="P679" s="3" t="str">
        <f>VLOOKUP($H679,Customers!$A$1:$I$721,9,FALSE)</f>
        <v>Individual</v>
      </c>
      <c r="Q679" s="3" t="s">
        <v>280</v>
      </c>
      <c r="R679" s="3" t="str" cm="1">
        <f t="array" ref="R679:Y679">VLOOKUP($Q679,Cars[],{2,3,4,5,6,7,8,9},FALSE)</f>
        <v>Toyota</v>
      </c>
      <c r="S679" s="3" t="str">
        <v>Urban Cruiser Hyryder</v>
      </c>
      <c r="T679" s="3" t="str">
        <v>SUV</v>
      </c>
      <c r="U679" s="3" t="str">
        <v>Hybrid</v>
      </c>
      <c r="V679" s="3" t="str">
        <v>Automatic</v>
      </c>
      <c r="W679" s="3">
        <v>1350000</v>
      </c>
      <c r="X679" s="3">
        <v>2022</v>
      </c>
      <c r="Y679" s="3">
        <v>5</v>
      </c>
      <c r="Z679" s="3" t="s">
        <v>68</v>
      </c>
      <c r="AA679" s="3" t="str">
        <f>VLOOKUP(Z679,Dealers[],5,FALSE)</f>
        <v>South</v>
      </c>
      <c r="AB679" s="3" t="str" cm="1">
        <f t="array" ref="AB679:AE679">VLOOKUP($Z679,Dealers[],{2,7,8,9},FALSE)</f>
        <v>Hyderabad Automobiles</v>
      </c>
      <c r="AC679" s="3">
        <v>2019</v>
      </c>
      <c r="AD679" s="3">
        <v>4500</v>
      </c>
      <c r="AE679" s="3">
        <v>3.8</v>
      </c>
      <c r="AF679" s="3" t="s">
        <v>831</v>
      </c>
      <c r="AG679" s="3" t="str">
        <f>VLOOKUP($AF679,SalesPerson[],2,FALSE)</f>
        <v>Vivek Das</v>
      </c>
      <c r="AH679" s="3">
        <f>_xlfn.XLOOKUP(AG679,Salespersons!$B:$B,Salespersons!$G:$G,,0)</f>
        <v>8</v>
      </c>
      <c r="AI679" s="3" t="str">
        <f>_xlfn.XLOOKUP(AG679,Salespersons!$B:$B,Salespersons!$I:$I,,0)</f>
        <v>False</v>
      </c>
      <c r="AJ679" s="3" t="s">
        <v>78</v>
      </c>
      <c r="AK679" s="14">
        <f t="shared" si="60"/>
        <v>0</v>
      </c>
      <c r="AL679" s="5">
        <v>0</v>
      </c>
      <c r="AM679" s="5">
        <f t="shared" si="61"/>
        <v>1350000</v>
      </c>
      <c r="AN679" s="16">
        <f t="shared" si="65"/>
        <v>13.5</v>
      </c>
      <c r="AO679" s="3" t="s">
        <v>20</v>
      </c>
      <c r="AP679" s="3" t="s">
        <v>21</v>
      </c>
      <c r="AQ679" s="3" t="s">
        <v>33</v>
      </c>
      <c r="AR679" s="3" t="s">
        <v>24</v>
      </c>
      <c r="AS679" s="3" t="str" cm="1">
        <f t="array" ref="AS679:AW679">VLOOKUP($A679,Feedback[],{2,4,5,6,7},FALSE)</f>
        <v>FB0354</v>
      </c>
      <c r="AT679" s="3">
        <v>4</v>
      </c>
      <c r="AU679" s="3">
        <v>8</v>
      </c>
      <c r="AV679" s="3" t="str">
        <v>Dealer Visit</v>
      </c>
      <c r="AW679" s="3" t="str">
        <v>None</v>
      </c>
    </row>
    <row r="680" spans="1:49" x14ac:dyDescent="0.3">
      <c r="A680" s="3" t="s">
        <v>1298</v>
      </c>
      <c r="B680" s="4">
        <v>45987</v>
      </c>
      <c r="C680" s="4" t="str">
        <f t="shared" si="62"/>
        <v>Nov</v>
      </c>
      <c r="D680" s="4" t="str">
        <f t="shared" si="63"/>
        <v>2025</v>
      </c>
      <c r="E680" s="4">
        <v>45995</v>
      </c>
      <c r="F680" s="3" t="s">
        <v>23</v>
      </c>
      <c r="G680" s="3">
        <f t="shared" si="64"/>
        <v>8</v>
      </c>
      <c r="H680" s="3" t="s">
        <v>398</v>
      </c>
      <c r="I680" s="3" t="str">
        <f>VLOOKUP($H680,Customers!$A$1:$I$721,2,FALSE)</f>
        <v>Ayesha Nair</v>
      </c>
      <c r="J680" s="3" t="str">
        <f>VLOOKUP($H680,Customers!$A$1:$I$721,3,FALSE)</f>
        <v>Female</v>
      </c>
      <c r="K680" s="3">
        <f>VLOOKUP($H680,Customers!$A$1:$I$721,4,FALSE)</f>
        <v>37</v>
      </c>
      <c r="L680" s="3" t="str">
        <f>VLOOKUP($H680,Customers!$A$1:$I$721,5,FALSE)</f>
        <v>Chennai</v>
      </c>
      <c r="M680" s="3" t="str">
        <f>VLOOKUP($H680,Customers!$A$1:$I$721,6,FALSE)</f>
        <v>Tamil Nadu</v>
      </c>
      <c r="N680" s="3" t="str">
        <f>VLOOKUP($H680,Customers!$A$1:$I$721,7,FALSE)</f>
        <v>Salaried - Private</v>
      </c>
      <c r="O680" s="3">
        <f>VLOOKUP($H680,Customers!$A$1:$I$721,8,FALSE)</f>
        <v>850000</v>
      </c>
      <c r="P680" s="3" t="str">
        <f>VLOOKUP($H680,Customers!$A$1:$I$721,9,FALSE)</f>
        <v>Individual</v>
      </c>
      <c r="Q680" s="3" t="s">
        <v>36</v>
      </c>
      <c r="R680" s="3" t="str" cm="1">
        <f t="array" ref="R680:Y680">VLOOKUP($Q680,Cars[],{2,3,4,5,6,7,8,9},FALSE)</f>
        <v>Tata</v>
      </c>
      <c r="S680" s="3" t="str">
        <v>Punch</v>
      </c>
      <c r="T680" s="3" t="str">
        <v>SUV</v>
      </c>
      <c r="U680" s="3" t="str">
        <v>Petrol</v>
      </c>
      <c r="V680" s="3" t="str">
        <v>Manual</v>
      </c>
      <c r="W680" s="3">
        <v>650000</v>
      </c>
      <c r="X680" s="3">
        <v>2021</v>
      </c>
      <c r="Y680" s="3">
        <v>3</v>
      </c>
      <c r="Z680" s="3" t="s">
        <v>225</v>
      </c>
      <c r="AA680" s="3" t="str">
        <f>VLOOKUP(Z680,Dealers[],5,FALSE)</f>
        <v>West</v>
      </c>
      <c r="AB680" s="3" t="str" cm="1">
        <f t="array" ref="AB680:AE680">VLOOKUP($Z680,Dealers[],{2,7,8,9},FALSE)</f>
        <v>Surat Autoplex</v>
      </c>
      <c r="AC680" s="3">
        <v>2010</v>
      </c>
      <c r="AD680" s="3">
        <v>10000</v>
      </c>
      <c r="AE680" s="3">
        <v>4.4000000000000004</v>
      </c>
      <c r="AF680" s="3" t="s">
        <v>240</v>
      </c>
      <c r="AG680" s="3" t="str">
        <f>VLOOKUP($AF680,SalesPerson[],2,FALSE)</f>
        <v>Vivek Mehta</v>
      </c>
      <c r="AH680" s="3">
        <f>_xlfn.XLOOKUP(AG680,Salespersons!$B:$B,Salespersons!$G:$G,,0)</f>
        <v>4</v>
      </c>
      <c r="AI680" s="3" t="str">
        <f>_xlfn.XLOOKUP(AG680,Salespersons!$B:$B,Salespersons!$I:$I,,0)</f>
        <v>True</v>
      </c>
      <c r="AJ680" s="3" t="s">
        <v>59</v>
      </c>
      <c r="AK680" s="14">
        <f t="shared" si="60"/>
        <v>0</v>
      </c>
      <c r="AL680" s="5">
        <v>0</v>
      </c>
      <c r="AM680" s="5">
        <f t="shared" si="61"/>
        <v>650000</v>
      </c>
      <c r="AN680" s="16">
        <f t="shared" si="65"/>
        <v>6.5</v>
      </c>
      <c r="AO680" s="3" t="s">
        <v>95</v>
      </c>
      <c r="AP680" s="3" t="s">
        <v>180</v>
      </c>
      <c r="AQ680" s="3" t="s">
        <v>86</v>
      </c>
      <c r="AR680" s="3" t="s">
        <v>24</v>
      </c>
      <c r="AS680" s="3" t="s">
        <v>4646</v>
      </c>
      <c r="AT680" s="3" t="s">
        <v>4646</v>
      </c>
      <c r="AU680" s="3" t="s">
        <v>4646</v>
      </c>
      <c r="AV680" s="3" t="s">
        <v>4646</v>
      </c>
      <c r="AW680" s="3" t="s">
        <v>4646</v>
      </c>
    </row>
    <row r="681" spans="1:49" x14ac:dyDescent="0.3">
      <c r="A681" s="3" t="s">
        <v>1299</v>
      </c>
      <c r="B681" s="4">
        <v>45987</v>
      </c>
      <c r="C681" s="4" t="str">
        <f t="shared" si="62"/>
        <v>Nov</v>
      </c>
      <c r="D681" s="4" t="str">
        <f t="shared" si="63"/>
        <v>2025</v>
      </c>
      <c r="E681" s="4">
        <v>45995</v>
      </c>
      <c r="F681" s="3" t="s">
        <v>23</v>
      </c>
      <c r="G681" s="3">
        <f t="shared" si="64"/>
        <v>8</v>
      </c>
      <c r="H681" s="3" t="s">
        <v>374</v>
      </c>
      <c r="I681" s="3" t="str">
        <f>VLOOKUP($H681,Customers!$A$1:$I$721,2,FALSE)</f>
        <v>Arjun Rao</v>
      </c>
      <c r="J681" s="3" t="str">
        <f>VLOOKUP($H681,Customers!$A$1:$I$721,3,FALSE)</f>
        <v>Male</v>
      </c>
      <c r="K681" s="3">
        <f>VLOOKUP($H681,Customers!$A$1:$I$721,4,FALSE)</f>
        <v>38</v>
      </c>
      <c r="L681" s="3" t="str">
        <f>VLOOKUP($H681,Customers!$A$1:$I$721,5,FALSE)</f>
        <v>Bhopal</v>
      </c>
      <c r="M681" s="3" t="str">
        <f>VLOOKUP($H681,Customers!$A$1:$I$721,6,FALSE)</f>
        <v>Madhya Pradesh</v>
      </c>
      <c r="N681" s="3" t="str">
        <f>VLOOKUP($H681,Customers!$A$1:$I$721,7,FALSE)</f>
        <v>Salaried - Government</v>
      </c>
      <c r="O681" s="3">
        <f>VLOOKUP($H681,Customers!$A$1:$I$721,8,FALSE)</f>
        <v>610000</v>
      </c>
      <c r="P681" s="3" t="str">
        <f>VLOOKUP($H681,Customers!$A$1:$I$721,9,FALSE)</f>
        <v>Individual</v>
      </c>
      <c r="Q681" s="3" t="s">
        <v>62</v>
      </c>
      <c r="R681" s="3" t="str" cm="1">
        <f t="array" ref="R681:Y681">VLOOKUP($Q681,Cars[],{2,3,4,5,6,7,8,9},FALSE)</f>
        <v>Honda</v>
      </c>
      <c r="S681" s="3" t="str">
        <v>City</v>
      </c>
      <c r="T681" s="3" t="str">
        <v>Sedan</v>
      </c>
      <c r="U681" s="3" t="str">
        <v>Petrol</v>
      </c>
      <c r="V681" s="3" t="str">
        <v>Automatic</v>
      </c>
      <c r="W681" s="3">
        <v>1250000</v>
      </c>
      <c r="X681" s="3">
        <v>2023</v>
      </c>
      <c r="Y681" s="3">
        <v>4</v>
      </c>
      <c r="Z681" s="3" t="s">
        <v>93</v>
      </c>
      <c r="AA681" s="3" t="str">
        <f>VLOOKUP(Z681,Dealers[],5,FALSE)</f>
        <v>Central</v>
      </c>
      <c r="AB681" s="3" t="str" cm="1">
        <f t="array" ref="AB681:AE681">VLOOKUP($Z681,Dealers[],{2,7,8,9},FALSE)</f>
        <v>Bhopal Autoplex</v>
      </c>
      <c r="AC681" s="3">
        <v>2013</v>
      </c>
      <c r="AD681" s="3">
        <v>12000</v>
      </c>
      <c r="AE681" s="3">
        <v>3.9</v>
      </c>
      <c r="AF681" s="3" t="s">
        <v>94</v>
      </c>
      <c r="AG681" s="3" t="str">
        <f>VLOOKUP($AF681,SalesPerson[],2,FALSE)</f>
        <v>Imran Verma</v>
      </c>
      <c r="AH681" s="3">
        <f>_xlfn.XLOOKUP(AG681,Salespersons!$B:$B,Salespersons!$G:$G,,0)</f>
        <v>5</v>
      </c>
      <c r="AI681" s="3" t="str">
        <f>_xlfn.XLOOKUP(AG681,Salespersons!$B:$B,Salespersons!$I:$I,,0)</f>
        <v>True</v>
      </c>
      <c r="AJ681" s="3" t="s">
        <v>75</v>
      </c>
      <c r="AK681" s="14">
        <f t="shared" si="60"/>
        <v>0</v>
      </c>
      <c r="AL681" s="5">
        <v>0</v>
      </c>
      <c r="AM681" s="5">
        <f t="shared" si="61"/>
        <v>1250000</v>
      </c>
      <c r="AN681" s="16">
        <f t="shared" si="65"/>
        <v>12.5</v>
      </c>
      <c r="AO681" s="3" t="s">
        <v>31</v>
      </c>
      <c r="AP681" s="3" t="s">
        <v>180</v>
      </c>
      <c r="AQ681" s="3" t="s">
        <v>119</v>
      </c>
      <c r="AR681" s="3" t="s">
        <v>47</v>
      </c>
      <c r="AS681" s="3" t="s">
        <v>4646</v>
      </c>
      <c r="AT681" s="3" t="s">
        <v>4646</v>
      </c>
      <c r="AU681" s="3" t="s">
        <v>4646</v>
      </c>
      <c r="AV681" s="3" t="s">
        <v>4646</v>
      </c>
      <c r="AW681" s="3" t="s">
        <v>4646</v>
      </c>
    </row>
    <row r="682" spans="1:49" x14ac:dyDescent="0.3">
      <c r="A682" s="3" t="s">
        <v>1300</v>
      </c>
      <c r="B682" s="4">
        <v>45989</v>
      </c>
      <c r="C682" s="4" t="str">
        <f t="shared" si="62"/>
        <v>Nov</v>
      </c>
      <c r="D682" s="4" t="str">
        <f t="shared" si="63"/>
        <v>2025</v>
      </c>
      <c r="E682" s="4">
        <v>46018</v>
      </c>
      <c r="F682" s="3" t="s">
        <v>23</v>
      </c>
      <c r="G682" s="3">
        <f t="shared" si="64"/>
        <v>29</v>
      </c>
      <c r="H682" s="3" t="s">
        <v>838</v>
      </c>
      <c r="I682" s="3" t="str">
        <f>VLOOKUP($H682,Customers!$A$1:$I$721,2,FALSE)</f>
        <v>Ramesh Jain</v>
      </c>
      <c r="J682" s="3" t="str">
        <f>VLOOKUP($H682,Customers!$A$1:$I$721,3,FALSE)</f>
        <v>Male</v>
      </c>
      <c r="K682" s="3">
        <f>VLOOKUP($H682,Customers!$A$1:$I$721,4,FALSE)</f>
        <v>50</v>
      </c>
      <c r="L682" s="3" t="str">
        <f>VLOOKUP($H682,Customers!$A$1:$I$721,5,FALSE)</f>
        <v>Bhubaneswar</v>
      </c>
      <c r="M682" s="3" t="str">
        <f>VLOOKUP($H682,Customers!$A$1:$I$721,6,FALSE)</f>
        <v>Odisha</v>
      </c>
      <c r="N682" s="3" t="str">
        <f>VLOOKUP($H682,Customers!$A$1:$I$721,7,FALSE)</f>
        <v>Business Owner</v>
      </c>
      <c r="O682" s="3">
        <f>VLOOKUP($H682,Customers!$A$1:$I$721,8,FALSE)</f>
        <v>1740000</v>
      </c>
      <c r="P682" s="3" t="str">
        <f>VLOOKUP($H682,Customers!$A$1:$I$721,9,FALSE)</f>
        <v>Individual</v>
      </c>
      <c r="Q682" s="3" t="s">
        <v>42</v>
      </c>
      <c r="R682" s="3" t="str" cm="1">
        <f t="array" ref="R682:Y682">VLOOKUP($Q682,Cars[],{2,3,4,5,6,7,8,9},FALSE)</f>
        <v>Maruti Suzuki</v>
      </c>
      <c r="S682" s="3" t="str">
        <v>Swift</v>
      </c>
      <c r="T682" s="3" t="str">
        <v>Hatchback</v>
      </c>
      <c r="U682" s="3" t="str">
        <v>Petrol</v>
      </c>
      <c r="V682" s="3" t="str">
        <v>Manual</v>
      </c>
      <c r="W682" s="3">
        <v>650000</v>
      </c>
      <c r="X682" s="3">
        <v>2024</v>
      </c>
      <c r="Y682" s="3">
        <v>3</v>
      </c>
      <c r="Z682" s="3" t="s">
        <v>63</v>
      </c>
      <c r="AA682" s="3" t="str">
        <f>VLOOKUP(Z682,Dealers[],5,FALSE)</f>
        <v>East</v>
      </c>
      <c r="AB682" s="3" t="str" cm="1">
        <f t="array" ref="AB682:AE682">VLOOKUP($Z682,Dealers[],{2,7,8,9},FALSE)</f>
        <v>Bhubaneswar Motors</v>
      </c>
      <c r="AC682" s="3">
        <v>2008</v>
      </c>
      <c r="AD682" s="3">
        <v>4500</v>
      </c>
      <c r="AE682" s="3">
        <v>4.3</v>
      </c>
      <c r="AF682" s="3" t="s">
        <v>259</v>
      </c>
      <c r="AG682" s="3" t="str">
        <f>VLOOKUP($AF682,SalesPerson[],2,FALSE)</f>
        <v>Siddharth Joshi</v>
      </c>
      <c r="AH682" s="3">
        <f>_xlfn.XLOOKUP(AG682,Salespersons!$B:$B,Salespersons!$G:$G,,0)</f>
        <v>8</v>
      </c>
      <c r="AI682" s="3" t="str">
        <f>_xlfn.XLOOKUP(AG682,Salespersons!$B:$B,Salespersons!$I:$I,,0)</f>
        <v>True</v>
      </c>
      <c r="AJ682" s="3" t="s">
        <v>59</v>
      </c>
      <c r="AK682" s="14">
        <f t="shared" si="60"/>
        <v>2.4615384615384615E-2</v>
      </c>
      <c r="AL682" s="5">
        <v>16000</v>
      </c>
      <c r="AM682" s="5">
        <f t="shared" si="61"/>
        <v>634000</v>
      </c>
      <c r="AN682" s="16">
        <f t="shared" si="65"/>
        <v>6.34</v>
      </c>
      <c r="AO682" s="3" t="s">
        <v>20</v>
      </c>
      <c r="AP682" s="3" t="s">
        <v>21</v>
      </c>
      <c r="AQ682" s="3" t="s">
        <v>122</v>
      </c>
      <c r="AR682" s="3" t="s">
        <v>24</v>
      </c>
      <c r="AS682" s="3" t="s">
        <v>4646</v>
      </c>
      <c r="AT682" s="3" t="s">
        <v>4646</v>
      </c>
      <c r="AU682" s="3" t="s">
        <v>4646</v>
      </c>
      <c r="AV682" s="3" t="s">
        <v>4646</v>
      </c>
      <c r="AW682" s="3" t="s">
        <v>4646</v>
      </c>
    </row>
    <row r="683" spans="1:49" x14ac:dyDescent="0.3">
      <c r="A683" s="3" t="s">
        <v>1301</v>
      </c>
      <c r="B683" s="4">
        <v>45990</v>
      </c>
      <c r="C683" s="4" t="str">
        <f t="shared" si="62"/>
        <v>Nov</v>
      </c>
      <c r="D683" s="4" t="str">
        <f t="shared" si="63"/>
        <v>2025</v>
      </c>
      <c r="E683" s="4">
        <v>46021</v>
      </c>
      <c r="F683" s="3" t="s">
        <v>23</v>
      </c>
      <c r="G683" s="3">
        <f t="shared" si="64"/>
        <v>31</v>
      </c>
      <c r="H683" s="3" t="s">
        <v>1302</v>
      </c>
      <c r="I683" s="3" t="str">
        <f>VLOOKUP($H683,Customers!$A$1:$I$721,2,FALSE)</f>
        <v>Vinod Pillai</v>
      </c>
      <c r="J683" s="3" t="str">
        <f>VLOOKUP($H683,Customers!$A$1:$I$721,3,FALSE)</f>
        <v>Male</v>
      </c>
      <c r="K683" s="3">
        <f>VLOOKUP($H683,Customers!$A$1:$I$721,4,FALSE)</f>
        <v>36</v>
      </c>
      <c r="L683" s="3" t="str">
        <f>VLOOKUP($H683,Customers!$A$1:$I$721,5,FALSE)</f>
        <v>Bhopal</v>
      </c>
      <c r="M683" s="3" t="str">
        <f>VLOOKUP($H683,Customers!$A$1:$I$721,6,FALSE)</f>
        <v>Madhya Pradesh</v>
      </c>
      <c r="N683" s="3" t="str">
        <f>VLOOKUP($H683,Customers!$A$1:$I$721,7,FALSE)</f>
        <v>Teacher</v>
      </c>
      <c r="O683" s="3">
        <f>VLOOKUP($H683,Customers!$A$1:$I$721,8,FALSE)</f>
        <v>710000</v>
      </c>
      <c r="P683" s="3" t="str">
        <f>VLOOKUP($H683,Customers!$A$1:$I$721,9,FALSE)</f>
        <v>Individual</v>
      </c>
      <c r="Q683" s="3" t="s">
        <v>27</v>
      </c>
      <c r="R683" s="3" t="str" cm="1">
        <f t="array" ref="R683:Y683">VLOOKUP($Q683,Cars[],{2,3,4,5,6,7,8,9},FALSE)</f>
        <v>Maruti Suzuki</v>
      </c>
      <c r="S683" s="3" t="str">
        <v>Brezza</v>
      </c>
      <c r="T683" s="3" t="str">
        <v>SUV</v>
      </c>
      <c r="U683" s="3" t="str">
        <v>Petrol</v>
      </c>
      <c r="V683" s="3" t="str">
        <v>Automatic</v>
      </c>
      <c r="W683" s="3">
        <v>900000</v>
      </c>
      <c r="X683" s="3">
        <v>2022</v>
      </c>
      <c r="Y683" s="3">
        <v>3</v>
      </c>
      <c r="Z683" s="3" t="s">
        <v>93</v>
      </c>
      <c r="AA683" s="3" t="str">
        <f>VLOOKUP(Z683,Dealers[],5,FALSE)</f>
        <v>Central</v>
      </c>
      <c r="AB683" s="3" t="str" cm="1">
        <f t="array" ref="AB683:AE683">VLOOKUP($Z683,Dealers[],{2,7,8,9},FALSE)</f>
        <v>Bhopal Autoplex</v>
      </c>
      <c r="AC683" s="3">
        <v>2013</v>
      </c>
      <c r="AD683" s="3">
        <v>12000</v>
      </c>
      <c r="AE683" s="3">
        <v>3.9</v>
      </c>
      <c r="AF683" s="3" t="s">
        <v>192</v>
      </c>
      <c r="AG683" s="3" t="str">
        <f>VLOOKUP($AF683,SalesPerson[],2,FALSE)</f>
        <v>Priya Saini</v>
      </c>
      <c r="AH683" s="3">
        <f>_xlfn.XLOOKUP(AG683,Salespersons!$B:$B,Salespersons!$G:$G,,0)</f>
        <v>4</v>
      </c>
      <c r="AI683" s="3" t="str">
        <f>_xlfn.XLOOKUP(AG683,Salespersons!$B:$B,Salespersons!$I:$I,,0)</f>
        <v>True</v>
      </c>
      <c r="AJ683" s="3" t="s">
        <v>19</v>
      </c>
      <c r="AK683" s="14">
        <f t="shared" si="60"/>
        <v>1.7777777777777778E-2</v>
      </c>
      <c r="AL683" s="5">
        <v>16000</v>
      </c>
      <c r="AM683" s="5">
        <f t="shared" si="61"/>
        <v>884000</v>
      </c>
      <c r="AN683" s="16">
        <f t="shared" si="65"/>
        <v>8.84</v>
      </c>
      <c r="AO683" s="3" t="s">
        <v>31</v>
      </c>
      <c r="AP683" s="3" t="s">
        <v>100</v>
      </c>
      <c r="AQ683" s="3" t="s">
        <v>33</v>
      </c>
      <c r="AR683" s="3" t="s">
        <v>24</v>
      </c>
      <c r="AS683" s="3" t="str" cm="1">
        <f t="array" ref="AS683:AW683">VLOOKUP($A683,Feedback[],{2,4,5,6,7},FALSE)</f>
        <v>FB0355</v>
      </c>
      <c r="AT683" s="3">
        <v>2</v>
      </c>
      <c r="AU683" s="3">
        <v>2</v>
      </c>
      <c r="AV683" s="3" t="str">
        <v>Dealer Visit</v>
      </c>
      <c r="AW683" s="3" t="str">
        <v>None</v>
      </c>
    </row>
    <row r="684" spans="1:49" x14ac:dyDescent="0.3">
      <c r="A684" s="3" t="s">
        <v>1303</v>
      </c>
      <c r="B684" s="4">
        <v>45990</v>
      </c>
      <c r="C684" s="4" t="str">
        <f t="shared" si="62"/>
        <v>Nov</v>
      </c>
      <c r="D684" s="4" t="str">
        <f t="shared" si="63"/>
        <v>2025</v>
      </c>
      <c r="E684" s="4">
        <v>46023</v>
      </c>
      <c r="F684" s="3" t="s">
        <v>23</v>
      </c>
      <c r="G684" s="3">
        <f t="shared" si="64"/>
        <v>33</v>
      </c>
      <c r="H684" s="3" t="s">
        <v>1231</v>
      </c>
      <c r="I684" s="3" t="str">
        <f>VLOOKUP($H684,Customers!$A$1:$I$721,2,FALSE)</f>
        <v>Aman Bose</v>
      </c>
      <c r="J684" s="3" t="str">
        <f>VLOOKUP($H684,Customers!$A$1:$I$721,3,FALSE)</f>
        <v>Male</v>
      </c>
      <c r="K684" s="3">
        <f>VLOOKUP($H684,Customers!$A$1:$I$721,4,FALSE)</f>
        <v>34</v>
      </c>
      <c r="L684" s="3" t="str">
        <f>VLOOKUP($H684,Customers!$A$1:$I$721,5,FALSE)</f>
        <v>Jaipur</v>
      </c>
      <c r="M684" s="3" t="str">
        <f>VLOOKUP($H684,Customers!$A$1:$I$721,6,FALSE)</f>
        <v>Rajasthan</v>
      </c>
      <c r="N684" s="3" t="str">
        <f>VLOOKUP($H684,Customers!$A$1:$I$721,7,FALSE)</f>
        <v>Salaried - Private</v>
      </c>
      <c r="O684" s="3">
        <f>VLOOKUP($H684,Customers!$A$1:$I$721,8,FALSE)</f>
        <v>1020000</v>
      </c>
      <c r="P684" s="3" t="str">
        <f>VLOOKUP($H684,Customers!$A$1:$I$721,9,FALSE)</f>
        <v>Individual</v>
      </c>
      <c r="Q684" s="3" t="s">
        <v>326</v>
      </c>
      <c r="R684" s="3" t="str" cm="1">
        <f t="array" ref="R684:Y684">VLOOKUP($Q684,Cars[],{2,3,4,5,6,7,8,9},FALSE)</f>
        <v>Tata</v>
      </c>
      <c r="S684" s="3" t="str">
        <v>Tiago EV</v>
      </c>
      <c r="T684" s="3" t="str">
        <v>Hatchback</v>
      </c>
      <c r="U684" s="3" t="str">
        <v>Electric</v>
      </c>
      <c r="V684" s="3" t="str">
        <v>Automatic</v>
      </c>
      <c r="W684" s="3">
        <v>800000</v>
      </c>
      <c r="X684" s="3">
        <v>2022</v>
      </c>
      <c r="Y684" s="3">
        <v>2</v>
      </c>
      <c r="Z684" s="3" t="s">
        <v>146</v>
      </c>
      <c r="AA684" s="3" t="str">
        <f>VLOOKUP(Z684,Dealers[],5,FALSE)</f>
        <v>North</v>
      </c>
      <c r="AB684" s="3" t="str" cm="1">
        <f t="array" ref="AB684:AE684">VLOOKUP($Z684,Dealers[],{2,7,8,9},FALSE)</f>
        <v>Jaipur Wheels</v>
      </c>
      <c r="AC684" s="3">
        <v>2015</v>
      </c>
      <c r="AD684" s="3">
        <v>3000</v>
      </c>
      <c r="AE684" s="3">
        <v>3.5</v>
      </c>
      <c r="AF684" s="3" t="s">
        <v>198</v>
      </c>
      <c r="AG684" s="3" t="str">
        <f>VLOOKUP($AF684,SalesPerson[],2,FALSE)</f>
        <v>Rahul Kapoor</v>
      </c>
      <c r="AH684" s="3">
        <f>_xlfn.XLOOKUP(AG684,Salespersons!$B:$B,Salespersons!$G:$G,,0)</f>
        <v>8</v>
      </c>
      <c r="AI684" s="3" t="str">
        <f>_xlfn.XLOOKUP(AG684,Salespersons!$B:$B,Salespersons!$I:$I,,0)</f>
        <v>True</v>
      </c>
      <c r="AJ684" s="3" t="s">
        <v>19</v>
      </c>
      <c r="AK684" s="14">
        <f t="shared" si="60"/>
        <v>2.8750000000000001E-2</v>
      </c>
      <c r="AL684" s="5">
        <v>23000</v>
      </c>
      <c r="AM684" s="5">
        <f t="shared" si="61"/>
        <v>777000</v>
      </c>
      <c r="AN684" s="16">
        <f t="shared" si="65"/>
        <v>7.77</v>
      </c>
      <c r="AO684" s="3" t="s">
        <v>95</v>
      </c>
      <c r="AP684" s="3" t="s">
        <v>227</v>
      </c>
      <c r="AQ684" s="3" t="s">
        <v>122</v>
      </c>
      <c r="AR684" s="3" t="s">
        <v>47</v>
      </c>
      <c r="AS684" s="3" t="s">
        <v>4646</v>
      </c>
      <c r="AT684" s="3" t="s">
        <v>4646</v>
      </c>
      <c r="AU684" s="3" t="s">
        <v>4646</v>
      </c>
      <c r="AV684" s="3" t="s">
        <v>4646</v>
      </c>
      <c r="AW684" s="3" t="s">
        <v>4646</v>
      </c>
    </row>
    <row r="685" spans="1:49" x14ac:dyDescent="0.3">
      <c r="A685" s="3" t="s">
        <v>1304</v>
      </c>
      <c r="B685" s="4">
        <v>45991</v>
      </c>
      <c r="C685" s="4" t="str">
        <f t="shared" si="62"/>
        <v>Nov</v>
      </c>
      <c r="D685" s="4" t="str">
        <f t="shared" si="63"/>
        <v>2025</v>
      </c>
      <c r="E685" s="4">
        <v>46006</v>
      </c>
      <c r="F685" s="3" t="s">
        <v>23</v>
      </c>
      <c r="G685" s="3">
        <f t="shared" si="64"/>
        <v>15</v>
      </c>
      <c r="H685" s="3" t="s">
        <v>440</v>
      </c>
      <c r="I685" s="3" t="str">
        <f>VLOOKUP($H685,Customers!$A$1:$I$721,2,FALSE)</f>
        <v>Ayesha Patel</v>
      </c>
      <c r="J685" s="3" t="str">
        <f>VLOOKUP($H685,Customers!$A$1:$I$721,3,FALSE)</f>
        <v>Female</v>
      </c>
      <c r="K685" s="3">
        <f>VLOOKUP($H685,Customers!$A$1:$I$721,4,FALSE)</f>
        <v>27</v>
      </c>
      <c r="L685" s="3" t="str">
        <f>VLOOKUP($H685,Customers!$A$1:$I$721,5,FALSE)</f>
        <v>Mysuru</v>
      </c>
      <c r="M685" s="3" t="str">
        <f>VLOOKUP($H685,Customers!$A$1:$I$721,6,FALSE)</f>
        <v>Karnataka</v>
      </c>
      <c r="N685" s="3" t="str">
        <f>VLOOKUP($H685,Customers!$A$1:$I$721,7,FALSE)</f>
        <v>Business Owner</v>
      </c>
      <c r="O685" s="3">
        <f>VLOOKUP($H685,Customers!$A$1:$I$721,8,FALSE)</f>
        <v>1540000</v>
      </c>
      <c r="P685" s="3" t="str">
        <f>VLOOKUP($H685,Customers!$A$1:$I$721,9,FALSE)</f>
        <v>Individual</v>
      </c>
      <c r="Q685" s="3" t="s">
        <v>283</v>
      </c>
      <c r="R685" s="3" t="str" cm="1">
        <f t="array" ref="R685:Y685">VLOOKUP($Q685,Cars[],{2,3,4,5,6,7,8,9},FALSE)</f>
        <v>Mahindra</v>
      </c>
      <c r="S685" s="3" t="str">
        <v>Thar</v>
      </c>
      <c r="T685" s="3" t="str">
        <v>SUV</v>
      </c>
      <c r="U685" s="3" t="str">
        <v>Diesel</v>
      </c>
      <c r="V685" s="3" t="str">
        <v>Manual</v>
      </c>
      <c r="W685" s="3">
        <v>1250000</v>
      </c>
      <c r="X685" s="3">
        <v>2020</v>
      </c>
      <c r="Y685" s="3">
        <v>2</v>
      </c>
      <c r="Z685" s="3" t="s">
        <v>104</v>
      </c>
      <c r="AA685" s="3" t="str">
        <f>VLOOKUP(Z685,Dealers[],5,FALSE)</f>
        <v>South</v>
      </c>
      <c r="AB685" s="3" t="str" cm="1">
        <f t="array" ref="AB685:AE685">VLOOKUP($Z685,Dealers[],{2,7,8,9},FALSE)</f>
        <v>Mysuru Auto Hub</v>
      </c>
      <c r="AC685" s="3">
        <v>2006</v>
      </c>
      <c r="AD685" s="3">
        <v>4500</v>
      </c>
      <c r="AE685" s="3">
        <v>4.5999999999999996</v>
      </c>
      <c r="AF685" s="3" t="s">
        <v>266</v>
      </c>
      <c r="AG685" s="3" t="str">
        <f>VLOOKUP($AF685,SalesPerson[],2,FALSE)</f>
        <v>Divya Jain</v>
      </c>
      <c r="AH685" s="3">
        <f>_xlfn.XLOOKUP(AG685,Salespersons!$B:$B,Salespersons!$G:$G,,0)</f>
        <v>7</v>
      </c>
      <c r="AI685" s="3" t="str">
        <f>_xlfn.XLOOKUP(AG685,Salespersons!$B:$B,Salespersons!$I:$I,,0)</f>
        <v>True</v>
      </c>
      <c r="AJ685" s="3" t="s">
        <v>78</v>
      </c>
      <c r="AK685" s="14">
        <f t="shared" si="60"/>
        <v>0.02</v>
      </c>
      <c r="AL685" s="5">
        <v>25000</v>
      </c>
      <c r="AM685" s="5">
        <f t="shared" si="61"/>
        <v>1225000</v>
      </c>
      <c r="AN685" s="16">
        <f t="shared" si="65"/>
        <v>12.25</v>
      </c>
      <c r="AO685" s="3" t="s">
        <v>20</v>
      </c>
      <c r="AP685" s="3" t="s">
        <v>21</v>
      </c>
      <c r="AQ685" s="3" t="s">
        <v>53</v>
      </c>
      <c r="AR685" s="3" t="s">
        <v>47</v>
      </c>
      <c r="AS685" s="3" t="str" cm="1">
        <f t="array" ref="AS685:AW685">VLOOKUP($A685,Feedback[],{2,4,5,6,7},FALSE)</f>
        <v>FB0356</v>
      </c>
      <c r="AT685" s="3">
        <v>4</v>
      </c>
      <c r="AU685" s="3">
        <v>8</v>
      </c>
      <c r="AV685" s="3" t="str">
        <v>Email</v>
      </c>
      <c r="AW685" s="3" t="str">
        <v>None</v>
      </c>
    </row>
    <row r="686" spans="1:49" x14ac:dyDescent="0.3">
      <c r="A686" s="3" t="s">
        <v>1305</v>
      </c>
      <c r="B686" s="4">
        <v>45991</v>
      </c>
      <c r="C686" s="4" t="str">
        <f t="shared" si="62"/>
        <v>Nov</v>
      </c>
      <c r="D686" s="4" t="str">
        <f t="shared" si="63"/>
        <v>2025</v>
      </c>
      <c r="E686" s="4">
        <v>46019</v>
      </c>
      <c r="F686" s="3" t="s">
        <v>23</v>
      </c>
      <c r="G686" s="3">
        <f t="shared" si="64"/>
        <v>28</v>
      </c>
      <c r="H686" s="3" t="s">
        <v>949</v>
      </c>
      <c r="I686" s="3" t="str">
        <f>VLOOKUP($H686,Customers!$A$1:$I$721,2,FALSE)</f>
        <v>Kamal Kapoor</v>
      </c>
      <c r="J686" s="3" t="str">
        <f>VLOOKUP($H686,Customers!$A$1:$I$721,3,FALSE)</f>
        <v>Male</v>
      </c>
      <c r="K686" s="3">
        <f>VLOOKUP($H686,Customers!$A$1:$I$721,4,FALSE)</f>
        <v>51</v>
      </c>
      <c r="L686" s="3" t="str">
        <f>VLOOKUP($H686,Customers!$A$1:$I$721,5,FALSE)</f>
        <v>Ahmedabad</v>
      </c>
      <c r="M686" s="3" t="str">
        <f>VLOOKUP($H686,Customers!$A$1:$I$721,6,FALSE)</f>
        <v>Gujarat</v>
      </c>
      <c r="N686" s="3" t="str">
        <f>VLOOKUP($H686,Customers!$A$1:$I$721,7,FALSE)</f>
        <v>Salaried - Private</v>
      </c>
      <c r="O686" s="3">
        <f>VLOOKUP($H686,Customers!$A$1:$I$721,8,FALSE)</f>
        <v>900000</v>
      </c>
      <c r="P686" s="3" t="str">
        <f>VLOOKUP($H686,Customers!$A$1:$I$721,9,FALSE)</f>
        <v>Individual</v>
      </c>
      <c r="Q686" s="3" t="s">
        <v>99</v>
      </c>
      <c r="R686" s="3" t="str" cm="1">
        <f t="array" ref="R686:Y686">VLOOKUP($Q686,Cars[],{2,3,4,5,6,7,8,9},FALSE)</f>
        <v>Volkswagen</v>
      </c>
      <c r="S686" s="3" t="str">
        <v>Virtus</v>
      </c>
      <c r="T686" s="3" t="str">
        <v>Sedan</v>
      </c>
      <c r="U686" s="3" t="str">
        <v>Petrol</v>
      </c>
      <c r="V686" s="3" t="str">
        <v>Automatic</v>
      </c>
      <c r="W686" s="3">
        <v>1350000</v>
      </c>
      <c r="X686" s="3">
        <v>2022</v>
      </c>
      <c r="Y686" s="3">
        <v>3</v>
      </c>
      <c r="Z686" s="3" t="s">
        <v>43</v>
      </c>
      <c r="AA686" s="3" t="str">
        <f>VLOOKUP(Z686,Dealers[],5,FALSE)</f>
        <v>West</v>
      </c>
      <c r="AB686" s="3" t="str" cm="1">
        <f t="array" ref="AB686:AE686">VLOOKUP($Z686,Dealers[],{2,7,8,9},FALSE)</f>
        <v>Nagpur Motors</v>
      </c>
      <c r="AC686" s="3">
        <v>2019</v>
      </c>
      <c r="AD686" s="3">
        <v>12000</v>
      </c>
      <c r="AE686" s="3">
        <v>4.5999999999999996</v>
      </c>
      <c r="AF686" s="3" t="s">
        <v>372</v>
      </c>
      <c r="AG686" s="3" t="str">
        <f>VLOOKUP($AF686,SalesPerson[],2,FALSE)</f>
        <v>Gaurav Shah</v>
      </c>
      <c r="AH686" s="3">
        <f>_xlfn.XLOOKUP(AG686,Salespersons!$B:$B,Salespersons!$G:$G,,0)</f>
        <v>4</v>
      </c>
      <c r="AI686" s="3" t="str">
        <f>_xlfn.XLOOKUP(AG686,Salespersons!$B:$B,Salespersons!$I:$I,,0)</f>
        <v>True</v>
      </c>
      <c r="AJ686" s="3" t="s">
        <v>78</v>
      </c>
      <c r="AK686" s="14">
        <f t="shared" si="60"/>
        <v>3.9259259259259258E-2</v>
      </c>
      <c r="AL686" s="5">
        <v>53000</v>
      </c>
      <c r="AM686" s="5">
        <f t="shared" si="61"/>
        <v>1297000</v>
      </c>
      <c r="AN686" s="16">
        <f t="shared" si="65"/>
        <v>12.97</v>
      </c>
      <c r="AO686" s="3" t="s">
        <v>20</v>
      </c>
      <c r="AP686" s="3" t="s">
        <v>21</v>
      </c>
      <c r="AQ686" s="3" t="s">
        <v>119</v>
      </c>
      <c r="AR686" s="3" t="s">
        <v>47</v>
      </c>
      <c r="AS686" s="3" t="str" cm="1">
        <f t="array" ref="AS686:AW686">VLOOKUP($A686,Feedback[],{2,4,5,6,7},FALSE)</f>
        <v>FB0357</v>
      </c>
      <c r="AT686" s="3">
        <v>5</v>
      </c>
      <c r="AU686" s="3">
        <v>9</v>
      </c>
      <c r="AV686" s="3" t="str">
        <v>Email</v>
      </c>
      <c r="AW686" s="3" t="str">
        <v>None</v>
      </c>
    </row>
    <row r="687" spans="1:49" x14ac:dyDescent="0.3">
      <c r="A687" s="3" t="s">
        <v>1306</v>
      </c>
      <c r="B687" s="4">
        <v>45993</v>
      </c>
      <c r="C687" s="4" t="str">
        <f t="shared" si="62"/>
        <v>Dec</v>
      </c>
      <c r="D687" s="4" t="str">
        <f t="shared" si="63"/>
        <v>2025</v>
      </c>
      <c r="E687" s="4">
        <v>46003</v>
      </c>
      <c r="F687" s="3" t="s">
        <v>23</v>
      </c>
      <c r="G687" s="3">
        <f t="shared" si="64"/>
        <v>10</v>
      </c>
      <c r="H687" s="3" t="s">
        <v>790</v>
      </c>
      <c r="I687" s="3" t="str">
        <f>VLOOKUP($H687,Customers!$A$1:$I$721,2,FALSE)</f>
        <v>Vinod Joshi</v>
      </c>
      <c r="J687" s="3" t="str">
        <f>VLOOKUP($H687,Customers!$A$1:$I$721,3,FALSE)</f>
        <v>Male</v>
      </c>
      <c r="K687" s="3">
        <f>VLOOKUP($H687,Customers!$A$1:$I$721,4,FALSE)</f>
        <v>46</v>
      </c>
      <c r="L687" s="3" t="str">
        <f>VLOOKUP($H687,Customers!$A$1:$I$721,5,FALSE)</f>
        <v>Chennai</v>
      </c>
      <c r="M687" s="3" t="str">
        <f>VLOOKUP($H687,Customers!$A$1:$I$721,6,FALSE)</f>
        <v>Tamil Nadu</v>
      </c>
      <c r="N687" s="3" t="str">
        <f>VLOOKUP($H687,Customers!$A$1:$I$721,7,FALSE)</f>
        <v>Student/Other</v>
      </c>
      <c r="O687" s="3">
        <f>VLOOKUP($H687,Customers!$A$1:$I$721,8,FALSE)</f>
        <v>420000</v>
      </c>
      <c r="P687" s="3" t="str">
        <f>VLOOKUP($H687,Customers!$A$1:$I$721,9,FALSE)</f>
        <v>Individual</v>
      </c>
      <c r="Q687" s="3" t="s">
        <v>256</v>
      </c>
      <c r="R687" s="3" t="str" cm="1">
        <f t="array" ref="R687:Y687">VLOOKUP($Q687,Cars[],{2,3,4,5,6,7,8,9},FALSE)</f>
        <v>Maruti Suzuki</v>
      </c>
      <c r="S687" s="3" t="str">
        <v>Alto K10</v>
      </c>
      <c r="T687" s="3" t="str">
        <v>Hatchback</v>
      </c>
      <c r="U687" s="3" t="str">
        <v>Petrol</v>
      </c>
      <c r="V687" s="3" t="str">
        <v>Manual</v>
      </c>
      <c r="W687" s="3">
        <v>425000</v>
      </c>
      <c r="X687" s="3">
        <v>2022</v>
      </c>
      <c r="Y687" s="3">
        <v>3</v>
      </c>
      <c r="Z687" s="3" t="s">
        <v>173</v>
      </c>
      <c r="AA687" s="3" t="str">
        <f>VLOOKUP(Z687,Dealers[],5,FALSE)</f>
        <v>South</v>
      </c>
      <c r="AB687" s="3" t="str" cm="1">
        <f t="array" ref="AB687:AE687">VLOOKUP($Z687,Dealers[],{2,7,8,9},FALSE)</f>
        <v>Chennai Wheels</v>
      </c>
      <c r="AC687" s="3">
        <v>2007</v>
      </c>
      <c r="AD687" s="3">
        <v>4500</v>
      </c>
      <c r="AE687" s="3">
        <v>4.7</v>
      </c>
      <c r="AF687" s="3" t="s">
        <v>447</v>
      </c>
      <c r="AG687" s="3" t="str">
        <f>VLOOKUP($AF687,SalesPerson[],2,FALSE)</f>
        <v>Karan Saini</v>
      </c>
      <c r="AH687" s="3">
        <f>_xlfn.XLOOKUP(AG687,Salespersons!$B:$B,Salespersons!$G:$G,,0)</f>
        <v>5</v>
      </c>
      <c r="AI687" s="3" t="str">
        <f>_xlfn.XLOOKUP(AG687,Salespersons!$B:$B,Salespersons!$I:$I,,0)</f>
        <v>True</v>
      </c>
      <c r="AJ687" s="3" t="s">
        <v>78</v>
      </c>
      <c r="AK687" s="14">
        <f t="shared" si="60"/>
        <v>0</v>
      </c>
      <c r="AL687" s="5">
        <v>0</v>
      </c>
      <c r="AM687" s="5">
        <f t="shared" si="61"/>
        <v>425000</v>
      </c>
      <c r="AN687" s="16">
        <f t="shared" si="65"/>
        <v>4.25</v>
      </c>
      <c r="AO687" s="3" t="s">
        <v>20</v>
      </c>
      <c r="AP687" s="3" t="s">
        <v>21</v>
      </c>
      <c r="AQ687" s="3" t="s">
        <v>53</v>
      </c>
      <c r="AR687" s="3" t="s">
        <v>47</v>
      </c>
      <c r="AS687" s="3" t="s">
        <v>4646</v>
      </c>
      <c r="AT687" s="3" t="s">
        <v>4646</v>
      </c>
      <c r="AU687" s="3" t="s">
        <v>4646</v>
      </c>
      <c r="AV687" s="3" t="s">
        <v>4646</v>
      </c>
      <c r="AW687" s="3" t="s">
        <v>4646</v>
      </c>
    </row>
    <row r="688" spans="1:49" x14ac:dyDescent="0.3">
      <c r="A688" s="3" t="s">
        <v>1307</v>
      </c>
      <c r="B688" s="4">
        <v>45994</v>
      </c>
      <c r="C688" s="4" t="str">
        <f t="shared" si="62"/>
        <v>Dec</v>
      </c>
      <c r="D688" s="4" t="str">
        <f t="shared" si="63"/>
        <v>2025</v>
      </c>
      <c r="E688" s="4">
        <v>46010</v>
      </c>
      <c r="F688" s="3" t="s">
        <v>23</v>
      </c>
      <c r="G688" s="3">
        <f t="shared" si="64"/>
        <v>16</v>
      </c>
      <c r="H688" s="3" t="s">
        <v>1308</v>
      </c>
      <c r="I688" s="3" t="str">
        <f>VLOOKUP($H688,Customers!$A$1:$I$721,2,FALSE)</f>
        <v>Shweta Chauhan</v>
      </c>
      <c r="J688" s="3" t="str">
        <f>VLOOKUP($H688,Customers!$A$1:$I$721,3,FALSE)</f>
        <v>Female</v>
      </c>
      <c r="K688" s="3">
        <f>VLOOKUP($H688,Customers!$A$1:$I$721,4,FALSE)</f>
        <v>28</v>
      </c>
      <c r="L688" s="3" t="str">
        <f>VLOOKUP($H688,Customers!$A$1:$I$721,5,FALSE)</f>
        <v>Pune</v>
      </c>
      <c r="M688" s="3" t="str">
        <f>VLOOKUP($H688,Customers!$A$1:$I$721,6,FALSE)</f>
        <v>Maharashtra</v>
      </c>
      <c r="N688" s="3" t="str">
        <f>VLOOKUP($H688,Customers!$A$1:$I$721,7,FALSE)</f>
        <v>Business Owner</v>
      </c>
      <c r="O688" s="3">
        <f>VLOOKUP($H688,Customers!$A$1:$I$721,8,FALSE)</f>
        <v>3270000</v>
      </c>
      <c r="P688" s="3" t="str">
        <f>VLOOKUP($H688,Customers!$A$1:$I$721,9,FALSE)</f>
        <v>Individual</v>
      </c>
      <c r="Q688" s="3" t="s">
        <v>195</v>
      </c>
      <c r="R688" s="3" t="str" cm="1">
        <f t="array" ref="R688:Y688">VLOOKUP($Q688,Cars[],{2,3,4,5,6,7,8,9},FALSE)</f>
        <v>Renault</v>
      </c>
      <c r="S688" s="3" t="str">
        <v>Kiger</v>
      </c>
      <c r="T688" s="3" t="str">
        <v>SUV</v>
      </c>
      <c r="U688" s="3" t="str">
        <v>Petrol</v>
      </c>
      <c r="V688" s="3" t="str">
        <v>Manual</v>
      </c>
      <c r="W688" s="3">
        <v>700000</v>
      </c>
      <c r="X688" s="3">
        <v>2021</v>
      </c>
      <c r="Y688" s="3">
        <v>4</v>
      </c>
      <c r="Z688" s="3" t="s">
        <v>84</v>
      </c>
      <c r="AA688" s="3" t="str">
        <f>VLOOKUP(Z688,Dealers[],5,FALSE)</f>
        <v>West</v>
      </c>
      <c r="AB688" s="3" t="str" cm="1">
        <f t="array" ref="AB688:AE688">VLOOKUP($Z688,Dealers[],{2,7,8,9},FALSE)</f>
        <v>Pune Autoplex</v>
      </c>
      <c r="AC688" s="3">
        <v>2014</v>
      </c>
      <c r="AD688" s="3">
        <v>3000</v>
      </c>
      <c r="AE688" s="3">
        <v>4.5999999999999996</v>
      </c>
      <c r="AF688" s="3" t="s">
        <v>295</v>
      </c>
      <c r="AG688" s="3" t="str">
        <f>VLOOKUP($AF688,SalesPerson[],2,FALSE)</f>
        <v>Shweta Mishra</v>
      </c>
      <c r="AH688" s="3">
        <f>_xlfn.XLOOKUP(AG688,Salespersons!$B:$B,Salespersons!$G:$G,,0)</f>
        <v>5</v>
      </c>
      <c r="AI688" s="3" t="str">
        <f>_xlfn.XLOOKUP(AG688,Salespersons!$B:$B,Salespersons!$I:$I,,0)</f>
        <v>True</v>
      </c>
      <c r="AJ688" s="3" t="s">
        <v>75</v>
      </c>
      <c r="AK688" s="14">
        <f t="shared" si="60"/>
        <v>2.7142857142857142E-2</v>
      </c>
      <c r="AL688" s="5">
        <v>19000</v>
      </c>
      <c r="AM688" s="5">
        <f t="shared" si="61"/>
        <v>681000</v>
      </c>
      <c r="AN688" s="16">
        <f t="shared" si="65"/>
        <v>6.81</v>
      </c>
      <c r="AO688" s="3" t="s">
        <v>31</v>
      </c>
      <c r="AP688" s="3" t="s">
        <v>100</v>
      </c>
      <c r="AQ688" s="3" t="s">
        <v>33</v>
      </c>
      <c r="AR688" s="3" t="s">
        <v>24</v>
      </c>
      <c r="AS688" s="3" t="str" cm="1">
        <f t="array" ref="AS688:AW688">VLOOKUP($A688,Feedback[],{2,4,5,6,7},FALSE)</f>
        <v>FB0358</v>
      </c>
      <c r="AT688" s="3">
        <v>4</v>
      </c>
      <c r="AU688" s="3">
        <v>7</v>
      </c>
      <c r="AV688" s="3" t="str">
        <v>Email</v>
      </c>
      <c r="AW688" s="3" t="str">
        <v>None</v>
      </c>
    </row>
    <row r="689" spans="1:49" x14ac:dyDescent="0.3">
      <c r="A689" s="3" t="s">
        <v>1309</v>
      </c>
      <c r="B689" s="4">
        <v>45995</v>
      </c>
      <c r="C689" s="4" t="str">
        <f t="shared" si="62"/>
        <v>Dec</v>
      </c>
      <c r="D689" s="4" t="str">
        <f t="shared" si="63"/>
        <v>2025</v>
      </c>
      <c r="E689" s="4">
        <v>46016</v>
      </c>
      <c r="F689" s="3" t="s">
        <v>23</v>
      </c>
      <c r="G689" s="3">
        <f t="shared" si="64"/>
        <v>21</v>
      </c>
      <c r="H689" s="3" t="s">
        <v>410</v>
      </c>
      <c r="I689" s="3" t="str">
        <f>VLOOKUP($H689,Customers!$A$1:$I$721,2,FALSE)</f>
        <v>Nisha Singh</v>
      </c>
      <c r="J689" s="3" t="str">
        <f>VLOOKUP($H689,Customers!$A$1:$I$721,3,FALSE)</f>
        <v>Female</v>
      </c>
      <c r="K689" s="3">
        <f>VLOOKUP($H689,Customers!$A$1:$I$721,4,FALSE)</f>
        <v>39</v>
      </c>
      <c r="L689" s="3" t="str">
        <f>VLOOKUP($H689,Customers!$A$1:$I$721,5,FALSE)</f>
        <v>Nagpur</v>
      </c>
      <c r="M689" s="3" t="str">
        <f>VLOOKUP($H689,Customers!$A$1:$I$721,6,FALSE)</f>
        <v>Maharashtra</v>
      </c>
      <c r="N689" s="3" t="str">
        <f>VLOOKUP($H689,Customers!$A$1:$I$721,7,FALSE)</f>
        <v>Business Owner</v>
      </c>
      <c r="O689" s="3">
        <f>VLOOKUP($H689,Customers!$A$1:$I$721,8,FALSE)</f>
        <v>2520000</v>
      </c>
      <c r="P689" s="3" t="str">
        <f>VLOOKUP($H689,Customers!$A$1:$I$721,9,FALSE)</f>
        <v>Individual</v>
      </c>
      <c r="Q689" s="3" t="s">
        <v>205</v>
      </c>
      <c r="R689" s="3" t="str" cm="1">
        <f t="array" ref="R689:Y689">VLOOKUP($Q689,Cars[],{2,3,4,5,6,7,8,9},FALSE)</f>
        <v>Maruti Suzuki</v>
      </c>
      <c r="S689" s="3" t="str">
        <v>Grand Vitara</v>
      </c>
      <c r="T689" s="3" t="str">
        <v>SUV</v>
      </c>
      <c r="U689" s="3" t="str">
        <v>Hybrid</v>
      </c>
      <c r="V689" s="3" t="str">
        <v>Automatic</v>
      </c>
      <c r="W689" s="3">
        <v>1150000</v>
      </c>
      <c r="X689" s="3">
        <v>2022</v>
      </c>
      <c r="Y689" s="3">
        <v>3</v>
      </c>
      <c r="Z689" s="3" t="s">
        <v>43</v>
      </c>
      <c r="AA689" s="3" t="str">
        <f>VLOOKUP(Z689,Dealers[],5,FALSE)</f>
        <v>West</v>
      </c>
      <c r="AB689" s="3" t="str" cm="1">
        <f t="array" ref="AB689:AE689">VLOOKUP($Z689,Dealers[],{2,7,8,9},FALSE)</f>
        <v>Nagpur Motors</v>
      </c>
      <c r="AC689" s="3">
        <v>2019</v>
      </c>
      <c r="AD689" s="3">
        <v>12000</v>
      </c>
      <c r="AE689" s="3">
        <v>4.5999999999999996</v>
      </c>
      <c r="AF689" s="3" t="s">
        <v>44</v>
      </c>
      <c r="AG689" s="3" t="str">
        <f>VLOOKUP($AF689,SalesPerson[],2,FALSE)</f>
        <v>Arjun Reddy</v>
      </c>
      <c r="AH689" s="3">
        <f>_xlfn.XLOOKUP(AG689,Salespersons!$B:$B,Salespersons!$G:$G,,0)</f>
        <v>5</v>
      </c>
      <c r="AI689" s="3" t="str">
        <f>_xlfn.XLOOKUP(AG689,Salespersons!$B:$B,Salespersons!$I:$I,,0)</f>
        <v>True</v>
      </c>
      <c r="AJ689" s="3" t="s">
        <v>30</v>
      </c>
      <c r="AK689" s="14">
        <f t="shared" si="60"/>
        <v>4.6086956521739129E-2</v>
      </c>
      <c r="AL689" s="5">
        <v>53000</v>
      </c>
      <c r="AM689" s="5">
        <f t="shared" si="61"/>
        <v>1097000</v>
      </c>
      <c r="AN689" s="16">
        <f t="shared" si="65"/>
        <v>10.97</v>
      </c>
      <c r="AO689" s="3" t="s">
        <v>31</v>
      </c>
      <c r="AP689" s="3" t="s">
        <v>70</v>
      </c>
      <c r="AQ689" s="3" t="s">
        <v>86</v>
      </c>
      <c r="AR689" s="3" t="s">
        <v>47</v>
      </c>
      <c r="AS689" s="3" t="str" cm="1">
        <f t="array" ref="AS689:AW689">VLOOKUP($A689,Feedback[],{2,4,5,6,7},FALSE)</f>
        <v>FB0359</v>
      </c>
      <c r="AT689" s="3">
        <v>4</v>
      </c>
      <c r="AU689" s="3">
        <v>7</v>
      </c>
      <c r="AV689" s="3" t="str">
        <v>Email</v>
      </c>
      <c r="AW689" s="3" t="str">
        <v>None</v>
      </c>
    </row>
    <row r="690" spans="1:49" x14ac:dyDescent="0.3">
      <c r="A690" s="3" t="s">
        <v>1310</v>
      </c>
      <c r="B690" s="4">
        <v>45995</v>
      </c>
      <c r="C690" s="4" t="str">
        <f t="shared" si="62"/>
        <v>Dec</v>
      </c>
      <c r="D690" s="4" t="str">
        <f t="shared" si="63"/>
        <v>2025</v>
      </c>
      <c r="E690" s="4">
        <v>46004</v>
      </c>
      <c r="F690" s="3" t="s">
        <v>23</v>
      </c>
      <c r="G690" s="3">
        <f t="shared" si="64"/>
        <v>9</v>
      </c>
      <c r="H690" s="3" t="s">
        <v>624</v>
      </c>
      <c r="I690" s="3" t="str">
        <f>VLOOKUP($H690,Customers!$A$1:$I$721,2,FALSE)</f>
        <v>Priya Bose</v>
      </c>
      <c r="J690" s="3" t="str">
        <f>VLOOKUP($H690,Customers!$A$1:$I$721,3,FALSE)</f>
        <v>Female</v>
      </c>
      <c r="K690" s="3">
        <f>VLOOKUP($H690,Customers!$A$1:$I$721,4,FALSE)</f>
        <v>41</v>
      </c>
      <c r="L690" s="3" t="str">
        <f>VLOOKUP($H690,Customers!$A$1:$I$721,5,FALSE)</f>
        <v>Chandigarh</v>
      </c>
      <c r="M690" s="3" t="str">
        <f>VLOOKUP($H690,Customers!$A$1:$I$721,6,FALSE)</f>
        <v>Chandigarh</v>
      </c>
      <c r="N690" s="3" t="str">
        <f>VLOOKUP($H690,Customers!$A$1:$I$721,7,FALSE)</f>
        <v>Salaried - Private</v>
      </c>
      <c r="O690" s="3">
        <f>VLOOKUP($H690,Customers!$A$1:$I$721,8,FALSE)</f>
        <v>990000</v>
      </c>
      <c r="P690" s="3" t="str">
        <f>VLOOKUP($H690,Customers!$A$1:$I$721,9,FALSE)</f>
        <v>Individual</v>
      </c>
      <c r="Q690" s="3" t="s">
        <v>103</v>
      </c>
      <c r="R690" s="3" t="str" cm="1">
        <f t="array" ref="R690:Y690">VLOOKUP($Q690,Cars[],{2,3,4,5,6,7,8,9},FALSE)</f>
        <v>Maruti Suzuki</v>
      </c>
      <c r="S690" s="3" t="str">
        <v>Ertiga</v>
      </c>
      <c r="T690" s="3" t="str">
        <v>MPV</v>
      </c>
      <c r="U690" s="3" t="str">
        <v>CNG</v>
      </c>
      <c r="V690" s="3" t="str">
        <v>Manual</v>
      </c>
      <c r="W690" s="3">
        <v>900000</v>
      </c>
      <c r="X690" s="3">
        <v>2022</v>
      </c>
      <c r="Y690" s="3">
        <v>3</v>
      </c>
      <c r="Z690" s="3" t="s">
        <v>112</v>
      </c>
      <c r="AA690" s="3" t="str">
        <f>VLOOKUP(Z690,Dealers[],5,FALSE)</f>
        <v>North</v>
      </c>
      <c r="AB690" s="3" t="str" cm="1">
        <f t="array" ref="AB690:AE690">VLOOKUP($Z690,Dealers[],{2,7,8,9},FALSE)</f>
        <v>Noida Car World</v>
      </c>
      <c r="AC690" s="3">
        <v>2007</v>
      </c>
      <c r="AD690" s="3">
        <v>10000</v>
      </c>
      <c r="AE690" s="3">
        <v>3.8</v>
      </c>
      <c r="AF690" s="3" t="s">
        <v>505</v>
      </c>
      <c r="AG690" s="3" t="str">
        <f>VLOOKUP($AF690,SalesPerson[],2,FALSE)</f>
        <v>Imran Patel</v>
      </c>
      <c r="AH690" s="3">
        <f>_xlfn.XLOOKUP(AG690,Salespersons!$B:$B,Salespersons!$G:$G,,0)</f>
        <v>5</v>
      </c>
      <c r="AI690" s="3" t="str">
        <f>_xlfn.XLOOKUP(AG690,Salespersons!$B:$B,Salespersons!$I:$I,,0)</f>
        <v>True</v>
      </c>
      <c r="AJ690" s="3" t="s">
        <v>19</v>
      </c>
      <c r="AK690" s="14">
        <f t="shared" si="60"/>
        <v>0</v>
      </c>
      <c r="AL690" s="5">
        <v>0</v>
      </c>
      <c r="AM690" s="5">
        <f t="shared" si="61"/>
        <v>900000</v>
      </c>
      <c r="AN690" s="16">
        <f t="shared" si="65"/>
        <v>9</v>
      </c>
      <c r="AO690" s="3" t="s">
        <v>31</v>
      </c>
      <c r="AP690" s="3" t="s">
        <v>100</v>
      </c>
      <c r="AQ690" s="3" t="s">
        <v>53</v>
      </c>
      <c r="AR690" s="3" t="s">
        <v>24</v>
      </c>
      <c r="AS690" s="3" t="s">
        <v>4646</v>
      </c>
      <c r="AT690" s="3" t="s">
        <v>4646</v>
      </c>
      <c r="AU690" s="3" t="s">
        <v>4646</v>
      </c>
      <c r="AV690" s="3" t="s">
        <v>4646</v>
      </c>
      <c r="AW690" s="3" t="s">
        <v>4646</v>
      </c>
    </row>
    <row r="691" spans="1:49" x14ac:dyDescent="0.3">
      <c r="A691" s="3" t="s">
        <v>1311</v>
      </c>
      <c r="B691" s="4">
        <v>45998</v>
      </c>
      <c r="C691" s="4" t="str">
        <f t="shared" si="62"/>
        <v>Dec</v>
      </c>
      <c r="D691" s="4" t="str">
        <f t="shared" si="63"/>
        <v>2025</v>
      </c>
      <c r="E691" s="4">
        <v>46012</v>
      </c>
      <c r="F691" s="3" t="s">
        <v>23</v>
      </c>
      <c r="G691" s="3">
        <f t="shared" si="64"/>
        <v>14</v>
      </c>
      <c r="H691" s="3" t="s">
        <v>282</v>
      </c>
      <c r="I691" s="3" t="str">
        <f>VLOOKUP($H691,Customers!$A$1:$I$721,2,FALSE)</f>
        <v>Pradeep Mishra</v>
      </c>
      <c r="J691" s="3" t="str">
        <f>VLOOKUP($H691,Customers!$A$1:$I$721,3,FALSE)</f>
        <v>Male</v>
      </c>
      <c r="K691" s="3">
        <f>VLOOKUP($H691,Customers!$A$1:$I$721,4,FALSE)</f>
        <v>47</v>
      </c>
      <c r="L691" s="3" t="str">
        <f>VLOOKUP($H691,Customers!$A$1:$I$721,5,FALSE)</f>
        <v>Ludhiana</v>
      </c>
      <c r="M691" s="3" t="str">
        <f>VLOOKUP($H691,Customers!$A$1:$I$721,6,FALSE)</f>
        <v>Punjab</v>
      </c>
      <c r="N691" s="3" t="str">
        <f>VLOOKUP($H691,Customers!$A$1:$I$721,7,FALSE)</f>
        <v>Business Owner</v>
      </c>
      <c r="O691" s="3">
        <f>VLOOKUP($H691,Customers!$A$1:$I$721,8,FALSE)</f>
        <v>3240000</v>
      </c>
      <c r="P691" s="3" t="str">
        <f>VLOOKUP($H691,Customers!$A$1:$I$721,9,FALSE)</f>
        <v>Corporate</v>
      </c>
      <c r="Q691" s="3" t="s">
        <v>326</v>
      </c>
      <c r="R691" s="3" t="str" cm="1">
        <f t="array" ref="R691:Y691">VLOOKUP($Q691,Cars[],{2,3,4,5,6,7,8,9},FALSE)</f>
        <v>Tata</v>
      </c>
      <c r="S691" s="3" t="str">
        <v>Tiago EV</v>
      </c>
      <c r="T691" s="3" t="str">
        <v>Hatchback</v>
      </c>
      <c r="U691" s="3" t="str">
        <v>Electric</v>
      </c>
      <c r="V691" s="3" t="str">
        <v>Automatic</v>
      </c>
      <c r="W691" s="3">
        <v>800000</v>
      </c>
      <c r="X691" s="3">
        <v>2022</v>
      </c>
      <c r="Y691" s="3">
        <v>2</v>
      </c>
      <c r="Z691" s="3" t="s">
        <v>28</v>
      </c>
      <c r="AA691" s="3" t="str">
        <f>VLOOKUP(Z691,Dealers[],5,FALSE)</f>
        <v>North</v>
      </c>
      <c r="AB691" s="3" t="str" cm="1">
        <f t="array" ref="AB691:AE691">VLOOKUP($Z691,Dealers[],{2,7,8,9},FALSE)</f>
        <v>Ludhiana Wheels</v>
      </c>
      <c r="AC691" s="3">
        <v>2010</v>
      </c>
      <c r="AD691" s="3">
        <v>12000</v>
      </c>
      <c r="AE691" s="3">
        <v>4</v>
      </c>
      <c r="AF691" s="3" t="s">
        <v>29</v>
      </c>
      <c r="AG691" s="3" t="str">
        <f>VLOOKUP($AF691,SalesPerson[],2,FALSE)</f>
        <v>Harsh Nair</v>
      </c>
      <c r="AH691" s="3">
        <f>_xlfn.XLOOKUP(AG691,Salespersons!$B:$B,Salespersons!$G:$G,,0)</f>
        <v>8</v>
      </c>
      <c r="AI691" s="3" t="str">
        <f>_xlfn.XLOOKUP(AG691,Salespersons!$B:$B,Salespersons!$I:$I,,0)</f>
        <v>True</v>
      </c>
      <c r="AJ691" s="3" t="s">
        <v>78</v>
      </c>
      <c r="AK691" s="14">
        <f t="shared" si="60"/>
        <v>0</v>
      </c>
      <c r="AL691" s="5">
        <v>0</v>
      </c>
      <c r="AM691" s="5">
        <f t="shared" si="61"/>
        <v>800000</v>
      </c>
      <c r="AN691" s="16">
        <f t="shared" si="65"/>
        <v>8</v>
      </c>
      <c r="AO691" s="3" t="s">
        <v>202</v>
      </c>
      <c r="AP691" s="3" t="s">
        <v>100</v>
      </c>
      <c r="AQ691" s="3" t="s">
        <v>22</v>
      </c>
      <c r="AR691" s="3" t="s">
        <v>24</v>
      </c>
      <c r="AS691" s="3" t="s">
        <v>4646</v>
      </c>
      <c r="AT691" s="3" t="s">
        <v>4646</v>
      </c>
      <c r="AU691" s="3" t="s">
        <v>4646</v>
      </c>
      <c r="AV691" s="3" t="s">
        <v>4646</v>
      </c>
      <c r="AW691" s="3" t="s">
        <v>4646</v>
      </c>
    </row>
    <row r="692" spans="1:49" x14ac:dyDescent="0.3">
      <c r="A692" s="3" t="s">
        <v>1312</v>
      </c>
      <c r="B692" s="4">
        <v>45998</v>
      </c>
      <c r="C692" s="4" t="str">
        <f t="shared" si="62"/>
        <v>Dec</v>
      </c>
      <c r="D692" s="4" t="str">
        <f t="shared" si="63"/>
        <v>2025</v>
      </c>
      <c r="E692" s="4">
        <v>46028</v>
      </c>
      <c r="F692" s="3" t="s">
        <v>23</v>
      </c>
      <c r="G692" s="3">
        <f t="shared" si="64"/>
        <v>30</v>
      </c>
      <c r="H692" s="3" t="s">
        <v>1313</v>
      </c>
      <c r="I692" s="3" t="str">
        <f>VLOOKUP($H692,Customers!$A$1:$I$721,2,FALSE)</f>
        <v>Shweta Mishra</v>
      </c>
      <c r="J692" s="3" t="str">
        <f>VLOOKUP($H692,Customers!$A$1:$I$721,3,FALSE)</f>
        <v>Female</v>
      </c>
      <c r="K692" s="3">
        <f>VLOOKUP($H692,Customers!$A$1:$I$721,4,FALSE)</f>
        <v>21</v>
      </c>
      <c r="L692" s="3" t="str">
        <f>VLOOKUP($H692,Customers!$A$1:$I$721,5,FALSE)</f>
        <v>Bhopal</v>
      </c>
      <c r="M692" s="3" t="str">
        <f>VLOOKUP($H692,Customers!$A$1:$I$721,6,FALSE)</f>
        <v>Madhya Pradesh</v>
      </c>
      <c r="N692" s="3" t="str">
        <f>VLOOKUP($H692,Customers!$A$1:$I$721,7,FALSE)</f>
        <v>Business Owner</v>
      </c>
      <c r="O692" s="3">
        <f>VLOOKUP($H692,Customers!$A$1:$I$721,8,FALSE)</f>
        <v>2330000</v>
      </c>
      <c r="P692" s="3" t="str">
        <f>VLOOKUP($H692,Customers!$A$1:$I$721,9,FALSE)</f>
        <v>Individual</v>
      </c>
      <c r="Q692" s="3" t="s">
        <v>133</v>
      </c>
      <c r="R692" s="3" t="str" cm="1">
        <f t="array" ref="R692:Y692">VLOOKUP($Q692,Cars[],{2,3,4,5,6,7,8,9},FALSE)</f>
        <v>Skoda</v>
      </c>
      <c r="S692" s="3" t="str">
        <v>Slavia</v>
      </c>
      <c r="T692" s="3" t="str">
        <v>Sedan</v>
      </c>
      <c r="U692" s="3" t="str">
        <v>Petrol</v>
      </c>
      <c r="V692" s="3" t="str">
        <v>Automatic</v>
      </c>
      <c r="W692" s="3">
        <v>1300000</v>
      </c>
      <c r="X692" s="3">
        <v>2022</v>
      </c>
      <c r="Y692" s="3">
        <v>3</v>
      </c>
      <c r="Z692" s="3" t="s">
        <v>73</v>
      </c>
      <c r="AA692" s="3" t="str">
        <f>VLOOKUP(Z692,Dealers[],5,FALSE)</f>
        <v>Central</v>
      </c>
      <c r="AB692" s="3" t="str" cm="1">
        <f t="array" ref="AB692:AE692">VLOOKUP($Z692,Dealers[],{2,7,8,9},FALSE)</f>
        <v>Indore Wheels</v>
      </c>
      <c r="AC692" s="3">
        <v>2019</v>
      </c>
      <c r="AD692" s="3">
        <v>3000</v>
      </c>
      <c r="AE692" s="3">
        <v>4.7</v>
      </c>
      <c r="AF692" s="3" t="s">
        <v>300</v>
      </c>
      <c r="AG692" s="3" t="str">
        <f>VLOOKUP($AF692,SalesPerson[],2,FALSE)</f>
        <v>Faisal Shah</v>
      </c>
      <c r="AH692" s="3">
        <f>_xlfn.XLOOKUP(AG692,Salespersons!$B:$B,Salespersons!$G:$G,,0)</f>
        <v>6</v>
      </c>
      <c r="AI692" s="3" t="str">
        <f>_xlfn.XLOOKUP(AG692,Salespersons!$B:$B,Salespersons!$I:$I,,0)</f>
        <v>True</v>
      </c>
      <c r="AJ692" s="3" t="s">
        <v>19</v>
      </c>
      <c r="AK692" s="14">
        <f t="shared" si="60"/>
        <v>4.7692307692307694E-2</v>
      </c>
      <c r="AL692" s="5">
        <v>62000</v>
      </c>
      <c r="AM692" s="5">
        <f t="shared" si="61"/>
        <v>1238000</v>
      </c>
      <c r="AN692" s="16">
        <f t="shared" si="65"/>
        <v>12.38</v>
      </c>
      <c r="AO692" s="3" t="s">
        <v>20</v>
      </c>
      <c r="AP692" s="3" t="s">
        <v>21</v>
      </c>
      <c r="AQ692" s="3" t="s">
        <v>22</v>
      </c>
      <c r="AR692" s="3" t="s">
        <v>24</v>
      </c>
      <c r="AS692" s="3" t="str" cm="1">
        <f t="array" ref="AS692:AW692">VLOOKUP($A692,Feedback[],{2,4,5,6,7},FALSE)</f>
        <v>FB0360</v>
      </c>
      <c r="AT692" s="3">
        <v>4</v>
      </c>
      <c r="AU692" s="3">
        <v>7</v>
      </c>
      <c r="AV692" s="3" t="str">
        <v>Online Survey</v>
      </c>
      <c r="AW692" s="3" t="str">
        <v>None</v>
      </c>
    </row>
    <row r="693" spans="1:49" x14ac:dyDescent="0.3">
      <c r="A693" s="3" t="s">
        <v>1314</v>
      </c>
      <c r="B693" s="4">
        <v>46001</v>
      </c>
      <c r="C693" s="4" t="str">
        <f t="shared" si="62"/>
        <v>Dec</v>
      </c>
      <c r="D693" s="4" t="str">
        <f t="shared" si="63"/>
        <v>2025</v>
      </c>
      <c r="E693" s="4">
        <v>46032</v>
      </c>
      <c r="F693" s="3" t="s">
        <v>23</v>
      </c>
      <c r="G693" s="3">
        <f t="shared" si="64"/>
        <v>31</v>
      </c>
      <c r="H693" s="3" t="s">
        <v>1215</v>
      </c>
      <c r="I693" s="3" t="str">
        <f>VLOOKUP($H693,Customers!$A$1:$I$721,2,FALSE)</f>
        <v>Kunal Yadav</v>
      </c>
      <c r="J693" s="3" t="str">
        <f>VLOOKUP($H693,Customers!$A$1:$I$721,3,FALSE)</f>
        <v>Male</v>
      </c>
      <c r="K693" s="3">
        <f>VLOOKUP($H693,Customers!$A$1:$I$721,4,FALSE)</f>
        <v>37</v>
      </c>
      <c r="L693" s="3" t="str">
        <f>VLOOKUP($H693,Customers!$A$1:$I$721,5,FALSE)</f>
        <v>Panipat</v>
      </c>
      <c r="M693" s="3" t="str">
        <f>VLOOKUP($H693,Customers!$A$1:$I$721,6,FALSE)</f>
        <v>Haryana</v>
      </c>
      <c r="N693" s="3" t="str">
        <f>VLOOKUP($H693,Customers!$A$1:$I$721,7,FALSE)</f>
        <v>Salaried - Government</v>
      </c>
      <c r="O693" s="3">
        <f>VLOOKUP($H693,Customers!$A$1:$I$721,8,FALSE)</f>
        <v>1400000</v>
      </c>
      <c r="P693" s="3" t="str">
        <f>VLOOKUP($H693,Customers!$A$1:$I$721,9,FALSE)</f>
        <v>Individual</v>
      </c>
      <c r="Q693" s="3" t="s">
        <v>213</v>
      </c>
      <c r="R693" s="3" t="str" cm="1">
        <f t="array" ref="R693:Y693">VLOOKUP($Q693,Cars[],{2,3,4,5,6,7,8,9},FALSE)</f>
        <v>Kia</v>
      </c>
      <c r="S693" s="3" t="str">
        <v>Sonet</v>
      </c>
      <c r="T693" s="3" t="str">
        <v>SUV</v>
      </c>
      <c r="U693" s="3" t="str">
        <v>Diesel</v>
      </c>
      <c r="V693" s="3" t="str">
        <v>Manual</v>
      </c>
      <c r="W693" s="3">
        <v>950000</v>
      </c>
      <c r="X693" s="3">
        <v>2024</v>
      </c>
      <c r="Y693" s="3">
        <v>4</v>
      </c>
      <c r="Z693" s="3" t="s">
        <v>57</v>
      </c>
      <c r="AA693" s="3" t="str">
        <f>VLOOKUP(Z693,Dealers[],5,FALSE)</f>
        <v>North</v>
      </c>
      <c r="AB693" s="3" t="str" cm="1">
        <f t="array" ref="AB693:AE693">VLOOKUP($Z693,Dealers[],{2,7,8,9},FALSE)</f>
        <v>Gurugram Autoplex</v>
      </c>
      <c r="AC693" s="3">
        <v>2007</v>
      </c>
      <c r="AD693" s="3">
        <v>10000</v>
      </c>
      <c r="AE693" s="3">
        <v>4</v>
      </c>
      <c r="AF693" s="3" t="s">
        <v>934</v>
      </c>
      <c r="AG693" s="3" t="str">
        <f>VLOOKUP($AF693,SalesPerson[],2,FALSE)</f>
        <v>Ayesha Rao</v>
      </c>
      <c r="AH693" s="3">
        <f>_xlfn.XLOOKUP(AG693,Salespersons!$B:$B,Salespersons!$G:$G,,0)</f>
        <v>6</v>
      </c>
      <c r="AI693" s="3" t="str">
        <f>_xlfn.XLOOKUP(AG693,Salespersons!$B:$B,Salespersons!$I:$I,,0)</f>
        <v>False</v>
      </c>
      <c r="AJ693" s="3" t="s">
        <v>268</v>
      </c>
      <c r="AK693" s="14">
        <f t="shared" si="60"/>
        <v>1.5789473684210527E-2</v>
      </c>
      <c r="AL693" s="5">
        <v>15000</v>
      </c>
      <c r="AM693" s="5">
        <f t="shared" si="61"/>
        <v>935000</v>
      </c>
      <c r="AN693" s="16">
        <f t="shared" si="65"/>
        <v>9.35</v>
      </c>
      <c r="AO693" s="3" t="s">
        <v>20</v>
      </c>
      <c r="AP693" s="3" t="s">
        <v>21</v>
      </c>
      <c r="AQ693" s="3" t="s">
        <v>122</v>
      </c>
      <c r="AR693" s="3" t="s">
        <v>24</v>
      </c>
      <c r="AS693" s="3" t="str" cm="1">
        <f t="array" ref="AS693:AW693">VLOOKUP($A693,Feedback[],{2,4,5,6,7},FALSE)</f>
        <v>FB0361</v>
      </c>
      <c r="AT693" s="3">
        <v>4</v>
      </c>
      <c r="AU693" s="3">
        <v>6</v>
      </c>
      <c r="AV693" s="3" t="str">
        <v>Dealer Visit</v>
      </c>
      <c r="AW693" s="3" t="str">
        <v>None</v>
      </c>
    </row>
    <row r="694" spans="1:49" x14ac:dyDescent="0.3">
      <c r="A694" s="3" t="s">
        <v>1315</v>
      </c>
      <c r="B694" s="4">
        <v>46001</v>
      </c>
      <c r="C694" s="4" t="str">
        <f t="shared" si="62"/>
        <v>Dec</v>
      </c>
      <c r="D694" s="4" t="str">
        <f t="shared" si="63"/>
        <v>2025</v>
      </c>
      <c r="E694" s="4">
        <v>46007</v>
      </c>
      <c r="F694" s="3" t="s">
        <v>23</v>
      </c>
      <c r="G694" s="3">
        <f t="shared" si="64"/>
        <v>6</v>
      </c>
      <c r="H694" s="3" t="s">
        <v>1316</v>
      </c>
      <c r="I694" s="3" t="str">
        <f>VLOOKUP($H694,Customers!$A$1:$I$721,2,FALSE)</f>
        <v>Anjali Khanna</v>
      </c>
      <c r="J694" s="3" t="str">
        <f>VLOOKUP($H694,Customers!$A$1:$I$721,3,FALSE)</f>
        <v>Female</v>
      </c>
      <c r="K694" s="3">
        <f>VLOOKUP($H694,Customers!$A$1:$I$721,4,FALSE)</f>
        <v>57</v>
      </c>
      <c r="L694" s="3" t="str">
        <f>VLOOKUP($H694,Customers!$A$1:$I$721,5,FALSE)</f>
        <v>Kolkata</v>
      </c>
      <c r="M694" s="3" t="str">
        <f>VLOOKUP($H694,Customers!$A$1:$I$721,6,FALSE)</f>
        <v>West Bengal</v>
      </c>
      <c r="N694" s="3" t="str">
        <f>VLOOKUP($H694,Customers!$A$1:$I$721,7,FALSE)</f>
        <v>Salaried - Private</v>
      </c>
      <c r="O694" s="3">
        <f>VLOOKUP($H694,Customers!$A$1:$I$721,8,FALSE)</f>
        <v>610000</v>
      </c>
      <c r="P694" s="3" t="str">
        <f>VLOOKUP($H694,Customers!$A$1:$I$721,9,FALSE)</f>
        <v>Individual</v>
      </c>
      <c r="Q694" s="3" t="s">
        <v>36</v>
      </c>
      <c r="R694" s="3" t="str" cm="1">
        <f t="array" ref="R694:Y694">VLOOKUP($Q694,Cars[],{2,3,4,5,6,7,8,9},FALSE)</f>
        <v>Tata</v>
      </c>
      <c r="S694" s="3" t="str">
        <v>Punch</v>
      </c>
      <c r="T694" s="3" t="str">
        <v>SUV</v>
      </c>
      <c r="U694" s="3" t="str">
        <v>Petrol</v>
      </c>
      <c r="V694" s="3" t="str">
        <v>Manual</v>
      </c>
      <c r="W694" s="3">
        <v>650000</v>
      </c>
      <c r="X694" s="3">
        <v>2021</v>
      </c>
      <c r="Y694" s="3">
        <v>3</v>
      </c>
      <c r="Z694" s="3" t="s">
        <v>402</v>
      </c>
      <c r="AA694" s="3" t="str">
        <f>VLOOKUP(Z694,Dealers[],5,FALSE)</f>
        <v>East</v>
      </c>
      <c r="AB694" s="3" t="str" cm="1">
        <f t="array" ref="AB694:AE694">VLOOKUP($Z694,Dealers[],{2,7,8,9},FALSE)</f>
        <v>Kolkata Car World</v>
      </c>
      <c r="AC694" s="3">
        <v>2012</v>
      </c>
      <c r="AD694" s="3">
        <v>4500</v>
      </c>
      <c r="AE694" s="3">
        <v>4.0999999999999996</v>
      </c>
      <c r="AF694" s="3" t="s">
        <v>479</v>
      </c>
      <c r="AG694" s="3" t="str">
        <f>VLOOKUP($AF694,SalesPerson[],2,FALSE)</f>
        <v>Tarun Shah</v>
      </c>
      <c r="AH694" s="3">
        <f>_xlfn.XLOOKUP(AG694,Salespersons!$B:$B,Salespersons!$G:$G,,0)</f>
        <v>4</v>
      </c>
      <c r="AI694" s="3" t="str">
        <f>_xlfn.XLOOKUP(AG694,Salespersons!$B:$B,Salespersons!$I:$I,,0)</f>
        <v>True</v>
      </c>
      <c r="AJ694" s="3" t="s">
        <v>75</v>
      </c>
      <c r="AK694" s="14">
        <f t="shared" si="60"/>
        <v>0.04</v>
      </c>
      <c r="AL694" s="5">
        <v>26000</v>
      </c>
      <c r="AM694" s="5">
        <f t="shared" si="61"/>
        <v>624000</v>
      </c>
      <c r="AN694" s="16">
        <f t="shared" si="65"/>
        <v>6.24</v>
      </c>
      <c r="AO694" s="3" t="s">
        <v>31</v>
      </c>
      <c r="AP694" s="3" t="s">
        <v>100</v>
      </c>
      <c r="AQ694" s="3" t="s">
        <v>53</v>
      </c>
      <c r="AR694" s="3" t="s">
        <v>47</v>
      </c>
      <c r="AS694" s="3" t="str" cm="1">
        <f t="array" ref="AS694:AW694">VLOOKUP($A694,Feedback[],{2,4,5,6,7},FALSE)</f>
        <v>FB0362</v>
      </c>
      <c r="AT694" s="3">
        <v>5</v>
      </c>
      <c r="AU694" s="3">
        <v>10</v>
      </c>
      <c r="AV694" s="3" t="str">
        <v>Dealer Visit</v>
      </c>
      <c r="AW694" s="3" t="str">
        <v>None</v>
      </c>
    </row>
    <row r="695" spans="1:49" x14ac:dyDescent="0.3">
      <c r="A695" s="3" t="s">
        <v>1317</v>
      </c>
      <c r="B695" s="4">
        <v>46001</v>
      </c>
      <c r="C695" s="4" t="str">
        <f t="shared" si="62"/>
        <v>Dec</v>
      </c>
      <c r="D695" s="4" t="str">
        <f t="shared" si="63"/>
        <v>2025</v>
      </c>
      <c r="E695" s="4">
        <v>46014</v>
      </c>
      <c r="F695" s="3" t="s">
        <v>23</v>
      </c>
      <c r="G695" s="3">
        <f t="shared" si="64"/>
        <v>13</v>
      </c>
      <c r="H695" s="3" t="s">
        <v>1318</v>
      </c>
      <c r="I695" s="3" t="str">
        <f>VLOOKUP($H695,Customers!$A$1:$I$721,2,FALSE)</f>
        <v>Imran Bansal</v>
      </c>
      <c r="J695" s="3" t="str">
        <f>VLOOKUP($H695,Customers!$A$1:$I$721,3,FALSE)</f>
        <v>Male</v>
      </c>
      <c r="K695" s="3">
        <f>VLOOKUP($H695,Customers!$A$1:$I$721,4,FALSE)</f>
        <v>25</v>
      </c>
      <c r="L695" s="3" t="str">
        <f>VLOOKUP($H695,Customers!$A$1:$I$721,5,FALSE)</f>
        <v>Mumbai</v>
      </c>
      <c r="M695" s="3" t="str">
        <f>VLOOKUP($H695,Customers!$A$1:$I$721,6,FALSE)</f>
        <v>Maharashtra</v>
      </c>
      <c r="N695" s="3" t="str">
        <f>VLOOKUP($H695,Customers!$A$1:$I$721,7,FALSE)</f>
        <v>Salaried - Government</v>
      </c>
      <c r="O695" s="3">
        <f>VLOOKUP($H695,Customers!$A$1:$I$721,8,FALSE)</f>
        <v>870000</v>
      </c>
      <c r="P695" s="3" t="str">
        <f>VLOOKUP($H695,Customers!$A$1:$I$721,9,FALSE)</f>
        <v>Individual</v>
      </c>
      <c r="Q695" s="3" t="s">
        <v>81</v>
      </c>
      <c r="R695" s="3" t="str" cm="1">
        <f t="array" ref="R695:Y695">VLOOKUP($Q695,Cars[],{2,3,4,5,6,7,8,9},FALSE)</f>
        <v>Tata</v>
      </c>
      <c r="S695" s="3" t="str">
        <v>Tiago</v>
      </c>
      <c r="T695" s="3" t="str">
        <v>Hatchback</v>
      </c>
      <c r="U695" s="3" t="str">
        <v>Petrol</v>
      </c>
      <c r="V695" s="3" t="str">
        <v>Manual</v>
      </c>
      <c r="W695" s="3">
        <v>570000</v>
      </c>
      <c r="X695" s="3">
        <v>2022</v>
      </c>
      <c r="Y695" s="3">
        <v>3</v>
      </c>
      <c r="Z695" s="3" t="s">
        <v>163</v>
      </c>
      <c r="AA695" s="3" t="str">
        <f>VLOOKUP(Z695,Dealers[],5,FALSE)</f>
        <v>West</v>
      </c>
      <c r="AB695" s="3" t="str" cm="1">
        <f t="array" ref="AB695:AE695">VLOOKUP($Z695,Dealers[],{2,7,8,9},FALSE)</f>
        <v>Mumbai Autoplex</v>
      </c>
      <c r="AC695" s="3">
        <v>2011</v>
      </c>
      <c r="AD695" s="3">
        <v>12000</v>
      </c>
      <c r="AE695" s="3">
        <v>3.5</v>
      </c>
      <c r="AF695" s="3" t="s">
        <v>164</v>
      </c>
      <c r="AG695" s="3" t="str">
        <f>VLOOKUP($AF695,SalesPerson[],2,FALSE)</f>
        <v>Ankit Rao</v>
      </c>
      <c r="AH695" s="3">
        <f>_xlfn.XLOOKUP(AG695,Salespersons!$B:$B,Salespersons!$G:$G,,0)</f>
        <v>7</v>
      </c>
      <c r="AI695" s="3" t="str">
        <f>_xlfn.XLOOKUP(AG695,Salespersons!$B:$B,Salespersons!$I:$I,,0)</f>
        <v>True</v>
      </c>
      <c r="AJ695" s="3" t="s">
        <v>78</v>
      </c>
      <c r="AK695" s="14">
        <f t="shared" si="60"/>
        <v>4.0350877192982457E-2</v>
      </c>
      <c r="AL695" s="5">
        <v>23000</v>
      </c>
      <c r="AM695" s="5">
        <f t="shared" si="61"/>
        <v>547000</v>
      </c>
      <c r="AN695" s="16">
        <f t="shared" si="65"/>
        <v>5.47</v>
      </c>
      <c r="AO695" s="3" t="s">
        <v>20</v>
      </c>
      <c r="AP695" s="3" t="s">
        <v>21</v>
      </c>
      <c r="AQ695" s="3" t="s">
        <v>33</v>
      </c>
      <c r="AR695" s="3" t="s">
        <v>24</v>
      </c>
      <c r="AS695" s="3" t="s">
        <v>4646</v>
      </c>
      <c r="AT695" s="3" t="s">
        <v>4646</v>
      </c>
      <c r="AU695" s="3" t="s">
        <v>4646</v>
      </c>
      <c r="AV695" s="3" t="s">
        <v>4646</v>
      </c>
      <c r="AW695" s="3" t="s">
        <v>4646</v>
      </c>
    </row>
    <row r="696" spans="1:49" x14ac:dyDescent="0.3">
      <c r="A696" s="3" t="s">
        <v>1319</v>
      </c>
      <c r="B696" s="4">
        <v>46002</v>
      </c>
      <c r="C696" s="4" t="str">
        <f t="shared" si="62"/>
        <v>Dec</v>
      </c>
      <c r="D696" s="4" t="str">
        <f t="shared" si="63"/>
        <v>2025</v>
      </c>
      <c r="E696" s="3"/>
      <c r="F696" s="3" t="s">
        <v>114</v>
      </c>
      <c r="G696" s="3" t="str">
        <f t="shared" si="64"/>
        <v/>
      </c>
      <c r="H696" s="3" t="s">
        <v>83</v>
      </c>
      <c r="I696" s="3" t="str">
        <f>VLOOKUP($H696,Customers!$A$1:$I$721,2,FALSE)</f>
        <v>Kunal Bansal</v>
      </c>
      <c r="J696" s="3" t="str">
        <f>VLOOKUP($H696,Customers!$A$1:$I$721,3,FALSE)</f>
        <v>Male</v>
      </c>
      <c r="K696" s="3">
        <f>VLOOKUP($H696,Customers!$A$1:$I$721,4,FALSE)</f>
        <v>57</v>
      </c>
      <c r="L696" s="3" t="str">
        <f>VLOOKUP($H696,Customers!$A$1:$I$721,5,FALSE)</f>
        <v>Pune</v>
      </c>
      <c r="M696" s="3" t="str">
        <f>VLOOKUP($H696,Customers!$A$1:$I$721,6,FALSE)</f>
        <v>Maharashtra</v>
      </c>
      <c r="N696" s="3" t="str">
        <f>VLOOKUP($H696,Customers!$A$1:$I$721,7,FALSE)</f>
        <v>Business Owner</v>
      </c>
      <c r="O696" s="3">
        <f>VLOOKUP($H696,Customers!$A$1:$I$721,8,FALSE)</f>
        <v>3160000</v>
      </c>
      <c r="P696" s="3" t="str">
        <f>VLOOKUP($H696,Customers!$A$1:$I$721,9,FALSE)</f>
        <v>Individual</v>
      </c>
      <c r="Q696" s="3" t="s">
        <v>326</v>
      </c>
      <c r="R696" s="3" t="str" cm="1">
        <f t="array" ref="R696:Y696">VLOOKUP($Q696,Cars[],{2,3,4,5,6,7,8,9},FALSE)</f>
        <v>Tata</v>
      </c>
      <c r="S696" s="3" t="str">
        <v>Tiago EV</v>
      </c>
      <c r="T696" s="3" t="str">
        <v>Hatchback</v>
      </c>
      <c r="U696" s="3" t="str">
        <v>Electric</v>
      </c>
      <c r="V696" s="3" t="str">
        <v>Automatic</v>
      </c>
      <c r="W696" s="3">
        <v>800000</v>
      </c>
      <c r="X696" s="3">
        <v>2022</v>
      </c>
      <c r="Y696" s="3">
        <v>2</v>
      </c>
      <c r="Z696" s="3" t="s">
        <v>84</v>
      </c>
      <c r="AA696" s="3" t="str">
        <f>VLOOKUP(Z696,Dealers[],5,FALSE)</f>
        <v>West</v>
      </c>
      <c r="AB696" s="3" t="str" cm="1">
        <f t="array" ref="AB696:AE696">VLOOKUP($Z696,Dealers[],{2,7,8,9},FALSE)</f>
        <v>Pune Autoplex</v>
      </c>
      <c r="AC696" s="3">
        <v>2014</v>
      </c>
      <c r="AD696" s="3">
        <v>3000</v>
      </c>
      <c r="AE696" s="3">
        <v>4.5999999999999996</v>
      </c>
      <c r="AF696" s="3" t="s">
        <v>130</v>
      </c>
      <c r="AG696" s="3" t="str">
        <f>VLOOKUP($AF696,SalesPerson[],2,FALSE)</f>
        <v>Nitin Pillai</v>
      </c>
      <c r="AH696" s="3">
        <f>_xlfn.XLOOKUP(AG696,Salespersons!$B:$B,Salespersons!$G:$G,,0)</f>
        <v>6</v>
      </c>
      <c r="AI696" s="3" t="str">
        <f>_xlfn.XLOOKUP(AG696,Salespersons!$B:$B,Salespersons!$I:$I,,0)</f>
        <v>True</v>
      </c>
      <c r="AJ696" s="3" t="s">
        <v>19</v>
      </c>
      <c r="AK696" s="14">
        <f t="shared" si="60"/>
        <v>0</v>
      </c>
      <c r="AL696" s="5">
        <v>0</v>
      </c>
      <c r="AM696" s="5">
        <f t="shared" si="61"/>
        <v>800000</v>
      </c>
      <c r="AN696" s="16">
        <f t="shared" si="65"/>
        <v>8</v>
      </c>
      <c r="AO696" s="3" t="s">
        <v>20</v>
      </c>
      <c r="AP696" s="3" t="s">
        <v>21</v>
      </c>
      <c r="AQ696" s="3" t="s">
        <v>33</v>
      </c>
      <c r="AR696" s="3" t="s">
        <v>24</v>
      </c>
      <c r="AS696" s="3" t="s">
        <v>4646</v>
      </c>
      <c r="AT696" s="3" t="s">
        <v>4646</v>
      </c>
      <c r="AU696" s="3" t="s">
        <v>4646</v>
      </c>
      <c r="AV696" s="3" t="s">
        <v>4646</v>
      </c>
      <c r="AW696" s="3" t="s">
        <v>4646</v>
      </c>
    </row>
    <row r="697" spans="1:49" x14ac:dyDescent="0.3">
      <c r="A697" s="3" t="s">
        <v>1320</v>
      </c>
      <c r="B697" s="4">
        <v>46002</v>
      </c>
      <c r="C697" s="4" t="str">
        <f t="shared" si="62"/>
        <v>Dec</v>
      </c>
      <c r="D697" s="4" t="str">
        <f t="shared" si="63"/>
        <v>2025</v>
      </c>
      <c r="E697" s="4">
        <v>46013</v>
      </c>
      <c r="F697" s="3" t="s">
        <v>23</v>
      </c>
      <c r="G697" s="3">
        <f t="shared" si="64"/>
        <v>11</v>
      </c>
      <c r="H697" s="3" t="s">
        <v>1321</v>
      </c>
      <c r="I697" s="3" t="str">
        <f>VLOOKUP($H697,Customers!$A$1:$I$721,2,FALSE)</f>
        <v>Shweta Bansal</v>
      </c>
      <c r="J697" s="3" t="str">
        <f>VLOOKUP($H697,Customers!$A$1:$I$721,3,FALSE)</f>
        <v>Female</v>
      </c>
      <c r="K697" s="3">
        <f>VLOOKUP($H697,Customers!$A$1:$I$721,4,FALSE)</f>
        <v>33</v>
      </c>
      <c r="L697" s="3" t="str">
        <f>VLOOKUP($H697,Customers!$A$1:$I$721,5,FALSE)</f>
        <v>Bhopal</v>
      </c>
      <c r="M697" s="3" t="str">
        <f>VLOOKUP($H697,Customers!$A$1:$I$721,6,FALSE)</f>
        <v>Madhya Pradesh</v>
      </c>
      <c r="N697" s="3" t="str">
        <f>VLOOKUP($H697,Customers!$A$1:$I$721,7,FALSE)</f>
        <v>Salaried - Government</v>
      </c>
      <c r="O697" s="3">
        <f>VLOOKUP($H697,Customers!$A$1:$I$721,8,FALSE)</f>
        <v>690000</v>
      </c>
      <c r="P697" s="3" t="str">
        <f>VLOOKUP($H697,Customers!$A$1:$I$721,9,FALSE)</f>
        <v>Individual</v>
      </c>
      <c r="Q697" s="3" t="s">
        <v>50</v>
      </c>
      <c r="R697" s="3" t="str" cm="1">
        <f t="array" ref="R697:Y697">VLOOKUP($Q697,Cars[],{2,3,4,5,6,7,8,9},FALSE)</f>
        <v>Hyundai</v>
      </c>
      <c r="S697" s="3" t="str">
        <v>Venue</v>
      </c>
      <c r="T697" s="3" t="str">
        <v>SUV</v>
      </c>
      <c r="U697" s="3" t="str">
        <v>Petrol</v>
      </c>
      <c r="V697" s="3" t="str">
        <v>Manual</v>
      </c>
      <c r="W697" s="3">
        <v>800000</v>
      </c>
      <c r="X697" s="3">
        <v>2022</v>
      </c>
      <c r="Y697" s="3">
        <v>3</v>
      </c>
      <c r="Z697" s="3" t="s">
        <v>93</v>
      </c>
      <c r="AA697" s="3" t="str">
        <f>VLOOKUP(Z697,Dealers[],5,FALSE)</f>
        <v>Central</v>
      </c>
      <c r="AB697" s="3" t="str" cm="1">
        <f t="array" ref="AB697:AE697">VLOOKUP($Z697,Dealers[],{2,7,8,9},FALSE)</f>
        <v>Bhopal Autoplex</v>
      </c>
      <c r="AC697" s="3">
        <v>2013</v>
      </c>
      <c r="AD697" s="3">
        <v>12000</v>
      </c>
      <c r="AE697" s="3">
        <v>3.9</v>
      </c>
      <c r="AF697" s="3" t="s">
        <v>168</v>
      </c>
      <c r="AG697" s="3" t="str">
        <f>VLOOKUP($AF697,SalesPerson[],2,FALSE)</f>
        <v>Sneha Iyer</v>
      </c>
      <c r="AH697" s="3">
        <f>_xlfn.XLOOKUP(AG697,Salespersons!$B:$B,Salespersons!$G:$G,,0)</f>
        <v>4</v>
      </c>
      <c r="AI697" s="3" t="str">
        <f>_xlfn.XLOOKUP(AG697,Salespersons!$B:$B,Salespersons!$I:$I,,0)</f>
        <v>True</v>
      </c>
      <c r="AJ697" s="3" t="s">
        <v>75</v>
      </c>
      <c r="AK697" s="14">
        <f t="shared" si="60"/>
        <v>3.875E-2</v>
      </c>
      <c r="AL697" s="5">
        <v>31000</v>
      </c>
      <c r="AM697" s="5">
        <f t="shared" si="61"/>
        <v>769000</v>
      </c>
      <c r="AN697" s="16">
        <f t="shared" si="65"/>
        <v>7.69</v>
      </c>
      <c r="AO697" s="3" t="s">
        <v>20</v>
      </c>
      <c r="AP697" s="3" t="s">
        <v>21</v>
      </c>
      <c r="AQ697" s="3" t="s">
        <v>53</v>
      </c>
      <c r="AR697" s="3" t="s">
        <v>24</v>
      </c>
      <c r="AS697" s="3" t="str" cm="1">
        <f t="array" ref="AS697:AW697">VLOOKUP($A697,Feedback[],{2,4,5,6,7},FALSE)</f>
        <v>FB0363</v>
      </c>
      <c r="AT697" s="3">
        <v>2</v>
      </c>
      <c r="AU697" s="3">
        <v>5</v>
      </c>
      <c r="AV697" s="3" t="str">
        <v>Email</v>
      </c>
      <c r="AW697" s="3" t="str">
        <v>Pricing</v>
      </c>
    </row>
    <row r="698" spans="1:49" x14ac:dyDescent="0.3">
      <c r="A698" s="3" t="s">
        <v>1322</v>
      </c>
      <c r="B698" s="4">
        <v>46003</v>
      </c>
      <c r="C698" s="4" t="str">
        <f t="shared" si="62"/>
        <v>Dec</v>
      </c>
      <c r="D698" s="4" t="str">
        <f t="shared" si="63"/>
        <v>2025</v>
      </c>
      <c r="E698" s="4">
        <v>46007</v>
      </c>
      <c r="F698" s="3" t="s">
        <v>23</v>
      </c>
      <c r="G698" s="3">
        <f t="shared" si="64"/>
        <v>4</v>
      </c>
      <c r="H698" s="3" t="s">
        <v>806</v>
      </c>
      <c r="I698" s="3" t="str">
        <f>VLOOKUP($H698,Customers!$A$1:$I$721,2,FALSE)</f>
        <v>Nitin Das</v>
      </c>
      <c r="J698" s="3" t="str">
        <f>VLOOKUP($H698,Customers!$A$1:$I$721,3,FALSE)</f>
        <v>Male</v>
      </c>
      <c r="K698" s="3">
        <f>VLOOKUP($H698,Customers!$A$1:$I$721,4,FALSE)</f>
        <v>37</v>
      </c>
      <c r="L698" s="3" t="str">
        <f>VLOOKUP($H698,Customers!$A$1:$I$721,5,FALSE)</f>
        <v>Guwahati</v>
      </c>
      <c r="M698" s="3" t="str">
        <f>VLOOKUP($H698,Customers!$A$1:$I$721,6,FALSE)</f>
        <v>Assam</v>
      </c>
      <c r="N698" s="3" t="str">
        <f>VLOOKUP($H698,Customers!$A$1:$I$721,7,FALSE)</f>
        <v>Salaried - Private</v>
      </c>
      <c r="O698" s="3">
        <f>VLOOKUP($H698,Customers!$A$1:$I$721,8,FALSE)</f>
        <v>1390000</v>
      </c>
      <c r="P698" s="3" t="str">
        <f>VLOOKUP($H698,Customers!$A$1:$I$721,9,FALSE)</f>
        <v>Individual</v>
      </c>
      <c r="Q698" s="3" t="s">
        <v>303</v>
      </c>
      <c r="R698" s="3" t="str" cm="1">
        <f t="array" ref="R698:Y698">VLOOKUP($Q698,Cars[],{2,3,4,5,6,7,8,9},FALSE)</f>
        <v>MG</v>
      </c>
      <c r="S698" s="3" t="str">
        <v>Hector</v>
      </c>
      <c r="T698" s="3" t="str">
        <v>SUV</v>
      </c>
      <c r="U698" s="3" t="str">
        <v>Petrol</v>
      </c>
      <c r="V698" s="3" t="str">
        <v>Automatic</v>
      </c>
      <c r="W698" s="3">
        <v>1600000</v>
      </c>
      <c r="X698" s="3">
        <v>2019</v>
      </c>
      <c r="Y698" s="3">
        <v>4</v>
      </c>
      <c r="Z698" s="3" t="s">
        <v>134</v>
      </c>
      <c r="AA698" s="3" t="str">
        <f>VLOOKUP(Z698,Dealers[],5,FALSE)</f>
        <v>East</v>
      </c>
      <c r="AB698" s="3" t="str" cm="1">
        <f t="array" ref="AB698:AE698">VLOOKUP($Z698,Dealers[],{2,7,8,9},FALSE)</f>
        <v>Guwahati Automobiles</v>
      </c>
      <c r="AC698" s="3">
        <v>2005</v>
      </c>
      <c r="AD698" s="3">
        <v>12000</v>
      </c>
      <c r="AE698" s="3">
        <v>4.4000000000000004</v>
      </c>
      <c r="AF698" s="3" t="s">
        <v>183</v>
      </c>
      <c r="AG698" s="3" t="str">
        <f>VLOOKUP($AF698,SalesPerson[],2,FALSE)</f>
        <v>Varun Yadav</v>
      </c>
      <c r="AH698" s="3">
        <f>_xlfn.XLOOKUP(AG698,Salespersons!$B:$B,Salespersons!$G:$G,,0)</f>
        <v>6</v>
      </c>
      <c r="AI698" s="3" t="str">
        <f>_xlfn.XLOOKUP(AG698,Salespersons!$B:$B,Salespersons!$I:$I,,0)</f>
        <v>True</v>
      </c>
      <c r="AJ698" s="3" t="s">
        <v>268</v>
      </c>
      <c r="AK698" s="14">
        <f t="shared" si="60"/>
        <v>1.8749999999999999E-2</v>
      </c>
      <c r="AL698" s="5">
        <v>30000</v>
      </c>
      <c r="AM698" s="5">
        <f t="shared" si="61"/>
        <v>1570000</v>
      </c>
      <c r="AN698" s="16">
        <f t="shared" si="65"/>
        <v>15.7</v>
      </c>
      <c r="AO698" s="3" t="s">
        <v>20</v>
      </c>
      <c r="AP698" s="3" t="s">
        <v>21</v>
      </c>
      <c r="AQ698" s="3" t="s">
        <v>22</v>
      </c>
      <c r="AR698" s="3" t="s">
        <v>47</v>
      </c>
      <c r="AS698" s="3" t="str" cm="1">
        <f t="array" ref="AS698:AW698">VLOOKUP($A698,Feedback[],{2,4,5,6,7},FALSE)</f>
        <v>FB0364</v>
      </c>
      <c r="AT698" s="3">
        <v>4</v>
      </c>
      <c r="AU698" s="3">
        <v>7</v>
      </c>
      <c r="AV698" s="3" t="str">
        <v>Online Survey</v>
      </c>
      <c r="AW698" s="3" t="str">
        <v>None</v>
      </c>
    </row>
    <row r="699" spans="1:49" x14ac:dyDescent="0.3">
      <c r="A699" s="3" t="s">
        <v>1323</v>
      </c>
      <c r="B699" s="4">
        <v>46005</v>
      </c>
      <c r="C699" s="4" t="str">
        <f t="shared" si="62"/>
        <v>Dec</v>
      </c>
      <c r="D699" s="4" t="str">
        <f t="shared" si="63"/>
        <v>2025</v>
      </c>
      <c r="E699" s="4">
        <v>46024</v>
      </c>
      <c r="F699" s="3" t="s">
        <v>23</v>
      </c>
      <c r="G699" s="3">
        <f t="shared" si="64"/>
        <v>19</v>
      </c>
      <c r="H699" s="3" t="s">
        <v>1149</v>
      </c>
      <c r="I699" s="3" t="str">
        <f>VLOOKUP($H699,Customers!$A$1:$I$721,2,FALSE)</f>
        <v>Meera Chauhan</v>
      </c>
      <c r="J699" s="3" t="str">
        <f>VLOOKUP($H699,Customers!$A$1:$I$721,3,FALSE)</f>
        <v>Female</v>
      </c>
      <c r="K699" s="3">
        <f>VLOOKUP($H699,Customers!$A$1:$I$721,4,FALSE)</f>
        <v>63</v>
      </c>
      <c r="L699" s="3" t="str">
        <f>VLOOKUP($H699,Customers!$A$1:$I$721,5,FALSE)</f>
        <v>Kochi</v>
      </c>
      <c r="M699" s="3" t="str">
        <f>VLOOKUP($H699,Customers!$A$1:$I$721,6,FALSE)</f>
        <v>Kerala</v>
      </c>
      <c r="N699" s="3" t="str">
        <f>VLOOKUP($H699,Customers!$A$1:$I$721,7,FALSE)</f>
        <v>Salaried - Private</v>
      </c>
      <c r="O699" s="3">
        <f>VLOOKUP($H699,Customers!$A$1:$I$721,8,FALSE)</f>
        <v>1550000</v>
      </c>
      <c r="P699" s="3" t="str">
        <f>VLOOKUP($H699,Customers!$A$1:$I$721,9,FALSE)</f>
        <v>Individual</v>
      </c>
      <c r="Q699" s="3" t="s">
        <v>280</v>
      </c>
      <c r="R699" s="3" t="str" cm="1">
        <f t="array" ref="R699:Y699">VLOOKUP($Q699,Cars[],{2,3,4,5,6,7,8,9},FALSE)</f>
        <v>Toyota</v>
      </c>
      <c r="S699" s="3" t="str">
        <v>Urban Cruiser Hyryder</v>
      </c>
      <c r="T699" s="3" t="str">
        <v>SUV</v>
      </c>
      <c r="U699" s="3" t="str">
        <v>Hybrid</v>
      </c>
      <c r="V699" s="3" t="str">
        <v>Automatic</v>
      </c>
      <c r="W699" s="3">
        <v>1350000</v>
      </c>
      <c r="X699" s="3">
        <v>2022</v>
      </c>
      <c r="Y699" s="3">
        <v>5</v>
      </c>
      <c r="Z699" s="3" t="s">
        <v>134</v>
      </c>
      <c r="AA699" s="3" t="str">
        <f>VLOOKUP(Z699,Dealers[],5,FALSE)</f>
        <v>East</v>
      </c>
      <c r="AB699" s="3" t="str" cm="1">
        <f t="array" ref="AB699:AE699">VLOOKUP($Z699,Dealers[],{2,7,8,9},FALSE)</f>
        <v>Guwahati Automobiles</v>
      </c>
      <c r="AC699" s="3">
        <v>2005</v>
      </c>
      <c r="AD699" s="3">
        <v>12000</v>
      </c>
      <c r="AE699" s="3">
        <v>4.4000000000000004</v>
      </c>
      <c r="AF699" s="3" t="s">
        <v>183</v>
      </c>
      <c r="AG699" s="3" t="str">
        <f>VLOOKUP($AF699,SalesPerson[],2,FALSE)</f>
        <v>Varun Yadav</v>
      </c>
      <c r="AH699" s="3">
        <f>_xlfn.XLOOKUP(AG699,Salespersons!$B:$B,Salespersons!$G:$G,,0)</f>
        <v>6</v>
      </c>
      <c r="AI699" s="3" t="str">
        <f>_xlfn.XLOOKUP(AG699,Salespersons!$B:$B,Salespersons!$I:$I,,0)</f>
        <v>True</v>
      </c>
      <c r="AJ699" s="3" t="s">
        <v>30</v>
      </c>
      <c r="AK699" s="14">
        <f t="shared" si="60"/>
        <v>3.8518518518518521E-2</v>
      </c>
      <c r="AL699" s="5">
        <v>52000</v>
      </c>
      <c r="AM699" s="5">
        <f t="shared" si="61"/>
        <v>1298000</v>
      </c>
      <c r="AN699" s="16">
        <f t="shared" si="65"/>
        <v>12.98</v>
      </c>
      <c r="AO699" s="3" t="s">
        <v>95</v>
      </c>
      <c r="AP699" s="3" t="s">
        <v>227</v>
      </c>
      <c r="AQ699" s="3" t="s">
        <v>46</v>
      </c>
      <c r="AR699" s="3" t="s">
        <v>24</v>
      </c>
      <c r="AS699" s="3" t="str" cm="1">
        <f t="array" ref="AS699:AW699">VLOOKUP($A699,Feedback[],{2,4,5,6,7},FALSE)</f>
        <v>FB0365</v>
      </c>
      <c r="AT699" s="3">
        <v>5</v>
      </c>
      <c r="AU699" s="3">
        <v>8</v>
      </c>
      <c r="AV699" s="3" t="str">
        <v>Dealer Visit</v>
      </c>
      <c r="AW699" s="3" t="str">
        <v>None</v>
      </c>
    </row>
    <row r="700" spans="1:49" x14ac:dyDescent="0.3">
      <c r="A700" s="3" t="s">
        <v>1324</v>
      </c>
      <c r="B700" s="4">
        <v>46006</v>
      </c>
      <c r="C700" s="4" t="str">
        <f t="shared" si="62"/>
        <v>Dec</v>
      </c>
      <c r="D700" s="4" t="str">
        <f t="shared" si="63"/>
        <v>2025</v>
      </c>
      <c r="E700" s="4">
        <v>46038</v>
      </c>
      <c r="F700" s="3" t="s">
        <v>23</v>
      </c>
      <c r="G700" s="3">
        <f t="shared" si="64"/>
        <v>32</v>
      </c>
      <c r="H700" s="3" t="s">
        <v>751</v>
      </c>
      <c r="I700" s="3" t="str">
        <f>VLOOKUP($H700,Customers!$A$1:$I$721,2,FALSE)</f>
        <v>Vivek Joshi</v>
      </c>
      <c r="J700" s="3" t="str">
        <f>VLOOKUP($H700,Customers!$A$1:$I$721,3,FALSE)</f>
        <v>Male</v>
      </c>
      <c r="K700" s="3">
        <f>VLOOKUP($H700,Customers!$A$1:$I$721,4,FALSE)</f>
        <v>37</v>
      </c>
      <c r="L700" s="3" t="str">
        <f>VLOOKUP($H700,Customers!$A$1:$I$721,5,FALSE)</f>
        <v>Surat</v>
      </c>
      <c r="M700" s="3" t="str">
        <f>VLOOKUP($H700,Customers!$A$1:$I$721,6,FALSE)</f>
        <v>Gujarat</v>
      </c>
      <c r="N700" s="3" t="str">
        <f>VLOOKUP($H700,Customers!$A$1:$I$721,7,FALSE)</f>
        <v>Teacher</v>
      </c>
      <c r="O700" s="3">
        <f>VLOOKUP($H700,Customers!$A$1:$I$721,8,FALSE)</f>
        <v>630000</v>
      </c>
      <c r="P700" s="3" t="str">
        <f>VLOOKUP($H700,Customers!$A$1:$I$721,9,FALSE)</f>
        <v>Individual</v>
      </c>
      <c r="Q700" s="3" t="s">
        <v>103</v>
      </c>
      <c r="R700" s="3" t="str" cm="1">
        <f t="array" ref="R700:Y700">VLOOKUP($Q700,Cars[],{2,3,4,5,6,7,8,9},FALSE)</f>
        <v>Maruti Suzuki</v>
      </c>
      <c r="S700" s="3" t="str">
        <v>Ertiga</v>
      </c>
      <c r="T700" s="3" t="str">
        <v>MPV</v>
      </c>
      <c r="U700" s="3" t="str">
        <v>CNG</v>
      </c>
      <c r="V700" s="3" t="str">
        <v>Manual</v>
      </c>
      <c r="W700" s="3">
        <v>900000</v>
      </c>
      <c r="X700" s="3">
        <v>2022</v>
      </c>
      <c r="Y700" s="3">
        <v>3</v>
      </c>
      <c r="Z700" s="3" t="s">
        <v>209</v>
      </c>
      <c r="AA700" s="3" t="str">
        <f>VLOOKUP(Z700,Dealers[],5,FALSE)</f>
        <v>West</v>
      </c>
      <c r="AB700" s="3" t="str" cm="1">
        <f t="array" ref="AB700:AE700">VLOOKUP($Z700,Dealers[],{2,7,8,9},FALSE)</f>
        <v>Ahmedabad Auto Hub</v>
      </c>
      <c r="AC700" s="3">
        <v>2011</v>
      </c>
      <c r="AD700" s="3">
        <v>12000</v>
      </c>
      <c r="AE700" s="3">
        <v>3.8</v>
      </c>
      <c r="AF700" s="3" t="s">
        <v>210</v>
      </c>
      <c r="AG700" s="3" t="str">
        <f>VLOOKUP($AF700,SalesPerson[],2,FALSE)</f>
        <v>Varun Malhotra</v>
      </c>
      <c r="AH700" s="3">
        <f>_xlfn.XLOOKUP(AG700,Salespersons!$B:$B,Salespersons!$G:$G,,0)</f>
        <v>8</v>
      </c>
      <c r="AI700" s="3" t="str">
        <f>_xlfn.XLOOKUP(AG700,Salespersons!$B:$B,Salespersons!$I:$I,,0)</f>
        <v>True</v>
      </c>
      <c r="AJ700" s="3" t="s">
        <v>268</v>
      </c>
      <c r="AK700" s="14">
        <f t="shared" si="60"/>
        <v>0</v>
      </c>
      <c r="AL700" s="5">
        <v>0</v>
      </c>
      <c r="AM700" s="5">
        <f t="shared" si="61"/>
        <v>900000</v>
      </c>
      <c r="AN700" s="16">
        <f t="shared" si="65"/>
        <v>9</v>
      </c>
      <c r="AO700" s="3" t="s">
        <v>95</v>
      </c>
      <c r="AP700" s="3" t="s">
        <v>227</v>
      </c>
      <c r="AQ700" s="3" t="s">
        <v>86</v>
      </c>
      <c r="AR700" s="3" t="s">
        <v>47</v>
      </c>
      <c r="AS700" s="3" t="s">
        <v>4646</v>
      </c>
      <c r="AT700" s="3" t="s">
        <v>4646</v>
      </c>
      <c r="AU700" s="3" t="s">
        <v>4646</v>
      </c>
      <c r="AV700" s="3" t="s">
        <v>4646</v>
      </c>
      <c r="AW700" s="3" t="s">
        <v>4646</v>
      </c>
    </row>
    <row r="701" spans="1:49" x14ac:dyDescent="0.3">
      <c r="A701" s="3" t="s">
        <v>1325</v>
      </c>
      <c r="B701" s="4">
        <v>46006</v>
      </c>
      <c r="C701" s="4" t="str">
        <f t="shared" si="62"/>
        <v>Dec</v>
      </c>
      <c r="D701" s="4" t="str">
        <f t="shared" si="63"/>
        <v>2025</v>
      </c>
      <c r="E701" s="4">
        <v>46020</v>
      </c>
      <c r="F701" s="3" t="s">
        <v>23</v>
      </c>
      <c r="G701" s="3">
        <f t="shared" si="64"/>
        <v>14</v>
      </c>
      <c r="H701" s="3" t="s">
        <v>1326</v>
      </c>
      <c r="I701" s="3" t="str">
        <f>VLOOKUP($H701,Customers!$A$1:$I$721,2,FALSE)</f>
        <v>Jatin Chauhan</v>
      </c>
      <c r="J701" s="3" t="str">
        <f>VLOOKUP($H701,Customers!$A$1:$I$721,3,FALSE)</f>
        <v>Male</v>
      </c>
      <c r="K701" s="3">
        <f>VLOOKUP($H701,Customers!$A$1:$I$721,4,FALSE)</f>
        <v>26</v>
      </c>
      <c r="L701" s="3" t="str">
        <f>VLOOKUP($H701,Customers!$A$1:$I$721,5,FALSE)</f>
        <v>Patna</v>
      </c>
      <c r="M701" s="3" t="str">
        <f>VLOOKUP($H701,Customers!$A$1:$I$721,6,FALSE)</f>
        <v>Bihar</v>
      </c>
      <c r="N701" s="3" t="str">
        <f>VLOOKUP($H701,Customers!$A$1:$I$721,7,FALSE)</f>
        <v>Business Owner</v>
      </c>
      <c r="O701" s="3">
        <f>VLOOKUP($H701,Customers!$A$1:$I$721,8,FALSE)</f>
        <v>1550000</v>
      </c>
      <c r="P701" s="3" t="str">
        <f>VLOOKUP($H701,Customers!$A$1:$I$721,9,FALSE)</f>
        <v>Individual</v>
      </c>
      <c r="Q701" s="3" t="s">
        <v>274</v>
      </c>
      <c r="R701" s="3" t="str" cm="1">
        <f t="array" ref="R701:Y701">VLOOKUP($Q701,Cars[],{2,3,4,5,6,7,8,9},FALSE)</f>
        <v>Tata</v>
      </c>
      <c r="S701" s="3" t="str">
        <v>Harrier</v>
      </c>
      <c r="T701" s="3" t="str">
        <v>SUV</v>
      </c>
      <c r="U701" s="3" t="str">
        <v>Diesel</v>
      </c>
      <c r="V701" s="3" t="str">
        <v>Automatic</v>
      </c>
      <c r="W701" s="3">
        <v>1550000</v>
      </c>
      <c r="X701" s="3">
        <v>2023</v>
      </c>
      <c r="Y701" s="3">
        <v>2</v>
      </c>
      <c r="Z701" s="3" t="s">
        <v>249</v>
      </c>
      <c r="AA701" s="3" t="str">
        <f>VLOOKUP(Z701,Dealers[],5,FALSE)</f>
        <v>East</v>
      </c>
      <c r="AB701" s="3" t="str" cm="1">
        <f t="array" ref="AB701:AE701">VLOOKUP($Z701,Dealers[],{2,7,8,9},FALSE)</f>
        <v>Patna Autoplex</v>
      </c>
      <c r="AC701" s="3">
        <v>2007</v>
      </c>
      <c r="AD701" s="3">
        <v>8000</v>
      </c>
      <c r="AE701" s="3">
        <v>3.9</v>
      </c>
      <c r="AF701" s="3" t="s">
        <v>396</v>
      </c>
      <c r="AG701" s="3" t="str">
        <f>VLOOKUP($AF701,SalesPerson[],2,FALSE)</f>
        <v>Akash Pillai</v>
      </c>
      <c r="AH701" s="3">
        <f>_xlfn.XLOOKUP(AG701,Salespersons!$B:$B,Salespersons!$G:$G,,0)</f>
        <v>7</v>
      </c>
      <c r="AI701" s="3" t="str">
        <f>_xlfn.XLOOKUP(AG701,Salespersons!$B:$B,Salespersons!$I:$I,,0)</f>
        <v>True</v>
      </c>
      <c r="AJ701" s="3" t="s">
        <v>78</v>
      </c>
      <c r="AK701" s="14">
        <f t="shared" si="60"/>
        <v>2.6451612903225806E-2</v>
      </c>
      <c r="AL701" s="5">
        <v>41000</v>
      </c>
      <c r="AM701" s="5">
        <f t="shared" si="61"/>
        <v>1509000</v>
      </c>
      <c r="AN701" s="16">
        <f t="shared" si="65"/>
        <v>15.09</v>
      </c>
      <c r="AO701" s="3" t="s">
        <v>95</v>
      </c>
      <c r="AP701" s="3" t="s">
        <v>100</v>
      </c>
      <c r="AQ701" s="3" t="s">
        <v>119</v>
      </c>
      <c r="AR701" s="3" t="s">
        <v>24</v>
      </c>
      <c r="AS701" s="3" t="s">
        <v>4646</v>
      </c>
      <c r="AT701" s="3" t="s">
        <v>4646</v>
      </c>
      <c r="AU701" s="3" t="s">
        <v>4646</v>
      </c>
      <c r="AV701" s="3" t="s">
        <v>4646</v>
      </c>
      <c r="AW701" s="3" t="s">
        <v>4646</v>
      </c>
    </row>
    <row r="702" spans="1:49" x14ac:dyDescent="0.3">
      <c r="A702" s="3" t="s">
        <v>1327</v>
      </c>
      <c r="B702" s="4">
        <v>46007</v>
      </c>
      <c r="C702" s="4" t="str">
        <f t="shared" si="62"/>
        <v>Dec</v>
      </c>
      <c r="D702" s="4" t="str">
        <f t="shared" si="63"/>
        <v>2025</v>
      </c>
      <c r="E702" s="4">
        <v>46037</v>
      </c>
      <c r="F702" s="3" t="s">
        <v>23</v>
      </c>
      <c r="G702" s="3">
        <f t="shared" si="64"/>
        <v>30</v>
      </c>
      <c r="H702" s="3" t="s">
        <v>1328</v>
      </c>
      <c r="I702" s="3" t="str">
        <f>VLOOKUP($H702,Customers!$A$1:$I$721,2,FALSE)</f>
        <v>Ayesha Singh</v>
      </c>
      <c r="J702" s="3" t="str">
        <f>VLOOKUP($H702,Customers!$A$1:$I$721,3,FALSE)</f>
        <v>Female</v>
      </c>
      <c r="K702" s="3">
        <f>VLOOKUP($H702,Customers!$A$1:$I$721,4,FALSE)</f>
        <v>39</v>
      </c>
      <c r="L702" s="3" t="str">
        <f>VLOOKUP($H702,Customers!$A$1:$I$721,5,FALSE)</f>
        <v>Kochi</v>
      </c>
      <c r="M702" s="3" t="str">
        <f>VLOOKUP($H702,Customers!$A$1:$I$721,6,FALSE)</f>
        <v>Kerala</v>
      </c>
      <c r="N702" s="3" t="str">
        <f>VLOOKUP($H702,Customers!$A$1:$I$721,7,FALSE)</f>
        <v>Business Owner</v>
      </c>
      <c r="O702" s="3">
        <f>VLOOKUP($H702,Customers!$A$1:$I$721,8,FALSE)</f>
        <v>3230000</v>
      </c>
      <c r="P702" s="3" t="str">
        <f>VLOOKUP($H702,Customers!$A$1:$I$721,9,FALSE)</f>
        <v>Corporate</v>
      </c>
      <c r="Q702" s="3" t="s">
        <v>145</v>
      </c>
      <c r="R702" s="3" t="str" cm="1">
        <f t="array" ref="R702:Y702">VLOOKUP($Q702,Cars[],{2,3,4,5,6,7,8,9},FALSE)</f>
        <v>Hyundai</v>
      </c>
      <c r="S702" s="3" t="str">
        <v>i20</v>
      </c>
      <c r="T702" s="3" t="str">
        <v>Hatchback</v>
      </c>
      <c r="U702" s="3" t="str">
        <v>Petrol</v>
      </c>
      <c r="V702" s="3" t="str">
        <v>Automatic</v>
      </c>
      <c r="W702" s="3">
        <v>780000</v>
      </c>
      <c r="X702" s="3">
        <v>2023</v>
      </c>
      <c r="Y702" s="3">
        <v>2</v>
      </c>
      <c r="Z702" s="3" t="s">
        <v>304</v>
      </c>
      <c r="AA702" s="3" t="str">
        <f>VLOOKUP(Z702,Dealers[],5,FALSE)</f>
        <v>South</v>
      </c>
      <c r="AB702" s="3" t="str" cm="1">
        <f t="array" ref="AB702:AE702">VLOOKUP($Z702,Dealers[],{2,7,8,9},FALSE)</f>
        <v>Kochi Auto Hub</v>
      </c>
      <c r="AC702" s="3">
        <v>2013</v>
      </c>
      <c r="AD702" s="3">
        <v>12000</v>
      </c>
      <c r="AE702" s="3">
        <v>4.2</v>
      </c>
      <c r="AF702" s="3" t="s">
        <v>541</v>
      </c>
      <c r="AG702" s="3" t="str">
        <f>VLOOKUP($AF702,SalesPerson[],2,FALSE)</f>
        <v>Mohit Mehta</v>
      </c>
      <c r="AH702" s="3">
        <f>_xlfn.XLOOKUP(AG702,Salespersons!$B:$B,Salespersons!$G:$G,,0)</f>
        <v>6</v>
      </c>
      <c r="AI702" s="3" t="str">
        <f>_xlfn.XLOOKUP(AG702,Salespersons!$B:$B,Salespersons!$I:$I,,0)</f>
        <v>True</v>
      </c>
      <c r="AJ702" s="3" t="s">
        <v>30</v>
      </c>
      <c r="AK702" s="14">
        <f t="shared" si="60"/>
        <v>1.7948717948717947E-2</v>
      </c>
      <c r="AL702" s="5">
        <v>14000</v>
      </c>
      <c r="AM702" s="5">
        <f t="shared" si="61"/>
        <v>766000</v>
      </c>
      <c r="AN702" s="16">
        <f t="shared" si="65"/>
        <v>7.66</v>
      </c>
      <c r="AO702" s="3" t="s">
        <v>202</v>
      </c>
      <c r="AP702" s="3" t="s">
        <v>100</v>
      </c>
      <c r="AQ702" s="3" t="s">
        <v>33</v>
      </c>
      <c r="AR702" s="3" t="s">
        <v>47</v>
      </c>
      <c r="AS702" s="3" t="str" cm="1">
        <f t="array" ref="AS702:AW702">VLOOKUP($A702,Feedback[],{2,4,5,6,7},FALSE)</f>
        <v>FB0366</v>
      </c>
      <c r="AT702" s="3">
        <v>4</v>
      </c>
      <c r="AU702" s="3">
        <v>6</v>
      </c>
      <c r="AV702" s="3" t="str">
        <v>Email</v>
      </c>
      <c r="AW702" s="3" t="str">
        <v>None</v>
      </c>
    </row>
    <row r="703" spans="1:49" x14ac:dyDescent="0.3">
      <c r="A703" s="3" t="s">
        <v>1329</v>
      </c>
      <c r="B703" s="4">
        <v>46007</v>
      </c>
      <c r="C703" s="4" t="str">
        <f t="shared" si="62"/>
        <v>Dec</v>
      </c>
      <c r="D703" s="4" t="str">
        <f t="shared" si="63"/>
        <v>2025</v>
      </c>
      <c r="E703" s="4">
        <v>46010</v>
      </c>
      <c r="F703" s="3" t="s">
        <v>23</v>
      </c>
      <c r="G703" s="3">
        <f t="shared" si="64"/>
        <v>3</v>
      </c>
      <c r="H703" s="3" t="s">
        <v>1330</v>
      </c>
      <c r="I703" s="3" t="str">
        <f>VLOOKUP($H703,Customers!$A$1:$I$721,2,FALSE)</f>
        <v>Sneha Saini</v>
      </c>
      <c r="J703" s="3" t="str">
        <f>VLOOKUP($H703,Customers!$A$1:$I$721,3,FALSE)</f>
        <v>Female</v>
      </c>
      <c r="K703" s="3">
        <f>VLOOKUP($H703,Customers!$A$1:$I$721,4,FALSE)</f>
        <v>32</v>
      </c>
      <c r="L703" s="3" t="str">
        <f>VLOOKUP($H703,Customers!$A$1:$I$721,5,FALSE)</f>
        <v>Ahmedabad</v>
      </c>
      <c r="M703" s="3" t="str">
        <f>VLOOKUP($H703,Customers!$A$1:$I$721,6,FALSE)</f>
        <v>Gujarat</v>
      </c>
      <c r="N703" s="3" t="str">
        <f>VLOOKUP($H703,Customers!$A$1:$I$721,7,FALSE)</f>
        <v>Salaried - Private</v>
      </c>
      <c r="O703" s="3">
        <f>VLOOKUP($H703,Customers!$A$1:$I$721,8,FALSE)</f>
        <v>680000</v>
      </c>
      <c r="P703" s="3" t="str">
        <f>VLOOKUP($H703,Customers!$A$1:$I$721,9,FALSE)</f>
        <v>Individual</v>
      </c>
      <c r="Q703" s="3" t="s">
        <v>205</v>
      </c>
      <c r="R703" s="3" t="str" cm="1">
        <f t="array" ref="R703:Y703">VLOOKUP($Q703,Cars[],{2,3,4,5,6,7,8,9},FALSE)</f>
        <v>Maruti Suzuki</v>
      </c>
      <c r="S703" s="3" t="str">
        <v>Grand Vitara</v>
      </c>
      <c r="T703" s="3" t="str">
        <v>SUV</v>
      </c>
      <c r="U703" s="3" t="str">
        <v>Hybrid</v>
      </c>
      <c r="V703" s="3" t="str">
        <v>Automatic</v>
      </c>
      <c r="W703" s="3">
        <v>1150000</v>
      </c>
      <c r="X703" s="3">
        <v>2022</v>
      </c>
      <c r="Y703" s="3">
        <v>3</v>
      </c>
      <c r="Z703" s="3" t="s">
        <v>225</v>
      </c>
      <c r="AA703" s="3" t="str">
        <f>VLOOKUP(Z703,Dealers[],5,FALSE)</f>
        <v>West</v>
      </c>
      <c r="AB703" s="3" t="str" cm="1">
        <f t="array" ref="AB703:AE703">VLOOKUP($Z703,Dealers[],{2,7,8,9},FALSE)</f>
        <v>Surat Autoplex</v>
      </c>
      <c r="AC703" s="3">
        <v>2010</v>
      </c>
      <c r="AD703" s="3">
        <v>10000</v>
      </c>
      <c r="AE703" s="3">
        <v>4.4000000000000004</v>
      </c>
      <c r="AF703" s="3" t="s">
        <v>226</v>
      </c>
      <c r="AG703" s="3" t="str">
        <f>VLOOKUP($AF703,SalesPerson[],2,FALSE)</f>
        <v>Jatin Kapoor</v>
      </c>
      <c r="AH703" s="3">
        <f>_xlfn.XLOOKUP(AG703,Salespersons!$B:$B,Salespersons!$G:$G,,0)</f>
        <v>5</v>
      </c>
      <c r="AI703" s="3" t="str">
        <f>_xlfn.XLOOKUP(AG703,Salespersons!$B:$B,Salespersons!$I:$I,,0)</f>
        <v>True</v>
      </c>
      <c r="AJ703" s="3" t="s">
        <v>75</v>
      </c>
      <c r="AK703" s="14">
        <f t="shared" si="60"/>
        <v>0</v>
      </c>
      <c r="AL703" s="5">
        <v>0</v>
      </c>
      <c r="AM703" s="5">
        <f t="shared" si="61"/>
        <v>1150000</v>
      </c>
      <c r="AN703" s="16">
        <f t="shared" si="65"/>
        <v>11.5</v>
      </c>
      <c r="AO703" s="3" t="s">
        <v>20</v>
      </c>
      <c r="AP703" s="3" t="s">
        <v>21</v>
      </c>
      <c r="AQ703" s="3" t="s">
        <v>22</v>
      </c>
      <c r="AR703" s="3" t="s">
        <v>24</v>
      </c>
      <c r="AS703" s="3" t="str" cm="1">
        <f t="array" ref="AS703:AW703">VLOOKUP($A703,Feedback[],{2,4,5,6,7},FALSE)</f>
        <v>FB0367</v>
      </c>
      <c r="AT703" s="3">
        <v>4</v>
      </c>
      <c r="AU703" s="3">
        <v>9</v>
      </c>
      <c r="AV703" s="3" t="str">
        <v>Phone</v>
      </c>
      <c r="AW703" s="3" t="str">
        <v>None</v>
      </c>
    </row>
    <row r="704" spans="1:49" x14ac:dyDescent="0.3">
      <c r="A704" s="3" t="s">
        <v>1331</v>
      </c>
      <c r="B704" s="4">
        <v>46007</v>
      </c>
      <c r="C704" s="4" t="str">
        <f t="shared" si="62"/>
        <v>Dec</v>
      </c>
      <c r="D704" s="4" t="str">
        <f t="shared" si="63"/>
        <v>2025</v>
      </c>
      <c r="E704" s="3"/>
      <c r="F704" s="3" t="s">
        <v>114</v>
      </c>
      <c r="G704" s="3" t="str">
        <f t="shared" si="64"/>
        <v/>
      </c>
      <c r="H704" s="3" t="s">
        <v>599</v>
      </c>
      <c r="I704" s="3" t="str">
        <f>VLOOKUP($H704,Customers!$A$1:$I$721,2,FALSE)</f>
        <v>Sneha Malhotra</v>
      </c>
      <c r="J704" s="3" t="str">
        <f>VLOOKUP($H704,Customers!$A$1:$I$721,3,FALSE)</f>
        <v>Female</v>
      </c>
      <c r="K704" s="3">
        <f>VLOOKUP($H704,Customers!$A$1:$I$721,4,FALSE)</f>
        <v>40</v>
      </c>
      <c r="L704" s="3" t="str">
        <f>VLOOKUP($H704,Customers!$A$1:$I$721,5,FALSE)</f>
        <v>Pune</v>
      </c>
      <c r="M704" s="3" t="str">
        <f>VLOOKUP($H704,Customers!$A$1:$I$721,6,FALSE)</f>
        <v>Maharashtra</v>
      </c>
      <c r="N704" s="3" t="str">
        <f>VLOOKUP($H704,Customers!$A$1:$I$721,7,FALSE)</f>
        <v>Salaried - Private</v>
      </c>
      <c r="O704" s="3">
        <f>VLOOKUP($H704,Customers!$A$1:$I$721,8,FALSE)</f>
        <v>1320000</v>
      </c>
      <c r="P704" s="3" t="str">
        <f>VLOOKUP($H704,Customers!$A$1:$I$721,9,FALSE)</f>
        <v>Individual</v>
      </c>
      <c r="Q704" s="3" t="s">
        <v>280</v>
      </c>
      <c r="R704" s="3" t="str" cm="1">
        <f t="array" ref="R704:Y704">VLOOKUP($Q704,Cars[],{2,3,4,5,6,7,8,9},FALSE)</f>
        <v>Toyota</v>
      </c>
      <c r="S704" s="3" t="str">
        <v>Urban Cruiser Hyryder</v>
      </c>
      <c r="T704" s="3" t="str">
        <v>SUV</v>
      </c>
      <c r="U704" s="3" t="str">
        <v>Hybrid</v>
      </c>
      <c r="V704" s="3" t="str">
        <v>Automatic</v>
      </c>
      <c r="W704" s="3">
        <v>1350000</v>
      </c>
      <c r="X704" s="3">
        <v>2022</v>
      </c>
      <c r="Y704" s="3">
        <v>5</v>
      </c>
      <c r="Z704" s="3" t="s">
        <v>43</v>
      </c>
      <c r="AA704" s="3" t="str">
        <f>VLOOKUP(Z704,Dealers[],5,FALSE)</f>
        <v>West</v>
      </c>
      <c r="AB704" s="3" t="str" cm="1">
        <f t="array" ref="AB704:AE704">VLOOKUP($Z704,Dealers[],{2,7,8,9},FALSE)</f>
        <v>Nagpur Motors</v>
      </c>
      <c r="AC704" s="3">
        <v>2019</v>
      </c>
      <c r="AD704" s="3">
        <v>12000</v>
      </c>
      <c r="AE704" s="3">
        <v>4.5999999999999996</v>
      </c>
      <c r="AF704" s="3" t="s">
        <v>372</v>
      </c>
      <c r="AG704" s="3" t="str">
        <f>VLOOKUP($AF704,SalesPerson[],2,FALSE)</f>
        <v>Gaurav Shah</v>
      </c>
      <c r="AH704" s="3">
        <f>_xlfn.XLOOKUP(AG704,Salespersons!$B:$B,Salespersons!$G:$G,,0)</f>
        <v>4</v>
      </c>
      <c r="AI704" s="3" t="str">
        <f>_xlfn.XLOOKUP(AG704,Salespersons!$B:$B,Salespersons!$I:$I,,0)</f>
        <v>True</v>
      </c>
      <c r="AJ704" s="3" t="s">
        <v>75</v>
      </c>
      <c r="AK704" s="14">
        <f t="shared" si="60"/>
        <v>0</v>
      </c>
      <c r="AL704" s="5">
        <v>0</v>
      </c>
      <c r="AM704" s="5">
        <f t="shared" si="61"/>
        <v>1350000</v>
      </c>
      <c r="AN704" s="16">
        <f t="shared" si="65"/>
        <v>13.5</v>
      </c>
      <c r="AO704" s="3" t="s">
        <v>31</v>
      </c>
      <c r="AP704" s="3" t="s">
        <v>96</v>
      </c>
      <c r="AQ704" s="3" t="s">
        <v>119</v>
      </c>
      <c r="AR704" s="3" t="s">
        <v>24</v>
      </c>
      <c r="AS704" s="3" t="s">
        <v>4646</v>
      </c>
      <c r="AT704" s="3" t="s">
        <v>4646</v>
      </c>
      <c r="AU704" s="3" t="s">
        <v>4646</v>
      </c>
      <c r="AV704" s="3" t="s">
        <v>4646</v>
      </c>
      <c r="AW704" s="3" t="s">
        <v>4646</v>
      </c>
    </row>
    <row r="705" spans="1:49" x14ac:dyDescent="0.3">
      <c r="A705" s="3" t="s">
        <v>1332</v>
      </c>
      <c r="B705" s="4">
        <v>46009</v>
      </c>
      <c r="C705" s="4" t="str">
        <f t="shared" si="62"/>
        <v>Dec</v>
      </c>
      <c r="D705" s="4" t="str">
        <f t="shared" si="63"/>
        <v>2025</v>
      </c>
      <c r="E705" s="4">
        <v>46033</v>
      </c>
      <c r="F705" s="3" t="s">
        <v>23</v>
      </c>
      <c r="G705" s="3">
        <f t="shared" si="64"/>
        <v>24</v>
      </c>
      <c r="H705" s="3" t="s">
        <v>61</v>
      </c>
      <c r="I705" s="3" t="str">
        <f>VLOOKUP($H705,Customers!$A$1:$I$721,2,FALSE)</f>
        <v>Siddharth Khanna</v>
      </c>
      <c r="J705" s="3" t="str">
        <f>VLOOKUP($H705,Customers!$A$1:$I$721,3,FALSE)</f>
        <v>Male</v>
      </c>
      <c r="K705" s="3">
        <f>VLOOKUP($H705,Customers!$A$1:$I$721,4,FALSE)</f>
        <v>21</v>
      </c>
      <c r="L705" s="3" t="str">
        <f>VLOOKUP($H705,Customers!$A$1:$I$721,5,FALSE)</f>
        <v>Bhubaneswar</v>
      </c>
      <c r="M705" s="3" t="str">
        <f>VLOOKUP($H705,Customers!$A$1:$I$721,6,FALSE)</f>
        <v>Odisha</v>
      </c>
      <c r="N705" s="3" t="str">
        <f>VLOOKUP($H705,Customers!$A$1:$I$721,7,FALSE)</f>
        <v>Salaried - Private</v>
      </c>
      <c r="O705" s="3">
        <f>VLOOKUP($H705,Customers!$A$1:$I$721,8,FALSE)</f>
        <v>1070000</v>
      </c>
      <c r="P705" s="3" t="str">
        <f>VLOOKUP($H705,Customers!$A$1:$I$721,9,FALSE)</f>
        <v>Individual</v>
      </c>
      <c r="Q705" s="3" t="s">
        <v>283</v>
      </c>
      <c r="R705" s="3" t="str" cm="1">
        <f t="array" ref="R705:Y705">VLOOKUP($Q705,Cars[],{2,3,4,5,6,7,8,9},FALSE)</f>
        <v>Mahindra</v>
      </c>
      <c r="S705" s="3" t="str">
        <v>Thar</v>
      </c>
      <c r="T705" s="3" t="str">
        <v>SUV</v>
      </c>
      <c r="U705" s="3" t="str">
        <v>Diesel</v>
      </c>
      <c r="V705" s="3" t="str">
        <v>Manual</v>
      </c>
      <c r="W705" s="3">
        <v>1250000</v>
      </c>
      <c r="X705" s="3">
        <v>2020</v>
      </c>
      <c r="Y705" s="3">
        <v>2</v>
      </c>
      <c r="Z705" s="3" t="s">
        <v>63</v>
      </c>
      <c r="AA705" s="3" t="str">
        <f>VLOOKUP(Z705,Dealers[],5,FALSE)</f>
        <v>East</v>
      </c>
      <c r="AB705" s="3" t="str" cm="1">
        <f t="array" ref="AB705:AE705">VLOOKUP($Z705,Dealers[],{2,7,8,9},FALSE)</f>
        <v>Bhubaneswar Motors</v>
      </c>
      <c r="AC705" s="3">
        <v>2008</v>
      </c>
      <c r="AD705" s="3">
        <v>4500</v>
      </c>
      <c r="AE705" s="3">
        <v>4.3</v>
      </c>
      <c r="AF705" s="3" t="s">
        <v>259</v>
      </c>
      <c r="AG705" s="3" t="str">
        <f>VLOOKUP($AF705,SalesPerson[],2,FALSE)</f>
        <v>Siddharth Joshi</v>
      </c>
      <c r="AH705" s="3">
        <f>_xlfn.XLOOKUP(AG705,Salespersons!$B:$B,Salespersons!$G:$G,,0)</f>
        <v>8</v>
      </c>
      <c r="AI705" s="3" t="str">
        <f>_xlfn.XLOOKUP(AG705,Salespersons!$B:$B,Salespersons!$I:$I,,0)</f>
        <v>True</v>
      </c>
      <c r="AJ705" s="3" t="s">
        <v>45</v>
      </c>
      <c r="AK705" s="14">
        <f t="shared" si="60"/>
        <v>0</v>
      </c>
      <c r="AL705" s="5">
        <v>0</v>
      </c>
      <c r="AM705" s="5">
        <f t="shared" si="61"/>
        <v>1250000</v>
      </c>
      <c r="AN705" s="16">
        <f t="shared" si="65"/>
        <v>12.5</v>
      </c>
      <c r="AO705" s="3" t="s">
        <v>20</v>
      </c>
      <c r="AP705" s="3" t="s">
        <v>21</v>
      </c>
      <c r="AQ705" s="3" t="s">
        <v>46</v>
      </c>
      <c r="AR705" s="3" t="s">
        <v>24</v>
      </c>
      <c r="AS705" s="3" t="s">
        <v>4646</v>
      </c>
      <c r="AT705" s="3" t="s">
        <v>4646</v>
      </c>
      <c r="AU705" s="3" t="s">
        <v>4646</v>
      </c>
      <c r="AV705" s="3" t="s">
        <v>4646</v>
      </c>
      <c r="AW705" s="3" t="s">
        <v>4646</v>
      </c>
    </row>
    <row r="706" spans="1:49" x14ac:dyDescent="0.3">
      <c r="A706" s="3" t="s">
        <v>1333</v>
      </c>
      <c r="B706" s="4">
        <v>46010</v>
      </c>
      <c r="C706" s="4" t="str">
        <f t="shared" si="62"/>
        <v>Dec</v>
      </c>
      <c r="D706" s="4" t="str">
        <f t="shared" si="63"/>
        <v>2025</v>
      </c>
      <c r="E706" s="4">
        <v>46028</v>
      </c>
      <c r="F706" s="3" t="s">
        <v>23</v>
      </c>
      <c r="G706" s="3">
        <f t="shared" si="64"/>
        <v>18</v>
      </c>
      <c r="H706" s="3" t="s">
        <v>419</v>
      </c>
      <c r="I706" s="3" t="str">
        <f>VLOOKUP($H706,Customers!$A$1:$I$721,2,FALSE)</f>
        <v>Vinod Joshi</v>
      </c>
      <c r="J706" s="3" t="str">
        <f>VLOOKUP($H706,Customers!$A$1:$I$721,3,FALSE)</f>
        <v>Male</v>
      </c>
      <c r="K706" s="3">
        <f>VLOOKUP($H706,Customers!$A$1:$I$721,4,FALSE)</f>
        <v>40</v>
      </c>
      <c r="L706" s="3" t="str">
        <f>VLOOKUP($H706,Customers!$A$1:$I$721,5,FALSE)</f>
        <v>Ludhiana</v>
      </c>
      <c r="M706" s="3" t="str">
        <f>VLOOKUP($H706,Customers!$A$1:$I$721,6,FALSE)</f>
        <v>Punjab</v>
      </c>
      <c r="N706" s="3" t="str">
        <f>VLOOKUP($H706,Customers!$A$1:$I$721,7,FALSE)</f>
        <v>Business Owner</v>
      </c>
      <c r="O706" s="3">
        <f>VLOOKUP($H706,Customers!$A$1:$I$721,8,FALSE)</f>
        <v>1660000</v>
      </c>
      <c r="P706" s="3" t="str">
        <f>VLOOKUP($H706,Customers!$A$1:$I$721,9,FALSE)</f>
        <v>Individual</v>
      </c>
      <c r="Q706" s="3" t="s">
        <v>99</v>
      </c>
      <c r="R706" s="3" t="str" cm="1">
        <f t="array" ref="R706:Y706">VLOOKUP($Q706,Cars[],{2,3,4,5,6,7,8,9},FALSE)</f>
        <v>Volkswagen</v>
      </c>
      <c r="S706" s="3" t="str">
        <v>Virtus</v>
      </c>
      <c r="T706" s="3" t="str">
        <v>Sedan</v>
      </c>
      <c r="U706" s="3" t="str">
        <v>Petrol</v>
      </c>
      <c r="V706" s="3" t="str">
        <v>Automatic</v>
      </c>
      <c r="W706" s="3">
        <v>1350000</v>
      </c>
      <c r="X706" s="3">
        <v>2022</v>
      </c>
      <c r="Y706" s="3">
        <v>3</v>
      </c>
      <c r="Z706" s="3" t="s">
        <v>28</v>
      </c>
      <c r="AA706" s="3" t="str">
        <f>VLOOKUP(Z706,Dealers[],5,FALSE)</f>
        <v>North</v>
      </c>
      <c r="AB706" s="3" t="str" cm="1">
        <f t="array" ref="AB706:AE706">VLOOKUP($Z706,Dealers[],{2,7,8,9},FALSE)</f>
        <v>Ludhiana Wheels</v>
      </c>
      <c r="AC706" s="3">
        <v>2010</v>
      </c>
      <c r="AD706" s="3">
        <v>12000</v>
      </c>
      <c r="AE706" s="3">
        <v>4</v>
      </c>
      <c r="AF706" s="3" t="s">
        <v>29</v>
      </c>
      <c r="AG706" s="3" t="str">
        <f>VLOOKUP($AF706,SalesPerson[],2,FALSE)</f>
        <v>Harsh Nair</v>
      </c>
      <c r="AH706" s="3">
        <f>_xlfn.XLOOKUP(AG706,Salespersons!$B:$B,Salespersons!$G:$G,,0)</f>
        <v>8</v>
      </c>
      <c r="AI706" s="3" t="str">
        <f>_xlfn.XLOOKUP(AG706,Salespersons!$B:$B,Salespersons!$I:$I,,0)</f>
        <v>True</v>
      </c>
      <c r="AJ706" s="3" t="s">
        <v>59</v>
      </c>
      <c r="AK706" s="14">
        <f t="shared" ref="AK706:AK769" si="66">AL706/W706</f>
        <v>0</v>
      </c>
      <c r="AL706" s="5">
        <v>0</v>
      </c>
      <c r="AM706" s="5">
        <f t="shared" ref="AM706:AM769" si="67">W706-AL706</f>
        <v>1350000</v>
      </c>
      <c r="AN706" s="16">
        <f t="shared" si="65"/>
        <v>13.5</v>
      </c>
      <c r="AO706" s="3" t="s">
        <v>20</v>
      </c>
      <c r="AP706" s="3" t="s">
        <v>21</v>
      </c>
      <c r="AQ706" s="3" t="s">
        <v>22</v>
      </c>
      <c r="AR706" s="3" t="s">
        <v>24</v>
      </c>
      <c r="AS706" s="3" t="s">
        <v>4646</v>
      </c>
      <c r="AT706" s="3" t="s">
        <v>4646</v>
      </c>
      <c r="AU706" s="3" t="s">
        <v>4646</v>
      </c>
      <c r="AV706" s="3" t="s">
        <v>4646</v>
      </c>
      <c r="AW706" s="3" t="s">
        <v>4646</v>
      </c>
    </row>
    <row r="707" spans="1:49" x14ac:dyDescent="0.3">
      <c r="A707" s="3" t="s">
        <v>1334</v>
      </c>
      <c r="B707" s="4">
        <v>46011</v>
      </c>
      <c r="C707" s="4" t="str">
        <f t="shared" ref="C707:C770" si="68">TEXT(B707,"mmm")</f>
        <v>Dec</v>
      </c>
      <c r="D707" s="4" t="str">
        <f t="shared" ref="D707:D770" si="69">TEXT(B707,"yyyy")</f>
        <v>2025</v>
      </c>
      <c r="E707" s="3"/>
      <c r="F707" s="3" t="s">
        <v>114</v>
      </c>
      <c r="G707" s="3" t="str">
        <f t="shared" ref="G707:G770" si="70">IF(E707=0,"",E707-B707)</f>
        <v/>
      </c>
      <c r="H707" s="3" t="s">
        <v>1237</v>
      </c>
      <c r="I707" s="3" t="str">
        <f>VLOOKUP($H707,Customers!$A$1:$I$721,2,FALSE)</f>
        <v>Tanvi Agarwal</v>
      </c>
      <c r="J707" s="3" t="str">
        <f>VLOOKUP($H707,Customers!$A$1:$I$721,3,FALSE)</f>
        <v>Female</v>
      </c>
      <c r="K707" s="3">
        <f>VLOOKUP($H707,Customers!$A$1:$I$721,4,FALSE)</f>
        <v>53</v>
      </c>
      <c r="L707" s="3" t="str">
        <f>VLOOKUP($H707,Customers!$A$1:$I$721,5,FALSE)</f>
        <v>Ahmedabad</v>
      </c>
      <c r="M707" s="3" t="str">
        <f>VLOOKUP($H707,Customers!$A$1:$I$721,6,FALSE)</f>
        <v>Gujarat</v>
      </c>
      <c r="N707" s="3" t="str">
        <f>VLOOKUP($H707,Customers!$A$1:$I$721,7,FALSE)</f>
        <v>Farmer</v>
      </c>
      <c r="O707" s="3">
        <f>VLOOKUP($H707,Customers!$A$1:$I$721,8,FALSE)</f>
        <v>320000</v>
      </c>
      <c r="P707" s="3" t="str">
        <f>VLOOKUP($H707,Customers!$A$1:$I$721,9,FALSE)</f>
        <v>Individual</v>
      </c>
      <c r="Q707" s="3" t="s">
        <v>36</v>
      </c>
      <c r="R707" s="3" t="str" cm="1">
        <f t="array" ref="R707:Y707">VLOOKUP($Q707,Cars[],{2,3,4,5,6,7,8,9},FALSE)</f>
        <v>Tata</v>
      </c>
      <c r="S707" s="3" t="str">
        <v>Punch</v>
      </c>
      <c r="T707" s="3" t="str">
        <v>SUV</v>
      </c>
      <c r="U707" s="3" t="str">
        <v>Petrol</v>
      </c>
      <c r="V707" s="3" t="str">
        <v>Manual</v>
      </c>
      <c r="W707" s="3">
        <v>650000</v>
      </c>
      <c r="X707" s="3">
        <v>2021</v>
      </c>
      <c r="Y707" s="3">
        <v>3</v>
      </c>
      <c r="Z707" s="3" t="s">
        <v>225</v>
      </c>
      <c r="AA707" s="3" t="str">
        <f>VLOOKUP(Z707,Dealers[],5,FALSE)</f>
        <v>West</v>
      </c>
      <c r="AB707" s="3" t="str" cm="1">
        <f t="array" ref="AB707:AE707">VLOOKUP($Z707,Dealers[],{2,7,8,9},FALSE)</f>
        <v>Surat Autoplex</v>
      </c>
      <c r="AC707" s="3">
        <v>2010</v>
      </c>
      <c r="AD707" s="3">
        <v>10000</v>
      </c>
      <c r="AE707" s="3">
        <v>4.4000000000000004</v>
      </c>
      <c r="AF707" s="3" t="s">
        <v>240</v>
      </c>
      <c r="AG707" s="3" t="str">
        <f>VLOOKUP($AF707,SalesPerson[],2,FALSE)</f>
        <v>Vivek Mehta</v>
      </c>
      <c r="AH707" s="3">
        <f>_xlfn.XLOOKUP(AG707,Salespersons!$B:$B,Salespersons!$G:$G,,0)</f>
        <v>4</v>
      </c>
      <c r="AI707" s="3" t="str">
        <f>_xlfn.XLOOKUP(AG707,Salespersons!$B:$B,Salespersons!$I:$I,,0)</f>
        <v>True</v>
      </c>
      <c r="AJ707" s="3" t="s">
        <v>19</v>
      </c>
      <c r="AK707" s="14">
        <f t="shared" si="66"/>
        <v>4.9230769230769231E-2</v>
      </c>
      <c r="AL707" s="5">
        <v>32000</v>
      </c>
      <c r="AM707" s="5">
        <f t="shared" si="67"/>
        <v>618000</v>
      </c>
      <c r="AN707" s="16">
        <f t="shared" ref="AN707:AN770" si="71">AM707/100000</f>
        <v>6.18</v>
      </c>
      <c r="AO707" s="3" t="s">
        <v>20</v>
      </c>
      <c r="AP707" s="3" t="s">
        <v>21</v>
      </c>
      <c r="AQ707" s="3" t="s">
        <v>122</v>
      </c>
      <c r="AR707" s="3" t="s">
        <v>24</v>
      </c>
      <c r="AS707" s="3" t="s">
        <v>4646</v>
      </c>
      <c r="AT707" s="3" t="s">
        <v>4646</v>
      </c>
      <c r="AU707" s="3" t="s">
        <v>4646</v>
      </c>
      <c r="AV707" s="3" t="s">
        <v>4646</v>
      </c>
      <c r="AW707" s="3" t="s">
        <v>4646</v>
      </c>
    </row>
    <row r="708" spans="1:49" x14ac:dyDescent="0.3">
      <c r="A708" s="3" t="s">
        <v>1335</v>
      </c>
      <c r="B708" s="4">
        <v>46011</v>
      </c>
      <c r="C708" s="4" t="str">
        <f t="shared" si="68"/>
        <v>Dec</v>
      </c>
      <c r="D708" s="4" t="str">
        <f t="shared" si="69"/>
        <v>2025</v>
      </c>
      <c r="E708" s="4">
        <v>46035</v>
      </c>
      <c r="F708" s="3" t="s">
        <v>23</v>
      </c>
      <c r="G708" s="3">
        <f t="shared" si="70"/>
        <v>24</v>
      </c>
      <c r="H708" s="3" t="s">
        <v>1336</v>
      </c>
      <c r="I708" s="3" t="str">
        <f>VLOOKUP($H708,Customers!$A$1:$I$721,2,FALSE)</f>
        <v>Harsh Nair</v>
      </c>
      <c r="J708" s="3" t="str">
        <f>VLOOKUP($H708,Customers!$A$1:$I$721,3,FALSE)</f>
        <v>Male</v>
      </c>
      <c r="K708" s="3">
        <f>VLOOKUP($H708,Customers!$A$1:$I$721,4,FALSE)</f>
        <v>37</v>
      </c>
      <c r="L708" s="3" t="str">
        <f>VLOOKUP($H708,Customers!$A$1:$I$721,5,FALSE)</f>
        <v>Guwahati</v>
      </c>
      <c r="M708" s="3" t="str">
        <f>VLOOKUP($H708,Customers!$A$1:$I$721,6,FALSE)</f>
        <v>Assam</v>
      </c>
      <c r="N708" s="3" t="str">
        <f>VLOOKUP($H708,Customers!$A$1:$I$721,7,FALSE)</f>
        <v>Business Owner</v>
      </c>
      <c r="O708" s="3">
        <f>VLOOKUP($H708,Customers!$A$1:$I$721,8,FALSE)</f>
        <v>1320000</v>
      </c>
      <c r="P708" s="3" t="str">
        <f>VLOOKUP($H708,Customers!$A$1:$I$721,9,FALSE)</f>
        <v>Individual</v>
      </c>
      <c r="Q708" s="3" t="s">
        <v>50</v>
      </c>
      <c r="R708" s="3" t="str" cm="1">
        <f t="array" ref="R708:Y708">VLOOKUP($Q708,Cars[],{2,3,4,5,6,7,8,9},FALSE)</f>
        <v>Hyundai</v>
      </c>
      <c r="S708" s="3" t="str">
        <v>Venue</v>
      </c>
      <c r="T708" s="3" t="str">
        <v>SUV</v>
      </c>
      <c r="U708" s="3" t="str">
        <v>Petrol</v>
      </c>
      <c r="V708" s="3" t="str">
        <v>Manual</v>
      </c>
      <c r="W708" s="3">
        <v>800000</v>
      </c>
      <c r="X708" s="3">
        <v>2022</v>
      </c>
      <c r="Y708" s="3">
        <v>3</v>
      </c>
      <c r="Z708" s="3" t="s">
        <v>134</v>
      </c>
      <c r="AA708" s="3" t="str">
        <f>VLOOKUP(Z708,Dealers[],5,FALSE)</f>
        <v>East</v>
      </c>
      <c r="AB708" s="3" t="str" cm="1">
        <f t="array" ref="AB708:AE708">VLOOKUP($Z708,Dealers[],{2,7,8,9},FALSE)</f>
        <v>Guwahati Automobiles</v>
      </c>
      <c r="AC708" s="3">
        <v>2005</v>
      </c>
      <c r="AD708" s="3">
        <v>12000</v>
      </c>
      <c r="AE708" s="3">
        <v>4.4000000000000004</v>
      </c>
      <c r="AF708" s="3" t="s">
        <v>183</v>
      </c>
      <c r="AG708" s="3" t="str">
        <f>VLOOKUP($AF708,SalesPerson[],2,FALSE)</f>
        <v>Varun Yadav</v>
      </c>
      <c r="AH708" s="3">
        <f>_xlfn.XLOOKUP(AG708,Salespersons!$B:$B,Salespersons!$G:$G,,0)</f>
        <v>6</v>
      </c>
      <c r="AI708" s="3" t="str">
        <f>_xlfn.XLOOKUP(AG708,Salespersons!$B:$B,Salespersons!$I:$I,,0)</f>
        <v>True</v>
      </c>
      <c r="AJ708" s="3" t="s">
        <v>75</v>
      </c>
      <c r="AK708" s="14">
        <f t="shared" si="66"/>
        <v>2.8750000000000001E-2</v>
      </c>
      <c r="AL708" s="5">
        <v>23000</v>
      </c>
      <c r="AM708" s="5">
        <f t="shared" si="67"/>
        <v>777000</v>
      </c>
      <c r="AN708" s="16">
        <f t="shared" si="71"/>
        <v>7.77</v>
      </c>
      <c r="AO708" s="3" t="s">
        <v>95</v>
      </c>
      <c r="AP708" s="3" t="s">
        <v>70</v>
      </c>
      <c r="AQ708" s="3" t="s">
        <v>119</v>
      </c>
      <c r="AR708" s="3" t="s">
        <v>47</v>
      </c>
      <c r="AS708" s="3" t="str" cm="1">
        <f t="array" ref="AS708:AW708">VLOOKUP($A708,Feedback[],{2,4,5,6,7},FALSE)</f>
        <v>FB0368</v>
      </c>
      <c r="AT708" s="3">
        <v>1</v>
      </c>
      <c r="AU708" s="3">
        <v>1</v>
      </c>
      <c r="AV708" s="3" t="str">
        <v>Email</v>
      </c>
      <c r="AW708" s="3" t="str">
        <v>Vehicle Quality</v>
      </c>
    </row>
    <row r="709" spans="1:49" x14ac:dyDescent="0.3">
      <c r="A709" s="3" t="s">
        <v>1337</v>
      </c>
      <c r="B709" s="4">
        <v>46012</v>
      </c>
      <c r="C709" s="4" t="str">
        <f t="shared" si="68"/>
        <v>Dec</v>
      </c>
      <c r="D709" s="4" t="str">
        <f t="shared" si="69"/>
        <v>2025</v>
      </c>
      <c r="E709" s="4">
        <v>46047</v>
      </c>
      <c r="F709" s="3" t="s">
        <v>23</v>
      </c>
      <c r="G709" s="3">
        <f t="shared" si="70"/>
        <v>35</v>
      </c>
      <c r="H709" s="3" t="s">
        <v>588</v>
      </c>
      <c r="I709" s="3" t="str">
        <f>VLOOKUP($H709,Customers!$A$1:$I$721,2,FALSE)</f>
        <v>Ramesh Yadav</v>
      </c>
      <c r="J709" s="3" t="str">
        <f>VLOOKUP($H709,Customers!$A$1:$I$721,3,FALSE)</f>
        <v>Male</v>
      </c>
      <c r="K709" s="3">
        <f>VLOOKUP($H709,Customers!$A$1:$I$721,4,FALSE)</f>
        <v>50</v>
      </c>
      <c r="L709" s="3" t="str">
        <f>VLOOKUP($H709,Customers!$A$1:$I$721,5,FALSE)</f>
        <v>Chennai</v>
      </c>
      <c r="M709" s="3" t="str">
        <f>VLOOKUP($H709,Customers!$A$1:$I$721,6,FALSE)</f>
        <v>Tamil Nadu</v>
      </c>
      <c r="N709" s="3" t="str">
        <f>VLOOKUP($H709,Customers!$A$1:$I$721,7,FALSE)</f>
        <v>Farmer</v>
      </c>
      <c r="O709" s="3">
        <f>VLOOKUP($H709,Customers!$A$1:$I$721,8,FALSE)</f>
        <v>790000</v>
      </c>
      <c r="P709" s="3" t="str">
        <f>VLOOKUP($H709,Customers!$A$1:$I$721,9,FALSE)</f>
        <v>Individual</v>
      </c>
      <c r="Q709" s="3" t="s">
        <v>99</v>
      </c>
      <c r="R709" s="3" t="str" cm="1">
        <f t="array" ref="R709:Y709">VLOOKUP($Q709,Cars[],{2,3,4,5,6,7,8,9},FALSE)</f>
        <v>Volkswagen</v>
      </c>
      <c r="S709" s="3" t="str">
        <v>Virtus</v>
      </c>
      <c r="T709" s="3" t="str">
        <v>Sedan</v>
      </c>
      <c r="U709" s="3" t="str">
        <v>Petrol</v>
      </c>
      <c r="V709" s="3" t="str">
        <v>Automatic</v>
      </c>
      <c r="W709" s="3">
        <v>1350000</v>
      </c>
      <c r="X709" s="3">
        <v>2022</v>
      </c>
      <c r="Y709" s="3">
        <v>3</v>
      </c>
      <c r="Z709" s="3" t="s">
        <v>173</v>
      </c>
      <c r="AA709" s="3" t="str">
        <f>VLOOKUP(Z709,Dealers[],5,FALSE)</f>
        <v>South</v>
      </c>
      <c r="AB709" s="3" t="str" cm="1">
        <f t="array" ref="AB709:AE709">VLOOKUP($Z709,Dealers[],{2,7,8,9},FALSE)</f>
        <v>Chennai Wheels</v>
      </c>
      <c r="AC709" s="3">
        <v>2007</v>
      </c>
      <c r="AD709" s="3">
        <v>4500</v>
      </c>
      <c r="AE709" s="3">
        <v>4.7</v>
      </c>
      <c r="AF709" s="3" t="s">
        <v>233</v>
      </c>
      <c r="AG709" s="3" t="str">
        <f>VLOOKUP($AF709,SalesPerson[],2,FALSE)</f>
        <v>Anjali Joshi</v>
      </c>
      <c r="AH709" s="3">
        <f>_xlfn.XLOOKUP(AG709,Salespersons!$B:$B,Salespersons!$G:$G,,0)</f>
        <v>8</v>
      </c>
      <c r="AI709" s="3" t="str">
        <f>_xlfn.XLOOKUP(AG709,Salespersons!$B:$B,Salespersons!$I:$I,,0)</f>
        <v>True</v>
      </c>
      <c r="AJ709" s="3" t="s">
        <v>78</v>
      </c>
      <c r="AK709" s="14">
        <f t="shared" si="66"/>
        <v>2.7407407407407408E-2</v>
      </c>
      <c r="AL709" s="5">
        <v>37000</v>
      </c>
      <c r="AM709" s="5">
        <f t="shared" si="67"/>
        <v>1313000</v>
      </c>
      <c r="AN709" s="16">
        <f t="shared" si="71"/>
        <v>13.13</v>
      </c>
      <c r="AO709" s="3" t="s">
        <v>31</v>
      </c>
      <c r="AP709" s="3" t="s">
        <v>32</v>
      </c>
      <c r="AQ709" s="3" t="s">
        <v>33</v>
      </c>
      <c r="AR709" s="3" t="s">
        <v>24</v>
      </c>
      <c r="AS709" s="3" t="str" cm="1">
        <f t="array" ref="AS709:AW709">VLOOKUP($A709,Feedback[],{2,4,5,6,7},FALSE)</f>
        <v>FB0369</v>
      </c>
      <c r="AT709" s="3">
        <v>2</v>
      </c>
      <c r="AU709" s="3">
        <v>3</v>
      </c>
      <c r="AV709" s="3" t="str">
        <v>Online Survey</v>
      </c>
      <c r="AW709" s="3" t="str">
        <v>After-Sales Support</v>
      </c>
    </row>
    <row r="710" spans="1:49" x14ac:dyDescent="0.3">
      <c r="A710" s="3" t="s">
        <v>1338</v>
      </c>
      <c r="B710" s="4">
        <v>46012</v>
      </c>
      <c r="C710" s="4" t="str">
        <f t="shared" si="68"/>
        <v>Dec</v>
      </c>
      <c r="D710" s="4" t="str">
        <f t="shared" si="69"/>
        <v>2025</v>
      </c>
      <c r="E710" s="4">
        <v>46035</v>
      </c>
      <c r="F710" s="3" t="s">
        <v>23</v>
      </c>
      <c r="G710" s="3">
        <f t="shared" si="70"/>
        <v>23</v>
      </c>
      <c r="H710" s="3" t="s">
        <v>664</v>
      </c>
      <c r="I710" s="3" t="str">
        <f>VLOOKUP($H710,Customers!$A$1:$I$721,2,FALSE)</f>
        <v>Rahul Yadav</v>
      </c>
      <c r="J710" s="3" t="str">
        <f>VLOOKUP($H710,Customers!$A$1:$I$721,3,FALSE)</f>
        <v>Male</v>
      </c>
      <c r="K710" s="3">
        <f>VLOOKUP($H710,Customers!$A$1:$I$721,4,FALSE)</f>
        <v>41</v>
      </c>
      <c r="L710" s="3" t="str">
        <f>VLOOKUP($H710,Customers!$A$1:$I$721,5,FALSE)</f>
        <v>Ludhiana</v>
      </c>
      <c r="M710" s="3" t="str">
        <f>VLOOKUP($H710,Customers!$A$1:$I$721,6,FALSE)</f>
        <v>Punjab</v>
      </c>
      <c r="N710" s="3" t="str">
        <f>VLOOKUP($H710,Customers!$A$1:$I$721,7,FALSE)</f>
        <v>Salaried - Private</v>
      </c>
      <c r="O710" s="3">
        <f>VLOOKUP($H710,Customers!$A$1:$I$721,8,FALSE)</f>
        <v>1460000</v>
      </c>
      <c r="P710" s="3" t="str">
        <f>VLOOKUP($H710,Customers!$A$1:$I$721,9,FALSE)</f>
        <v>Individual</v>
      </c>
      <c r="Q710" s="3" t="s">
        <v>145</v>
      </c>
      <c r="R710" s="3" t="str" cm="1">
        <f t="array" ref="R710:Y710">VLOOKUP($Q710,Cars[],{2,3,4,5,6,7,8,9},FALSE)</f>
        <v>Hyundai</v>
      </c>
      <c r="S710" s="3" t="str">
        <v>i20</v>
      </c>
      <c r="T710" s="3" t="str">
        <v>Hatchback</v>
      </c>
      <c r="U710" s="3" t="str">
        <v>Petrol</v>
      </c>
      <c r="V710" s="3" t="str">
        <v>Automatic</v>
      </c>
      <c r="W710" s="3">
        <v>780000</v>
      </c>
      <c r="X710" s="3">
        <v>2023</v>
      </c>
      <c r="Y710" s="3">
        <v>2</v>
      </c>
      <c r="Z710" s="3" t="s">
        <v>173</v>
      </c>
      <c r="AA710" s="3" t="str">
        <f>VLOOKUP(Z710,Dealers[],5,FALSE)</f>
        <v>South</v>
      </c>
      <c r="AB710" s="3" t="str" cm="1">
        <f t="array" ref="AB710:AE710">VLOOKUP($Z710,Dealers[],{2,7,8,9},FALSE)</f>
        <v>Chennai Wheels</v>
      </c>
      <c r="AC710" s="3">
        <v>2007</v>
      </c>
      <c r="AD710" s="3">
        <v>4500</v>
      </c>
      <c r="AE710" s="3">
        <v>4.7</v>
      </c>
      <c r="AF710" s="3" t="s">
        <v>447</v>
      </c>
      <c r="AG710" s="3" t="str">
        <f>VLOOKUP($AF710,SalesPerson[],2,FALSE)</f>
        <v>Karan Saini</v>
      </c>
      <c r="AH710" s="3">
        <f>_xlfn.XLOOKUP(AG710,Salespersons!$B:$B,Salespersons!$G:$G,,0)</f>
        <v>5</v>
      </c>
      <c r="AI710" s="3" t="str">
        <f>_xlfn.XLOOKUP(AG710,Salespersons!$B:$B,Salespersons!$I:$I,,0)</f>
        <v>True</v>
      </c>
      <c r="AJ710" s="3" t="s">
        <v>59</v>
      </c>
      <c r="AK710" s="14">
        <f t="shared" si="66"/>
        <v>1.0256410256410256E-2</v>
      </c>
      <c r="AL710" s="5">
        <v>8000</v>
      </c>
      <c r="AM710" s="5">
        <f t="shared" si="67"/>
        <v>772000</v>
      </c>
      <c r="AN710" s="16">
        <f t="shared" si="71"/>
        <v>7.72</v>
      </c>
      <c r="AO710" s="3" t="s">
        <v>20</v>
      </c>
      <c r="AP710" s="3" t="s">
        <v>21</v>
      </c>
      <c r="AQ710" s="3" t="s">
        <v>86</v>
      </c>
      <c r="AR710" s="3" t="s">
        <v>24</v>
      </c>
      <c r="AS710" s="3" t="s">
        <v>4646</v>
      </c>
      <c r="AT710" s="3" t="s">
        <v>4646</v>
      </c>
      <c r="AU710" s="3" t="s">
        <v>4646</v>
      </c>
      <c r="AV710" s="3" t="s">
        <v>4646</v>
      </c>
      <c r="AW710" s="3" t="s">
        <v>4646</v>
      </c>
    </row>
    <row r="711" spans="1:49" x14ac:dyDescent="0.3">
      <c r="A711" s="3" t="s">
        <v>1339</v>
      </c>
      <c r="B711" s="4">
        <v>46014</v>
      </c>
      <c r="C711" s="4" t="str">
        <f t="shared" si="68"/>
        <v>Dec</v>
      </c>
      <c r="D711" s="4" t="str">
        <f t="shared" si="69"/>
        <v>2025</v>
      </c>
      <c r="E711" s="4">
        <v>46021</v>
      </c>
      <c r="F711" s="3" t="s">
        <v>23</v>
      </c>
      <c r="G711" s="3">
        <f t="shared" si="70"/>
        <v>7</v>
      </c>
      <c r="H711" s="3" t="s">
        <v>1007</v>
      </c>
      <c r="I711" s="3" t="str">
        <f>VLOOKUP($H711,Customers!$A$1:$I$721,2,FALSE)</f>
        <v>Meera Singh</v>
      </c>
      <c r="J711" s="3" t="str">
        <f>VLOOKUP($H711,Customers!$A$1:$I$721,3,FALSE)</f>
        <v>Female</v>
      </c>
      <c r="K711" s="3">
        <f>VLOOKUP($H711,Customers!$A$1:$I$721,4,FALSE)</f>
        <v>33</v>
      </c>
      <c r="L711" s="3" t="str">
        <f>VLOOKUP($H711,Customers!$A$1:$I$721,5,FALSE)</f>
        <v>Ahmedabad</v>
      </c>
      <c r="M711" s="3" t="str">
        <f>VLOOKUP($H711,Customers!$A$1:$I$721,6,FALSE)</f>
        <v>Gujarat</v>
      </c>
      <c r="N711" s="3" t="str">
        <f>VLOOKUP($H711,Customers!$A$1:$I$721,7,FALSE)</f>
        <v>Business Owner</v>
      </c>
      <c r="O711" s="3">
        <f>VLOOKUP($H711,Customers!$A$1:$I$721,8,FALSE)</f>
        <v>1870000</v>
      </c>
      <c r="P711" s="3" t="str">
        <f>VLOOKUP($H711,Customers!$A$1:$I$721,9,FALSE)</f>
        <v>Individual</v>
      </c>
      <c r="Q711" s="3" t="s">
        <v>62</v>
      </c>
      <c r="R711" s="3" t="str" cm="1">
        <f t="array" ref="R711:Y711">VLOOKUP($Q711,Cars[],{2,3,4,5,6,7,8,9},FALSE)</f>
        <v>Honda</v>
      </c>
      <c r="S711" s="3" t="str">
        <v>City</v>
      </c>
      <c r="T711" s="3" t="str">
        <v>Sedan</v>
      </c>
      <c r="U711" s="3" t="str">
        <v>Petrol</v>
      </c>
      <c r="V711" s="3" t="str">
        <v>Automatic</v>
      </c>
      <c r="W711" s="3">
        <v>1250000</v>
      </c>
      <c r="X711" s="3">
        <v>2023</v>
      </c>
      <c r="Y711" s="3">
        <v>4</v>
      </c>
      <c r="Z711" s="3" t="s">
        <v>209</v>
      </c>
      <c r="AA711" s="3" t="str">
        <f>VLOOKUP(Z711,Dealers[],5,FALSE)</f>
        <v>West</v>
      </c>
      <c r="AB711" s="3" t="str" cm="1">
        <f t="array" ref="AB711:AE711">VLOOKUP($Z711,Dealers[],{2,7,8,9},FALSE)</f>
        <v>Ahmedabad Auto Hub</v>
      </c>
      <c r="AC711" s="3">
        <v>2011</v>
      </c>
      <c r="AD711" s="3">
        <v>12000</v>
      </c>
      <c r="AE711" s="3">
        <v>3.8</v>
      </c>
      <c r="AF711" s="3" t="s">
        <v>367</v>
      </c>
      <c r="AG711" s="3" t="str">
        <f>VLOOKUP($AF711,SalesPerson[],2,FALSE)</f>
        <v>Arjun Pillai</v>
      </c>
      <c r="AH711" s="3">
        <f>_xlfn.XLOOKUP(AG711,Salespersons!$B:$B,Salespersons!$G:$G,,0)</f>
        <v>6</v>
      </c>
      <c r="AI711" s="3" t="str">
        <f>_xlfn.XLOOKUP(AG711,Salespersons!$B:$B,Salespersons!$I:$I,,0)</f>
        <v>True</v>
      </c>
      <c r="AJ711" s="3" t="s">
        <v>19</v>
      </c>
      <c r="AK711" s="14">
        <f t="shared" si="66"/>
        <v>3.6799999999999999E-2</v>
      </c>
      <c r="AL711" s="5">
        <v>46000</v>
      </c>
      <c r="AM711" s="5">
        <f t="shared" si="67"/>
        <v>1204000</v>
      </c>
      <c r="AN711" s="16">
        <f t="shared" si="71"/>
        <v>12.04</v>
      </c>
      <c r="AO711" s="3" t="s">
        <v>20</v>
      </c>
      <c r="AP711" s="3" t="s">
        <v>21</v>
      </c>
      <c r="AQ711" s="3" t="s">
        <v>122</v>
      </c>
      <c r="AR711" s="3" t="s">
        <v>24</v>
      </c>
      <c r="AS711" s="3" t="str" cm="1">
        <f t="array" ref="AS711:AW711">VLOOKUP($A711,Feedback[],{2,4,5,6,7},FALSE)</f>
        <v>FB0370</v>
      </c>
      <c r="AT711" s="3">
        <v>4</v>
      </c>
      <c r="AU711" s="3">
        <v>8</v>
      </c>
      <c r="AV711" s="3" t="str">
        <v>Email</v>
      </c>
      <c r="AW711" s="3" t="str">
        <v>None</v>
      </c>
    </row>
    <row r="712" spans="1:49" x14ac:dyDescent="0.3">
      <c r="A712" s="3" t="s">
        <v>1340</v>
      </c>
      <c r="B712" s="4">
        <v>46014</v>
      </c>
      <c r="C712" s="4" t="str">
        <f t="shared" si="68"/>
        <v>Dec</v>
      </c>
      <c r="D712" s="4" t="str">
        <f t="shared" si="69"/>
        <v>2025</v>
      </c>
      <c r="E712" s="4">
        <v>46042</v>
      </c>
      <c r="F712" s="3" t="s">
        <v>23</v>
      </c>
      <c r="G712" s="3">
        <f t="shared" si="70"/>
        <v>28</v>
      </c>
      <c r="H712" s="3" t="s">
        <v>700</v>
      </c>
      <c r="I712" s="3" t="str">
        <f>VLOOKUP($H712,Customers!$A$1:$I$721,2,FALSE)</f>
        <v>Divya Rao</v>
      </c>
      <c r="J712" s="3" t="str">
        <f>VLOOKUP($H712,Customers!$A$1:$I$721,3,FALSE)</f>
        <v>Female</v>
      </c>
      <c r="K712" s="3">
        <f>VLOOKUP($H712,Customers!$A$1:$I$721,4,FALSE)</f>
        <v>21</v>
      </c>
      <c r="L712" s="3" t="str">
        <f>VLOOKUP($H712,Customers!$A$1:$I$721,5,FALSE)</f>
        <v>Lucknow</v>
      </c>
      <c r="M712" s="3" t="str">
        <f>VLOOKUP($H712,Customers!$A$1:$I$721,6,FALSE)</f>
        <v>Uttar Pradesh</v>
      </c>
      <c r="N712" s="3" t="str">
        <f>VLOOKUP($H712,Customers!$A$1:$I$721,7,FALSE)</f>
        <v>Salaried - Private</v>
      </c>
      <c r="O712" s="3">
        <f>VLOOKUP($H712,Customers!$A$1:$I$721,8,FALSE)</f>
        <v>590000</v>
      </c>
      <c r="P712" s="3" t="str">
        <f>VLOOKUP($H712,Customers!$A$1:$I$721,9,FALSE)</f>
        <v>Individual</v>
      </c>
      <c r="Q712" s="3" t="s">
        <v>125</v>
      </c>
      <c r="R712" s="3" t="str" cm="1">
        <f t="array" ref="R712:Y712">VLOOKUP($Q712,Cars[],{2,3,4,5,6,7,8,9},FALSE)</f>
        <v>Hyundai</v>
      </c>
      <c r="S712" s="3" t="str">
        <v>Creta</v>
      </c>
      <c r="T712" s="3" t="str">
        <v>SUV</v>
      </c>
      <c r="U712" s="3" t="str">
        <v>Diesel</v>
      </c>
      <c r="V712" s="3" t="str">
        <v>Automatic</v>
      </c>
      <c r="W712" s="3">
        <v>1250000</v>
      </c>
      <c r="X712" s="3">
        <v>2024</v>
      </c>
      <c r="Y712" s="3">
        <v>4</v>
      </c>
      <c r="Z712" s="3" t="s">
        <v>112</v>
      </c>
      <c r="AA712" s="3" t="str">
        <f>VLOOKUP(Z712,Dealers[],5,FALSE)</f>
        <v>North</v>
      </c>
      <c r="AB712" s="3" t="str" cm="1">
        <f t="array" ref="AB712:AE712">VLOOKUP($Z712,Dealers[],{2,7,8,9},FALSE)</f>
        <v>Noida Car World</v>
      </c>
      <c r="AC712" s="3">
        <v>2007</v>
      </c>
      <c r="AD712" s="3">
        <v>10000</v>
      </c>
      <c r="AE712" s="3">
        <v>3.8</v>
      </c>
      <c r="AF712" s="3" t="s">
        <v>113</v>
      </c>
      <c r="AG712" s="3" t="str">
        <f>VLOOKUP($AF712,SalesPerson[],2,FALSE)</f>
        <v>Kunal Jain</v>
      </c>
      <c r="AH712" s="3">
        <f>_xlfn.XLOOKUP(AG712,Salespersons!$B:$B,Salespersons!$G:$G,,0)</f>
        <v>8</v>
      </c>
      <c r="AI712" s="3" t="str">
        <f>_xlfn.XLOOKUP(AG712,Salespersons!$B:$B,Salespersons!$I:$I,,0)</f>
        <v>True</v>
      </c>
      <c r="AJ712" s="3" t="s">
        <v>75</v>
      </c>
      <c r="AK712" s="14">
        <f t="shared" si="66"/>
        <v>9.5999999999999992E-3</v>
      </c>
      <c r="AL712" s="5">
        <v>12000</v>
      </c>
      <c r="AM712" s="5">
        <f t="shared" si="67"/>
        <v>1238000</v>
      </c>
      <c r="AN712" s="16">
        <f t="shared" si="71"/>
        <v>12.38</v>
      </c>
      <c r="AO712" s="3" t="s">
        <v>31</v>
      </c>
      <c r="AP712" s="3" t="s">
        <v>96</v>
      </c>
      <c r="AQ712" s="3" t="s">
        <v>46</v>
      </c>
      <c r="AR712" s="3" t="s">
        <v>24</v>
      </c>
      <c r="AS712" s="3" t="str" cm="1">
        <f t="array" ref="AS712:AW712">VLOOKUP($A712,Feedback[],{2,4,5,6,7},FALSE)</f>
        <v>FB0371</v>
      </c>
      <c r="AT712" s="3">
        <v>5</v>
      </c>
      <c r="AU712" s="3">
        <v>10</v>
      </c>
      <c r="AV712" s="3" t="str">
        <v>Phone</v>
      </c>
      <c r="AW712" s="3" t="str">
        <v>None</v>
      </c>
    </row>
    <row r="713" spans="1:49" x14ac:dyDescent="0.3">
      <c r="A713" s="3" t="s">
        <v>1341</v>
      </c>
      <c r="B713" s="4">
        <v>46015</v>
      </c>
      <c r="C713" s="4" t="str">
        <f t="shared" si="68"/>
        <v>Dec</v>
      </c>
      <c r="D713" s="4" t="str">
        <f t="shared" si="69"/>
        <v>2025</v>
      </c>
      <c r="E713" s="4">
        <v>46044</v>
      </c>
      <c r="F713" s="3" t="s">
        <v>23</v>
      </c>
      <c r="G713" s="3">
        <f t="shared" si="70"/>
        <v>29</v>
      </c>
      <c r="H713" s="3" t="s">
        <v>222</v>
      </c>
      <c r="I713" s="3" t="str">
        <f>VLOOKUP($H713,Customers!$A$1:$I$721,2,FALSE)</f>
        <v>Komal Rao</v>
      </c>
      <c r="J713" s="3" t="str">
        <f>VLOOKUP($H713,Customers!$A$1:$I$721,3,FALSE)</f>
        <v>Female</v>
      </c>
      <c r="K713" s="3">
        <f>VLOOKUP($H713,Customers!$A$1:$I$721,4,FALSE)</f>
        <v>52</v>
      </c>
      <c r="L713" s="3" t="str">
        <f>VLOOKUP($H713,Customers!$A$1:$I$721,5,FALSE)</f>
        <v>Ludhiana</v>
      </c>
      <c r="M713" s="3" t="str">
        <f>VLOOKUP($H713,Customers!$A$1:$I$721,6,FALSE)</f>
        <v>Punjab</v>
      </c>
      <c r="N713" s="3" t="str">
        <f>VLOOKUP($H713,Customers!$A$1:$I$721,7,FALSE)</f>
        <v>Salaried - Private</v>
      </c>
      <c r="O713" s="3">
        <f>VLOOKUP($H713,Customers!$A$1:$I$721,8,FALSE)</f>
        <v>1320000</v>
      </c>
      <c r="P713" s="3" t="str">
        <f>VLOOKUP($H713,Customers!$A$1:$I$721,9,FALSE)</f>
        <v>Individual</v>
      </c>
      <c r="Q713" s="3" t="s">
        <v>56</v>
      </c>
      <c r="R713" s="3" t="str" cm="1">
        <f t="array" ref="R713:Y713">VLOOKUP($Q713,Cars[],{2,3,4,5,6,7,8,9},FALSE)</f>
        <v>Maruti Suzuki</v>
      </c>
      <c r="S713" s="3" t="str">
        <v>Baleno</v>
      </c>
      <c r="T713" s="3" t="str">
        <v>Hatchback</v>
      </c>
      <c r="U713" s="3" t="str">
        <v>Petrol</v>
      </c>
      <c r="V713" s="3" t="str">
        <v>Automatic</v>
      </c>
      <c r="W713" s="3">
        <v>760000</v>
      </c>
      <c r="X713" s="3">
        <v>2022</v>
      </c>
      <c r="Y713" s="3">
        <v>2</v>
      </c>
      <c r="Z713" s="3" t="s">
        <v>28</v>
      </c>
      <c r="AA713" s="3" t="str">
        <f>VLOOKUP(Z713,Dealers[],5,FALSE)</f>
        <v>North</v>
      </c>
      <c r="AB713" s="3" t="str" cm="1">
        <f t="array" ref="AB713:AE713">VLOOKUP($Z713,Dealers[],{2,7,8,9},FALSE)</f>
        <v>Ludhiana Wheels</v>
      </c>
      <c r="AC713" s="3">
        <v>2010</v>
      </c>
      <c r="AD713" s="3">
        <v>12000</v>
      </c>
      <c r="AE713" s="3">
        <v>4</v>
      </c>
      <c r="AF713" s="3" t="s">
        <v>29</v>
      </c>
      <c r="AG713" s="3" t="str">
        <f>VLOOKUP($AF713,SalesPerson[],2,FALSE)</f>
        <v>Harsh Nair</v>
      </c>
      <c r="AH713" s="3">
        <f>_xlfn.XLOOKUP(AG713,Salespersons!$B:$B,Salespersons!$G:$G,,0)</f>
        <v>8</v>
      </c>
      <c r="AI713" s="3" t="str">
        <f>_xlfn.XLOOKUP(AG713,Salespersons!$B:$B,Salespersons!$I:$I,,0)</f>
        <v>True</v>
      </c>
      <c r="AJ713" s="3" t="s">
        <v>30</v>
      </c>
      <c r="AK713" s="14">
        <f t="shared" si="66"/>
        <v>0</v>
      </c>
      <c r="AL713" s="5">
        <v>0</v>
      </c>
      <c r="AM713" s="5">
        <f t="shared" si="67"/>
        <v>760000</v>
      </c>
      <c r="AN713" s="16">
        <f t="shared" si="71"/>
        <v>7.6</v>
      </c>
      <c r="AO713" s="3" t="s">
        <v>31</v>
      </c>
      <c r="AP713" s="3" t="s">
        <v>180</v>
      </c>
      <c r="AQ713" s="3" t="s">
        <v>86</v>
      </c>
      <c r="AR713" s="3" t="s">
        <v>24</v>
      </c>
      <c r="AS713" s="3" t="str" cm="1">
        <f t="array" ref="AS713:AW713">VLOOKUP($A713,Feedback[],{2,4,5,6,7},FALSE)</f>
        <v>FB0372</v>
      </c>
      <c r="AT713" s="3">
        <v>4</v>
      </c>
      <c r="AU713" s="3">
        <v>8</v>
      </c>
      <c r="AV713" s="3" t="str">
        <v>Phone</v>
      </c>
      <c r="AW713" s="3" t="str">
        <v>None</v>
      </c>
    </row>
    <row r="714" spans="1:49" x14ac:dyDescent="0.3">
      <c r="A714" s="3" t="s">
        <v>1342</v>
      </c>
      <c r="B714" s="4">
        <v>46015</v>
      </c>
      <c r="C714" s="4" t="str">
        <f t="shared" si="68"/>
        <v>Dec</v>
      </c>
      <c r="D714" s="4" t="str">
        <f t="shared" si="69"/>
        <v>2025</v>
      </c>
      <c r="E714" s="4">
        <v>46024</v>
      </c>
      <c r="F714" s="3" t="s">
        <v>23</v>
      </c>
      <c r="G714" s="3">
        <f t="shared" si="70"/>
        <v>9</v>
      </c>
      <c r="H714" s="3" t="s">
        <v>786</v>
      </c>
      <c r="I714" s="3" t="str">
        <f>VLOOKUP($H714,Customers!$A$1:$I$721,2,FALSE)</f>
        <v>Shweta Verma</v>
      </c>
      <c r="J714" s="3" t="str">
        <f>VLOOKUP($H714,Customers!$A$1:$I$721,3,FALSE)</f>
        <v>Female</v>
      </c>
      <c r="K714" s="3">
        <f>VLOOKUP($H714,Customers!$A$1:$I$721,4,FALSE)</f>
        <v>34</v>
      </c>
      <c r="L714" s="3" t="str">
        <f>VLOOKUP($H714,Customers!$A$1:$I$721,5,FALSE)</f>
        <v>Surat</v>
      </c>
      <c r="M714" s="3" t="str">
        <f>VLOOKUP($H714,Customers!$A$1:$I$721,6,FALSE)</f>
        <v>Gujarat</v>
      </c>
      <c r="N714" s="3" t="str">
        <f>VLOOKUP($H714,Customers!$A$1:$I$721,7,FALSE)</f>
        <v>Business Owner</v>
      </c>
      <c r="O714" s="3">
        <f>VLOOKUP($H714,Customers!$A$1:$I$721,8,FALSE)</f>
        <v>1630000</v>
      </c>
      <c r="P714" s="3" t="str">
        <f>VLOOKUP($H714,Customers!$A$1:$I$721,9,FALSE)</f>
        <v>Individual</v>
      </c>
      <c r="Q714" s="3" t="s">
        <v>27</v>
      </c>
      <c r="R714" s="3" t="str" cm="1">
        <f t="array" ref="R714:Y714">VLOOKUP($Q714,Cars[],{2,3,4,5,6,7,8,9},FALSE)</f>
        <v>Maruti Suzuki</v>
      </c>
      <c r="S714" s="3" t="str">
        <v>Brezza</v>
      </c>
      <c r="T714" s="3" t="str">
        <v>SUV</v>
      </c>
      <c r="U714" s="3" t="str">
        <v>Petrol</v>
      </c>
      <c r="V714" s="3" t="str">
        <v>Automatic</v>
      </c>
      <c r="W714" s="3">
        <v>900000</v>
      </c>
      <c r="X714" s="3">
        <v>2022</v>
      </c>
      <c r="Y714" s="3">
        <v>3</v>
      </c>
      <c r="Z714" s="3" t="s">
        <v>225</v>
      </c>
      <c r="AA714" s="3" t="str">
        <f>VLOOKUP(Z714,Dealers[],5,FALSE)</f>
        <v>West</v>
      </c>
      <c r="AB714" s="3" t="str" cm="1">
        <f t="array" ref="AB714:AE714">VLOOKUP($Z714,Dealers[],{2,7,8,9},FALSE)</f>
        <v>Surat Autoplex</v>
      </c>
      <c r="AC714" s="3">
        <v>2010</v>
      </c>
      <c r="AD714" s="3">
        <v>10000</v>
      </c>
      <c r="AE714" s="3">
        <v>4.4000000000000004</v>
      </c>
      <c r="AF714" s="3" t="s">
        <v>240</v>
      </c>
      <c r="AG714" s="3" t="str">
        <f>VLOOKUP($AF714,SalesPerson[],2,FALSE)</f>
        <v>Vivek Mehta</v>
      </c>
      <c r="AH714" s="3">
        <f>_xlfn.XLOOKUP(AG714,Salespersons!$B:$B,Salespersons!$G:$G,,0)</f>
        <v>4</v>
      </c>
      <c r="AI714" s="3" t="str">
        <f>_xlfn.XLOOKUP(AG714,Salespersons!$B:$B,Salespersons!$I:$I,,0)</f>
        <v>True</v>
      </c>
      <c r="AJ714" s="3" t="s">
        <v>75</v>
      </c>
      <c r="AK714" s="14">
        <f t="shared" si="66"/>
        <v>0</v>
      </c>
      <c r="AL714" s="5">
        <v>0</v>
      </c>
      <c r="AM714" s="5">
        <f t="shared" si="67"/>
        <v>900000</v>
      </c>
      <c r="AN714" s="16">
        <f t="shared" si="71"/>
        <v>9</v>
      </c>
      <c r="AO714" s="3" t="s">
        <v>31</v>
      </c>
      <c r="AP714" s="3" t="s">
        <v>96</v>
      </c>
      <c r="AQ714" s="3" t="s">
        <v>86</v>
      </c>
      <c r="AR714" s="3" t="s">
        <v>47</v>
      </c>
      <c r="AS714" s="3" t="s">
        <v>4646</v>
      </c>
      <c r="AT714" s="3" t="s">
        <v>4646</v>
      </c>
      <c r="AU714" s="3" t="s">
        <v>4646</v>
      </c>
      <c r="AV714" s="3" t="s">
        <v>4646</v>
      </c>
      <c r="AW714" s="3" t="s">
        <v>4646</v>
      </c>
    </row>
    <row r="715" spans="1:49" x14ac:dyDescent="0.3">
      <c r="A715" s="3" t="s">
        <v>1343</v>
      </c>
      <c r="B715" s="4">
        <v>46016</v>
      </c>
      <c r="C715" s="4" t="str">
        <f t="shared" si="68"/>
        <v>Dec</v>
      </c>
      <c r="D715" s="4" t="str">
        <f t="shared" si="69"/>
        <v>2025</v>
      </c>
      <c r="E715" s="4">
        <v>46049</v>
      </c>
      <c r="F715" s="3" t="s">
        <v>23</v>
      </c>
      <c r="G715" s="3">
        <f t="shared" si="70"/>
        <v>33</v>
      </c>
      <c r="H715" s="3" t="s">
        <v>1344</v>
      </c>
      <c r="I715" s="3" t="str">
        <f>VLOOKUP($H715,Customers!$A$1:$I$721,2,FALSE)</f>
        <v>Ashok Rao</v>
      </c>
      <c r="J715" s="3" t="str">
        <f>VLOOKUP($H715,Customers!$A$1:$I$721,3,FALSE)</f>
        <v>Male</v>
      </c>
      <c r="K715" s="3">
        <f>VLOOKUP($H715,Customers!$A$1:$I$721,4,FALSE)</f>
        <v>50</v>
      </c>
      <c r="L715" s="3" t="str">
        <f>VLOOKUP($H715,Customers!$A$1:$I$721,5,FALSE)</f>
        <v>Panipat</v>
      </c>
      <c r="M715" s="3" t="str">
        <f>VLOOKUP($H715,Customers!$A$1:$I$721,6,FALSE)</f>
        <v>Haryana</v>
      </c>
      <c r="N715" s="3" t="str">
        <f>VLOOKUP($H715,Customers!$A$1:$I$721,7,FALSE)</f>
        <v>Teacher</v>
      </c>
      <c r="O715" s="3">
        <f>VLOOKUP($H715,Customers!$A$1:$I$721,8,FALSE)</f>
        <v>600000</v>
      </c>
      <c r="P715" s="3" t="str">
        <f>VLOOKUP($H715,Customers!$A$1:$I$721,9,FALSE)</f>
        <v>Individual</v>
      </c>
      <c r="Q715" s="3" t="s">
        <v>16</v>
      </c>
      <c r="R715" s="3" t="str" cm="1">
        <f t="array" ref="R715:Y715">VLOOKUP($Q715,Cars[],{2,3,4,5,6,7,8,9},FALSE)</f>
        <v>Mahindra</v>
      </c>
      <c r="S715" s="3" t="str">
        <v>Bolero</v>
      </c>
      <c r="T715" s="3" t="str">
        <v>SUV</v>
      </c>
      <c r="U715" s="3" t="str">
        <v>Diesel</v>
      </c>
      <c r="V715" s="3" t="str">
        <v>Manual</v>
      </c>
      <c r="W715" s="3">
        <v>1000000</v>
      </c>
      <c r="X715" s="3">
        <v>2019</v>
      </c>
      <c r="Y715" s="3">
        <v>3</v>
      </c>
      <c r="Z715" s="3" t="s">
        <v>51</v>
      </c>
      <c r="AA715" s="3" t="str">
        <f>VLOOKUP(Z715,Dealers[],5,FALSE)</f>
        <v>North</v>
      </c>
      <c r="AB715" s="3" t="str" cm="1">
        <f t="array" ref="AB715:AE715">VLOOKUP($Z715,Dealers[],{2,7,8,9},FALSE)</f>
        <v>Panipat Motors</v>
      </c>
      <c r="AC715" s="3">
        <v>2012</v>
      </c>
      <c r="AD715" s="3">
        <v>10000</v>
      </c>
      <c r="AE715" s="3">
        <v>4.2</v>
      </c>
      <c r="AF715" s="3" t="s">
        <v>52</v>
      </c>
      <c r="AG715" s="3" t="str">
        <f>VLOOKUP($AF715,SalesPerson[],2,FALSE)</f>
        <v>Yash Bose</v>
      </c>
      <c r="AH715" s="3">
        <f>_xlfn.XLOOKUP(AG715,Salespersons!$B:$B,Salespersons!$G:$G,,0)</f>
        <v>7</v>
      </c>
      <c r="AI715" s="3" t="str">
        <f>_xlfn.XLOOKUP(AG715,Salespersons!$B:$B,Salespersons!$I:$I,,0)</f>
        <v>True</v>
      </c>
      <c r="AJ715" s="3" t="s">
        <v>30</v>
      </c>
      <c r="AK715" s="14">
        <f t="shared" si="66"/>
        <v>0.03</v>
      </c>
      <c r="AL715" s="5">
        <v>30000</v>
      </c>
      <c r="AM715" s="5">
        <f t="shared" si="67"/>
        <v>970000</v>
      </c>
      <c r="AN715" s="16">
        <f t="shared" si="71"/>
        <v>9.6999999999999993</v>
      </c>
      <c r="AO715" s="3" t="s">
        <v>31</v>
      </c>
      <c r="AP715" s="3" t="s">
        <v>227</v>
      </c>
      <c r="AQ715" s="3" t="s">
        <v>119</v>
      </c>
      <c r="AR715" s="3" t="s">
        <v>24</v>
      </c>
      <c r="AS715" s="3" t="s">
        <v>4646</v>
      </c>
      <c r="AT715" s="3" t="s">
        <v>4646</v>
      </c>
      <c r="AU715" s="3" t="s">
        <v>4646</v>
      </c>
      <c r="AV715" s="3" t="s">
        <v>4646</v>
      </c>
      <c r="AW715" s="3" t="s">
        <v>4646</v>
      </c>
    </row>
    <row r="716" spans="1:49" x14ac:dyDescent="0.3">
      <c r="A716" s="3" t="s">
        <v>1345</v>
      </c>
      <c r="B716" s="4">
        <v>46016</v>
      </c>
      <c r="C716" s="4" t="str">
        <f t="shared" si="68"/>
        <v>Dec</v>
      </c>
      <c r="D716" s="4" t="str">
        <f t="shared" si="69"/>
        <v>2025</v>
      </c>
      <c r="E716" s="4">
        <v>46041</v>
      </c>
      <c r="F716" s="3" t="s">
        <v>23</v>
      </c>
      <c r="G716" s="3">
        <f t="shared" si="70"/>
        <v>25</v>
      </c>
      <c r="H716" s="3" t="s">
        <v>1346</v>
      </c>
      <c r="I716" s="3" t="str">
        <f>VLOOKUP($H716,Customers!$A$1:$I$721,2,FALSE)</f>
        <v>Tanvi Khanna</v>
      </c>
      <c r="J716" s="3" t="str">
        <f>VLOOKUP($H716,Customers!$A$1:$I$721,3,FALSE)</f>
        <v>Female</v>
      </c>
      <c r="K716" s="3">
        <f>VLOOKUP($H716,Customers!$A$1:$I$721,4,FALSE)</f>
        <v>39</v>
      </c>
      <c r="L716" s="3" t="str">
        <f>VLOOKUP($H716,Customers!$A$1:$I$721,5,FALSE)</f>
        <v>Lucknow</v>
      </c>
      <c r="M716" s="3" t="str">
        <f>VLOOKUP($H716,Customers!$A$1:$I$721,6,FALSE)</f>
        <v>Uttar Pradesh</v>
      </c>
      <c r="N716" s="3" t="str">
        <f>VLOOKUP($H716,Customers!$A$1:$I$721,7,FALSE)</f>
        <v>Business Owner</v>
      </c>
      <c r="O716" s="3">
        <f>VLOOKUP($H716,Customers!$A$1:$I$721,8,FALSE)</f>
        <v>2250000</v>
      </c>
      <c r="P716" s="3" t="str">
        <f>VLOOKUP($H716,Customers!$A$1:$I$721,9,FALSE)</f>
        <v>Individual</v>
      </c>
      <c r="Q716" s="3" t="s">
        <v>16</v>
      </c>
      <c r="R716" s="3" t="str" cm="1">
        <f t="array" ref="R716:Y716">VLOOKUP($Q716,Cars[],{2,3,4,5,6,7,8,9},FALSE)</f>
        <v>Mahindra</v>
      </c>
      <c r="S716" s="3" t="str">
        <v>Bolero</v>
      </c>
      <c r="T716" s="3" t="str">
        <v>SUV</v>
      </c>
      <c r="U716" s="3" t="str">
        <v>Diesel</v>
      </c>
      <c r="V716" s="3" t="str">
        <v>Manual</v>
      </c>
      <c r="W716" s="3">
        <v>1000000</v>
      </c>
      <c r="X716" s="3">
        <v>2019</v>
      </c>
      <c r="Y716" s="3">
        <v>3</v>
      </c>
      <c r="Z716" s="3" t="s">
        <v>112</v>
      </c>
      <c r="AA716" s="3" t="str">
        <f>VLOOKUP(Z716,Dealers[],5,FALSE)</f>
        <v>North</v>
      </c>
      <c r="AB716" s="3" t="str" cm="1">
        <f t="array" ref="AB716:AE716">VLOOKUP($Z716,Dealers[],{2,7,8,9},FALSE)</f>
        <v>Noida Car World</v>
      </c>
      <c r="AC716" s="3">
        <v>2007</v>
      </c>
      <c r="AD716" s="3">
        <v>10000</v>
      </c>
      <c r="AE716" s="3">
        <v>3.8</v>
      </c>
      <c r="AF716" s="3" t="s">
        <v>113</v>
      </c>
      <c r="AG716" s="3" t="str">
        <f>VLOOKUP($AF716,SalesPerson[],2,FALSE)</f>
        <v>Kunal Jain</v>
      </c>
      <c r="AH716" s="3">
        <f>_xlfn.XLOOKUP(AG716,Salespersons!$B:$B,Salespersons!$G:$G,,0)</f>
        <v>8</v>
      </c>
      <c r="AI716" s="3" t="str">
        <f>_xlfn.XLOOKUP(AG716,Salespersons!$B:$B,Salespersons!$I:$I,,0)</f>
        <v>True</v>
      </c>
      <c r="AJ716" s="3" t="s">
        <v>75</v>
      </c>
      <c r="AK716" s="14">
        <f t="shared" si="66"/>
        <v>0</v>
      </c>
      <c r="AL716" s="5">
        <v>0</v>
      </c>
      <c r="AM716" s="5">
        <f t="shared" si="67"/>
        <v>1000000</v>
      </c>
      <c r="AN716" s="16">
        <f t="shared" si="71"/>
        <v>10</v>
      </c>
      <c r="AO716" s="3" t="s">
        <v>20</v>
      </c>
      <c r="AP716" s="3" t="s">
        <v>21</v>
      </c>
      <c r="AQ716" s="3" t="s">
        <v>22</v>
      </c>
      <c r="AR716" s="3" t="s">
        <v>24</v>
      </c>
      <c r="AS716" s="3" t="s">
        <v>4646</v>
      </c>
      <c r="AT716" s="3" t="s">
        <v>4646</v>
      </c>
      <c r="AU716" s="3" t="s">
        <v>4646</v>
      </c>
      <c r="AV716" s="3" t="s">
        <v>4646</v>
      </c>
      <c r="AW716" s="3" t="s">
        <v>4646</v>
      </c>
    </row>
    <row r="717" spans="1:49" x14ac:dyDescent="0.3">
      <c r="A717" s="3" t="s">
        <v>1347</v>
      </c>
      <c r="B717" s="4">
        <v>46017</v>
      </c>
      <c r="C717" s="4" t="str">
        <f t="shared" si="68"/>
        <v>Dec</v>
      </c>
      <c r="D717" s="4" t="str">
        <f t="shared" si="69"/>
        <v>2025</v>
      </c>
      <c r="E717" s="4">
        <v>46048</v>
      </c>
      <c r="F717" s="3" t="s">
        <v>23</v>
      </c>
      <c r="G717" s="3">
        <f t="shared" si="70"/>
        <v>31</v>
      </c>
      <c r="H717" s="3" t="s">
        <v>1059</v>
      </c>
      <c r="I717" s="3" t="str">
        <f>VLOOKUP($H717,Customers!$A$1:$I$721,2,FALSE)</f>
        <v>Kunal Patel</v>
      </c>
      <c r="J717" s="3" t="str">
        <f>VLOOKUP($H717,Customers!$A$1:$I$721,3,FALSE)</f>
        <v>Male</v>
      </c>
      <c r="K717" s="3">
        <f>VLOOKUP($H717,Customers!$A$1:$I$721,4,FALSE)</f>
        <v>37</v>
      </c>
      <c r="L717" s="3" t="str">
        <f>VLOOKUP($H717,Customers!$A$1:$I$721,5,FALSE)</f>
        <v>Kolkata</v>
      </c>
      <c r="M717" s="3" t="str">
        <f>VLOOKUP($H717,Customers!$A$1:$I$721,6,FALSE)</f>
        <v>West Bengal</v>
      </c>
      <c r="N717" s="3" t="str">
        <f>VLOOKUP($H717,Customers!$A$1:$I$721,7,FALSE)</f>
        <v>Salaried - Private</v>
      </c>
      <c r="O717" s="3">
        <f>VLOOKUP($H717,Customers!$A$1:$I$721,8,FALSE)</f>
        <v>1610000</v>
      </c>
      <c r="P717" s="3" t="str">
        <f>VLOOKUP($H717,Customers!$A$1:$I$721,9,FALSE)</f>
        <v>Individual</v>
      </c>
      <c r="Q717" s="3" t="s">
        <v>62</v>
      </c>
      <c r="R717" s="3" t="str" cm="1">
        <f t="array" ref="R717:Y717">VLOOKUP($Q717,Cars[],{2,3,4,5,6,7,8,9},FALSE)</f>
        <v>Honda</v>
      </c>
      <c r="S717" s="3" t="str">
        <v>City</v>
      </c>
      <c r="T717" s="3" t="str">
        <v>Sedan</v>
      </c>
      <c r="U717" s="3" t="str">
        <v>Petrol</v>
      </c>
      <c r="V717" s="3" t="str">
        <v>Automatic</v>
      </c>
      <c r="W717" s="3">
        <v>1250000</v>
      </c>
      <c r="X717" s="3">
        <v>2023</v>
      </c>
      <c r="Y717" s="3">
        <v>4</v>
      </c>
      <c r="Z717" s="3" t="s">
        <v>402</v>
      </c>
      <c r="AA717" s="3" t="str">
        <f>VLOOKUP(Z717,Dealers[],5,FALSE)</f>
        <v>East</v>
      </c>
      <c r="AB717" s="3" t="str" cm="1">
        <f t="array" ref="AB717:AE717">VLOOKUP($Z717,Dealers[],{2,7,8,9},FALSE)</f>
        <v>Kolkata Car World</v>
      </c>
      <c r="AC717" s="3">
        <v>2012</v>
      </c>
      <c r="AD717" s="3">
        <v>4500</v>
      </c>
      <c r="AE717" s="3">
        <v>4.0999999999999996</v>
      </c>
      <c r="AF717" s="3" t="s">
        <v>479</v>
      </c>
      <c r="AG717" s="3" t="str">
        <f>VLOOKUP($AF717,SalesPerson[],2,FALSE)</f>
        <v>Tarun Shah</v>
      </c>
      <c r="AH717" s="3">
        <f>_xlfn.XLOOKUP(AG717,Salespersons!$B:$B,Salespersons!$G:$G,,0)</f>
        <v>4</v>
      </c>
      <c r="AI717" s="3" t="str">
        <f>_xlfn.XLOOKUP(AG717,Salespersons!$B:$B,Salespersons!$I:$I,,0)</f>
        <v>True</v>
      </c>
      <c r="AJ717" s="3" t="s">
        <v>30</v>
      </c>
      <c r="AK717" s="14">
        <f t="shared" si="66"/>
        <v>0</v>
      </c>
      <c r="AL717" s="5">
        <v>0</v>
      </c>
      <c r="AM717" s="5">
        <f t="shared" si="67"/>
        <v>1250000</v>
      </c>
      <c r="AN717" s="16">
        <f t="shared" si="71"/>
        <v>12.5</v>
      </c>
      <c r="AO717" s="3" t="s">
        <v>20</v>
      </c>
      <c r="AP717" s="3" t="s">
        <v>21</v>
      </c>
      <c r="AQ717" s="3" t="s">
        <v>46</v>
      </c>
      <c r="AR717" s="3" t="s">
        <v>24</v>
      </c>
      <c r="AS717" s="3" t="s">
        <v>4646</v>
      </c>
      <c r="AT717" s="3" t="s">
        <v>4646</v>
      </c>
      <c r="AU717" s="3" t="s">
        <v>4646</v>
      </c>
      <c r="AV717" s="3" t="s">
        <v>4646</v>
      </c>
      <c r="AW717" s="3" t="s">
        <v>4646</v>
      </c>
    </row>
    <row r="718" spans="1:49" x14ac:dyDescent="0.3">
      <c r="A718" s="3" t="s">
        <v>1348</v>
      </c>
      <c r="B718" s="4">
        <v>46018</v>
      </c>
      <c r="C718" s="4" t="str">
        <f t="shared" si="68"/>
        <v>Dec</v>
      </c>
      <c r="D718" s="4" t="str">
        <f t="shared" si="69"/>
        <v>2025</v>
      </c>
      <c r="E718" s="4">
        <v>46044</v>
      </c>
      <c r="F718" s="3" t="s">
        <v>23</v>
      </c>
      <c r="G718" s="3">
        <f t="shared" si="70"/>
        <v>26</v>
      </c>
      <c r="H718" s="3" t="s">
        <v>1349</v>
      </c>
      <c r="I718" s="3" t="str">
        <f>VLOOKUP($H718,Customers!$A$1:$I$721,2,FALSE)</f>
        <v>Komal Pillai</v>
      </c>
      <c r="J718" s="3" t="str">
        <f>VLOOKUP($H718,Customers!$A$1:$I$721,3,FALSE)</f>
        <v>Female</v>
      </c>
      <c r="K718" s="3">
        <f>VLOOKUP($H718,Customers!$A$1:$I$721,4,FALSE)</f>
        <v>37</v>
      </c>
      <c r="L718" s="3" t="str">
        <f>VLOOKUP($H718,Customers!$A$1:$I$721,5,FALSE)</f>
        <v>Bhopal</v>
      </c>
      <c r="M718" s="3" t="str">
        <f>VLOOKUP($H718,Customers!$A$1:$I$721,6,FALSE)</f>
        <v>Madhya Pradesh</v>
      </c>
      <c r="N718" s="3" t="str">
        <f>VLOOKUP($H718,Customers!$A$1:$I$721,7,FALSE)</f>
        <v>Business Owner</v>
      </c>
      <c r="O718" s="3">
        <f>VLOOKUP($H718,Customers!$A$1:$I$721,8,FALSE)</f>
        <v>2320000</v>
      </c>
      <c r="P718" s="3" t="str">
        <f>VLOOKUP($H718,Customers!$A$1:$I$721,9,FALSE)</f>
        <v>Individual</v>
      </c>
      <c r="Q718" s="3" t="s">
        <v>56</v>
      </c>
      <c r="R718" s="3" t="str" cm="1">
        <f t="array" ref="R718:Y718">VLOOKUP($Q718,Cars[],{2,3,4,5,6,7,8,9},FALSE)</f>
        <v>Maruti Suzuki</v>
      </c>
      <c r="S718" s="3" t="str">
        <v>Baleno</v>
      </c>
      <c r="T718" s="3" t="str">
        <v>Hatchback</v>
      </c>
      <c r="U718" s="3" t="str">
        <v>Petrol</v>
      </c>
      <c r="V718" s="3" t="str">
        <v>Automatic</v>
      </c>
      <c r="W718" s="3">
        <v>760000</v>
      </c>
      <c r="X718" s="3">
        <v>2022</v>
      </c>
      <c r="Y718" s="3">
        <v>2</v>
      </c>
      <c r="Z718" s="3" t="s">
        <v>73</v>
      </c>
      <c r="AA718" s="3" t="str">
        <f>VLOOKUP(Z718,Dealers[],5,FALSE)</f>
        <v>Central</v>
      </c>
      <c r="AB718" s="3" t="str" cm="1">
        <f t="array" ref="AB718:AE718">VLOOKUP($Z718,Dealers[],{2,7,8,9},FALSE)</f>
        <v>Indore Wheels</v>
      </c>
      <c r="AC718" s="3">
        <v>2019</v>
      </c>
      <c r="AD718" s="3">
        <v>3000</v>
      </c>
      <c r="AE718" s="3">
        <v>4.7</v>
      </c>
      <c r="AF718" s="3" t="s">
        <v>381</v>
      </c>
      <c r="AG718" s="3" t="str">
        <f>VLOOKUP($AF718,SalesPerson[],2,FALSE)</f>
        <v>Priya Joshi</v>
      </c>
      <c r="AH718" s="3">
        <f>_xlfn.XLOOKUP(AG718,Salespersons!$B:$B,Salespersons!$G:$G,,0)</f>
        <v>5</v>
      </c>
      <c r="AI718" s="3" t="str">
        <f>_xlfn.XLOOKUP(AG718,Salespersons!$B:$B,Salespersons!$I:$I,,0)</f>
        <v>True</v>
      </c>
      <c r="AJ718" s="3" t="s">
        <v>45</v>
      </c>
      <c r="AK718" s="14">
        <f t="shared" si="66"/>
        <v>2.763157894736842E-2</v>
      </c>
      <c r="AL718" s="5">
        <v>21000</v>
      </c>
      <c r="AM718" s="5">
        <f t="shared" si="67"/>
        <v>739000</v>
      </c>
      <c r="AN718" s="16">
        <f t="shared" si="71"/>
        <v>7.39</v>
      </c>
      <c r="AO718" s="3" t="s">
        <v>20</v>
      </c>
      <c r="AP718" s="3" t="s">
        <v>21</v>
      </c>
      <c r="AQ718" s="3" t="s">
        <v>46</v>
      </c>
      <c r="AR718" s="3" t="s">
        <v>24</v>
      </c>
      <c r="AS718" s="3" t="str" cm="1">
        <f t="array" ref="AS718:AW718">VLOOKUP($A718,Feedback[],{2,4,5,6,7},FALSE)</f>
        <v>FB0373</v>
      </c>
      <c r="AT718" s="3">
        <v>5</v>
      </c>
      <c r="AU718" s="3">
        <v>10</v>
      </c>
      <c r="AV718" s="3" t="str">
        <v>Dealer Visit</v>
      </c>
      <c r="AW718" s="3" t="str">
        <v>None</v>
      </c>
    </row>
    <row r="719" spans="1:49" x14ac:dyDescent="0.3">
      <c r="A719" s="3" t="s">
        <v>1350</v>
      </c>
      <c r="B719" s="4">
        <v>46018</v>
      </c>
      <c r="C719" s="4" t="str">
        <f t="shared" si="68"/>
        <v>Dec</v>
      </c>
      <c r="D719" s="4" t="str">
        <f t="shared" si="69"/>
        <v>2025</v>
      </c>
      <c r="E719" s="4">
        <v>46021</v>
      </c>
      <c r="F719" s="3" t="s">
        <v>23</v>
      </c>
      <c r="G719" s="3">
        <f t="shared" si="70"/>
        <v>3</v>
      </c>
      <c r="H719" s="3" t="s">
        <v>1255</v>
      </c>
      <c r="I719" s="3" t="str">
        <f>VLOOKUP($H719,Customers!$A$1:$I$721,2,FALSE)</f>
        <v>Karan Verma</v>
      </c>
      <c r="J719" s="3" t="str">
        <f>VLOOKUP($H719,Customers!$A$1:$I$721,3,FALSE)</f>
        <v>Male</v>
      </c>
      <c r="K719" s="3">
        <f>VLOOKUP($H719,Customers!$A$1:$I$721,4,FALSE)</f>
        <v>33</v>
      </c>
      <c r="L719" s="3" t="str">
        <f>VLOOKUP($H719,Customers!$A$1:$I$721,5,FALSE)</f>
        <v>Bhubaneswar</v>
      </c>
      <c r="M719" s="3" t="str">
        <f>VLOOKUP($H719,Customers!$A$1:$I$721,6,FALSE)</f>
        <v>Odisha</v>
      </c>
      <c r="N719" s="3" t="str">
        <f>VLOOKUP($H719,Customers!$A$1:$I$721,7,FALSE)</f>
        <v>Salaried - Private</v>
      </c>
      <c r="O719" s="3">
        <f>VLOOKUP($H719,Customers!$A$1:$I$721,8,FALSE)</f>
        <v>1260000</v>
      </c>
      <c r="P719" s="3" t="str">
        <f>VLOOKUP($H719,Customers!$A$1:$I$721,9,FALSE)</f>
        <v>Individual</v>
      </c>
      <c r="Q719" s="3" t="s">
        <v>103</v>
      </c>
      <c r="R719" s="3" t="str" cm="1">
        <f t="array" ref="R719:Y719">VLOOKUP($Q719,Cars[],{2,3,4,5,6,7,8,9},FALSE)</f>
        <v>Maruti Suzuki</v>
      </c>
      <c r="S719" s="3" t="str">
        <v>Ertiga</v>
      </c>
      <c r="T719" s="3" t="str">
        <v>MPV</v>
      </c>
      <c r="U719" s="3" t="str">
        <v>CNG</v>
      </c>
      <c r="V719" s="3" t="str">
        <v>Manual</v>
      </c>
      <c r="W719" s="3">
        <v>900000</v>
      </c>
      <c r="X719" s="3">
        <v>2022</v>
      </c>
      <c r="Y719" s="3">
        <v>3</v>
      </c>
      <c r="Z719" s="3" t="s">
        <v>63</v>
      </c>
      <c r="AA719" s="3" t="str">
        <f>VLOOKUP(Z719,Dealers[],5,FALSE)</f>
        <v>East</v>
      </c>
      <c r="AB719" s="3" t="str" cm="1">
        <f t="array" ref="AB719:AE719">VLOOKUP($Z719,Dealers[],{2,7,8,9},FALSE)</f>
        <v>Bhubaneswar Motors</v>
      </c>
      <c r="AC719" s="3">
        <v>2008</v>
      </c>
      <c r="AD719" s="3">
        <v>4500</v>
      </c>
      <c r="AE719" s="3">
        <v>4.3</v>
      </c>
      <c r="AF719" s="3" t="s">
        <v>259</v>
      </c>
      <c r="AG719" s="3" t="str">
        <f>VLOOKUP($AF719,SalesPerson[],2,FALSE)</f>
        <v>Siddharth Joshi</v>
      </c>
      <c r="AH719" s="3">
        <f>_xlfn.XLOOKUP(AG719,Salespersons!$B:$B,Salespersons!$G:$G,,0)</f>
        <v>8</v>
      </c>
      <c r="AI719" s="3" t="str">
        <f>_xlfn.XLOOKUP(AG719,Salespersons!$B:$B,Salespersons!$I:$I,,0)</f>
        <v>True</v>
      </c>
      <c r="AJ719" s="3" t="s">
        <v>19</v>
      </c>
      <c r="AK719" s="14">
        <f t="shared" si="66"/>
        <v>0</v>
      </c>
      <c r="AL719" s="5">
        <v>0</v>
      </c>
      <c r="AM719" s="5">
        <f t="shared" si="67"/>
        <v>900000</v>
      </c>
      <c r="AN719" s="16">
        <f t="shared" si="71"/>
        <v>9</v>
      </c>
      <c r="AO719" s="3" t="s">
        <v>95</v>
      </c>
      <c r="AP719" s="3" t="s">
        <v>39</v>
      </c>
      <c r="AQ719" s="3" t="s">
        <v>122</v>
      </c>
      <c r="AR719" s="3" t="s">
        <v>47</v>
      </c>
      <c r="AS719" s="3" t="s">
        <v>4646</v>
      </c>
      <c r="AT719" s="3" t="s">
        <v>4646</v>
      </c>
      <c r="AU719" s="3" t="s">
        <v>4646</v>
      </c>
      <c r="AV719" s="3" t="s">
        <v>4646</v>
      </c>
      <c r="AW719" s="3" t="s">
        <v>4646</v>
      </c>
    </row>
    <row r="720" spans="1:49" x14ac:dyDescent="0.3">
      <c r="A720" s="3" t="s">
        <v>1351</v>
      </c>
      <c r="B720" s="4">
        <v>46018</v>
      </c>
      <c r="C720" s="4" t="str">
        <f t="shared" si="68"/>
        <v>Dec</v>
      </c>
      <c r="D720" s="4" t="str">
        <f t="shared" si="69"/>
        <v>2025</v>
      </c>
      <c r="E720" s="4">
        <v>46028</v>
      </c>
      <c r="F720" s="3" t="s">
        <v>23</v>
      </c>
      <c r="G720" s="3">
        <f t="shared" si="70"/>
        <v>10</v>
      </c>
      <c r="H720" s="3" t="s">
        <v>1352</v>
      </c>
      <c r="I720" s="3" t="str">
        <f>VLOOKUP($H720,Customers!$A$1:$I$721,2,FALSE)</f>
        <v>Ashok Jain</v>
      </c>
      <c r="J720" s="3" t="str">
        <f>VLOOKUP($H720,Customers!$A$1:$I$721,3,FALSE)</f>
        <v>Male</v>
      </c>
      <c r="K720" s="3">
        <f>VLOOKUP($H720,Customers!$A$1:$I$721,4,FALSE)</f>
        <v>46</v>
      </c>
      <c r="L720" s="3" t="str">
        <f>VLOOKUP($H720,Customers!$A$1:$I$721,5,FALSE)</f>
        <v>Nagpur</v>
      </c>
      <c r="M720" s="3" t="str">
        <f>VLOOKUP($H720,Customers!$A$1:$I$721,6,FALSE)</f>
        <v>Maharashtra</v>
      </c>
      <c r="N720" s="3" t="str">
        <f>VLOOKUP($H720,Customers!$A$1:$I$721,7,FALSE)</f>
        <v>Farmer</v>
      </c>
      <c r="O720" s="3">
        <f>VLOOKUP($H720,Customers!$A$1:$I$721,8,FALSE)</f>
        <v>280000</v>
      </c>
      <c r="P720" s="3" t="str">
        <f>VLOOKUP($H720,Customers!$A$1:$I$721,9,FALSE)</f>
        <v>Individual</v>
      </c>
      <c r="Q720" s="3" t="s">
        <v>67</v>
      </c>
      <c r="R720" s="3" t="str" cm="1">
        <f t="array" ref="R720:Y720">VLOOKUP($Q720,Cars[],{2,3,4,5,6,7,8,9},FALSE)</f>
        <v>Maruti Suzuki</v>
      </c>
      <c r="S720" s="3" t="str">
        <v>Dzire</v>
      </c>
      <c r="T720" s="3" t="str">
        <v>Sedan</v>
      </c>
      <c r="U720" s="3" t="str">
        <v>Petrol</v>
      </c>
      <c r="V720" s="3" t="str">
        <v>Manual</v>
      </c>
      <c r="W720" s="3">
        <v>690000</v>
      </c>
      <c r="X720" s="3">
        <v>2024</v>
      </c>
      <c r="Y720" s="3">
        <v>3</v>
      </c>
      <c r="Z720" s="3" t="s">
        <v>43</v>
      </c>
      <c r="AA720" s="3" t="str">
        <f>VLOOKUP(Z720,Dealers[],5,FALSE)</f>
        <v>West</v>
      </c>
      <c r="AB720" s="3" t="str" cm="1">
        <f t="array" ref="AB720:AE720">VLOOKUP($Z720,Dealers[],{2,7,8,9},FALSE)</f>
        <v>Nagpur Motors</v>
      </c>
      <c r="AC720" s="3">
        <v>2019</v>
      </c>
      <c r="AD720" s="3">
        <v>12000</v>
      </c>
      <c r="AE720" s="3">
        <v>4.5999999999999996</v>
      </c>
      <c r="AF720" s="3" t="s">
        <v>44</v>
      </c>
      <c r="AG720" s="3" t="str">
        <f>VLOOKUP($AF720,SalesPerson[],2,FALSE)</f>
        <v>Arjun Reddy</v>
      </c>
      <c r="AH720" s="3">
        <f>_xlfn.XLOOKUP(AG720,Salespersons!$B:$B,Salespersons!$G:$G,,0)</f>
        <v>5</v>
      </c>
      <c r="AI720" s="3" t="str">
        <f>_xlfn.XLOOKUP(AG720,Salespersons!$B:$B,Salespersons!$I:$I,,0)</f>
        <v>True</v>
      </c>
      <c r="AJ720" s="3" t="s">
        <v>45</v>
      </c>
      <c r="AK720" s="14">
        <f t="shared" si="66"/>
        <v>0</v>
      </c>
      <c r="AL720" s="5">
        <v>0</v>
      </c>
      <c r="AM720" s="5">
        <f t="shared" si="67"/>
        <v>690000</v>
      </c>
      <c r="AN720" s="16">
        <f t="shared" si="71"/>
        <v>6.9</v>
      </c>
      <c r="AO720" s="3" t="s">
        <v>20</v>
      </c>
      <c r="AP720" s="3" t="s">
        <v>21</v>
      </c>
      <c r="AQ720" s="3" t="s">
        <v>86</v>
      </c>
      <c r="AR720" s="3" t="s">
        <v>24</v>
      </c>
      <c r="AS720" s="3" t="str" cm="1">
        <f t="array" ref="AS720:AW720">VLOOKUP($A720,Feedback[],{2,4,5,6,7},FALSE)</f>
        <v>FB0374</v>
      </c>
      <c r="AT720" s="3">
        <v>4</v>
      </c>
      <c r="AU720" s="3">
        <v>7</v>
      </c>
      <c r="AV720" s="3" t="str">
        <v>Dealer Visit</v>
      </c>
      <c r="AW720" s="3" t="str">
        <v>None</v>
      </c>
    </row>
    <row r="721" spans="1:49" x14ac:dyDescent="0.3">
      <c r="A721" s="3" t="s">
        <v>1353</v>
      </c>
      <c r="B721" s="4">
        <v>46019</v>
      </c>
      <c r="C721" s="4" t="str">
        <f t="shared" si="68"/>
        <v>Dec</v>
      </c>
      <c r="D721" s="4" t="str">
        <f t="shared" si="69"/>
        <v>2025</v>
      </c>
      <c r="E721" s="4">
        <v>46028</v>
      </c>
      <c r="F721" s="3" t="s">
        <v>23</v>
      </c>
      <c r="G721" s="3">
        <f t="shared" si="70"/>
        <v>9</v>
      </c>
      <c r="H721" s="3" t="s">
        <v>533</v>
      </c>
      <c r="I721" s="3" t="str">
        <f>VLOOKUP($H721,Customers!$A$1:$I$721,2,FALSE)</f>
        <v>Imran Sharma</v>
      </c>
      <c r="J721" s="3" t="str">
        <f>VLOOKUP($H721,Customers!$A$1:$I$721,3,FALSE)</f>
        <v>Male</v>
      </c>
      <c r="K721" s="3">
        <f>VLOOKUP($H721,Customers!$A$1:$I$721,4,FALSE)</f>
        <v>35</v>
      </c>
      <c r="L721" s="3" t="str">
        <f>VLOOKUP($H721,Customers!$A$1:$I$721,5,FALSE)</f>
        <v>Jaipur</v>
      </c>
      <c r="M721" s="3" t="str">
        <f>VLOOKUP($H721,Customers!$A$1:$I$721,6,FALSE)</f>
        <v>Rajasthan</v>
      </c>
      <c r="N721" s="3" t="str">
        <f>VLOOKUP($H721,Customers!$A$1:$I$721,7,FALSE)</f>
        <v>Farmer</v>
      </c>
      <c r="O721" s="3">
        <f>VLOOKUP($H721,Customers!$A$1:$I$721,8,FALSE)</f>
        <v>480000</v>
      </c>
      <c r="P721" s="3" t="str">
        <f>VLOOKUP($H721,Customers!$A$1:$I$721,9,FALSE)</f>
        <v>Individual</v>
      </c>
      <c r="Q721" s="3" t="s">
        <v>67</v>
      </c>
      <c r="R721" s="3" t="str" cm="1">
        <f t="array" ref="R721:Y721">VLOOKUP($Q721,Cars[],{2,3,4,5,6,7,8,9},FALSE)</f>
        <v>Maruti Suzuki</v>
      </c>
      <c r="S721" s="3" t="str">
        <v>Dzire</v>
      </c>
      <c r="T721" s="3" t="str">
        <v>Sedan</v>
      </c>
      <c r="U721" s="3" t="str">
        <v>Petrol</v>
      </c>
      <c r="V721" s="3" t="str">
        <v>Manual</v>
      </c>
      <c r="W721" s="3">
        <v>690000</v>
      </c>
      <c r="X721" s="3">
        <v>2024</v>
      </c>
      <c r="Y721" s="3">
        <v>3</v>
      </c>
      <c r="Z721" s="3" t="s">
        <v>146</v>
      </c>
      <c r="AA721" s="3" t="str">
        <f>VLOOKUP(Z721,Dealers[],5,FALSE)</f>
        <v>North</v>
      </c>
      <c r="AB721" s="3" t="str" cm="1">
        <f t="array" ref="AB721:AE721">VLOOKUP($Z721,Dealers[],{2,7,8,9},FALSE)</f>
        <v>Jaipur Wheels</v>
      </c>
      <c r="AC721" s="3">
        <v>2015</v>
      </c>
      <c r="AD721" s="3">
        <v>3000</v>
      </c>
      <c r="AE721" s="3">
        <v>3.5</v>
      </c>
      <c r="AF721" s="3" t="s">
        <v>198</v>
      </c>
      <c r="AG721" s="3" t="str">
        <f>VLOOKUP($AF721,SalesPerson[],2,FALSE)</f>
        <v>Rahul Kapoor</v>
      </c>
      <c r="AH721" s="3">
        <f>_xlfn.XLOOKUP(AG721,Salespersons!$B:$B,Salespersons!$G:$G,,0)</f>
        <v>8</v>
      </c>
      <c r="AI721" s="3" t="str">
        <f>_xlfn.XLOOKUP(AG721,Salespersons!$B:$B,Salespersons!$I:$I,,0)</f>
        <v>True</v>
      </c>
      <c r="AJ721" s="3" t="s">
        <v>75</v>
      </c>
      <c r="AK721" s="14">
        <f t="shared" si="66"/>
        <v>2.4637681159420291E-2</v>
      </c>
      <c r="AL721" s="5">
        <v>17000</v>
      </c>
      <c r="AM721" s="5">
        <f t="shared" si="67"/>
        <v>673000</v>
      </c>
      <c r="AN721" s="16">
        <f t="shared" si="71"/>
        <v>6.73</v>
      </c>
      <c r="AO721" s="3" t="s">
        <v>95</v>
      </c>
      <c r="AP721" s="3" t="s">
        <v>180</v>
      </c>
      <c r="AQ721" s="3" t="s">
        <v>46</v>
      </c>
      <c r="AR721" s="3" t="s">
        <v>24</v>
      </c>
      <c r="AS721" s="3" t="str" cm="1">
        <f t="array" ref="AS721:AW721">VLOOKUP($A721,Feedback[],{2,4,5,6,7},FALSE)</f>
        <v>FB0375</v>
      </c>
      <c r="AT721" s="3">
        <v>4</v>
      </c>
      <c r="AU721" s="3">
        <v>7</v>
      </c>
      <c r="AV721" s="3" t="str">
        <v>Email</v>
      </c>
      <c r="AW721" s="3" t="str">
        <v>None</v>
      </c>
    </row>
    <row r="722" spans="1:49" x14ac:dyDescent="0.3">
      <c r="A722" s="3" t="s">
        <v>1354</v>
      </c>
      <c r="B722" s="4">
        <v>46020</v>
      </c>
      <c r="C722" s="4" t="str">
        <f t="shared" si="68"/>
        <v>Dec</v>
      </c>
      <c r="D722" s="4" t="str">
        <f t="shared" si="69"/>
        <v>2025</v>
      </c>
      <c r="E722" s="4">
        <v>46051</v>
      </c>
      <c r="F722" s="3" t="s">
        <v>23</v>
      </c>
      <c r="G722" s="3">
        <f t="shared" si="70"/>
        <v>31</v>
      </c>
      <c r="H722" s="3" t="s">
        <v>1355</v>
      </c>
      <c r="I722" s="3" t="str">
        <f>VLOOKUP($H722,Customers!$A$1:$I$721,2,FALSE)</f>
        <v>Pradeep Rao</v>
      </c>
      <c r="J722" s="3" t="str">
        <f>VLOOKUP($H722,Customers!$A$1:$I$721,3,FALSE)</f>
        <v>Male</v>
      </c>
      <c r="K722" s="3">
        <f>VLOOKUP($H722,Customers!$A$1:$I$721,4,FALSE)</f>
        <v>21</v>
      </c>
      <c r="L722" s="3" t="str">
        <f>VLOOKUP($H722,Customers!$A$1:$I$721,5,FALSE)</f>
        <v>Ahmedabad</v>
      </c>
      <c r="M722" s="3" t="str">
        <f>VLOOKUP($H722,Customers!$A$1:$I$721,6,FALSE)</f>
        <v>Gujarat</v>
      </c>
      <c r="N722" s="3" t="str">
        <f>VLOOKUP($H722,Customers!$A$1:$I$721,7,FALSE)</f>
        <v>Salaried - Private</v>
      </c>
      <c r="O722" s="3">
        <f>VLOOKUP($H722,Customers!$A$1:$I$721,8,FALSE)</f>
        <v>1370000</v>
      </c>
      <c r="P722" s="3" t="str">
        <f>VLOOKUP($H722,Customers!$A$1:$I$721,9,FALSE)</f>
        <v>Individual</v>
      </c>
      <c r="Q722" s="3" t="s">
        <v>138</v>
      </c>
      <c r="R722" s="3" t="str" cm="1">
        <f t="array" ref="R722:Y722">VLOOKUP($Q722,Cars[],{2,3,4,5,6,7,8,9},FALSE)</f>
        <v>Tata</v>
      </c>
      <c r="S722" s="3" t="str">
        <v>Nexon</v>
      </c>
      <c r="T722" s="3" t="str">
        <v>SUV</v>
      </c>
      <c r="U722" s="3" t="str">
        <v>Diesel</v>
      </c>
      <c r="V722" s="3" t="str">
        <v>Manual</v>
      </c>
      <c r="W722" s="3">
        <v>950000</v>
      </c>
      <c r="X722" s="3">
        <v>2023</v>
      </c>
      <c r="Y722" s="3">
        <v>3</v>
      </c>
      <c r="Z722" s="3" t="s">
        <v>225</v>
      </c>
      <c r="AA722" s="3" t="str">
        <f>VLOOKUP(Z722,Dealers[],5,FALSE)</f>
        <v>West</v>
      </c>
      <c r="AB722" s="3" t="str" cm="1">
        <f t="array" ref="AB722:AE722">VLOOKUP($Z722,Dealers[],{2,7,8,9},FALSE)</f>
        <v>Surat Autoplex</v>
      </c>
      <c r="AC722" s="3">
        <v>2010</v>
      </c>
      <c r="AD722" s="3">
        <v>10000</v>
      </c>
      <c r="AE722" s="3">
        <v>4.4000000000000004</v>
      </c>
      <c r="AF722" s="3" t="s">
        <v>240</v>
      </c>
      <c r="AG722" s="3" t="str">
        <f>VLOOKUP($AF722,SalesPerson[],2,FALSE)</f>
        <v>Vivek Mehta</v>
      </c>
      <c r="AH722" s="3">
        <f>_xlfn.XLOOKUP(AG722,Salespersons!$B:$B,Salespersons!$G:$G,,0)</f>
        <v>4</v>
      </c>
      <c r="AI722" s="3" t="str">
        <f>_xlfn.XLOOKUP(AG722,Salespersons!$B:$B,Salespersons!$I:$I,,0)</f>
        <v>True</v>
      </c>
      <c r="AJ722" s="3" t="s">
        <v>59</v>
      </c>
      <c r="AK722" s="14">
        <f t="shared" si="66"/>
        <v>0.02</v>
      </c>
      <c r="AL722" s="5">
        <v>19000</v>
      </c>
      <c r="AM722" s="5">
        <f t="shared" si="67"/>
        <v>931000</v>
      </c>
      <c r="AN722" s="16">
        <f t="shared" si="71"/>
        <v>9.31</v>
      </c>
      <c r="AO722" s="3" t="s">
        <v>20</v>
      </c>
      <c r="AP722" s="3" t="s">
        <v>21</v>
      </c>
      <c r="AQ722" s="3" t="s">
        <v>46</v>
      </c>
      <c r="AR722" s="3" t="s">
        <v>24</v>
      </c>
      <c r="AS722" s="3" t="s">
        <v>4646</v>
      </c>
      <c r="AT722" s="3" t="s">
        <v>4646</v>
      </c>
      <c r="AU722" s="3" t="s">
        <v>4646</v>
      </c>
      <c r="AV722" s="3" t="s">
        <v>4646</v>
      </c>
      <c r="AW722" s="3" t="s">
        <v>4646</v>
      </c>
    </row>
    <row r="723" spans="1:49" x14ac:dyDescent="0.3">
      <c r="A723" s="3" t="s">
        <v>1356</v>
      </c>
      <c r="B723" s="4">
        <v>46021</v>
      </c>
      <c r="C723" s="4" t="str">
        <f t="shared" si="68"/>
        <v>Dec</v>
      </c>
      <c r="D723" s="4" t="str">
        <f t="shared" si="69"/>
        <v>2025</v>
      </c>
      <c r="E723" s="4">
        <v>46035</v>
      </c>
      <c r="F723" s="3" t="s">
        <v>23</v>
      </c>
      <c r="G723" s="3">
        <f t="shared" si="70"/>
        <v>14</v>
      </c>
      <c r="H723" s="3" t="s">
        <v>478</v>
      </c>
      <c r="I723" s="3" t="str">
        <f>VLOOKUP($H723,Customers!$A$1:$I$721,2,FALSE)</f>
        <v>Vinod Patel</v>
      </c>
      <c r="J723" s="3" t="str">
        <f>VLOOKUP($H723,Customers!$A$1:$I$721,3,FALSE)</f>
        <v>Male</v>
      </c>
      <c r="K723" s="3">
        <f>VLOOKUP($H723,Customers!$A$1:$I$721,4,FALSE)</f>
        <v>21</v>
      </c>
      <c r="L723" s="3" t="str">
        <f>VLOOKUP($H723,Customers!$A$1:$I$721,5,FALSE)</f>
        <v>Kolkata</v>
      </c>
      <c r="M723" s="3" t="str">
        <f>VLOOKUP($H723,Customers!$A$1:$I$721,6,FALSE)</f>
        <v>West Bengal</v>
      </c>
      <c r="N723" s="3" t="str">
        <f>VLOOKUP($H723,Customers!$A$1:$I$721,7,FALSE)</f>
        <v>Salaried - Private</v>
      </c>
      <c r="O723" s="3">
        <f>VLOOKUP($H723,Customers!$A$1:$I$721,8,FALSE)</f>
        <v>1100000</v>
      </c>
      <c r="P723" s="3" t="str">
        <f>VLOOKUP($H723,Customers!$A$1:$I$721,9,FALSE)</f>
        <v>Individual</v>
      </c>
      <c r="Q723" s="3" t="s">
        <v>56</v>
      </c>
      <c r="R723" s="3" t="str" cm="1">
        <f t="array" ref="R723:Y723">VLOOKUP($Q723,Cars[],{2,3,4,5,6,7,8,9},FALSE)</f>
        <v>Maruti Suzuki</v>
      </c>
      <c r="S723" s="3" t="str">
        <v>Baleno</v>
      </c>
      <c r="T723" s="3" t="str">
        <v>Hatchback</v>
      </c>
      <c r="U723" s="3" t="str">
        <v>Petrol</v>
      </c>
      <c r="V723" s="3" t="str">
        <v>Automatic</v>
      </c>
      <c r="W723" s="3">
        <v>760000</v>
      </c>
      <c r="X723" s="3">
        <v>2022</v>
      </c>
      <c r="Y723" s="3">
        <v>2</v>
      </c>
      <c r="Z723" s="3" t="s">
        <v>402</v>
      </c>
      <c r="AA723" s="3" t="str">
        <f>VLOOKUP(Z723,Dealers[],5,FALSE)</f>
        <v>East</v>
      </c>
      <c r="AB723" s="3" t="str" cm="1">
        <f t="array" ref="AB723:AE723">VLOOKUP($Z723,Dealers[],{2,7,8,9},FALSE)</f>
        <v>Kolkata Car World</v>
      </c>
      <c r="AC723" s="3">
        <v>2012</v>
      </c>
      <c r="AD723" s="3">
        <v>4500</v>
      </c>
      <c r="AE723" s="3">
        <v>4.0999999999999996</v>
      </c>
      <c r="AF723" s="3" t="s">
        <v>403</v>
      </c>
      <c r="AG723" s="3" t="str">
        <f>VLOOKUP($AF723,SalesPerson[],2,FALSE)</f>
        <v>Akash Khanna</v>
      </c>
      <c r="AH723" s="3">
        <f>_xlfn.XLOOKUP(AG723,Salespersons!$B:$B,Salespersons!$G:$G,,0)</f>
        <v>5</v>
      </c>
      <c r="AI723" s="3" t="str">
        <f>_xlfn.XLOOKUP(AG723,Salespersons!$B:$B,Salespersons!$I:$I,,0)</f>
        <v>True</v>
      </c>
      <c r="AJ723" s="3" t="s">
        <v>59</v>
      </c>
      <c r="AK723" s="14">
        <f t="shared" si="66"/>
        <v>9.2105263157894728E-3</v>
      </c>
      <c r="AL723" s="5">
        <v>7000</v>
      </c>
      <c r="AM723" s="5">
        <f t="shared" si="67"/>
        <v>753000</v>
      </c>
      <c r="AN723" s="16">
        <f t="shared" si="71"/>
        <v>7.53</v>
      </c>
      <c r="AO723" s="3" t="s">
        <v>31</v>
      </c>
      <c r="AP723" s="3" t="s">
        <v>180</v>
      </c>
      <c r="AQ723" s="3" t="s">
        <v>86</v>
      </c>
      <c r="AR723" s="3" t="s">
        <v>47</v>
      </c>
      <c r="AS723" s="3" t="s">
        <v>4646</v>
      </c>
      <c r="AT723" s="3" t="s">
        <v>4646</v>
      </c>
      <c r="AU723" s="3" t="s">
        <v>4646</v>
      </c>
      <c r="AV723" s="3" t="s">
        <v>4646</v>
      </c>
      <c r="AW723" s="3" t="s">
        <v>4646</v>
      </c>
    </row>
    <row r="724" spans="1:49" x14ac:dyDescent="0.3">
      <c r="A724" s="3" t="s">
        <v>1357</v>
      </c>
      <c r="B724" s="4">
        <v>46021</v>
      </c>
      <c r="C724" s="4" t="str">
        <f t="shared" si="68"/>
        <v>Dec</v>
      </c>
      <c r="D724" s="4" t="str">
        <f t="shared" si="69"/>
        <v>2025</v>
      </c>
      <c r="E724" s="4">
        <v>46029</v>
      </c>
      <c r="F724" s="3" t="s">
        <v>23</v>
      </c>
      <c r="G724" s="3">
        <f t="shared" si="70"/>
        <v>8</v>
      </c>
      <c r="H724" s="3" t="s">
        <v>1358</v>
      </c>
      <c r="I724" s="3" t="str">
        <f>VLOOKUP($H724,Customers!$A$1:$I$721,2,FALSE)</f>
        <v>Aman Joshi</v>
      </c>
      <c r="J724" s="3" t="str">
        <f>VLOOKUP($H724,Customers!$A$1:$I$721,3,FALSE)</f>
        <v>Male</v>
      </c>
      <c r="K724" s="3">
        <f>VLOOKUP($H724,Customers!$A$1:$I$721,4,FALSE)</f>
        <v>43</v>
      </c>
      <c r="L724" s="3" t="str">
        <f>VLOOKUP($H724,Customers!$A$1:$I$721,5,FALSE)</f>
        <v>Hyderabad</v>
      </c>
      <c r="M724" s="3" t="str">
        <f>VLOOKUP($H724,Customers!$A$1:$I$721,6,FALSE)</f>
        <v>Telangana</v>
      </c>
      <c r="N724" s="3" t="str">
        <f>VLOOKUP($H724,Customers!$A$1:$I$721,7,FALSE)</f>
        <v>Salaried - Private</v>
      </c>
      <c r="O724" s="3">
        <f>VLOOKUP($H724,Customers!$A$1:$I$721,8,FALSE)</f>
        <v>850000</v>
      </c>
      <c r="P724" s="3" t="str">
        <f>VLOOKUP($H724,Customers!$A$1:$I$721,9,FALSE)</f>
        <v>Individual</v>
      </c>
      <c r="Q724" s="3" t="s">
        <v>67</v>
      </c>
      <c r="R724" s="3" t="str" cm="1">
        <f t="array" ref="R724:Y724">VLOOKUP($Q724,Cars[],{2,3,4,5,6,7,8,9},FALSE)</f>
        <v>Maruti Suzuki</v>
      </c>
      <c r="S724" s="3" t="str">
        <v>Dzire</v>
      </c>
      <c r="T724" s="3" t="str">
        <v>Sedan</v>
      </c>
      <c r="U724" s="3" t="str">
        <v>Petrol</v>
      </c>
      <c r="V724" s="3" t="str">
        <v>Manual</v>
      </c>
      <c r="W724" s="3">
        <v>690000</v>
      </c>
      <c r="X724" s="3">
        <v>2024</v>
      </c>
      <c r="Y724" s="3">
        <v>3</v>
      </c>
      <c r="Z724" s="3" t="s">
        <v>68</v>
      </c>
      <c r="AA724" s="3" t="str">
        <f>VLOOKUP(Z724,Dealers[],5,FALSE)</f>
        <v>South</v>
      </c>
      <c r="AB724" s="3" t="str" cm="1">
        <f t="array" ref="AB724:AE724">VLOOKUP($Z724,Dealers[],{2,7,8,9},FALSE)</f>
        <v>Hyderabad Automobiles</v>
      </c>
      <c r="AC724" s="3">
        <v>2019</v>
      </c>
      <c r="AD724" s="3">
        <v>4500</v>
      </c>
      <c r="AE724" s="3">
        <v>3.8</v>
      </c>
      <c r="AF724" s="3" t="s">
        <v>831</v>
      </c>
      <c r="AG724" s="3" t="str">
        <f>VLOOKUP($AF724,SalesPerson[],2,FALSE)</f>
        <v>Vivek Das</v>
      </c>
      <c r="AH724" s="3">
        <f>_xlfn.XLOOKUP(AG724,Salespersons!$B:$B,Salespersons!$G:$G,,0)</f>
        <v>8</v>
      </c>
      <c r="AI724" s="3" t="str">
        <f>_xlfn.XLOOKUP(AG724,Salespersons!$B:$B,Salespersons!$I:$I,,0)</f>
        <v>False</v>
      </c>
      <c r="AJ724" s="3" t="s">
        <v>78</v>
      </c>
      <c r="AK724" s="14">
        <f t="shared" si="66"/>
        <v>0</v>
      </c>
      <c r="AL724" s="5">
        <v>0</v>
      </c>
      <c r="AM724" s="5">
        <f t="shared" si="67"/>
        <v>690000</v>
      </c>
      <c r="AN724" s="16">
        <f t="shared" si="71"/>
        <v>6.9</v>
      </c>
      <c r="AO724" s="3" t="s">
        <v>31</v>
      </c>
      <c r="AP724" s="3" t="s">
        <v>227</v>
      </c>
      <c r="AQ724" s="3" t="s">
        <v>33</v>
      </c>
      <c r="AR724" s="3" t="s">
        <v>47</v>
      </c>
      <c r="AS724" s="3" t="str" cm="1">
        <f t="array" ref="AS724:AW724">VLOOKUP($A724,Feedback[],{2,4,5,6,7},FALSE)</f>
        <v>FB0376</v>
      </c>
      <c r="AT724" s="3">
        <v>2</v>
      </c>
      <c r="AU724" s="3">
        <v>5</v>
      </c>
      <c r="AV724" s="3" t="str">
        <v>Online Survey</v>
      </c>
      <c r="AW724" s="3" t="str">
        <v>Vehicle Quality</v>
      </c>
    </row>
    <row r="725" spans="1:49" x14ac:dyDescent="0.3">
      <c r="A725" s="3" t="s">
        <v>1359</v>
      </c>
      <c r="B725" s="4">
        <v>46025</v>
      </c>
      <c r="C725" s="4" t="str">
        <f t="shared" si="68"/>
        <v>Jan</v>
      </c>
      <c r="D725" s="4" t="str">
        <f t="shared" si="69"/>
        <v>2026</v>
      </c>
      <c r="E725" s="4">
        <v>46038</v>
      </c>
      <c r="F725" s="3" t="s">
        <v>23</v>
      </c>
      <c r="G725" s="3">
        <f t="shared" si="70"/>
        <v>13</v>
      </c>
      <c r="H725" s="3" t="s">
        <v>1360</v>
      </c>
      <c r="I725" s="3" t="str">
        <f>VLOOKUP($H725,Customers!$A$1:$I$721,2,FALSE)</f>
        <v>Komal Nair</v>
      </c>
      <c r="J725" s="3" t="str">
        <f>VLOOKUP($H725,Customers!$A$1:$I$721,3,FALSE)</f>
        <v>Female</v>
      </c>
      <c r="K725" s="3">
        <f>VLOOKUP($H725,Customers!$A$1:$I$721,4,FALSE)</f>
        <v>44</v>
      </c>
      <c r="L725" s="3" t="str">
        <f>VLOOKUP($H725,Customers!$A$1:$I$721,5,FALSE)</f>
        <v>Noida</v>
      </c>
      <c r="M725" s="3" t="str">
        <f>VLOOKUP($H725,Customers!$A$1:$I$721,6,FALSE)</f>
        <v>Uttar Pradesh</v>
      </c>
      <c r="N725" s="3" t="str">
        <f>VLOOKUP($H725,Customers!$A$1:$I$721,7,FALSE)</f>
        <v>Salaried - Private</v>
      </c>
      <c r="O725" s="3">
        <f>VLOOKUP($H725,Customers!$A$1:$I$721,8,FALSE)</f>
        <v>1460000</v>
      </c>
      <c r="P725" s="3" t="str">
        <f>VLOOKUP($H725,Customers!$A$1:$I$721,9,FALSE)</f>
        <v>Individual</v>
      </c>
      <c r="Q725" s="3" t="s">
        <v>81</v>
      </c>
      <c r="R725" s="3" t="str" cm="1">
        <f t="array" ref="R725:Y725">VLOOKUP($Q725,Cars[],{2,3,4,5,6,7,8,9},FALSE)</f>
        <v>Tata</v>
      </c>
      <c r="S725" s="3" t="str">
        <v>Tiago</v>
      </c>
      <c r="T725" s="3" t="str">
        <v>Hatchback</v>
      </c>
      <c r="U725" s="3" t="str">
        <v>Petrol</v>
      </c>
      <c r="V725" s="3" t="str">
        <v>Manual</v>
      </c>
      <c r="W725" s="3">
        <v>570000</v>
      </c>
      <c r="X725" s="3">
        <v>2022</v>
      </c>
      <c r="Y725" s="3">
        <v>3</v>
      </c>
      <c r="Z725" s="3" t="s">
        <v>112</v>
      </c>
      <c r="AA725" s="3" t="str">
        <f>VLOOKUP(Z725,Dealers[],5,FALSE)</f>
        <v>North</v>
      </c>
      <c r="AB725" s="3" t="str" cm="1">
        <f t="array" ref="AB725:AE725">VLOOKUP($Z725,Dealers[],{2,7,8,9},FALSE)</f>
        <v>Noida Car World</v>
      </c>
      <c r="AC725" s="3">
        <v>2007</v>
      </c>
      <c r="AD725" s="3">
        <v>10000</v>
      </c>
      <c r="AE725" s="3">
        <v>3.8</v>
      </c>
      <c r="AF725" s="3" t="s">
        <v>113</v>
      </c>
      <c r="AG725" s="3" t="str">
        <f>VLOOKUP($AF725,SalesPerson[],2,FALSE)</f>
        <v>Kunal Jain</v>
      </c>
      <c r="AH725" s="3">
        <f>_xlfn.XLOOKUP(AG725,Salespersons!$B:$B,Salespersons!$G:$G,,0)</f>
        <v>8</v>
      </c>
      <c r="AI725" s="3" t="str">
        <f>_xlfn.XLOOKUP(AG725,Salespersons!$B:$B,Salespersons!$I:$I,,0)</f>
        <v>True</v>
      </c>
      <c r="AJ725" s="3" t="s">
        <v>59</v>
      </c>
      <c r="AK725" s="14">
        <f t="shared" si="66"/>
        <v>0</v>
      </c>
      <c r="AL725" s="5">
        <v>0</v>
      </c>
      <c r="AM725" s="5">
        <f t="shared" si="67"/>
        <v>570000</v>
      </c>
      <c r="AN725" s="16">
        <f t="shared" si="71"/>
        <v>5.7</v>
      </c>
      <c r="AO725" s="3" t="s">
        <v>95</v>
      </c>
      <c r="AP725" s="3" t="s">
        <v>39</v>
      </c>
      <c r="AQ725" s="3" t="s">
        <v>53</v>
      </c>
      <c r="AR725" s="3" t="s">
        <v>24</v>
      </c>
      <c r="AS725" s="3" t="str" cm="1">
        <f t="array" ref="AS725:AW725">VLOOKUP($A725,Feedback[],{2,4,5,6,7},FALSE)</f>
        <v>FB0377</v>
      </c>
      <c r="AT725" s="3">
        <v>4</v>
      </c>
      <c r="AU725" s="3">
        <v>8</v>
      </c>
      <c r="AV725" s="3" t="str">
        <v>Email</v>
      </c>
      <c r="AW725" s="3" t="str">
        <v>None</v>
      </c>
    </row>
    <row r="726" spans="1:49" x14ac:dyDescent="0.3">
      <c r="A726" s="3" t="s">
        <v>1361</v>
      </c>
      <c r="B726" s="4">
        <v>46026</v>
      </c>
      <c r="C726" s="4" t="str">
        <f t="shared" si="68"/>
        <v>Jan</v>
      </c>
      <c r="D726" s="4" t="str">
        <f t="shared" si="69"/>
        <v>2026</v>
      </c>
      <c r="E726" s="3"/>
      <c r="F726" s="3" t="s">
        <v>114</v>
      </c>
      <c r="G726" s="3" t="str">
        <f t="shared" si="70"/>
        <v/>
      </c>
      <c r="H726" s="3" t="s">
        <v>1002</v>
      </c>
      <c r="I726" s="3" t="str">
        <f>VLOOKUP($H726,Customers!$A$1:$I$721,2,FALSE)</f>
        <v>Harsh Malhotra</v>
      </c>
      <c r="J726" s="3" t="str">
        <f>VLOOKUP($H726,Customers!$A$1:$I$721,3,FALSE)</f>
        <v>Male</v>
      </c>
      <c r="K726" s="3">
        <f>VLOOKUP($H726,Customers!$A$1:$I$721,4,FALSE)</f>
        <v>50</v>
      </c>
      <c r="L726" s="3" t="str">
        <f>VLOOKUP($H726,Customers!$A$1:$I$721,5,FALSE)</f>
        <v>Pune</v>
      </c>
      <c r="M726" s="3" t="str">
        <f>VLOOKUP($H726,Customers!$A$1:$I$721,6,FALSE)</f>
        <v>Maharashtra</v>
      </c>
      <c r="N726" s="3" t="str">
        <f>VLOOKUP($H726,Customers!$A$1:$I$721,7,FALSE)</f>
        <v>Retired</v>
      </c>
      <c r="O726" s="3">
        <f>VLOOKUP($H726,Customers!$A$1:$I$721,8,FALSE)</f>
        <v>750000</v>
      </c>
      <c r="P726" s="3" t="str">
        <f>VLOOKUP($H726,Customers!$A$1:$I$721,9,FALSE)</f>
        <v>Individual</v>
      </c>
      <c r="Q726" s="3" t="s">
        <v>179</v>
      </c>
      <c r="R726" s="3" t="str" cm="1">
        <f t="array" ref="R726:Y726">VLOOKUP($Q726,Cars[],{2,3,4,5,6,7,8,9},FALSE)</f>
        <v>Tata</v>
      </c>
      <c r="S726" s="3" t="str">
        <v>Nexon EV</v>
      </c>
      <c r="T726" s="3" t="str">
        <v>SUV</v>
      </c>
      <c r="U726" s="3" t="str">
        <v>Electric</v>
      </c>
      <c r="V726" s="3" t="str">
        <v>Automatic</v>
      </c>
      <c r="W726" s="3">
        <v>1450000</v>
      </c>
      <c r="X726" s="3">
        <v>2023</v>
      </c>
      <c r="Y726" s="3">
        <v>3</v>
      </c>
      <c r="Z726" s="3" t="s">
        <v>163</v>
      </c>
      <c r="AA726" s="3" t="str">
        <f>VLOOKUP(Z726,Dealers[],5,FALSE)</f>
        <v>West</v>
      </c>
      <c r="AB726" s="3" t="str" cm="1">
        <f t="array" ref="AB726:AE726">VLOOKUP($Z726,Dealers[],{2,7,8,9},FALSE)</f>
        <v>Mumbai Autoplex</v>
      </c>
      <c r="AC726" s="3">
        <v>2011</v>
      </c>
      <c r="AD726" s="3">
        <v>12000</v>
      </c>
      <c r="AE726" s="3">
        <v>3.5</v>
      </c>
      <c r="AF726" s="3" t="s">
        <v>164</v>
      </c>
      <c r="AG726" s="3" t="str">
        <f>VLOOKUP($AF726,SalesPerson[],2,FALSE)</f>
        <v>Ankit Rao</v>
      </c>
      <c r="AH726" s="3">
        <f>_xlfn.XLOOKUP(AG726,Salespersons!$B:$B,Salespersons!$G:$G,,0)</f>
        <v>7</v>
      </c>
      <c r="AI726" s="3" t="str">
        <f>_xlfn.XLOOKUP(AG726,Salespersons!$B:$B,Salespersons!$I:$I,,0)</f>
        <v>True</v>
      </c>
      <c r="AJ726" s="3" t="s">
        <v>30</v>
      </c>
      <c r="AK726" s="14">
        <f t="shared" si="66"/>
        <v>1.793103448275862E-2</v>
      </c>
      <c r="AL726" s="5">
        <v>26000</v>
      </c>
      <c r="AM726" s="5">
        <f t="shared" si="67"/>
        <v>1424000</v>
      </c>
      <c r="AN726" s="16">
        <f t="shared" si="71"/>
        <v>14.24</v>
      </c>
      <c r="AO726" s="3" t="s">
        <v>31</v>
      </c>
      <c r="AP726" s="3" t="s">
        <v>227</v>
      </c>
      <c r="AQ726" s="3" t="s">
        <v>46</v>
      </c>
      <c r="AR726" s="3" t="s">
        <v>24</v>
      </c>
      <c r="AS726" s="3" t="s">
        <v>4646</v>
      </c>
      <c r="AT726" s="3" t="s">
        <v>4646</v>
      </c>
      <c r="AU726" s="3" t="s">
        <v>4646</v>
      </c>
      <c r="AV726" s="3" t="s">
        <v>4646</v>
      </c>
      <c r="AW726" s="3" t="s">
        <v>4646</v>
      </c>
    </row>
    <row r="727" spans="1:49" x14ac:dyDescent="0.3">
      <c r="A727" s="3" t="s">
        <v>1362</v>
      </c>
      <c r="B727" s="4">
        <v>46026</v>
      </c>
      <c r="C727" s="4" t="str">
        <f t="shared" si="68"/>
        <v>Jan</v>
      </c>
      <c r="D727" s="4" t="str">
        <f t="shared" si="69"/>
        <v>2026</v>
      </c>
      <c r="E727" s="4">
        <v>46058</v>
      </c>
      <c r="F727" s="3" t="s">
        <v>23</v>
      </c>
      <c r="G727" s="3">
        <f t="shared" si="70"/>
        <v>32</v>
      </c>
      <c r="H727" s="3" t="s">
        <v>309</v>
      </c>
      <c r="I727" s="3" t="str">
        <f>VLOOKUP($H727,Customers!$A$1:$I$721,2,FALSE)</f>
        <v>Vinod Bansal</v>
      </c>
      <c r="J727" s="3" t="str">
        <f>VLOOKUP($H727,Customers!$A$1:$I$721,3,FALSE)</f>
        <v>Male</v>
      </c>
      <c r="K727" s="3">
        <f>VLOOKUP($H727,Customers!$A$1:$I$721,4,FALSE)</f>
        <v>48</v>
      </c>
      <c r="L727" s="3" t="str">
        <f>VLOOKUP($H727,Customers!$A$1:$I$721,5,FALSE)</f>
        <v>Chandigarh</v>
      </c>
      <c r="M727" s="3" t="str">
        <f>VLOOKUP($H727,Customers!$A$1:$I$721,6,FALSE)</f>
        <v>Chandigarh</v>
      </c>
      <c r="N727" s="3" t="str">
        <f>VLOOKUP($H727,Customers!$A$1:$I$721,7,FALSE)</f>
        <v>Engineer</v>
      </c>
      <c r="O727" s="3">
        <f>VLOOKUP($H727,Customers!$A$1:$I$721,8,FALSE)</f>
        <v>1620000</v>
      </c>
      <c r="P727" s="3" t="str">
        <f>VLOOKUP($H727,Customers!$A$1:$I$721,9,FALSE)</f>
        <v>Individual</v>
      </c>
      <c r="Q727" s="3" t="s">
        <v>56</v>
      </c>
      <c r="R727" s="3" t="str" cm="1">
        <f t="array" ref="R727:Y727">VLOOKUP($Q727,Cars[],{2,3,4,5,6,7,8,9},FALSE)</f>
        <v>Maruti Suzuki</v>
      </c>
      <c r="S727" s="3" t="str">
        <v>Baleno</v>
      </c>
      <c r="T727" s="3" t="str">
        <v>Hatchback</v>
      </c>
      <c r="U727" s="3" t="str">
        <v>Petrol</v>
      </c>
      <c r="V727" s="3" t="str">
        <v>Automatic</v>
      </c>
      <c r="W727" s="3">
        <v>760000</v>
      </c>
      <c r="X727" s="3">
        <v>2022</v>
      </c>
      <c r="Y727" s="3">
        <v>2</v>
      </c>
      <c r="Z727" s="3" t="s">
        <v>17</v>
      </c>
      <c r="AA727" s="3" t="str">
        <f>VLOOKUP(Z727,Dealers[],5,FALSE)</f>
        <v>North</v>
      </c>
      <c r="AB727" s="3" t="str" cm="1">
        <f t="array" ref="AB727:AE727">VLOOKUP($Z727,Dealers[],{2,7,8,9},FALSE)</f>
        <v>Chandigarh Car World</v>
      </c>
      <c r="AC727" s="3">
        <v>2018</v>
      </c>
      <c r="AD727" s="3">
        <v>4500</v>
      </c>
      <c r="AE727" s="3">
        <v>4</v>
      </c>
      <c r="AF727" s="3" t="s">
        <v>277</v>
      </c>
      <c r="AG727" s="3" t="str">
        <f>VLOOKUP($AF727,SalesPerson[],2,FALSE)</f>
        <v>Yash Shah</v>
      </c>
      <c r="AH727" s="3">
        <f>_xlfn.XLOOKUP(AG727,Salespersons!$B:$B,Salespersons!$G:$G,,0)</f>
        <v>7</v>
      </c>
      <c r="AI727" s="3" t="str">
        <f>_xlfn.XLOOKUP(AG727,Salespersons!$B:$B,Salespersons!$I:$I,,0)</f>
        <v>True</v>
      </c>
      <c r="AJ727" s="3" t="s">
        <v>75</v>
      </c>
      <c r="AK727" s="14">
        <f t="shared" si="66"/>
        <v>0</v>
      </c>
      <c r="AL727" s="5">
        <v>0</v>
      </c>
      <c r="AM727" s="5">
        <f t="shared" si="67"/>
        <v>760000</v>
      </c>
      <c r="AN727" s="16">
        <f t="shared" si="71"/>
        <v>7.6</v>
      </c>
      <c r="AO727" s="3" t="s">
        <v>20</v>
      </c>
      <c r="AP727" s="3" t="s">
        <v>21</v>
      </c>
      <c r="AQ727" s="3" t="s">
        <v>33</v>
      </c>
      <c r="AR727" s="3" t="s">
        <v>24</v>
      </c>
      <c r="AS727" s="3" t="str" cm="1">
        <f t="array" ref="AS727:AW727">VLOOKUP($A727,Feedback[],{2,4,5,6,7},FALSE)</f>
        <v>FB0378</v>
      </c>
      <c r="AT727" s="3">
        <v>4</v>
      </c>
      <c r="AU727" s="3">
        <v>8</v>
      </c>
      <c r="AV727" s="3" t="str">
        <v>Phone</v>
      </c>
      <c r="AW727" s="3" t="str">
        <v>None</v>
      </c>
    </row>
    <row r="728" spans="1:49" x14ac:dyDescent="0.3">
      <c r="A728" s="3" t="s">
        <v>1363</v>
      </c>
      <c r="B728" s="4">
        <v>46026</v>
      </c>
      <c r="C728" s="4" t="str">
        <f t="shared" si="68"/>
        <v>Jan</v>
      </c>
      <c r="D728" s="4" t="str">
        <f t="shared" si="69"/>
        <v>2026</v>
      </c>
      <c r="E728" s="4">
        <v>46042</v>
      </c>
      <c r="F728" s="3" t="s">
        <v>23</v>
      </c>
      <c r="G728" s="3">
        <f t="shared" si="70"/>
        <v>16</v>
      </c>
      <c r="H728" s="3" t="s">
        <v>1364</v>
      </c>
      <c r="I728" s="3" t="str">
        <f>VLOOKUP($H728,Customers!$A$1:$I$721,2,FALSE)</f>
        <v>Kunal Chauhan</v>
      </c>
      <c r="J728" s="3" t="str">
        <f>VLOOKUP($H728,Customers!$A$1:$I$721,3,FALSE)</f>
        <v>Male</v>
      </c>
      <c r="K728" s="3">
        <f>VLOOKUP($H728,Customers!$A$1:$I$721,4,FALSE)</f>
        <v>42</v>
      </c>
      <c r="L728" s="3" t="str">
        <f>VLOOKUP($H728,Customers!$A$1:$I$721,5,FALSE)</f>
        <v>Bhubaneswar</v>
      </c>
      <c r="M728" s="3" t="str">
        <f>VLOOKUP($H728,Customers!$A$1:$I$721,6,FALSE)</f>
        <v>Odisha</v>
      </c>
      <c r="N728" s="3" t="str">
        <f>VLOOKUP($H728,Customers!$A$1:$I$721,7,FALSE)</f>
        <v>Salaried - Private</v>
      </c>
      <c r="O728" s="3">
        <f>VLOOKUP($H728,Customers!$A$1:$I$721,8,FALSE)</f>
        <v>630000</v>
      </c>
      <c r="P728" s="3" t="str">
        <f>VLOOKUP($H728,Customers!$A$1:$I$721,9,FALSE)</f>
        <v>Individual</v>
      </c>
      <c r="Q728" s="3" t="s">
        <v>232</v>
      </c>
      <c r="R728" s="3" t="str" cm="1">
        <f t="array" ref="R728:Y728">VLOOKUP($Q728,Cars[],{2,3,4,5,6,7,8,9},FALSE)</f>
        <v>Mahindra</v>
      </c>
      <c r="S728" s="3" t="str">
        <v>XUV 3XO</v>
      </c>
      <c r="T728" s="3" t="str">
        <v>SUV</v>
      </c>
      <c r="U728" s="3" t="str">
        <v>Petrol</v>
      </c>
      <c r="V728" s="3" t="str">
        <v>Manual</v>
      </c>
      <c r="W728" s="3">
        <v>900000</v>
      </c>
      <c r="X728" s="3">
        <v>2024</v>
      </c>
      <c r="Y728" s="3">
        <v>3</v>
      </c>
      <c r="Z728" s="3" t="s">
        <v>63</v>
      </c>
      <c r="AA728" s="3" t="str">
        <f>VLOOKUP(Z728,Dealers[],5,FALSE)</f>
        <v>East</v>
      </c>
      <c r="AB728" s="3" t="str" cm="1">
        <f t="array" ref="AB728:AE728">VLOOKUP($Z728,Dealers[],{2,7,8,9},FALSE)</f>
        <v>Bhubaneswar Motors</v>
      </c>
      <c r="AC728" s="3">
        <v>2008</v>
      </c>
      <c r="AD728" s="3">
        <v>4500</v>
      </c>
      <c r="AE728" s="3">
        <v>4.3</v>
      </c>
      <c r="AF728" s="3" t="s">
        <v>259</v>
      </c>
      <c r="AG728" s="3" t="str">
        <f>VLOOKUP($AF728,SalesPerson[],2,FALSE)</f>
        <v>Siddharth Joshi</v>
      </c>
      <c r="AH728" s="3">
        <f>_xlfn.XLOOKUP(AG728,Salespersons!$B:$B,Salespersons!$G:$G,,0)</f>
        <v>8</v>
      </c>
      <c r="AI728" s="3" t="str">
        <f>_xlfn.XLOOKUP(AG728,Salespersons!$B:$B,Salespersons!$I:$I,,0)</f>
        <v>True</v>
      </c>
      <c r="AJ728" s="3" t="s">
        <v>78</v>
      </c>
      <c r="AK728" s="14">
        <f t="shared" si="66"/>
        <v>0.02</v>
      </c>
      <c r="AL728" s="5">
        <v>18000</v>
      </c>
      <c r="AM728" s="5">
        <f t="shared" si="67"/>
        <v>882000</v>
      </c>
      <c r="AN728" s="16">
        <f t="shared" si="71"/>
        <v>8.82</v>
      </c>
      <c r="AO728" s="3" t="s">
        <v>95</v>
      </c>
      <c r="AP728" s="3" t="s">
        <v>70</v>
      </c>
      <c r="AQ728" s="3" t="s">
        <v>86</v>
      </c>
      <c r="AR728" s="3" t="s">
        <v>24</v>
      </c>
      <c r="AS728" s="3" t="s">
        <v>4646</v>
      </c>
      <c r="AT728" s="3" t="s">
        <v>4646</v>
      </c>
      <c r="AU728" s="3" t="s">
        <v>4646</v>
      </c>
      <c r="AV728" s="3" t="s">
        <v>4646</v>
      </c>
      <c r="AW728" s="3" t="s">
        <v>4646</v>
      </c>
    </row>
    <row r="729" spans="1:49" x14ac:dyDescent="0.3">
      <c r="A729" s="3" t="s">
        <v>1365</v>
      </c>
      <c r="B729" s="4">
        <v>46027</v>
      </c>
      <c r="C729" s="4" t="str">
        <f t="shared" si="68"/>
        <v>Jan</v>
      </c>
      <c r="D729" s="4" t="str">
        <f t="shared" si="69"/>
        <v>2026</v>
      </c>
      <c r="E729" s="4">
        <v>46043</v>
      </c>
      <c r="F729" s="3" t="s">
        <v>23</v>
      </c>
      <c r="G729" s="3">
        <f t="shared" si="70"/>
        <v>16</v>
      </c>
      <c r="H729" s="3" t="s">
        <v>1366</v>
      </c>
      <c r="I729" s="3" t="str">
        <f>VLOOKUP($H729,Customers!$A$1:$I$721,2,FALSE)</f>
        <v>Mahesh Jain</v>
      </c>
      <c r="J729" s="3" t="str">
        <f>VLOOKUP($H729,Customers!$A$1:$I$721,3,FALSE)</f>
        <v>Male</v>
      </c>
      <c r="K729" s="3">
        <f>VLOOKUP($H729,Customers!$A$1:$I$721,4,FALSE)</f>
        <v>45</v>
      </c>
      <c r="L729" s="3" t="str">
        <f>VLOOKUP($H729,Customers!$A$1:$I$721,5,FALSE)</f>
        <v>Bengaluru</v>
      </c>
      <c r="M729" s="3" t="str">
        <f>VLOOKUP($H729,Customers!$A$1:$I$721,6,FALSE)</f>
        <v>Karnataka</v>
      </c>
      <c r="N729" s="3" t="str">
        <f>VLOOKUP($H729,Customers!$A$1:$I$721,7,FALSE)</f>
        <v>Salaried - Government</v>
      </c>
      <c r="O729" s="3">
        <f>VLOOKUP($H729,Customers!$A$1:$I$721,8,FALSE)</f>
        <v>670000</v>
      </c>
      <c r="P729" s="3" t="str">
        <f>VLOOKUP($H729,Customers!$A$1:$I$721,9,FALSE)</f>
        <v>Individual</v>
      </c>
      <c r="Q729" s="3" t="s">
        <v>133</v>
      </c>
      <c r="R729" s="3" t="str" cm="1">
        <f t="array" ref="R729:Y729">VLOOKUP($Q729,Cars[],{2,3,4,5,6,7,8,9},FALSE)</f>
        <v>Skoda</v>
      </c>
      <c r="S729" s="3" t="str">
        <v>Slavia</v>
      </c>
      <c r="T729" s="3" t="str">
        <v>Sedan</v>
      </c>
      <c r="U729" s="3" t="str">
        <v>Petrol</v>
      </c>
      <c r="V729" s="3" t="str">
        <v>Automatic</v>
      </c>
      <c r="W729" s="3">
        <v>1300000</v>
      </c>
      <c r="X729" s="3">
        <v>2022</v>
      </c>
      <c r="Y729" s="3">
        <v>3</v>
      </c>
      <c r="Z729" s="3" t="s">
        <v>126</v>
      </c>
      <c r="AA729" s="3" t="str">
        <f>VLOOKUP(Z729,Dealers[],5,FALSE)</f>
        <v>South</v>
      </c>
      <c r="AB729" s="3" t="str" cm="1">
        <f t="array" ref="AB729:AE729">VLOOKUP($Z729,Dealers[],{2,7,8,9},FALSE)</f>
        <v>Bengaluru Auto Hub</v>
      </c>
      <c r="AC729" s="3">
        <v>2013</v>
      </c>
      <c r="AD729" s="3">
        <v>12000</v>
      </c>
      <c r="AE729" s="3">
        <v>4.4000000000000004</v>
      </c>
      <c r="AF729" s="3" t="s">
        <v>127</v>
      </c>
      <c r="AG729" s="3" t="str">
        <f>VLOOKUP($AF729,SalesPerson[],2,FALSE)</f>
        <v>Yash Sharma</v>
      </c>
      <c r="AH729" s="3">
        <f>_xlfn.XLOOKUP(AG729,Salespersons!$B:$B,Salespersons!$G:$G,,0)</f>
        <v>5</v>
      </c>
      <c r="AI729" s="3" t="str">
        <f>_xlfn.XLOOKUP(AG729,Salespersons!$B:$B,Salespersons!$I:$I,,0)</f>
        <v>True</v>
      </c>
      <c r="AJ729" s="3" t="s">
        <v>59</v>
      </c>
      <c r="AK729" s="14">
        <f t="shared" si="66"/>
        <v>8.4615384615384613E-3</v>
      </c>
      <c r="AL729" s="5">
        <v>11000</v>
      </c>
      <c r="AM729" s="5">
        <f t="shared" si="67"/>
        <v>1289000</v>
      </c>
      <c r="AN729" s="16">
        <f t="shared" si="71"/>
        <v>12.89</v>
      </c>
      <c r="AO729" s="3" t="s">
        <v>20</v>
      </c>
      <c r="AP729" s="3" t="s">
        <v>21</v>
      </c>
      <c r="AQ729" s="3" t="s">
        <v>22</v>
      </c>
      <c r="AR729" s="3" t="s">
        <v>47</v>
      </c>
      <c r="AS729" s="3" t="str" cm="1">
        <f t="array" ref="AS729:AW729">VLOOKUP($A729,Feedback[],{2,4,5,6,7},FALSE)</f>
        <v>FB0379</v>
      </c>
      <c r="AT729" s="3">
        <v>4</v>
      </c>
      <c r="AU729" s="3">
        <v>8</v>
      </c>
      <c r="AV729" s="3" t="str">
        <v>Dealer Visit</v>
      </c>
      <c r="AW729" s="3" t="str">
        <v>None</v>
      </c>
    </row>
    <row r="730" spans="1:49" x14ac:dyDescent="0.3">
      <c r="A730" s="3" t="s">
        <v>1367</v>
      </c>
      <c r="B730" s="4">
        <v>46028</v>
      </c>
      <c r="C730" s="4" t="str">
        <f t="shared" si="68"/>
        <v>Jan</v>
      </c>
      <c r="D730" s="4" t="str">
        <f t="shared" si="69"/>
        <v>2026</v>
      </c>
      <c r="E730" s="4">
        <v>46041</v>
      </c>
      <c r="F730" s="3" t="s">
        <v>23</v>
      </c>
      <c r="G730" s="3">
        <f t="shared" si="70"/>
        <v>13</v>
      </c>
      <c r="H730" s="3" t="s">
        <v>1368</v>
      </c>
      <c r="I730" s="3" t="str">
        <f>VLOOKUP($H730,Customers!$A$1:$I$721,2,FALSE)</f>
        <v>Nisha Joshi</v>
      </c>
      <c r="J730" s="3" t="str">
        <f>VLOOKUP($H730,Customers!$A$1:$I$721,3,FALSE)</f>
        <v>Female</v>
      </c>
      <c r="K730" s="3">
        <f>VLOOKUP($H730,Customers!$A$1:$I$721,4,FALSE)</f>
        <v>47</v>
      </c>
      <c r="L730" s="3" t="str">
        <f>VLOOKUP($H730,Customers!$A$1:$I$721,5,FALSE)</f>
        <v>Bhopal</v>
      </c>
      <c r="M730" s="3" t="str">
        <f>VLOOKUP($H730,Customers!$A$1:$I$721,6,FALSE)</f>
        <v>Madhya Pradesh</v>
      </c>
      <c r="N730" s="3" t="str">
        <f>VLOOKUP($H730,Customers!$A$1:$I$721,7,FALSE)</f>
        <v>Engineer</v>
      </c>
      <c r="O730" s="3">
        <f>VLOOKUP($H730,Customers!$A$1:$I$721,8,FALSE)</f>
        <v>2150000</v>
      </c>
      <c r="P730" s="3" t="str">
        <f>VLOOKUP($H730,Customers!$A$1:$I$721,9,FALSE)</f>
        <v>Individual</v>
      </c>
      <c r="Q730" s="3" t="s">
        <v>280</v>
      </c>
      <c r="R730" s="3" t="str" cm="1">
        <f t="array" ref="R730:Y730">VLOOKUP($Q730,Cars[],{2,3,4,5,6,7,8,9},FALSE)</f>
        <v>Toyota</v>
      </c>
      <c r="S730" s="3" t="str">
        <v>Urban Cruiser Hyryder</v>
      </c>
      <c r="T730" s="3" t="str">
        <v>SUV</v>
      </c>
      <c r="U730" s="3" t="str">
        <v>Hybrid</v>
      </c>
      <c r="V730" s="3" t="str">
        <v>Automatic</v>
      </c>
      <c r="W730" s="3">
        <v>1350000</v>
      </c>
      <c r="X730" s="3">
        <v>2022</v>
      </c>
      <c r="Y730" s="3">
        <v>5</v>
      </c>
      <c r="Z730" s="3" t="s">
        <v>93</v>
      </c>
      <c r="AA730" s="3" t="str">
        <f>VLOOKUP(Z730,Dealers[],5,FALSE)</f>
        <v>Central</v>
      </c>
      <c r="AB730" s="3" t="str" cm="1">
        <f t="array" ref="AB730:AE730">VLOOKUP($Z730,Dealers[],{2,7,8,9},FALSE)</f>
        <v>Bhopal Autoplex</v>
      </c>
      <c r="AC730" s="3">
        <v>2013</v>
      </c>
      <c r="AD730" s="3">
        <v>12000</v>
      </c>
      <c r="AE730" s="3">
        <v>3.9</v>
      </c>
      <c r="AF730" s="3" t="s">
        <v>168</v>
      </c>
      <c r="AG730" s="3" t="str">
        <f>VLOOKUP($AF730,SalesPerson[],2,FALSE)</f>
        <v>Sneha Iyer</v>
      </c>
      <c r="AH730" s="3">
        <f>_xlfn.XLOOKUP(AG730,Salespersons!$B:$B,Salespersons!$G:$G,,0)</f>
        <v>4</v>
      </c>
      <c r="AI730" s="3" t="str">
        <f>_xlfn.XLOOKUP(AG730,Salespersons!$B:$B,Salespersons!$I:$I,,0)</f>
        <v>True</v>
      </c>
      <c r="AJ730" s="3" t="s">
        <v>75</v>
      </c>
      <c r="AK730" s="14">
        <f t="shared" si="66"/>
        <v>8.1481481481481474E-3</v>
      </c>
      <c r="AL730" s="5">
        <v>11000</v>
      </c>
      <c r="AM730" s="5">
        <f t="shared" si="67"/>
        <v>1339000</v>
      </c>
      <c r="AN730" s="16">
        <f t="shared" si="71"/>
        <v>13.39</v>
      </c>
      <c r="AO730" s="3" t="s">
        <v>20</v>
      </c>
      <c r="AP730" s="3" t="s">
        <v>21</v>
      </c>
      <c r="AQ730" s="3" t="s">
        <v>46</v>
      </c>
      <c r="AR730" s="3" t="s">
        <v>24</v>
      </c>
      <c r="AS730" s="3" t="s">
        <v>4646</v>
      </c>
      <c r="AT730" s="3" t="s">
        <v>4646</v>
      </c>
      <c r="AU730" s="3" t="s">
        <v>4646</v>
      </c>
      <c r="AV730" s="3" t="s">
        <v>4646</v>
      </c>
      <c r="AW730" s="3" t="s">
        <v>4646</v>
      </c>
    </row>
    <row r="731" spans="1:49" x14ac:dyDescent="0.3">
      <c r="A731" s="3" t="s">
        <v>1369</v>
      </c>
      <c r="B731" s="4">
        <v>46028</v>
      </c>
      <c r="C731" s="4" t="str">
        <f t="shared" si="68"/>
        <v>Jan</v>
      </c>
      <c r="D731" s="4" t="str">
        <f t="shared" si="69"/>
        <v>2026</v>
      </c>
      <c r="E731" s="4">
        <v>46062</v>
      </c>
      <c r="F731" s="3" t="s">
        <v>23</v>
      </c>
      <c r="G731" s="3">
        <f t="shared" si="70"/>
        <v>34</v>
      </c>
      <c r="H731" s="3" t="s">
        <v>1141</v>
      </c>
      <c r="I731" s="3" t="str">
        <f>VLOOKUP($H731,Customers!$A$1:$I$721,2,FALSE)</f>
        <v>Yash Rao</v>
      </c>
      <c r="J731" s="3" t="str">
        <f>VLOOKUP($H731,Customers!$A$1:$I$721,3,FALSE)</f>
        <v>Male</v>
      </c>
      <c r="K731" s="3">
        <f>VLOOKUP($H731,Customers!$A$1:$I$721,4,FALSE)</f>
        <v>44</v>
      </c>
      <c r="L731" s="3" t="str">
        <f>VLOOKUP($H731,Customers!$A$1:$I$721,5,FALSE)</f>
        <v>Bhopal</v>
      </c>
      <c r="M731" s="3" t="str">
        <f>VLOOKUP($H731,Customers!$A$1:$I$721,6,FALSE)</f>
        <v>Madhya Pradesh</v>
      </c>
      <c r="N731" s="3" t="str">
        <f>VLOOKUP($H731,Customers!$A$1:$I$721,7,FALSE)</f>
        <v>Self-Employed Professional</v>
      </c>
      <c r="O731" s="3">
        <f>VLOOKUP($H731,Customers!$A$1:$I$721,8,FALSE)</f>
        <v>2580000</v>
      </c>
      <c r="P731" s="3" t="str">
        <f>VLOOKUP($H731,Customers!$A$1:$I$721,9,FALSE)</f>
        <v>Individual</v>
      </c>
      <c r="Q731" s="3" t="s">
        <v>280</v>
      </c>
      <c r="R731" s="3" t="str" cm="1">
        <f t="array" ref="R731:Y731">VLOOKUP($Q731,Cars[],{2,3,4,5,6,7,8,9},FALSE)</f>
        <v>Toyota</v>
      </c>
      <c r="S731" s="3" t="str">
        <v>Urban Cruiser Hyryder</v>
      </c>
      <c r="T731" s="3" t="str">
        <v>SUV</v>
      </c>
      <c r="U731" s="3" t="str">
        <v>Hybrid</v>
      </c>
      <c r="V731" s="3" t="str">
        <v>Automatic</v>
      </c>
      <c r="W731" s="3">
        <v>1350000</v>
      </c>
      <c r="X731" s="3">
        <v>2022</v>
      </c>
      <c r="Y731" s="3">
        <v>5</v>
      </c>
      <c r="Z731" s="3" t="s">
        <v>68</v>
      </c>
      <c r="AA731" s="3" t="str">
        <f>VLOOKUP(Z731,Dealers[],5,FALSE)</f>
        <v>South</v>
      </c>
      <c r="AB731" s="3" t="str" cm="1">
        <f t="array" ref="AB731:AE731">VLOOKUP($Z731,Dealers[],{2,7,8,9},FALSE)</f>
        <v>Hyderabad Automobiles</v>
      </c>
      <c r="AC731" s="3">
        <v>2019</v>
      </c>
      <c r="AD731" s="3">
        <v>4500</v>
      </c>
      <c r="AE731" s="3">
        <v>3.8</v>
      </c>
      <c r="AF731" s="3" t="s">
        <v>69</v>
      </c>
      <c r="AG731" s="3" t="str">
        <f>VLOOKUP($AF731,SalesPerson[],2,FALSE)</f>
        <v>Mohit Patel</v>
      </c>
      <c r="AH731" s="3">
        <f>_xlfn.XLOOKUP(AG731,Salespersons!$B:$B,Salespersons!$G:$G,,0)</f>
        <v>7</v>
      </c>
      <c r="AI731" s="3" t="str">
        <f>_xlfn.XLOOKUP(AG731,Salespersons!$B:$B,Salespersons!$I:$I,,0)</f>
        <v>True</v>
      </c>
      <c r="AJ731" s="3" t="s">
        <v>59</v>
      </c>
      <c r="AK731" s="14">
        <f t="shared" si="66"/>
        <v>8.8888888888888889E-3</v>
      </c>
      <c r="AL731" s="5">
        <v>12000</v>
      </c>
      <c r="AM731" s="5">
        <f t="shared" si="67"/>
        <v>1338000</v>
      </c>
      <c r="AN731" s="16">
        <f t="shared" si="71"/>
        <v>13.38</v>
      </c>
      <c r="AO731" s="3" t="s">
        <v>31</v>
      </c>
      <c r="AP731" s="3" t="s">
        <v>39</v>
      </c>
      <c r="AQ731" s="3" t="s">
        <v>53</v>
      </c>
      <c r="AR731" s="3" t="s">
        <v>24</v>
      </c>
      <c r="AS731" s="3" t="str" cm="1">
        <f t="array" ref="AS731:AW731">VLOOKUP($A731,Feedback[],{2,4,5,6,7},FALSE)</f>
        <v>FB0380</v>
      </c>
      <c r="AT731" s="3">
        <v>4</v>
      </c>
      <c r="AU731" s="3">
        <v>9</v>
      </c>
      <c r="AV731" s="3" t="str">
        <v>Dealer Visit</v>
      </c>
      <c r="AW731" s="3" t="str">
        <v>None</v>
      </c>
    </row>
    <row r="732" spans="1:49" x14ac:dyDescent="0.3">
      <c r="A732" s="3" t="s">
        <v>1370</v>
      </c>
      <c r="B732" s="4">
        <v>46029</v>
      </c>
      <c r="C732" s="4" t="str">
        <f t="shared" si="68"/>
        <v>Jan</v>
      </c>
      <c r="D732" s="4" t="str">
        <f t="shared" si="69"/>
        <v>2026</v>
      </c>
      <c r="E732" s="4">
        <v>46063</v>
      </c>
      <c r="F732" s="3" t="s">
        <v>23</v>
      </c>
      <c r="G732" s="3">
        <f t="shared" si="70"/>
        <v>34</v>
      </c>
      <c r="H732" s="3" t="s">
        <v>1371</v>
      </c>
      <c r="I732" s="3" t="str">
        <f>VLOOKUP($H732,Customers!$A$1:$I$721,2,FALSE)</f>
        <v>Vivek Saini</v>
      </c>
      <c r="J732" s="3" t="str">
        <f>VLOOKUP($H732,Customers!$A$1:$I$721,3,FALSE)</f>
        <v>Male</v>
      </c>
      <c r="K732" s="3">
        <f>VLOOKUP($H732,Customers!$A$1:$I$721,4,FALSE)</f>
        <v>26</v>
      </c>
      <c r="L732" s="3" t="str">
        <f>VLOOKUP($H732,Customers!$A$1:$I$721,5,FALSE)</f>
        <v>Nagpur</v>
      </c>
      <c r="M732" s="3" t="str">
        <f>VLOOKUP($H732,Customers!$A$1:$I$721,6,FALSE)</f>
        <v>Maharashtra</v>
      </c>
      <c r="N732" s="3" t="str">
        <f>VLOOKUP($H732,Customers!$A$1:$I$721,7,FALSE)</f>
        <v>Salaried - Government</v>
      </c>
      <c r="O732" s="3">
        <f>VLOOKUP($H732,Customers!$A$1:$I$721,8,FALSE)</f>
        <v>1380000</v>
      </c>
      <c r="P732" s="3" t="str">
        <f>VLOOKUP($H732,Customers!$A$1:$I$721,9,FALSE)</f>
        <v>Individual</v>
      </c>
      <c r="Q732" s="3" t="s">
        <v>27</v>
      </c>
      <c r="R732" s="3" t="str" cm="1">
        <f t="array" ref="R732:Y732">VLOOKUP($Q732,Cars[],{2,3,4,5,6,7,8,9},FALSE)</f>
        <v>Maruti Suzuki</v>
      </c>
      <c r="S732" s="3" t="str">
        <v>Brezza</v>
      </c>
      <c r="T732" s="3" t="str">
        <v>SUV</v>
      </c>
      <c r="U732" s="3" t="str">
        <v>Petrol</v>
      </c>
      <c r="V732" s="3" t="str">
        <v>Automatic</v>
      </c>
      <c r="W732" s="3">
        <v>900000</v>
      </c>
      <c r="X732" s="3">
        <v>2022</v>
      </c>
      <c r="Y732" s="3">
        <v>3</v>
      </c>
      <c r="Z732" s="3" t="s">
        <v>84</v>
      </c>
      <c r="AA732" s="3" t="str">
        <f>VLOOKUP(Z732,Dealers[],5,FALSE)</f>
        <v>West</v>
      </c>
      <c r="AB732" s="3" t="str" cm="1">
        <f t="array" ref="AB732:AE732">VLOOKUP($Z732,Dealers[],{2,7,8,9},FALSE)</f>
        <v>Pune Autoplex</v>
      </c>
      <c r="AC732" s="3">
        <v>2014</v>
      </c>
      <c r="AD732" s="3">
        <v>3000</v>
      </c>
      <c r="AE732" s="3">
        <v>4.5999999999999996</v>
      </c>
      <c r="AF732" s="3" t="s">
        <v>85</v>
      </c>
      <c r="AG732" s="3" t="str">
        <f>VLOOKUP($AF732,SalesPerson[],2,FALSE)</f>
        <v>Ankit Verma</v>
      </c>
      <c r="AH732" s="3">
        <f>_xlfn.XLOOKUP(AG732,Salespersons!$B:$B,Salespersons!$G:$G,,0)</f>
        <v>4</v>
      </c>
      <c r="AI732" s="3" t="str">
        <f>_xlfn.XLOOKUP(AG732,Salespersons!$B:$B,Salespersons!$I:$I,,0)</f>
        <v>True</v>
      </c>
      <c r="AJ732" s="3" t="s">
        <v>30</v>
      </c>
      <c r="AK732" s="14">
        <f t="shared" si="66"/>
        <v>0</v>
      </c>
      <c r="AL732" s="5">
        <v>0</v>
      </c>
      <c r="AM732" s="5">
        <f t="shared" si="67"/>
        <v>900000</v>
      </c>
      <c r="AN732" s="16">
        <f t="shared" si="71"/>
        <v>9</v>
      </c>
      <c r="AO732" s="3" t="s">
        <v>31</v>
      </c>
      <c r="AP732" s="3" t="s">
        <v>96</v>
      </c>
      <c r="AQ732" s="3" t="s">
        <v>33</v>
      </c>
      <c r="AR732" s="3" t="s">
        <v>47</v>
      </c>
      <c r="AS732" s="3" t="str" cm="1">
        <f t="array" ref="AS732:AW732">VLOOKUP($A732,Feedback[],{2,4,5,6,7},FALSE)</f>
        <v>FB0381</v>
      </c>
      <c r="AT732" s="3">
        <v>4</v>
      </c>
      <c r="AU732" s="3">
        <v>10</v>
      </c>
      <c r="AV732" s="3" t="str">
        <v>Email</v>
      </c>
      <c r="AW732" s="3" t="str">
        <v>None</v>
      </c>
    </row>
    <row r="733" spans="1:49" x14ac:dyDescent="0.3">
      <c r="A733" s="3" t="s">
        <v>1372</v>
      </c>
      <c r="B733" s="4">
        <v>46029</v>
      </c>
      <c r="C733" s="4" t="str">
        <f t="shared" si="68"/>
        <v>Jan</v>
      </c>
      <c r="D733" s="4" t="str">
        <f t="shared" si="69"/>
        <v>2026</v>
      </c>
      <c r="E733" s="4">
        <v>46042</v>
      </c>
      <c r="F733" s="3" t="s">
        <v>23</v>
      </c>
      <c r="G733" s="3">
        <f t="shared" si="70"/>
        <v>13</v>
      </c>
      <c r="H733" s="3" t="s">
        <v>1373</v>
      </c>
      <c r="I733" s="3" t="str">
        <f>VLOOKUP($H733,Customers!$A$1:$I$721,2,FALSE)</f>
        <v>Dinesh Joshi</v>
      </c>
      <c r="J733" s="3" t="str">
        <f>VLOOKUP($H733,Customers!$A$1:$I$721,3,FALSE)</f>
        <v>Male</v>
      </c>
      <c r="K733" s="3">
        <f>VLOOKUP($H733,Customers!$A$1:$I$721,4,FALSE)</f>
        <v>23</v>
      </c>
      <c r="L733" s="3" t="str">
        <f>VLOOKUP($H733,Customers!$A$1:$I$721,5,FALSE)</f>
        <v>Mumbai</v>
      </c>
      <c r="M733" s="3" t="str">
        <f>VLOOKUP($H733,Customers!$A$1:$I$721,6,FALSE)</f>
        <v>Maharashtra</v>
      </c>
      <c r="N733" s="3" t="str">
        <f>VLOOKUP($H733,Customers!$A$1:$I$721,7,FALSE)</f>
        <v>Business Owner</v>
      </c>
      <c r="O733" s="3">
        <f>VLOOKUP($H733,Customers!$A$1:$I$721,8,FALSE)</f>
        <v>2960000</v>
      </c>
      <c r="P733" s="3" t="str">
        <f>VLOOKUP($H733,Customers!$A$1:$I$721,9,FALSE)</f>
        <v>Individual</v>
      </c>
      <c r="Q733" s="3" t="s">
        <v>117</v>
      </c>
      <c r="R733" s="3" t="str" cm="1">
        <f t="array" ref="R733:Y733">VLOOKUP($Q733,Cars[],{2,3,4,5,6,7,8,9},FALSE)</f>
        <v>Kia</v>
      </c>
      <c r="S733" s="3" t="str">
        <v>Carens</v>
      </c>
      <c r="T733" s="3" t="str">
        <v>MPV</v>
      </c>
      <c r="U733" s="3" t="str">
        <v>Diesel</v>
      </c>
      <c r="V733" s="3" t="str">
        <v>Manual</v>
      </c>
      <c r="W733" s="3">
        <v>1200000</v>
      </c>
      <c r="X733" s="3">
        <v>2022</v>
      </c>
      <c r="Y733" s="3">
        <v>3</v>
      </c>
      <c r="Z733" s="3" t="s">
        <v>43</v>
      </c>
      <c r="AA733" s="3" t="str">
        <f>VLOOKUP(Z733,Dealers[],5,FALSE)</f>
        <v>West</v>
      </c>
      <c r="AB733" s="3" t="str" cm="1">
        <f t="array" ref="AB733:AE733">VLOOKUP($Z733,Dealers[],{2,7,8,9},FALSE)</f>
        <v>Nagpur Motors</v>
      </c>
      <c r="AC733" s="3">
        <v>2019</v>
      </c>
      <c r="AD733" s="3">
        <v>12000</v>
      </c>
      <c r="AE733" s="3">
        <v>4.5999999999999996</v>
      </c>
      <c r="AF733" s="3" t="s">
        <v>372</v>
      </c>
      <c r="AG733" s="3" t="str">
        <f>VLOOKUP($AF733,SalesPerson[],2,FALSE)</f>
        <v>Gaurav Shah</v>
      </c>
      <c r="AH733" s="3">
        <f>_xlfn.XLOOKUP(AG733,Salespersons!$B:$B,Salespersons!$G:$G,,0)</f>
        <v>4</v>
      </c>
      <c r="AI733" s="3" t="str">
        <f>_xlfn.XLOOKUP(AG733,Salespersons!$B:$B,Salespersons!$I:$I,,0)</f>
        <v>True</v>
      </c>
      <c r="AJ733" s="3" t="s">
        <v>78</v>
      </c>
      <c r="AK733" s="14">
        <f t="shared" si="66"/>
        <v>0</v>
      </c>
      <c r="AL733" s="5">
        <v>0</v>
      </c>
      <c r="AM733" s="5">
        <f t="shared" si="67"/>
        <v>1200000</v>
      </c>
      <c r="AN733" s="16">
        <f t="shared" si="71"/>
        <v>12</v>
      </c>
      <c r="AO733" s="3" t="s">
        <v>20</v>
      </c>
      <c r="AP733" s="3" t="s">
        <v>21</v>
      </c>
      <c r="AQ733" s="3" t="s">
        <v>22</v>
      </c>
      <c r="AR733" s="3" t="s">
        <v>24</v>
      </c>
      <c r="AS733" s="3" t="str" cm="1">
        <f t="array" ref="AS733:AW733">VLOOKUP($A733,Feedback[],{2,4,5,6,7},FALSE)</f>
        <v>FB0382</v>
      </c>
      <c r="AT733" s="3">
        <v>5</v>
      </c>
      <c r="AU733" s="3">
        <v>8</v>
      </c>
      <c r="AV733" s="3" t="str">
        <v>Phone</v>
      </c>
      <c r="AW733" s="3" t="str">
        <v>None</v>
      </c>
    </row>
    <row r="734" spans="1:49" x14ac:dyDescent="0.3">
      <c r="A734" s="3" t="s">
        <v>1374</v>
      </c>
      <c r="B734" s="4">
        <v>46030</v>
      </c>
      <c r="C734" s="4" t="str">
        <f t="shared" si="68"/>
        <v>Jan</v>
      </c>
      <c r="D734" s="4" t="str">
        <f t="shared" si="69"/>
        <v>2026</v>
      </c>
      <c r="E734" s="4">
        <v>46048</v>
      </c>
      <c r="F734" s="3" t="s">
        <v>23</v>
      </c>
      <c r="G734" s="3">
        <f t="shared" si="70"/>
        <v>18</v>
      </c>
      <c r="H734" s="3" t="s">
        <v>302</v>
      </c>
      <c r="I734" s="3" t="str">
        <f>VLOOKUP($H734,Customers!$A$1:$I$721,2,FALSE)</f>
        <v>Mahesh Yadav</v>
      </c>
      <c r="J734" s="3" t="str">
        <f>VLOOKUP($H734,Customers!$A$1:$I$721,3,FALSE)</f>
        <v>Male</v>
      </c>
      <c r="K734" s="3">
        <f>VLOOKUP($H734,Customers!$A$1:$I$721,4,FALSE)</f>
        <v>55</v>
      </c>
      <c r="L734" s="3" t="str">
        <f>VLOOKUP($H734,Customers!$A$1:$I$721,5,FALSE)</f>
        <v>Kochi</v>
      </c>
      <c r="M734" s="3" t="str">
        <f>VLOOKUP($H734,Customers!$A$1:$I$721,6,FALSE)</f>
        <v>Kerala</v>
      </c>
      <c r="N734" s="3" t="str">
        <f>VLOOKUP($H734,Customers!$A$1:$I$721,7,FALSE)</f>
        <v>Engineer</v>
      </c>
      <c r="O734" s="3">
        <f>VLOOKUP($H734,Customers!$A$1:$I$721,8,FALSE)</f>
        <v>1470000</v>
      </c>
      <c r="P734" s="3" t="str">
        <f>VLOOKUP($H734,Customers!$A$1:$I$721,9,FALSE)</f>
        <v>Individual</v>
      </c>
      <c r="Q734" s="3" t="s">
        <v>92</v>
      </c>
      <c r="R734" s="3" t="str" cm="1">
        <f t="array" ref="R734:Y734">VLOOKUP($Q734,Cars[],{2,3,4,5,6,7,8,9},FALSE)</f>
        <v>Hyundai</v>
      </c>
      <c r="S734" s="3" t="str">
        <v>Verna</v>
      </c>
      <c r="T734" s="3" t="str">
        <v>Sedan</v>
      </c>
      <c r="U734" s="3" t="str">
        <v>Petrol</v>
      </c>
      <c r="V734" s="3" t="str">
        <v>Automatic</v>
      </c>
      <c r="W734" s="3">
        <v>1100000</v>
      </c>
      <c r="X734" s="3">
        <v>2023</v>
      </c>
      <c r="Y734" s="3">
        <v>2</v>
      </c>
      <c r="Z734" s="3" t="s">
        <v>304</v>
      </c>
      <c r="AA734" s="3" t="str">
        <f>VLOOKUP(Z734,Dealers[],5,FALSE)</f>
        <v>South</v>
      </c>
      <c r="AB734" s="3" t="str" cm="1">
        <f t="array" ref="AB734:AE734">VLOOKUP($Z734,Dealers[],{2,7,8,9},FALSE)</f>
        <v>Kochi Auto Hub</v>
      </c>
      <c r="AC734" s="3">
        <v>2013</v>
      </c>
      <c r="AD734" s="3">
        <v>12000</v>
      </c>
      <c r="AE734" s="3">
        <v>4.2</v>
      </c>
      <c r="AF734" s="3" t="s">
        <v>305</v>
      </c>
      <c r="AG734" s="3" t="str">
        <f>VLOOKUP($AF734,SalesPerson[],2,FALSE)</f>
        <v>Meera Saini</v>
      </c>
      <c r="AH734" s="3">
        <f>_xlfn.XLOOKUP(AG734,Salespersons!$B:$B,Salespersons!$G:$G,,0)</f>
        <v>8</v>
      </c>
      <c r="AI734" s="3" t="str">
        <f>_xlfn.XLOOKUP(AG734,Salespersons!$B:$B,Salespersons!$I:$I,,0)</f>
        <v>True</v>
      </c>
      <c r="AJ734" s="3" t="s">
        <v>78</v>
      </c>
      <c r="AK734" s="14">
        <f t="shared" si="66"/>
        <v>0</v>
      </c>
      <c r="AL734" s="5">
        <v>0</v>
      </c>
      <c r="AM734" s="5">
        <f t="shared" si="67"/>
        <v>1100000</v>
      </c>
      <c r="AN734" s="16">
        <f t="shared" si="71"/>
        <v>11</v>
      </c>
      <c r="AO734" s="3" t="s">
        <v>31</v>
      </c>
      <c r="AP734" s="3" t="s">
        <v>70</v>
      </c>
      <c r="AQ734" s="3" t="s">
        <v>122</v>
      </c>
      <c r="AR734" s="3" t="s">
        <v>24</v>
      </c>
      <c r="AS734" s="3" t="str" cm="1">
        <f t="array" ref="AS734:AW734">VLOOKUP($A734,Feedback[],{2,4,5,6,7},FALSE)</f>
        <v>FB0383</v>
      </c>
      <c r="AT734" s="3">
        <v>4</v>
      </c>
      <c r="AU734" s="3">
        <v>8</v>
      </c>
      <c r="AV734" s="3" t="str">
        <v>Email</v>
      </c>
      <c r="AW734" s="3" t="str">
        <v>None</v>
      </c>
    </row>
    <row r="735" spans="1:49" x14ac:dyDescent="0.3">
      <c r="A735" s="3" t="s">
        <v>1375</v>
      </c>
      <c r="B735" s="4">
        <v>46033</v>
      </c>
      <c r="C735" s="4" t="str">
        <f t="shared" si="68"/>
        <v>Jan</v>
      </c>
      <c r="D735" s="4" t="str">
        <f t="shared" si="69"/>
        <v>2026</v>
      </c>
      <c r="E735" s="4">
        <v>46067</v>
      </c>
      <c r="F735" s="3" t="s">
        <v>23</v>
      </c>
      <c r="G735" s="3">
        <f t="shared" si="70"/>
        <v>34</v>
      </c>
      <c r="H735" s="3" t="s">
        <v>1376</v>
      </c>
      <c r="I735" s="3" t="str">
        <f>VLOOKUP($H735,Customers!$A$1:$I$721,2,FALSE)</f>
        <v>Nitin Shah</v>
      </c>
      <c r="J735" s="3" t="str">
        <f>VLOOKUP($H735,Customers!$A$1:$I$721,3,FALSE)</f>
        <v>Male</v>
      </c>
      <c r="K735" s="3">
        <f>VLOOKUP($H735,Customers!$A$1:$I$721,4,FALSE)</f>
        <v>34</v>
      </c>
      <c r="L735" s="3" t="str">
        <f>VLOOKUP($H735,Customers!$A$1:$I$721,5,FALSE)</f>
        <v>Bhubaneswar</v>
      </c>
      <c r="M735" s="3" t="str">
        <f>VLOOKUP($H735,Customers!$A$1:$I$721,6,FALSE)</f>
        <v>Odisha</v>
      </c>
      <c r="N735" s="3" t="str">
        <f>VLOOKUP($H735,Customers!$A$1:$I$721,7,FALSE)</f>
        <v>Salaried - Private</v>
      </c>
      <c r="O735" s="3">
        <f>VLOOKUP($H735,Customers!$A$1:$I$721,8,FALSE)</f>
        <v>1610000</v>
      </c>
      <c r="P735" s="3" t="str">
        <f>VLOOKUP($H735,Customers!$A$1:$I$721,9,FALSE)</f>
        <v>Individual</v>
      </c>
      <c r="Q735" s="3" t="s">
        <v>56</v>
      </c>
      <c r="R735" s="3" t="str" cm="1">
        <f t="array" ref="R735:Y735">VLOOKUP($Q735,Cars[],{2,3,4,5,6,7,8,9},FALSE)</f>
        <v>Maruti Suzuki</v>
      </c>
      <c r="S735" s="3" t="str">
        <v>Baleno</v>
      </c>
      <c r="T735" s="3" t="str">
        <v>Hatchback</v>
      </c>
      <c r="U735" s="3" t="str">
        <v>Petrol</v>
      </c>
      <c r="V735" s="3" t="str">
        <v>Automatic</v>
      </c>
      <c r="W735" s="3">
        <v>760000</v>
      </c>
      <c r="X735" s="3">
        <v>2022</v>
      </c>
      <c r="Y735" s="3">
        <v>2</v>
      </c>
      <c r="Z735" s="3" t="s">
        <v>63</v>
      </c>
      <c r="AA735" s="3" t="str">
        <f>VLOOKUP(Z735,Dealers[],5,FALSE)</f>
        <v>East</v>
      </c>
      <c r="AB735" s="3" t="str" cm="1">
        <f t="array" ref="AB735:AE735">VLOOKUP($Z735,Dealers[],{2,7,8,9},FALSE)</f>
        <v>Bhubaneswar Motors</v>
      </c>
      <c r="AC735" s="3">
        <v>2008</v>
      </c>
      <c r="AD735" s="3">
        <v>4500</v>
      </c>
      <c r="AE735" s="3">
        <v>4.3</v>
      </c>
      <c r="AF735" s="3" t="s">
        <v>259</v>
      </c>
      <c r="AG735" s="3" t="str">
        <f>VLOOKUP($AF735,SalesPerson[],2,FALSE)</f>
        <v>Siddharth Joshi</v>
      </c>
      <c r="AH735" s="3">
        <f>_xlfn.XLOOKUP(AG735,Salespersons!$B:$B,Salespersons!$G:$G,,0)</f>
        <v>8</v>
      </c>
      <c r="AI735" s="3" t="str">
        <f>_xlfn.XLOOKUP(AG735,Salespersons!$B:$B,Salespersons!$I:$I,,0)</f>
        <v>True</v>
      </c>
      <c r="AJ735" s="3" t="s">
        <v>30</v>
      </c>
      <c r="AK735" s="14">
        <f t="shared" si="66"/>
        <v>0</v>
      </c>
      <c r="AL735" s="5">
        <v>0</v>
      </c>
      <c r="AM735" s="5">
        <f t="shared" si="67"/>
        <v>760000</v>
      </c>
      <c r="AN735" s="16">
        <f t="shared" si="71"/>
        <v>7.6</v>
      </c>
      <c r="AO735" s="3" t="s">
        <v>31</v>
      </c>
      <c r="AP735" s="3" t="s">
        <v>39</v>
      </c>
      <c r="AQ735" s="3" t="s">
        <v>33</v>
      </c>
      <c r="AR735" s="3" t="s">
        <v>24</v>
      </c>
      <c r="AS735" s="3" t="s">
        <v>4646</v>
      </c>
      <c r="AT735" s="3" t="s">
        <v>4646</v>
      </c>
      <c r="AU735" s="3" t="s">
        <v>4646</v>
      </c>
      <c r="AV735" s="3" t="s">
        <v>4646</v>
      </c>
      <c r="AW735" s="3" t="s">
        <v>4646</v>
      </c>
    </row>
    <row r="736" spans="1:49" x14ac:dyDescent="0.3">
      <c r="A736" s="3" t="s">
        <v>1377</v>
      </c>
      <c r="B736" s="4">
        <v>46033</v>
      </c>
      <c r="C736" s="4" t="str">
        <f t="shared" si="68"/>
        <v>Jan</v>
      </c>
      <c r="D736" s="4" t="str">
        <f t="shared" si="69"/>
        <v>2026</v>
      </c>
      <c r="E736" s="4">
        <v>46047</v>
      </c>
      <c r="F736" s="3" t="s">
        <v>23</v>
      </c>
      <c r="G736" s="3">
        <f t="shared" si="70"/>
        <v>14</v>
      </c>
      <c r="H736" s="3" t="s">
        <v>1313</v>
      </c>
      <c r="I736" s="3" t="str">
        <f>VLOOKUP($H736,Customers!$A$1:$I$721,2,FALSE)</f>
        <v>Shweta Mishra</v>
      </c>
      <c r="J736" s="3" t="str">
        <f>VLOOKUP($H736,Customers!$A$1:$I$721,3,FALSE)</f>
        <v>Female</v>
      </c>
      <c r="K736" s="3">
        <f>VLOOKUP($H736,Customers!$A$1:$I$721,4,FALSE)</f>
        <v>21</v>
      </c>
      <c r="L736" s="3" t="str">
        <f>VLOOKUP($H736,Customers!$A$1:$I$721,5,FALSE)</f>
        <v>Bhopal</v>
      </c>
      <c r="M736" s="3" t="str">
        <f>VLOOKUP($H736,Customers!$A$1:$I$721,6,FALSE)</f>
        <v>Madhya Pradesh</v>
      </c>
      <c r="N736" s="3" t="str">
        <f>VLOOKUP($H736,Customers!$A$1:$I$721,7,FALSE)</f>
        <v>Business Owner</v>
      </c>
      <c r="O736" s="3">
        <f>VLOOKUP($H736,Customers!$A$1:$I$721,8,FALSE)</f>
        <v>2330000</v>
      </c>
      <c r="P736" s="3" t="str">
        <f>VLOOKUP($H736,Customers!$A$1:$I$721,9,FALSE)</f>
        <v>Individual</v>
      </c>
      <c r="Q736" s="3" t="s">
        <v>167</v>
      </c>
      <c r="R736" s="3" t="str" cm="1">
        <f t="array" ref="R736:Y736">VLOOKUP($Q736,Cars[],{2,3,4,5,6,7,8,9},FALSE)</f>
        <v>Hyundai</v>
      </c>
      <c r="S736" s="3" t="str">
        <v>Alcazar</v>
      </c>
      <c r="T736" s="3" t="str">
        <v>SUV</v>
      </c>
      <c r="U736" s="3" t="str">
        <v>Diesel</v>
      </c>
      <c r="V736" s="3" t="str">
        <v>Automatic</v>
      </c>
      <c r="W736" s="3">
        <v>1700000</v>
      </c>
      <c r="X736" s="3">
        <v>2024</v>
      </c>
      <c r="Y736" s="3">
        <v>2</v>
      </c>
      <c r="Z736" s="3" t="s">
        <v>104</v>
      </c>
      <c r="AA736" s="3" t="str">
        <f>VLOOKUP(Z736,Dealers[],5,FALSE)</f>
        <v>South</v>
      </c>
      <c r="AB736" s="3" t="str" cm="1">
        <f t="array" ref="AB736:AE736">VLOOKUP($Z736,Dealers[],{2,7,8,9},FALSE)</f>
        <v>Mysuru Auto Hub</v>
      </c>
      <c r="AC736" s="3">
        <v>2006</v>
      </c>
      <c r="AD736" s="3">
        <v>4500</v>
      </c>
      <c r="AE736" s="3">
        <v>4.5999999999999996</v>
      </c>
      <c r="AF736" s="3" t="s">
        <v>105</v>
      </c>
      <c r="AG736" s="3" t="str">
        <f>VLOOKUP($AF736,SalesPerson[],2,FALSE)</f>
        <v>Tanvi Reddy</v>
      </c>
      <c r="AH736" s="3">
        <f>_xlfn.XLOOKUP(AG736,Salespersons!$B:$B,Salespersons!$G:$G,,0)</f>
        <v>4</v>
      </c>
      <c r="AI736" s="3" t="str">
        <f>_xlfn.XLOOKUP(AG736,Salespersons!$B:$B,Salespersons!$I:$I,,0)</f>
        <v>True</v>
      </c>
      <c r="AJ736" s="3" t="s">
        <v>78</v>
      </c>
      <c r="AK736" s="14">
        <f t="shared" si="66"/>
        <v>3.3529411764705884E-2</v>
      </c>
      <c r="AL736" s="5">
        <v>57000</v>
      </c>
      <c r="AM736" s="5">
        <f t="shared" si="67"/>
        <v>1643000</v>
      </c>
      <c r="AN736" s="16">
        <f t="shared" si="71"/>
        <v>16.43</v>
      </c>
      <c r="AO736" s="3" t="s">
        <v>31</v>
      </c>
      <c r="AP736" s="3" t="s">
        <v>227</v>
      </c>
      <c r="AQ736" s="3" t="s">
        <v>119</v>
      </c>
      <c r="AR736" s="3" t="s">
        <v>24</v>
      </c>
      <c r="AS736" s="3" t="str" cm="1">
        <f t="array" ref="AS736:AW736">VLOOKUP($A736,Feedback[],{2,4,5,6,7},FALSE)</f>
        <v>FB0384</v>
      </c>
      <c r="AT736" s="3">
        <v>3</v>
      </c>
      <c r="AU736" s="3">
        <v>7</v>
      </c>
      <c r="AV736" s="3" t="str">
        <v>Email</v>
      </c>
      <c r="AW736" s="3" t="str">
        <v>Sales Experience</v>
      </c>
    </row>
    <row r="737" spans="1:49" x14ac:dyDescent="0.3">
      <c r="A737" s="3" t="s">
        <v>1378</v>
      </c>
      <c r="B737" s="4">
        <v>46033</v>
      </c>
      <c r="C737" s="4" t="str">
        <f t="shared" si="68"/>
        <v>Jan</v>
      </c>
      <c r="D737" s="4" t="str">
        <f t="shared" si="69"/>
        <v>2026</v>
      </c>
      <c r="E737" s="4">
        <v>46041</v>
      </c>
      <c r="F737" s="3" t="s">
        <v>23</v>
      </c>
      <c r="G737" s="3">
        <f t="shared" si="70"/>
        <v>8</v>
      </c>
      <c r="H737" s="3" t="s">
        <v>248</v>
      </c>
      <c r="I737" s="3" t="str">
        <f>VLOOKUP($H737,Customers!$A$1:$I$721,2,FALSE)</f>
        <v>Nitin Bose</v>
      </c>
      <c r="J737" s="3" t="str">
        <f>VLOOKUP($H737,Customers!$A$1:$I$721,3,FALSE)</f>
        <v>Male</v>
      </c>
      <c r="K737" s="3">
        <f>VLOOKUP($H737,Customers!$A$1:$I$721,4,FALSE)</f>
        <v>41</v>
      </c>
      <c r="L737" s="3" t="str">
        <f>VLOOKUP($H737,Customers!$A$1:$I$721,5,FALSE)</f>
        <v>Guwahati</v>
      </c>
      <c r="M737" s="3" t="str">
        <f>VLOOKUP($H737,Customers!$A$1:$I$721,6,FALSE)</f>
        <v>Assam</v>
      </c>
      <c r="N737" s="3" t="str">
        <f>VLOOKUP($H737,Customers!$A$1:$I$721,7,FALSE)</f>
        <v>Salaried - Private</v>
      </c>
      <c r="O737" s="3">
        <f>VLOOKUP($H737,Customers!$A$1:$I$721,8,FALSE)</f>
        <v>1250000</v>
      </c>
      <c r="P737" s="3" t="str">
        <f>VLOOKUP($H737,Customers!$A$1:$I$721,9,FALSE)</f>
        <v>Individual</v>
      </c>
      <c r="Q737" s="3" t="s">
        <v>280</v>
      </c>
      <c r="R737" s="3" t="str" cm="1">
        <f t="array" ref="R737:Y737">VLOOKUP($Q737,Cars[],{2,3,4,5,6,7,8,9},FALSE)</f>
        <v>Toyota</v>
      </c>
      <c r="S737" s="3" t="str">
        <v>Urban Cruiser Hyryder</v>
      </c>
      <c r="T737" s="3" t="str">
        <v>SUV</v>
      </c>
      <c r="U737" s="3" t="str">
        <v>Hybrid</v>
      </c>
      <c r="V737" s="3" t="str">
        <v>Automatic</v>
      </c>
      <c r="W737" s="3">
        <v>1350000</v>
      </c>
      <c r="X737" s="3">
        <v>2022</v>
      </c>
      <c r="Y737" s="3">
        <v>5</v>
      </c>
      <c r="Z737" s="3" t="s">
        <v>73</v>
      </c>
      <c r="AA737" s="3" t="str">
        <f>VLOOKUP(Z737,Dealers[],5,FALSE)</f>
        <v>Central</v>
      </c>
      <c r="AB737" s="3" t="str" cm="1">
        <f t="array" ref="AB737:AE737">VLOOKUP($Z737,Dealers[],{2,7,8,9},FALSE)</f>
        <v>Indore Wheels</v>
      </c>
      <c r="AC737" s="3">
        <v>2019</v>
      </c>
      <c r="AD737" s="3">
        <v>3000</v>
      </c>
      <c r="AE737" s="3">
        <v>4.7</v>
      </c>
      <c r="AF737" s="3" t="s">
        <v>74</v>
      </c>
      <c r="AG737" s="3" t="str">
        <f>VLOOKUP($AF737,SalesPerson[],2,FALSE)</f>
        <v>Kunal Shah</v>
      </c>
      <c r="AH737" s="3">
        <f>_xlfn.XLOOKUP(AG737,Salespersons!$B:$B,Salespersons!$G:$G,,0)</f>
        <v>8</v>
      </c>
      <c r="AI737" s="3" t="str">
        <f>_xlfn.XLOOKUP(AG737,Salespersons!$B:$B,Salespersons!$I:$I,,0)</f>
        <v>True</v>
      </c>
      <c r="AJ737" s="3" t="s">
        <v>45</v>
      </c>
      <c r="AK737" s="14">
        <f t="shared" si="66"/>
        <v>0</v>
      </c>
      <c r="AL737" s="5">
        <v>0</v>
      </c>
      <c r="AM737" s="5">
        <f t="shared" si="67"/>
        <v>1350000</v>
      </c>
      <c r="AN737" s="16">
        <f t="shared" si="71"/>
        <v>13.5</v>
      </c>
      <c r="AO737" s="3" t="s">
        <v>31</v>
      </c>
      <c r="AP737" s="3" t="s">
        <v>70</v>
      </c>
      <c r="AQ737" s="3" t="s">
        <v>86</v>
      </c>
      <c r="AR737" s="3" t="s">
        <v>24</v>
      </c>
      <c r="AS737" s="3" t="str" cm="1">
        <f t="array" ref="AS737:AW737">VLOOKUP($A737,Feedback[],{2,4,5,6,7},FALSE)</f>
        <v>FB0385</v>
      </c>
      <c r="AT737" s="3">
        <v>5</v>
      </c>
      <c r="AU737" s="3">
        <v>8</v>
      </c>
      <c r="AV737" s="3" t="str">
        <v>Email</v>
      </c>
      <c r="AW737" s="3" t="str">
        <v>None</v>
      </c>
    </row>
    <row r="738" spans="1:49" x14ac:dyDescent="0.3">
      <c r="A738" s="3" t="s">
        <v>1379</v>
      </c>
      <c r="B738" s="4">
        <v>46034</v>
      </c>
      <c r="C738" s="4" t="str">
        <f t="shared" si="68"/>
        <v>Jan</v>
      </c>
      <c r="D738" s="4" t="str">
        <f t="shared" si="69"/>
        <v>2026</v>
      </c>
      <c r="E738" s="4">
        <v>46047</v>
      </c>
      <c r="F738" s="3" t="s">
        <v>23</v>
      </c>
      <c r="G738" s="3">
        <f t="shared" si="70"/>
        <v>13</v>
      </c>
      <c r="H738" s="3" t="s">
        <v>631</v>
      </c>
      <c r="I738" s="3" t="str">
        <f>VLOOKUP($H738,Customers!$A$1:$I$721,2,FALSE)</f>
        <v>Sandeep Malhotra</v>
      </c>
      <c r="J738" s="3" t="str">
        <f>VLOOKUP($H738,Customers!$A$1:$I$721,3,FALSE)</f>
        <v>Male</v>
      </c>
      <c r="K738" s="3">
        <f>VLOOKUP($H738,Customers!$A$1:$I$721,4,FALSE)</f>
        <v>37</v>
      </c>
      <c r="L738" s="3" t="str">
        <f>VLOOKUP($H738,Customers!$A$1:$I$721,5,FALSE)</f>
        <v>Mysuru</v>
      </c>
      <c r="M738" s="3" t="str">
        <f>VLOOKUP($H738,Customers!$A$1:$I$721,6,FALSE)</f>
        <v>Karnataka</v>
      </c>
      <c r="N738" s="3" t="str">
        <f>VLOOKUP($H738,Customers!$A$1:$I$721,7,FALSE)</f>
        <v>Self-Employed Professional</v>
      </c>
      <c r="O738" s="3">
        <f>VLOOKUP($H738,Customers!$A$1:$I$721,8,FALSE)</f>
        <v>2510000</v>
      </c>
      <c r="P738" s="3" t="str">
        <f>VLOOKUP($H738,Customers!$A$1:$I$721,9,FALSE)</f>
        <v>Individual</v>
      </c>
      <c r="Q738" s="3" t="s">
        <v>56</v>
      </c>
      <c r="R738" s="3" t="str" cm="1">
        <f t="array" ref="R738:Y738">VLOOKUP($Q738,Cars[],{2,3,4,5,6,7,8,9},FALSE)</f>
        <v>Maruti Suzuki</v>
      </c>
      <c r="S738" s="3" t="str">
        <v>Baleno</v>
      </c>
      <c r="T738" s="3" t="str">
        <v>Hatchback</v>
      </c>
      <c r="U738" s="3" t="str">
        <v>Petrol</v>
      </c>
      <c r="V738" s="3" t="str">
        <v>Automatic</v>
      </c>
      <c r="W738" s="3">
        <v>760000</v>
      </c>
      <c r="X738" s="3">
        <v>2022</v>
      </c>
      <c r="Y738" s="3">
        <v>2</v>
      </c>
      <c r="Z738" s="3" t="s">
        <v>126</v>
      </c>
      <c r="AA738" s="3" t="str">
        <f>VLOOKUP(Z738,Dealers[],5,FALSE)</f>
        <v>South</v>
      </c>
      <c r="AB738" s="3" t="str" cm="1">
        <f t="array" ref="AB738:AE738">VLOOKUP($Z738,Dealers[],{2,7,8,9},FALSE)</f>
        <v>Bengaluru Auto Hub</v>
      </c>
      <c r="AC738" s="3">
        <v>2013</v>
      </c>
      <c r="AD738" s="3">
        <v>12000</v>
      </c>
      <c r="AE738" s="3">
        <v>4.4000000000000004</v>
      </c>
      <c r="AF738" s="3" t="s">
        <v>127</v>
      </c>
      <c r="AG738" s="3" t="str">
        <f>VLOOKUP($AF738,SalesPerson[],2,FALSE)</f>
        <v>Yash Sharma</v>
      </c>
      <c r="AH738" s="3">
        <f>_xlfn.XLOOKUP(AG738,Salespersons!$B:$B,Salespersons!$G:$G,,0)</f>
        <v>5</v>
      </c>
      <c r="AI738" s="3" t="str">
        <f>_xlfn.XLOOKUP(AG738,Salespersons!$B:$B,Salespersons!$I:$I,,0)</f>
        <v>True</v>
      </c>
      <c r="AJ738" s="3" t="s">
        <v>45</v>
      </c>
      <c r="AK738" s="14">
        <f t="shared" si="66"/>
        <v>4.736842105263158E-2</v>
      </c>
      <c r="AL738" s="5">
        <v>36000</v>
      </c>
      <c r="AM738" s="5">
        <f t="shared" si="67"/>
        <v>724000</v>
      </c>
      <c r="AN738" s="16">
        <f t="shared" si="71"/>
        <v>7.24</v>
      </c>
      <c r="AO738" s="3" t="s">
        <v>31</v>
      </c>
      <c r="AP738" s="3" t="s">
        <v>32</v>
      </c>
      <c r="AQ738" s="3" t="s">
        <v>33</v>
      </c>
      <c r="AR738" s="3" t="s">
        <v>24</v>
      </c>
      <c r="AS738" s="3" t="str" cm="1">
        <f t="array" ref="AS738:AW738">VLOOKUP($A738,Feedback[],{2,4,5,6,7},FALSE)</f>
        <v>FB0386</v>
      </c>
      <c r="AT738" s="3">
        <v>4</v>
      </c>
      <c r="AU738" s="3">
        <v>9</v>
      </c>
      <c r="AV738" s="3" t="str">
        <v>Online Survey</v>
      </c>
      <c r="AW738" s="3" t="str">
        <v>None</v>
      </c>
    </row>
    <row r="739" spans="1:49" x14ac:dyDescent="0.3">
      <c r="A739" s="3" t="s">
        <v>1380</v>
      </c>
      <c r="B739" s="4">
        <v>46035</v>
      </c>
      <c r="C739" s="4" t="str">
        <f t="shared" si="68"/>
        <v>Jan</v>
      </c>
      <c r="D739" s="4" t="str">
        <f t="shared" si="69"/>
        <v>2026</v>
      </c>
      <c r="E739" s="4">
        <v>46050</v>
      </c>
      <c r="F739" s="3" t="s">
        <v>23</v>
      </c>
      <c r="G739" s="3">
        <f t="shared" si="70"/>
        <v>15</v>
      </c>
      <c r="H739" s="3" t="s">
        <v>1381</v>
      </c>
      <c r="I739" s="3" t="str">
        <f>VLOOKUP($H739,Customers!$A$1:$I$721,2,FALSE)</f>
        <v>Ashok Das</v>
      </c>
      <c r="J739" s="3" t="str">
        <f>VLOOKUP($H739,Customers!$A$1:$I$721,3,FALSE)</f>
        <v>Male</v>
      </c>
      <c r="K739" s="3">
        <f>VLOOKUP($H739,Customers!$A$1:$I$721,4,FALSE)</f>
        <v>46</v>
      </c>
      <c r="L739" s="3" t="str">
        <f>VLOOKUP($H739,Customers!$A$1:$I$721,5,FALSE)</f>
        <v>Mumbai</v>
      </c>
      <c r="M739" s="3" t="str">
        <f>VLOOKUP($H739,Customers!$A$1:$I$721,6,FALSE)</f>
        <v>Maharashtra</v>
      </c>
      <c r="N739" s="3" t="str">
        <f>VLOOKUP($H739,Customers!$A$1:$I$721,7,FALSE)</f>
        <v>Business Owner</v>
      </c>
      <c r="O739" s="3">
        <f>VLOOKUP($H739,Customers!$A$1:$I$721,8,FALSE)</f>
        <v>2070000</v>
      </c>
      <c r="P739" s="3" t="str">
        <f>VLOOKUP($H739,Customers!$A$1:$I$721,9,FALSE)</f>
        <v>Individual</v>
      </c>
      <c r="Q739" s="3" t="s">
        <v>179</v>
      </c>
      <c r="R739" s="3" t="str" cm="1">
        <f t="array" ref="R739:Y739">VLOOKUP($Q739,Cars[],{2,3,4,5,6,7,8,9},FALSE)</f>
        <v>Tata</v>
      </c>
      <c r="S739" s="3" t="str">
        <v>Nexon EV</v>
      </c>
      <c r="T739" s="3" t="str">
        <v>SUV</v>
      </c>
      <c r="U739" s="3" t="str">
        <v>Electric</v>
      </c>
      <c r="V739" s="3" t="str">
        <v>Automatic</v>
      </c>
      <c r="W739" s="3">
        <v>1450000</v>
      </c>
      <c r="X739" s="3">
        <v>2023</v>
      </c>
      <c r="Y739" s="3">
        <v>3</v>
      </c>
      <c r="Z739" s="3" t="s">
        <v>163</v>
      </c>
      <c r="AA739" s="3" t="str">
        <f>VLOOKUP(Z739,Dealers[],5,FALSE)</f>
        <v>West</v>
      </c>
      <c r="AB739" s="3" t="str" cm="1">
        <f t="array" ref="AB739:AE739">VLOOKUP($Z739,Dealers[],{2,7,8,9},FALSE)</f>
        <v>Mumbai Autoplex</v>
      </c>
      <c r="AC739" s="3">
        <v>2011</v>
      </c>
      <c r="AD739" s="3">
        <v>12000</v>
      </c>
      <c r="AE739" s="3">
        <v>3.5</v>
      </c>
      <c r="AF739" s="3" t="s">
        <v>593</v>
      </c>
      <c r="AG739" s="3" t="str">
        <f>VLOOKUP($AF739,SalesPerson[],2,FALSE)</f>
        <v>Tanvi Chauhan</v>
      </c>
      <c r="AH739" s="3">
        <f>_xlfn.XLOOKUP(AG739,Salespersons!$B:$B,Salespersons!$G:$G,,0)</f>
        <v>4</v>
      </c>
      <c r="AI739" s="3" t="str">
        <f>_xlfn.XLOOKUP(AG739,Salespersons!$B:$B,Salespersons!$I:$I,,0)</f>
        <v>True</v>
      </c>
      <c r="AJ739" s="3" t="s">
        <v>19</v>
      </c>
      <c r="AK739" s="14">
        <f t="shared" si="66"/>
        <v>8.9655172413793099E-3</v>
      </c>
      <c r="AL739" s="5">
        <v>13000</v>
      </c>
      <c r="AM739" s="5">
        <f t="shared" si="67"/>
        <v>1437000</v>
      </c>
      <c r="AN739" s="16">
        <f t="shared" si="71"/>
        <v>14.37</v>
      </c>
      <c r="AO739" s="3" t="s">
        <v>20</v>
      </c>
      <c r="AP739" s="3" t="s">
        <v>21</v>
      </c>
      <c r="AQ739" s="3" t="s">
        <v>119</v>
      </c>
      <c r="AR739" s="3" t="s">
        <v>24</v>
      </c>
      <c r="AS739" s="3" t="str" cm="1">
        <f t="array" ref="AS739:AW739">VLOOKUP($A739,Feedback[],{2,4,5,6,7},FALSE)</f>
        <v>FB0387</v>
      </c>
      <c r="AT739" s="3">
        <v>5</v>
      </c>
      <c r="AU739" s="3">
        <v>10</v>
      </c>
      <c r="AV739" s="3" t="str">
        <v>Dealer Visit</v>
      </c>
      <c r="AW739" s="3" t="str">
        <v>None</v>
      </c>
    </row>
    <row r="740" spans="1:49" x14ac:dyDescent="0.3">
      <c r="A740" s="3" t="s">
        <v>1382</v>
      </c>
      <c r="B740" s="4">
        <v>46036</v>
      </c>
      <c r="C740" s="4" t="str">
        <f t="shared" si="68"/>
        <v>Jan</v>
      </c>
      <c r="D740" s="4" t="str">
        <f t="shared" si="69"/>
        <v>2026</v>
      </c>
      <c r="E740" s="4">
        <v>46048</v>
      </c>
      <c r="F740" s="3" t="s">
        <v>23</v>
      </c>
      <c r="G740" s="3">
        <f t="shared" si="70"/>
        <v>12</v>
      </c>
      <c r="H740" s="3" t="s">
        <v>1383</v>
      </c>
      <c r="I740" s="3" t="str">
        <f>VLOOKUP($H740,Customers!$A$1:$I$721,2,FALSE)</f>
        <v>Lokesh Sharma</v>
      </c>
      <c r="J740" s="3" t="str">
        <f>VLOOKUP($H740,Customers!$A$1:$I$721,3,FALSE)</f>
        <v>Male</v>
      </c>
      <c r="K740" s="3">
        <f>VLOOKUP($H740,Customers!$A$1:$I$721,4,FALSE)</f>
        <v>49</v>
      </c>
      <c r="L740" s="3" t="str">
        <f>VLOOKUP($H740,Customers!$A$1:$I$721,5,FALSE)</f>
        <v>Gurugram</v>
      </c>
      <c r="M740" s="3" t="str">
        <f>VLOOKUP($H740,Customers!$A$1:$I$721,6,FALSE)</f>
        <v>Haryana</v>
      </c>
      <c r="N740" s="3" t="str">
        <f>VLOOKUP($H740,Customers!$A$1:$I$721,7,FALSE)</f>
        <v>Business Owner</v>
      </c>
      <c r="O740" s="3">
        <f>VLOOKUP($H740,Customers!$A$1:$I$721,8,FALSE)</f>
        <v>2700000</v>
      </c>
      <c r="P740" s="3" t="str">
        <f>VLOOKUP($H740,Customers!$A$1:$I$721,9,FALSE)</f>
        <v>Individual</v>
      </c>
      <c r="Q740" s="3" t="s">
        <v>42</v>
      </c>
      <c r="R740" s="3" t="str" cm="1">
        <f t="array" ref="R740:Y740">VLOOKUP($Q740,Cars[],{2,3,4,5,6,7,8,9},FALSE)</f>
        <v>Maruti Suzuki</v>
      </c>
      <c r="S740" s="3" t="str">
        <v>Swift</v>
      </c>
      <c r="T740" s="3" t="str">
        <v>Hatchback</v>
      </c>
      <c r="U740" s="3" t="str">
        <v>Petrol</v>
      </c>
      <c r="V740" s="3" t="str">
        <v>Manual</v>
      </c>
      <c r="W740" s="3">
        <v>650000</v>
      </c>
      <c r="X740" s="3">
        <v>2024</v>
      </c>
      <c r="Y740" s="3">
        <v>3</v>
      </c>
      <c r="Z740" s="3" t="s">
        <v>51</v>
      </c>
      <c r="AA740" s="3" t="str">
        <f>VLOOKUP(Z740,Dealers[],5,FALSE)</f>
        <v>North</v>
      </c>
      <c r="AB740" s="3" t="str" cm="1">
        <f t="array" ref="AB740:AE740">VLOOKUP($Z740,Dealers[],{2,7,8,9},FALSE)</f>
        <v>Panipat Motors</v>
      </c>
      <c r="AC740" s="3">
        <v>2012</v>
      </c>
      <c r="AD740" s="3">
        <v>10000</v>
      </c>
      <c r="AE740" s="3">
        <v>4.2</v>
      </c>
      <c r="AF740" s="3" t="s">
        <v>413</v>
      </c>
      <c r="AG740" s="3" t="str">
        <f>VLOOKUP($AF740,SalesPerson[],2,FALSE)</f>
        <v>Varun Das</v>
      </c>
      <c r="AH740" s="3">
        <f>_xlfn.XLOOKUP(AG740,Salespersons!$B:$B,Salespersons!$G:$G,,0)</f>
        <v>8</v>
      </c>
      <c r="AI740" s="3" t="str">
        <f>_xlfn.XLOOKUP(AG740,Salespersons!$B:$B,Salespersons!$I:$I,,0)</f>
        <v>True</v>
      </c>
      <c r="AJ740" s="3" t="s">
        <v>59</v>
      </c>
      <c r="AK740" s="14">
        <f t="shared" si="66"/>
        <v>2.923076923076923E-2</v>
      </c>
      <c r="AL740" s="5">
        <v>19000</v>
      </c>
      <c r="AM740" s="5">
        <f t="shared" si="67"/>
        <v>631000</v>
      </c>
      <c r="AN740" s="16">
        <f t="shared" si="71"/>
        <v>6.31</v>
      </c>
      <c r="AO740" s="3" t="s">
        <v>20</v>
      </c>
      <c r="AP740" s="3" t="s">
        <v>21</v>
      </c>
      <c r="AQ740" s="3" t="s">
        <v>122</v>
      </c>
      <c r="AR740" s="3" t="s">
        <v>47</v>
      </c>
      <c r="AS740" s="3" t="str" cm="1">
        <f t="array" ref="AS740:AW740">VLOOKUP($A740,Feedback[],{2,4,5,6,7},FALSE)</f>
        <v>FB0388</v>
      </c>
      <c r="AT740" s="3">
        <v>4</v>
      </c>
      <c r="AU740" s="3">
        <v>9</v>
      </c>
      <c r="AV740" s="3" t="str">
        <v>Online Survey</v>
      </c>
      <c r="AW740" s="3" t="str">
        <v>None</v>
      </c>
    </row>
    <row r="741" spans="1:49" x14ac:dyDescent="0.3">
      <c r="A741" s="3" t="s">
        <v>1384</v>
      </c>
      <c r="B741" s="4">
        <v>46036</v>
      </c>
      <c r="C741" s="4" t="str">
        <f t="shared" si="68"/>
        <v>Jan</v>
      </c>
      <c r="D741" s="4" t="str">
        <f t="shared" si="69"/>
        <v>2026</v>
      </c>
      <c r="E741" s="4">
        <v>46044</v>
      </c>
      <c r="F741" s="3" t="s">
        <v>23</v>
      </c>
      <c r="G741" s="3">
        <f t="shared" si="70"/>
        <v>8</v>
      </c>
      <c r="H741" s="3" t="s">
        <v>1385</v>
      </c>
      <c r="I741" s="3" t="str">
        <f>VLOOKUP($H741,Customers!$A$1:$I$721,2,FALSE)</f>
        <v>Rakesh Joshi</v>
      </c>
      <c r="J741" s="3" t="str">
        <f>VLOOKUP($H741,Customers!$A$1:$I$721,3,FALSE)</f>
        <v>Male</v>
      </c>
      <c r="K741" s="3">
        <f>VLOOKUP($H741,Customers!$A$1:$I$721,4,FALSE)</f>
        <v>30</v>
      </c>
      <c r="L741" s="3" t="str">
        <f>VLOOKUP($H741,Customers!$A$1:$I$721,5,FALSE)</f>
        <v>Jaipur</v>
      </c>
      <c r="M741" s="3" t="str">
        <f>VLOOKUP($H741,Customers!$A$1:$I$721,6,FALSE)</f>
        <v>Rajasthan</v>
      </c>
      <c r="N741" s="3" t="str">
        <f>VLOOKUP($H741,Customers!$A$1:$I$721,7,FALSE)</f>
        <v>Salaried - Government</v>
      </c>
      <c r="O741" s="3">
        <f>VLOOKUP($H741,Customers!$A$1:$I$721,8,FALSE)</f>
        <v>1000000</v>
      </c>
      <c r="P741" s="3" t="str">
        <f>VLOOKUP($H741,Customers!$A$1:$I$721,9,FALSE)</f>
        <v>Individual</v>
      </c>
      <c r="Q741" s="3" t="s">
        <v>56</v>
      </c>
      <c r="R741" s="3" t="str" cm="1">
        <f t="array" ref="R741:Y741">VLOOKUP($Q741,Cars[],{2,3,4,5,6,7,8,9},FALSE)</f>
        <v>Maruti Suzuki</v>
      </c>
      <c r="S741" s="3" t="str">
        <v>Baleno</v>
      </c>
      <c r="T741" s="3" t="str">
        <v>Hatchback</v>
      </c>
      <c r="U741" s="3" t="str">
        <v>Petrol</v>
      </c>
      <c r="V741" s="3" t="str">
        <v>Automatic</v>
      </c>
      <c r="W741" s="3">
        <v>760000</v>
      </c>
      <c r="X741" s="3">
        <v>2022</v>
      </c>
      <c r="Y741" s="3">
        <v>2</v>
      </c>
      <c r="Z741" s="3" t="s">
        <v>146</v>
      </c>
      <c r="AA741" s="3" t="str">
        <f>VLOOKUP(Z741,Dealers[],5,FALSE)</f>
        <v>North</v>
      </c>
      <c r="AB741" s="3" t="str" cm="1">
        <f t="array" ref="AB741:AE741">VLOOKUP($Z741,Dealers[],{2,7,8,9},FALSE)</f>
        <v>Jaipur Wheels</v>
      </c>
      <c r="AC741" s="3">
        <v>2015</v>
      </c>
      <c r="AD741" s="3">
        <v>3000</v>
      </c>
      <c r="AE741" s="3">
        <v>3.5</v>
      </c>
      <c r="AF741" s="3" t="s">
        <v>514</v>
      </c>
      <c r="AG741" s="3" t="str">
        <f>VLOOKUP($AF741,SalesPerson[],2,FALSE)</f>
        <v>Nisha Khanna</v>
      </c>
      <c r="AH741" s="3">
        <f>_xlfn.XLOOKUP(AG741,Salespersons!$B:$B,Salespersons!$G:$G,,0)</f>
        <v>6</v>
      </c>
      <c r="AI741" s="3" t="str">
        <f>_xlfn.XLOOKUP(AG741,Salespersons!$B:$B,Salespersons!$I:$I,,0)</f>
        <v>False</v>
      </c>
      <c r="AJ741" s="3" t="s">
        <v>78</v>
      </c>
      <c r="AK741" s="14">
        <f t="shared" si="66"/>
        <v>1.8421052631578946E-2</v>
      </c>
      <c r="AL741" s="5">
        <v>14000</v>
      </c>
      <c r="AM741" s="5">
        <f t="shared" si="67"/>
        <v>746000</v>
      </c>
      <c r="AN741" s="16">
        <f t="shared" si="71"/>
        <v>7.46</v>
      </c>
      <c r="AO741" s="3" t="s">
        <v>20</v>
      </c>
      <c r="AP741" s="3" t="s">
        <v>21</v>
      </c>
      <c r="AQ741" s="3" t="s">
        <v>53</v>
      </c>
      <c r="AR741" s="3" t="s">
        <v>24</v>
      </c>
      <c r="AS741" s="3" t="str" cm="1">
        <f t="array" ref="AS741:AW741">VLOOKUP($A741,Feedback[],{2,4,5,6,7},FALSE)</f>
        <v>FB0389</v>
      </c>
      <c r="AT741" s="3">
        <v>5</v>
      </c>
      <c r="AU741" s="3">
        <v>9</v>
      </c>
      <c r="AV741" s="3" t="str">
        <v>Dealer Visit</v>
      </c>
      <c r="AW741" s="3" t="str">
        <v>None</v>
      </c>
    </row>
    <row r="742" spans="1:49" x14ac:dyDescent="0.3">
      <c r="A742" s="3" t="s">
        <v>1386</v>
      </c>
      <c r="B742" s="4">
        <v>46040</v>
      </c>
      <c r="C742" s="4" t="str">
        <f t="shared" si="68"/>
        <v>Jan</v>
      </c>
      <c r="D742" s="4" t="str">
        <f t="shared" si="69"/>
        <v>2026</v>
      </c>
      <c r="E742" s="4">
        <v>46071</v>
      </c>
      <c r="F742" s="3" t="s">
        <v>23</v>
      </c>
      <c r="G742" s="3">
        <f t="shared" si="70"/>
        <v>31</v>
      </c>
      <c r="H742" s="3" t="s">
        <v>878</v>
      </c>
      <c r="I742" s="3" t="str">
        <f>VLOOKUP($H742,Customers!$A$1:$I$721,2,FALSE)</f>
        <v>Ayesha Gupta</v>
      </c>
      <c r="J742" s="3" t="str">
        <f>VLOOKUP($H742,Customers!$A$1:$I$721,3,FALSE)</f>
        <v>Female</v>
      </c>
      <c r="K742" s="3">
        <f>VLOOKUP($H742,Customers!$A$1:$I$721,4,FALSE)</f>
        <v>36</v>
      </c>
      <c r="L742" s="3" t="str">
        <f>VLOOKUP($H742,Customers!$A$1:$I$721,5,FALSE)</f>
        <v>Indore</v>
      </c>
      <c r="M742" s="3" t="str">
        <f>VLOOKUP($H742,Customers!$A$1:$I$721,6,FALSE)</f>
        <v>Madhya Pradesh</v>
      </c>
      <c r="N742" s="3" t="str">
        <f>VLOOKUP($H742,Customers!$A$1:$I$721,7,FALSE)</f>
        <v>Business Owner</v>
      </c>
      <c r="O742" s="3">
        <f>VLOOKUP($H742,Customers!$A$1:$I$721,8,FALSE)</f>
        <v>2850000</v>
      </c>
      <c r="P742" s="3" t="str">
        <f>VLOOKUP($H742,Customers!$A$1:$I$721,9,FALSE)</f>
        <v>Corporate</v>
      </c>
      <c r="Q742" s="3" t="s">
        <v>56</v>
      </c>
      <c r="R742" s="3" t="str" cm="1">
        <f t="array" ref="R742:Y742">VLOOKUP($Q742,Cars[],{2,3,4,5,6,7,8,9},FALSE)</f>
        <v>Maruti Suzuki</v>
      </c>
      <c r="S742" s="3" t="str">
        <v>Baleno</v>
      </c>
      <c r="T742" s="3" t="str">
        <v>Hatchback</v>
      </c>
      <c r="U742" s="3" t="str">
        <v>Petrol</v>
      </c>
      <c r="V742" s="3" t="str">
        <v>Automatic</v>
      </c>
      <c r="W742" s="3">
        <v>760000</v>
      </c>
      <c r="X742" s="3">
        <v>2022</v>
      </c>
      <c r="Y742" s="3">
        <v>2</v>
      </c>
      <c r="Z742" s="3" t="s">
        <v>93</v>
      </c>
      <c r="AA742" s="3" t="str">
        <f>VLOOKUP(Z742,Dealers[],5,FALSE)</f>
        <v>Central</v>
      </c>
      <c r="AB742" s="3" t="str" cm="1">
        <f t="array" ref="AB742:AE742">VLOOKUP($Z742,Dealers[],{2,7,8,9},FALSE)</f>
        <v>Bhopal Autoplex</v>
      </c>
      <c r="AC742" s="3">
        <v>2013</v>
      </c>
      <c r="AD742" s="3">
        <v>12000</v>
      </c>
      <c r="AE742" s="3">
        <v>3.9</v>
      </c>
      <c r="AF742" s="3" t="s">
        <v>168</v>
      </c>
      <c r="AG742" s="3" t="str">
        <f>VLOOKUP($AF742,SalesPerson[],2,FALSE)</f>
        <v>Sneha Iyer</v>
      </c>
      <c r="AH742" s="3">
        <f>_xlfn.XLOOKUP(AG742,Salespersons!$B:$B,Salespersons!$G:$G,,0)</f>
        <v>4</v>
      </c>
      <c r="AI742" s="3" t="str">
        <f>_xlfn.XLOOKUP(AG742,Salespersons!$B:$B,Salespersons!$I:$I,,0)</f>
        <v>True</v>
      </c>
      <c r="AJ742" s="3" t="s">
        <v>19</v>
      </c>
      <c r="AK742" s="14">
        <f t="shared" si="66"/>
        <v>3.2894736842105261E-2</v>
      </c>
      <c r="AL742" s="5">
        <v>25000</v>
      </c>
      <c r="AM742" s="5">
        <f t="shared" si="67"/>
        <v>735000</v>
      </c>
      <c r="AN742" s="16">
        <f t="shared" si="71"/>
        <v>7.35</v>
      </c>
      <c r="AO742" s="3" t="s">
        <v>202</v>
      </c>
      <c r="AP742" s="3" t="s">
        <v>227</v>
      </c>
      <c r="AQ742" s="3" t="s">
        <v>22</v>
      </c>
      <c r="AR742" s="3" t="s">
        <v>24</v>
      </c>
      <c r="AS742" s="3" t="s">
        <v>4646</v>
      </c>
      <c r="AT742" s="3" t="s">
        <v>4646</v>
      </c>
      <c r="AU742" s="3" t="s">
        <v>4646</v>
      </c>
      <c r="AV742" s="3" t="s">
        <v>4646</v>
      </c>
      <c r="AW742" s="3" t="s">
        <v>4646</v>
      </c>
    </row>
    <row r="743" spans="1:49" x14ac:dyDescent="0.3">
      <c r="A743" s="3" t="s">
        <v>1387</v>
      </c>
      <c r="B743" s="4">
        <v>46041</v>
      </c>
      <c r="C743" s="4" t="str">
        <f t="shared" si="68"/>
        <v>Jan</v>
      </c>
      <c r="D743" s="4" t="str">
        <f t="shared" si="69"/>
        <v>2026</v>
      </c>
      <c r="E743" s="4">
        <v>46063</v>
      </c>
      <c r="F743" s="3" t="s">
        <v>23</v>
      </c>
      <c r="G743" s="3">
        <f t="shared" si="70"/>
        <v>22</v>
      </c>
      <c r="H743" s="3" t="s">
        <v>1388</v>
      </c>
      <c r="I743" s="3" t="str">
        <f>VLOOKUP($H743,Customers!$A$1:$I$721,2,FALSE)</f>
        <v>Gaurav Gupta</v>
      </c>
      <c r="J743" s="3" t="str">
        <f>VLOOKUP($H743,Customers!$A$1:$I$721,3,FALSE)</f>
        <v>Male</v>
      </c>
      <c r="K743" s="3">
        <f>VLOOKUP($H743,Customers!$A$1:$I$721,4,FALSE)</f>
        <v>22</v>
      </c>
      <c r="L743" s="3" t="str">
        <f>VLOOKUP($H743,Customers!$A$1:$I$721,5,FALSE)</f>
        <v>Bhopal</v>
      </c>
      <c r="M743" s="3" t="str">
        <f>VLOOKUP($H743,Customers!$A$1:$I$721,6,FALSE)</f>
        <v>Madhya Pradesh</v>
      </c>
      <c r="N743" s="3" t="str">
        <f>VLOOKUP($H743,Customers!$A$1:$I$721,7,FALSE)</f>
        <v>Salaried - Private</v>
      </c>
      <c r="O743" s="3">
        <f>VLOOKUP($H743,Customers!$A$1:$I$721,8,FALSE)</f>
        <v>900000</v>
      </c>
      <c r="P743" s="3" t="str">
        <f>VLOOKUP($H743,Customers!$A$1:$I$721,9,FALSE)</f>
        <v>Individual</v>
      </c>
      <c r="Q743" s="3" t="s">
        <v>42</v>
      </c>
      <c r="R743" s="3" t="str" cm="1">
        <f t="array" ref="R743:Y743">VLOOKUP($Q743,Cars[],{2,3,4,5,6,7,8,9},FALSE)</f>
        <v>Maruti Suzuki</v>
      </c>
      <c r="S743" s="3" t="str">
        <v>Swift</v>
      </c>
      <c r="T743" s="3" t="str">
        <v>Hatchback</v>
      </c>
      <c r="U743" s="3" t="str">
        <v>Petrol</v>
      </c>
      <c r="V743" s="3" t="str">
        <v>Manual</v>
      </c>
      <c r="W743" s="3">
        <v>650000</v>
      </c>
      <c r="X743" s="3">
        <v>2024</v>
      </c>
      <c r="Y743" s="3">
        <v>3</v>
      </c>
      <c r="Z743" s="3" t="s">
        <v>73</v>
      </c>
      <c r="AA743" s="3" t="str">
        <f>VLOOKUP(Z743,Dealers[],5,FALSE)</f>
        <v>Central</v>
      </c>
      <c r="AB743" s="3" t="str" cm="1">
        <f t="array" ref="AB743:AE743">VLOOKUP($Z743,Dealers[],{2,7,8,9},FALSE)</f>
        <v>Indore Wheels</v>
      </c>
      <c r="AC743" s="3">
        <v>2019</v>
      </c>
      <c r="AD743" s="3">
        <v>3000</v>
      </c>
      <c r="AE743" s="3">
        <v>4.7</v>
      </c>
      <c r="AF743" s="3" t="s">
        <v>300</v>
      </c>
      <c r="AG743" s="3" t="str">
        <f>VLOOKUP($AF743,SalesPerson[],2,FALSE)</f>
        <v>Faisal Shah</v>
      </c>
      <c r="AH743" s="3">
        <f>_xlfn.XLOOKUP(AG743,Salespersons!$B:$B,Salespersons!$G:$G,,0)</f>
        <v>6</v>
      </c>
      <c r="AI743" s="3" t="str">
        <f>_xlfn.XLOOKUP(AG743,Salespersons!$B:$B,Salespersons!$I:$I,,0)</f>
        <v>True</v>
      </c>
      <c r="AJ743" s="3" t="s">
        <v>45</v>
      </c>
      <c r="AK743" s="14">
        <f t="shared" si="66"/>
        <v>7.6923076923076927E-3</v>
      </c>
      <c r="AL743" s="5">
        <v>5000</v>
      </c>
      <c r="AM743" s="5">
        <f t="shared" si="67"/>
        <v>645000</v>
      </c>
      <c r="AN743" s="16">
        <f t="shared" si="71"/>
        <v>6.45</v>
      </c>
      <c r="AO743" s="3" t="s">
        <v>31</v>
      </c>
      <c r="AP743" s="3" t="s">
        <v>227</v>
      </c>
      <c r="AQ743" s="3" t="s">
        <v>122</v>
      </c>
      <c r="AR743" s="3" t="s">
        <v>47</v>
      </c>
      <c r="AS743" s="3" t="str" cm="1">
        <f t="array" ref="AS743:AW743">VLOOKUP($A743,Feedback[],{2,4,5,6,7},FALSE)</f>
        <v>FB0390</v>
      </c>
      <c r="AT743" s="3">
        <v>1</v>
      </c>
      <c r="AU743" s="3">
        <v>2</v>
      </c>
      <c r="AV743" s="3" t="str">
        <v>Online Survey</v>
      </c>
      <c r="AW743" s="3" t="str">
        <v>Pricing</v>
      </c>
    </row>
    <row r="744" spans="1:49" x14ac:dyDescent="0.3">
      <c r="A744" s="3" t="s">
        <v>1389</v>
      </c>
      <c r="B744" s="4">
        <v>46043</v>
      </c>
      <c r="C744" s="4" t="str">
        <f t="shared" si="68"/>
        <v>Jan</v>
      </c>
      <c r="D744" s="4" t="str">
        <f t="shared" si="69"/>
        <v>2026</v>
      </c>
      <c r="E744" s="4">
        <v>46067</v>
      </c>
      <c r="F744" s="3" t="s">
        <v>23</v>
      </c>
      <c r="G744" s="3">
        <f t="shared" si="70"/>
        <v>24</v>
      </c>
      <c r="H744" s="3" t="s">
        <v>400</v>
      </c>
      <c r="I744" s="3" t="str">
        <f>VLOOKUP($H744,Customers!$A$1:$I$721,2,FALSE)</f>
        <v>Komal Kapoor</v>
      </c>
      <c r="J744" s="3" t="str">
        <f>VLOOKUP($H744,Customers!$A$1:$I$721,3,FALSE)</f>
        <v>Female</v>
      </c>
      <c r="K744" s="3">
        <f>VLOOKUP($H744,Customers!$A$1:$I$721,4,FALSE)</f>
        <v>42</v>
      </c>
      <c r="L744" s="3" t="str">
        <f>VLOOKUP($H744,Customers!$A$1:$I$721,5,FALSE)</f>
        <v>Ahmedabad</v>
      </c>
      <c r="M744" s="3" t="str">
        <f>VLOOKUP($H744,Customers!$A$1:$I$721,6,FALSE)</f>
        <v>Gujarat</v>
      </c>
      <c r="N744" s="3" t="str">
        <f>VLOOKUP($H744,Customers!$A$1:$I$721,7,FALSE)</f>
        <v>Retired</v>
      </c>
      <c r="O744" s="3">
        <f>VLOOKUP($H744,Customers!$A$1:$I$721,8,FALSE)</f>
        <v>370000</v>
      </c>
      <c r="P744" s="3" t="str">
        <f>VLOOKUP($H744,Customers!$A$1:$I$721,9,FALSE)</f>
        <v>Individual</v>
      </c>
      <c r="Q744" s="3" t="s">
        <v>56</v>
      </c>
      <c r="R744" s="3" t="str" cm="1">
        <f t="array" ref="R744:Y744">VLOOKUP($Q744,Cars[],{2,3,4,5,6,7,8,9},FALSE)</f>
        <v>Maruti Suzuki</v>
      </c>
      <c r="S744" s="3" t="str">
        <v>Baleno</v>
      </c>
      <c r="T744" s="3" t="str">
        <v>Hatchback</v>
      </c>
      <c r="U744" s="3" t="str">
        <v>Petrol</v>
      </c>
      <c r="V744" s="3" t="str">
        <v>Automatic</v>
      </c>
      <c r="W744" s="3">
        <v>760000</v>
      </c>
      <c r="X744" s="3">
        <v>2022</v>
      </c>
      <c r="Y744" s="3">
        <v>2</v>
      </c>
      <c r="Z744" s="3" t="s">
        <v>209</v>
      </c>
      <c r="AA744" s="3" t="str">
        <f>VLOOKUP(Z744,Dealers[],5,FALSE)</f>
        <v>West</v>
      </c>
      <c r="AB744" s="3" t="str" cm="1">
        <f t="array" ref="AB744:AE744">VLOOKUP($Z744,Dealers[],{2,7,8,9},FALSE)</f>
        <v>Ahmedabad Auto Hub</v>
      </c>
      <c r="AC744" s="3">
        <v>2011</v>
      </c>
      <c r="AD744" s="3">
        <v>12000</v>
      </c>
      <c r="AE744" s="3">
        <v>3.8</v>
      </c>
      <c r="AF744" s="3" t="s">
        <v>210</v>
      </c>
      <c r="AG744" s="3" t="str">
        <f>VLOOKUP($AF744,SalesPerson[],2,FALSE)</f>
        <v>Varun Malhotra</v>
      </c>
      <c r="AH744" s="3">
        <f>_xlfn.XLOOKUP(AG744,Salespersons!$B:$B,Salespersons!$G:$G,,0)</f>
        <v>8</v>
      </c>
      <c r="AI744" s="3" t="str">
        <f>_xlfn.XLOOKUP(AG744,Salespersons!$B:$B,Salespersons!$I:$I,,0)</f>
        <v>True</v>
      </c>
      <c r="AJ744" s="3" t="s">
        <v>45</v>
      </c>
      <c r="AK744" s="14">
        <f t="shared" si="66"/>
        <v>3.5526315789473684E-2</v>
      </c>
      <c r="AL744" s="5">
        <v>27000</v>
      </c>
      <c r="AM744" s="5">
        <f t="shared" si="67"/>
        <v>733000</v>
      </c>
      <c r="AN744" s="16">
        <f t="shared" si="71"/>
        <v>7.33</v>
      </c>
      <c r="AO744" s="3" t="s">
        <v>20</v>
      </c>
      <c r="AP744" s="3" t="s">
        <v>21</v>
      </c>
      <c r="AQ744" s="3" t="s">
        <v>119</v>
      </c>
      <c r="AR744" s="3" t="s">
        <v>24</v>
      </c>
      <c r="AS744" s="3" t="s">
        <v>4646</v>
      </c>
      <c r="AT744" s="3" t="s">
        <v>4646</v>
      </c>
      <c r="AU744" s="3" t="s">
        <v>4646</v>
      </c>
      <c r="AV744" s="3" t="s">
        <v>4646</v>
      </c>
      <c r="AW744" s="3" t="s">
        <v>4646</v>
      </c>
    </row>
    <row r="745" spans="1:49" x14ac:dyDescent="0.3">
      <c r="A745" s="3" t="s">
        <v>1390</v>
      </c>
      <c r="B745" s="4">
        <v>46046</v>
      </c>
      <c r="C745" s="4" t="str">
        <f t="shared" si="68"/>
        <v>Jan</v>
      </c>
      <c r="D745" s="4" t="str">
        <f t="shared" si="69"/>
        <v>2026</v>
      </c>
      <c r="E745" s="4">
        <v>46072</v>
      </c>
      <c r="F745" s="3" t="s">
        <v>23</v>
      </c>
      <c r="G745" s="3">
        <f t="shared" si="70"/>
        <v>26</v>
      </c>
      <c r="H745" s="3" t="s">
        <v>1037</v>
      </c>
      <c r="I745" s="3" t="str">
        <f>VLOOKUP($H745,Customers!$A$1:$I$721,2,FALSE)</f>
        <v>Aman Patel</v>
      </c>
      <c r="J745" s="3" t="str">
        <f>VLOOKUP($H745,Customers!$A$1:$I$721,3,FALSE)</f>
        <v>Male</v>
      </c>
      <c r="K745" s="3">
        <f>VLOOKUP($H745,Customers!$A$1:$I$721,4,FALSE)</f>
        <v>36</v>
      </c>
      <c r="L745" s="3" t="str">
        <f>VLOOKUP($H745,Customers!$A$1:$I$721,5,FALSE)</f>
        <v>Bhopal</v>
      </c>
      <c r="M745" s="3" t="str">
        <f>VLOOKUP($H745,Customers!$A$1:$I$721,6,FALSE)</f>
        <v>Madhya Pradesh</v>
      </c>
      <c r="N745" s="3" t="str">
        <f>VLOOKUP($H745,Customers!$A$1:$I$721,7,FALSE)</f>
        <v>Engineer</v>
      </c>
      <c r="O745" s="3">
        <f>VLOOKUP($H745,Customers!$A$1:$I$721,8,FALSE)</f>
        <v>1010000</v>
      </c>
      <c r="P745" s="3" t="str">
        <f>VLOOKUP($H745,Customers!$A$1:$I$721,9,FALSE)</f>
        <v>Individual</v>
      </c>
      <c r="Q745" s="3" t="s">
        <v>195</v>
      </c>
      <c r="R745" s="3" t="str" cm="1">
        <f t="array" ref="R745:Y745">VLOOKUP($Q745,Cars[],{2,3,4,5,6,7,8,9},FALSE)</f>
        <v>Renault</v>
      </c>
      <c r="S745" s="3" t="str">
        <v>Kiger</v>
      </c>
      <c r="T745" s="3" t="str">
        <v>SUV</v>
      </c>
      <c r="U745" s="3" t="str">
        <v>Petrol</v>
      </c>
      <c r="V745" s="3" t="str">
        <v>Manual</v>
      </c>
      <c r="W745" s="3">
        <v>700000</v>
      </c>
      <c r="X745" s="3">
        <v>2021</v>
      </c>
      <c r="Y745" s="3">
        <v>4</v>
      </c>
      <c r="Z745" s="3" t="s">
        <v>73</v>
      </c>
      <c r="AA745" s="3" t="str">
        <f>VLOOKUP(Z745,Dealers[],5,FALSE)</f>
        <v>Central</v>
      </c>
      <c r="AB745" s="3" t="str" cm="1">
        <f t="array" ref="AB745:AE745">VLOOKUP($Z745,Dealers[],{2,7,8,9},FALSE)</f>
        <v>Indore Wheels</v>
      </c>
      <c r="AC745" s="3">
        <v>2019</v>
      </c>
      <c r="AD745" s="3">
        <v>3000</v>
      </c>
      <c r="AE745" s="3">
        <v>4.7</v>
      </c>
      <c r="AF745" s="3" t="s">
        <v>300</v>
      </c>
      <c r="AG745" s="3" t="str">
        <f>VLOOKUP($AF745,SalesPerson[],2,FALSE)</f>
        <v>Faisal Shah</v>
      </c>
      <c r="AH745" s="3">
        <f>_xlfn.XLOOKUP(AG745,Salespersons!$B:$B,Salespersons!$G:$G,,0)</f>
        <v>6</v>
      </c>
      <c r="AI745" s="3" t="str">
        <f>_xlfn.XLOOKUP(AG745,Salespersons!$B:$B,Salespersons!$I:$I,,0)</f>
        <v>True</v>
      </c>
      <c r="AJ745" s="3" t="s">
        <v>253</v>
      </c>
      <c r="AK745" s="14">
        <f t="shared" si="66"/>
        <v>0</v>
      </c>
      <c r="AL745" s="5">
        <v>0</v>
      </c>
      <c r="AM745" s="5">
        <f t="shared" si="67"/>
        <v>700000</v>
      </c>
      <c r="AN745" s="16">
        <f t="shared" si="71"/>
        <v>7</v>
      </c>
      <c r="AO745" s="3" t="s">
        <v>20</v>
      </c>
      <c r="AP745" s="3" t="s">
        <v>21</v>
      </c>
      <c r="AQ745" s="3" t="s">
        <v>46</v>
      </c>
      <c r="AR745" s="3" t="s">
        <v>24</v>
      </c>
      <c r="AS745" s="3" t="str" cm="1">
        <f t="array" ref="AS745:AW745">VLOOKUP($A745,Feedback[],{2,4,5,6,7},FALSE)</f>
        <v>FB0391</v>
      </c>
      <c r="AT745" s="3">
        <v>5</v>
      </c>
      <c r="AU745" s="3">
        <v>10</v>
      </c>
      <c r="AV745" s="3" t="str">
        <v>Online Survey</v>
      </c>
      <c r="AW745" s="3" t="str">
        <v>None</v>
      </c>
    </row>
    <row r="746" spans="1:49" x14ac:dyDescent="0.3">
      <c r="A746" s="3" t="s">
        <v>1391</v>
      </c>
      <c r="B746" s="4">
        <v>46047</v>
      </c>
      <c r="C746" s="4" t="str">
        <f t="shared" si="68"/>
        <v>Jan</v>
      </c>
      <c r="D746" s="4" t="str">
        <f t="shared" si="69"/>
        <v>2026</v>
      </c>
      <c r="E746" s="4">
        <v>46081</v>
      </c>
      <c r="F746" s="3" t="s">
        <v>23</v>
      </c>
      <c r="G746" s="3">
        <f t="shared" si="70"/>
        <v>34</v>
      </c>
      <c r="H746" s="3" t="s">
        <v>996</v>
      </c>
      <c r="I746" s="3" t="str">
        <f>VLOOKUP($H746,Customers!$A$1:$I$721,2,FALSE)</f>
        <v>Pradeep Iyer</v>
      </c>
      <c r="J746" s="3" t="str">
        <f>VLOOKUP($H746,Customers!$A$1:$I$721,3,FALSE)</f>
        <v>Male</v>
      </c>
      <c r="K746" s="3">
        <f>VLOOKUP($H746,Customers!$A$1:$I$721,4,FALSE)</f>
        <v>30</v>
      </c>
      <c r="L746" s="3" t="str">
        <f>VLOOKUP($H746,Customers!$A$1:$I$721,5,FALSE)</f>
        <v>Bhubaneswar</v>
      </c>
      <c r="M746" s="3" t="str">
        <f>VLOOKUP($H746,Customers!$A$1:$I$721,6,FALSE)</f>
        <v>Odisha</v>
      </c>
      <c r="N746" s="3" t="str">
        <f>VLOOKUP($H746,Customers!$A$1:$I$721,7,FALSE)</f>
        <v>Self-Employed Professional</v>
      </c>
      <c r="O746" s="3">
        <f>VLOOKUP($H746,Customers!$A$1:$I$721,8,FALSE)</f>
        <v>2110000</v>
      </c>
      <c r="P746" s="3" t="str">
        <f>VLOOKUP($H746,Customers!$A$1:$I$721,9,FALSE)</f>
        <v>Individual</v>
      </c>
      <c r="Q746" s="3" t="s">
        <v>153</v>
      </c>
      <c r="R746" s="3" t="str" cm="1">
        <f t="array" ref="R746:Y746">VLOOKUP($Q746,Cars[],{2,3,4,5,6,7,8,9},FALSE)</f>
        <v>Honda</v>
      </c>
      <c r="S746" s="3" t="str">
        <v>Amaze</v>
      </c>
      <c r="T746" s="3" t="str">
        <v>Sedan</v>
      </c>
      <c r="U746" s="3" t="str">
        <v>Petrol</v>
      </c>
      <c r="V746" s="3" t="str">
        <v>Manual</v>
      </c>
      <c r="W746" s="3">
        <v>800000</v>
      </c>
      <c r="X746" s="3">
        <v>2024</v>
      </c>
      <c r="Y746" s="3">
        <v>3</v>
      </c>
      <c r="Z746" s="3" t="s">
        <v>63</v>
      </c>
      <c r="AA746" s="3" t="str">
        <f>VLOOKUP(Z746,Dealers[],5,FALSE)</f>
        <v>East</v>
      </c>
      <c r="AB746" s="3" t="str" cm="1">
        <f t="array" ref="AB746:AE746">VLOOKUP($Z746,Dealers[],{2,7,8,9},FALSE)</f>
        <v>Bhubaneswar Motors</v>
      </c>
      <c r="AC746" s="3">
        <v>2008</v>
      </c>
      <c r="AD746" s="3">
        <v>4500</v>
      </c>
      <c r="AE746" s="3">
        <v>4.3</v>
      </c>
      <c r="AF746" s="3" t="s">
        <v>64</v>
      </c>
      <c r="AG746" s="3" t="str">
        <f>VLOOKUP($AF746,SalesPerson[],2,FALSE)</f>
        <v>Akash Jain</v>
      </c>
      <c r="AH746" s="3">
        <f>_xlfn.XLOOKUP(AG746,Salespersons!$B:$B,Salespersons!$G:$G,,0)</f>
        <v>5</v>
      </c>
      <c r="AI746" s="3" t="str">
        <f>_xlfn.XLOOKUP(AG746,Salespersons!$B:$B,Salespersons!$I:$I,,0)</f>
        <v>True</v>
      </c>
      <c r="AJ746" s="3" t="s">
        <v>45</v>
      </c>
      <c r="AK746" s="14">
        <f t="shared" si="66"/>
        <v>3.7499999999999999E-2</v>
      </c>
      <c r="AL746" s="5">
        <v>30000</v>
      </c>
      <c r="AM746" s="5">
        <f t="shared" si="67"/>
        <v>770000</v>
      </c>
      <c r="AN746" s="16">
        <f t="shared" si="71"/>
        <v>7.7</v>
      </c>
      <c r="AO746" s="3" t="s">
        <v>20</v>
      </c>
      <c r="AP746" s="3" t="s">
        <v>21</v>
      </c>
      <c r="AQ746" s="3" t="s">
        <v>86</v>
      </c>
      <c r="AR746" s="3" t="s">
        <v>47</v>
      </c>
      <c r="AS746" s="3" t="s">
        <v>4646</v>
      </c>
      <c r="AT746" s="3" t="s">
        <v>4646</v>
      </c>
      <c r="AU746" s="3" t="s">
        <v>4646</v>
      </c>
      <c r="AV746" s="3" t="s">
        <v>4646</v>
      </c>
      <c r="AW746" s="3" t="s">
        <v>4646</v>
      </c>
    </row>
    <row r="747" spans="1:49" x14ac:dyDescent="0.3">
      <c r="A747" s="3" t="s">
        <v>1392</v>
      </c>
      <c r="B747" s="4">
        <v>46047</v>
      </c>
      <c r="C747" s="4" t="str">
        <f t="shared" si="68"/>
        <v>Jan</v>
      </c>
      <c r="D747" s="4" t="str">
        <f t="shared" si="69"/>
        <v>2026</v>
      </c>
      <c r="E747" s="4">
        <v>46073</v>
      </c>
      <c r="F747" s="3" t="s">
        <v>23</v>
      </c>
      <c r="G747" s="3">
        <f t="shared" si="70"/>
        <v>26</v>
      </c>
      <c r="H747" s="3" t="s">
        <v>337</v>
      </c>
      <c r="I747" s="3" t="str">
        <f>VLOOKUP($H747,Customers!$A$1:$I$721,2,FALSE)</f>
        <v>Gaurav Das</v>
      </c>
      <c r="J747" s="3" t="str">
        <f>VLOOKUP($H747,Customers!$A$1:$I$721,3,FALSE)</f>
        <v>Male</v>
      </c>
      <c r="K747" s="3">
        <f>VLOOKUP($H747,Customers!$A$1:$I$721,4,FALSE)</f>
        <v>39</v>
      </c>
      <c r="L747" s="3" t="str">
        <f>VLOOKUP($H747,Customers!$A$1:$I$721,5,FALSE)</f>
        <v>Chandigarh</v>
      </c>
      <c r="M747" s="3" t="str">
        <f>VLOOKUP($H747,Customers!$A$1:$I$721,6,FALSE)</f>
        <v>Chandigarh</v>
      </c>
      <c r="N747" s="3" t="str">
        <f>VLOOKUP($H747,Customers!$A$1:$I$721,7,FALSE)</f>
        <v>Engineer</v>
      </c>
      <c r="O747" s="3">
        <f>VLOOKUP($H747,Customers!$A$1:$I$721,8,FALSE)</f>
        <v>1640000</v>
      </c>
      <c r="P747" s="3" t="str">
        <f>VLOOKUP($H747,Customers!$A$1:$I$721,9,FALSE)</f>
        <v>Individual</v>
      </c>
      <c r="Q747" s="3" t="s">
        <v>195</v>
      </c>
      <c r="R747" s="3" t="str" cm="1">
        <f t="array" ref="R747:Y747">VLOOKUP($Q747,Cars[],{2,3,4,5,6,7,8,9},FALSE)</f>
        <v>Renault</v>
      </c>
      <c r="S747" s="3" t="str">
        <v>Kiger</v>
      </c>
      <c r="T747" s="3" t="str">
        <v>SUV</v>
      </c>
      <c r="U747" s="3" t="str">
        <v>Petrol</v>
      </c>
      <c r="V747" s="3" t="str">
        <v>Manual</v>
      </c>
      <c r="W747" s="3">
        <v>700000</v>
      </c>
      <c r="X747" s="3">
        <v>2021</v>
      </c>
      <c r="Y747" s="3">
        <v>4</v>
      </c>
      <c r="Z747" s="3" t="s">
        <v>17</v>
      </c>
      <c r="AA747" s="3" t="str">
        <f>VLOOKUP(Z747,Dealers[],5,FALSE)</f>
        <v>North</v>
      </c>
      <c r="AB747" s="3" t="str" cm="1">
        <f t="array" ref="AB747:AE747">VLOOKUP($Z747,Dealers[],{2,7,8,9},FALSE)</f>
        <v>Chandigarh Car World</v>
      </c>
      <c r="AC747" s="3">
        <v>2018</v>
      </c>
      <c r="AD747" s="3">
        <v>4500</v>
      </c>
      <c r="AE747" s="3">
        <v>4</v>
      </c>
      <c r="AF747" s="3" t="s">
        <v>18</v>
      </c>
      <c r="AG747" s="3" t="str">
        <f>VLOOKUP($AF747,SalesPerson[],2,FALSE)</f>
        <v>Tarun Sharma</v>
      </c>
      <c r="AH747" s="3">
        <f>_xlfn.XLOOKUP(AG747,Salespersons!$B:$B,Salespersons!$G:$G,,0)</f>
        <v>7</v>
      </c>
      <c r="AI747" s="3" t="str">
        <f>_xlfn.XLOOKUP(AG747,Salespersons!$B:$B,Salespersons!$I:$I,,0)</f>
        <v>True</v>
      </c>
      <c r="AJ747" s="3" t="s">
        <v>75</v>
      </c>
      <c r="AK747" s="14">
        <f t="shared" si="66"/>
        <v>0.02</v>
      </c>
      <c r="AL747" s="5">
        <v>14000</v>
      </c>
      <c r="AM747" s="5">
        <f t="shared" si="67"/>
        <v>686000</v>
      </c>
      <c r="AN747" s="16">
        <f t="shared" si="71"/>
        <v>6.86</v>
      </c>
      <c r="AO747" s="3" t="s">
        <v>20</v>
      </c>
      <c r="AP747" s="3" t="s">
        <v>21</v>
      </c>
      <c r="AQ747" s="3" t="s">
        <v>86</v>
      </c>
      <c r="AR747" s="3" t="s">
        <v>47</v>
      </c>
      <c r="AS747" s="3" t="str" cm="1">
        <f t="array" ref="AS747:AW747">VLOOKUP($A747,Feedback[],{2,4,5,6,7},FALSE)</f>
        <v>FB0392</v>
      </c>
      <c r="AT747" s="3">
        <v>4</v>
      </c>
      <c r="AU747" s="3">
        <v>8</v>
      </c>
      <c r="AV747" s="3" t="str">
        <v>Online Survey</v>
      </c>
      <c r="AW747" s="3" t="str">
        <v>None</v>
      </c>
    </row>
    <row r="748" spans="1:49" x14ac:dyDescent="0.3">
      <c r="A748" s="3" t="s">
        <v>1393</v>
      </c>
      <c r="B748" s="4">
        <v>46048</v>
      </c>
      <c r="C748" s="4" t="str">
        <f t="shared" si="68"/>
        <v>Jan</v>
      </c>
      <c r="D748" s="4" t="str">
        <f t="shared" si="69"/>
        <v>2026</v>
      </c>
      <c r="E748" s="3"/>
      <c r="F748" s="3" t="s">
        <v>114</v>
      </c>
      <c r="G748" s="3" t="str">
        <f t="shared" si="70"/>
        <v/>
      </c>
      <c r="H748" s="3" t="s">
        <v>1046</v>
      </c>
      <c r="I748" s="3" t="str">
        <f>VLOOKUP($H748,Customers!$A$1:$I$721,2,FALSE)</f>
        <v>Ravi Iyer</v>
      </c>
      <c r="J748" s="3" t="str">
        <f>VLOOKUP($H748,Customers!$A$1:$I$721,3,FALSE)</f>
        <v>Male</v>
      </c>
      <c r="K748" s="3">
        <f>VLOOKUP($H748,Customers!$A$1:$I$721,4,FALSE)</f>
        <v>28</v>
      </c>
      <c r="L748" s="3" t="str">
        <f>VLOOKUP($H748,Customers!$A$1:$I$721,5,FALSE)</f>
        <v>Coimbatore</v>
      </c>
      <c r="M748" s="3" t="str">
        <f>VLOOKUP($H748,Customers!$A$1:$I$721,6,FALSE)</f>
        <v>Tamil Nadu</v>
      </c>
      <c r="N748" s="3" t="str">
        <f>VLOOKUP($H748,Customers!$A$1:$I$721,7,FALSE)</f>
        <v>Doctor</v>
      </c>
      <c r="O748" s="3">
        <f>VLOOKUP($H748,Customers!$A$1:$I$721,8,FALSE)</f>
        <v>2920000</v>
      </c>
      <c r="P748" s="3" t="str">
        <f>VLOOKUP($H748,Customers!$A$1:$I$721,9,FALSE)</f>
        <v>Individual</v>
      </c>
      <c r="Q748" s="3" t="s">
        <v>153</v>
      </c>
      <c r="R748" s="3" t="str" cm="1">
        <f t="array" ref="R748:Y748">VLOOKUP($Q748,Cars[],{2,3,4,5,6,7,8,9},FALSE)</f>
        <v>Honda</v>
      </c>
      <c r="S748" s="3" t="str">
        <v>Amaze</v>
      </c>
      <c r="T748" s="3" t="str">
        <v>Sedan</v>
      </c>
      <c r="U748" s="3" t="str">
        <v>Petrol</v>
      </c>
      <c r="V748" s="3" t="str">
        <v>Manual</v>
      </c>
      <c r="W748" s="3">
        <v>800000</v>
      </c>
      <c r="X748" s="3">
        <v>2024</v>
      </c>
      <c r="Y748" s="3">
        <v>3</v>
      </c>
      <c r="Z748" s="3" t="s">
        <v>173</v>
      </c>
      <c r="AA748" s="3" t="str">
        <f>VLOOKUP(Z748,Dealers[],5,FALSE)</f>
        <v>South</v>
      </c>
      <c r="AB748" s="3" t="str" cm="1">
        <f t="array" ref="AB748:AE748">VLOOKUP($Z748,Dealers[],{2,7,8,9},FALSE)</f>
        <v>Chennai Wheels</v>
      </c>
      <c r="AC748" s="3">
        <v>2007</v>
      </c>
      <c r="AD748" s="3">
        <v>4500</v>
      </c>
      <c r="AE748" s="3">
        <v>4.7</v>
      </c>
      <c r="AF748" s="3" t="s">
        <v>447</v>
      </c>
      <c r="AG748" s="3" t="str">
        <f>VLOOKUP($AF748,SalesPerson[],2,FALSE)</f>
        <v>Karan Saini</v>
      </c>
      <c r="AH748" s="3">
        <f>_xlfn.XLOOKUP(AG748,Salespersons!$B:$B,Salespersons!$G:$G,,0)</f>
        <v>5</v>
      </c>
      <c r="AI748" s="3" t="str">
        <f>_xlfn.XLOOKUP(AG748,Salespersons!$B:$B,Salespersons!$I:$I,,0)</f>
        <v>True</v>
      </c>
      <c r="AJ748" s="3" t="s">
        <v>19</v>
      </c>
      <c r="AK748" s="14">
        <f t="shared" si="66"/>
        <v>4.1250000000000002E-2</v>
      </c>
      <c r="AL748" s="5">
        <v>33000</v>
      </c>
      <c r="AM748" s="5">
        <f t="shared" si="67"/>
        <v>767000</v>
      </c>
      <c r="AN748" s="16">
        <f t="shared" si="71"/>
        <v>7.67</v>
      </c>
      <c r="AO748" s="3" t="s">
        <v>20</v>
      </c>
      <c r="AP748" s="3" t="s">
        <v>21</v>
      </c>
      <c r="AQ748" s="3" t="s">
        <v>53</v>
      </c>
      <c r="AR748" s="3" t="s">
        <v>24</v>
      </c>
      <c r="AS748" s="3" t="s">
        <v>4646</v>
      </c>
      <c r="AT748" s="3" t="s">
        <v>4646</v>
      </c>
      <c r="AU748" s="3" t="s">
        <v>4646</v>
      </c>
      <c r="AV748" s="3" t="s">
        <v>4646</v>
      </c>
      <c r="AW748" s="3" t="s">
        <v>4646</v>
      </c>
    </row>
    <row r="749" spans="1:49" x14ac:dyDescent="0.3">
      <c r="A749" s="3" t="s">
        <v>1394</v>
      </c>
      <c r="B749" s="4">
        <v>46048</v>
      </c>
      <c r="C749" s="4" t="str">
        <f t="shared" si="68"/>
        <v>Jan</v>
      </c>
      <c r="D749" s="4" t="str">
        <f t="shared" si="69"/>
        <v>2026</v>
      </c>
      <c r="E749" s="4">
        <v>46056</v>
      </c>
      <c r="F749" s="3" t="s">
        <v>23</v>
      </c>
      <c r="G749" s="3">
        <f t="shared" si="70"/>
        <v>8</v>
      </c>
      <c r="H749" s="3" t="s">
        <v>1395</v>
      </c>
      <c r="I749" s="3" t="str">
        <f>VLOOKUP($H749,Customers!$A$1:$I$721,2,FALSE)</f>
        <v>Akash Khanna</v>
      </c>
      <c r="J749" s="3" t="str">
        <f>VLOOKUP($H749,Customers!$A$1:$I$721,3,FALSE)</f>
        <v>Male</v>
      </c>
      <c r="K749" s="3">
        <f>VLOOKUP($H749,Customers!$A$1:$I$721,4,FALSE)</f>
        <v>42</v>
      </c>
      <c r="L749" s="3" t="str">
        <f>VLOOKUP($H749,Customers!$A$1:$I$721,5,FALSE)</f>
        <v>Guwahati</v>
      </c>
      <c r="M749" s="3" t="str">
        <f>VLOOKUP($H749,Customers!$A$1:$I$721,6,FALSE)</f>
        <v>Assam</v>
      </c>
      <c r="N749" s="3" t="str">
        <f>VLOOKUP($H749,Customers!$A$1:$I$721,7,FALSE)</f>
        <v>Business Owner</v>
      </c>
      <c r="O749" s="3">
        <f>VLOOKUP($H749,Customers!$A$1:$I$721,8,FALSE)</f>
        <v>1740000</v>
      </c>
      <c r="P749" s="3" t="str">
        <f>VLOOKUP($H749,Customers!$A$1:$I$721,9,FALSE)</f>
        <v>Corporate</v>
      </c>
      <c r="Q749" s="3" t="s">
        <v>108</v>
      </c>
      <c r="R749" s="3" t="str" cm="1">
        <f t="array" ref="R749:Y749">VLOOKUP($Q749,Cars[],{2,3,4,5,6,7,8,9},FALSE)</f>
        <v>Hyundai</v>
      </c>
      <c r="S749" s="3" t="str">
        <v>i10 Nios</v>
      </c>
      <c r="T749" s="3" t="str">
        <v>Hatchback</v>
      </c>
      <c r="U749" s="3" t="str">
        <v>Petrol</v>
      </c>
      <c r="V749" s="3" t="str">
        <v>Manual</v>
      </c>
      <c r="W749" s="3">
        <v>600000</v>
      </c>
      <c r="X749" s="3">
        <v>2023</v>
      </c>
      <c r="Y749" s="3">
        <v>3</v>
      </c>
      <c r="Z749" s="3" t="s">
        <v>134</v>
      </c>
      <c r="AA749" s="3" t="str">
        <f>VLOOKUP(Z749,Dealers[],5,FALSE)</f>
        <v>East</v>
      </c>
      <c r="AB749" s="3" t="str" cm="1">
        <f t="array" ref="AB749:AE749">VLOOKUP($Z749,Dealers[],{2,7,8,9},FALSE)</f>
        <v>Guwahati Automobiles</v>
      </c>
      <c r="AC749" s="3">
        <v>2005</v>
      </c>
      <c r="AD749" s="3">
        <v>12000</v>
      </c>
      <c r="AE749" s="3">
        <v>4.4000000000000004</v>
      </c>
      <c r="AF749" s="3" t="s">
        <v>135</v>
      </c>
      <c r="AG749" s="3" t="str">
        <f>VLOOKUP($AF749,SalesPerson[],2,FALSE)</f>
        <v>Tarun Mehta</v>
      </c>
      <c r="AH749" s="3">
        <f>_xlfn.XLOOKUP(AG749,Salespersons!$B:$B,Salespersons!$G:$G,,0)</f>
        <v>4</v>
      </c>
      <c r="AI749" s="3" t="str">
        <f>_xlfn.XLOOKUP(AG749,Salespersons!$B:$B,Salespersons!$I:$I,,0)</f>
        <v>True</v>
      </c>
      <c r="AJ749" s="3" t="s">
        <v>75</v>
      </c>
      <c r="AK749" s="14">
        <f t="shared" si="66"/>
        <v>8.3333333333333332E-3</v>
      </c>
      <c r="AL749" s="5">
        <v>5000</v>
      </c>
      <c r="AM749" s="5">
        <f t="shared" si="67"/>
        <v>595000</v>
      </c>
      <c r="AN749" s="16">
        <f t="shared" si="71"/>
        <v>5.95</v>
      </c>
      <c r="AO749" s="3" t="s">
        <v>202</v>
      </c>
      <c r="AP749" s="3" t="s">
        <v>180</v>
      </c>
      <c r="AQ749" s="3" t="s">
        <v>86</v>
      </c>
      <c r="AR749" s="3" t="s">
        <v>24</v>
      </c>
      <c r="AS749" s="3" t="str" cm="1">
        <f t="array" ref="AS749:AW749">VLOOKUP($A749,Feedback[],{2,4,5,6,7},FALSE)</f>
        <v>FB0393</v>
      </c>
      <c r="AT749" s="3">
        <v>5</v>
      </c>
      <c r="AU749" s="3">
        <v>10</v>
      </c>
      <c r="AV749" s="3" t="str">
        <v>Online Survey</v>
      </c>
      <c r="AW749" s="3" t="str">
        <v>None</v>
      </c>
    </row>
    <row r="750" spans="1:49" x14ac:dyDescent="0.3">
      <c r="A750" s="3" t="s">
        <v>1396</v>
      </c>
      <c r="B750" s="4">
        <v>46049</v>
      </c>
      <c r="C750" s="4" t="str">
        <f t="shared" si="68"/>
        <v>Jan</v>
      </c>
      <c r="D750" s="4" t="str">
        <f t="shared" si="69"/>
        <v>2026</v>
      </c>
      <c r="E750" s="4">
        <v>46062</v>
      </c>
      <c r="F750" s="3" t="s">
        <v>23</v>
      </c>
      <c r="G750" s="3">
        <f t="shared" si="70"/>
        <v>13</v>
      </c>
      <c r="H750" s="3" t="s">
        <v>1397</v>
      </c>
      <c r="I750" s="3" t="str">
        <f>VLOOKUP($H750,Customers!$A$1:$I$721,2,FALSE)</f>
        <v>Sneha Agarwal</v>
      </c>
      <c r="J750" s="3" t="str">
        <f>VLOOKUP($H750,Customers!$A$1:$I$721,3,FALSE)</f>
        <v>Female</v>
      </c>
      <c r="K750" s="3">
        <f>VLOOKUP($H750,Customers!$A$1:$I$721,4,FALSE)</f>
        <v>29</v>
      </c>
      <c r="L750" s="3" t="str">
        <f>VLOOKUP($H750,Customers!$A$1:$I$721,5,FALSE)</f>
        <v>Bengaluru</v>
      </c>
      <c r="M750" s="3" t="str">
        <f>VLOOKUP($H750,Customers!$A$1:$I$721,6,FALSE)</f>
        <v>Karnataka</v>
      </c>
      <c r="N750" s="3" t="str">
        <f>VLOOKUP($H750,Customers!$A$1:$I$721,7,FALSE)</f>
        <v>Salaried - Private</v>
      </c>
      <c r="O750" s="3">
        <f>VLOOKUP($H750,Customers!$A$1:$I$721,8,FALSE)</f>
        <v>950000</v>
      </c>
      <c r="P750" s="3" t="str">
        <f>VLOOKUP($H750,Customers!$A$1:$I$721,9,FALSE)</f>
        <v>Individual</v>
      </c>
      <c r="Q750" s="3" t="s">
        <v>50</v>
      </c>
      <c r="R750" s="3" t="str" cm="1">
        <f t="array" ref="R750:Y750">VLOOKUP($Q750,Cars[],{2,3,4,5,6,7,8,9},FALSE)</f>
        <v>Hyundai</v>
      </c>
      <c r="S750" s="3" t="str">
        <v>Venue</v>
      </c>
      <c r="T750" s="3" t="str">
        <v>SUV</v>
      </c>
      <c r="U750" s="3" t="str">
        <v>Petrol</v>
      </c>
      <c r="V750" s="3" t="str">
        <v>Manual</v>
      </c>
      <c r="W750" s="3">
        <v>800000</v>
      </c>
      <c r="X750" s="3">
        <v>2022</v>
      </c>
      <c r="Y750" s="3">
        <v>3</v>
      </c>
      <c r="Z750" s="3" t="s">
        <v>104</v>
      </c>
      <c r="AA750" s="3" t="str">
        <f>VLOOKUP(Z750,Dealers[],5,FALSE)</f>
        <v>South</v>
      </c>
      <c r="AB750" s="3" t="str" cm="1">
        <f t="array" ref="AB750:AE750">VLOOKUP($Z750,Dealers[],{2,7,8,9},FALSE)</f>
        <v>Mysuru Auto Hub</v>
      </c>
      <c r="AC750" s="3">
        <v>2006</v>
      </c>
      <c r="AD750" s="3">
        <v>4500</v>
      </c>
      <c r="AE750" s="3">
        <v>4.5999999999999996</v>
      </c>
      <c r="AF750" s="3" t="s">
        <v>452</v>
      </c>
      <c r="AG750" s="3" t="str">
        <f>VLOOKUP($AF750,SalesPerson[],2,FALSE)</f>
        <v>Harsh Nair</v>
      </c>
      <c r="AH750" s="3">
        <f>_xlfn.XLOOKUP(AG750,Salespersons!$B:$B,Salespersons!$G:$G,,0)</f>
        <v>8</v>
      </c>
      <c r="AI750" s="3" t="str">
        <f>_xlfn.XLOOKUP(AG750,Salespersons!$B:$B,Salespersons!$I:$I,,0)</f>
        <v>True</v>
      </c>
      <c r="AJ750" s="3" t="s">
        <v>45</v>
      </c>
      <c r="AK750" s="14">
        <f t="shared" si="66"/>
        <v>0.04</v>
      </c>
      <c r="AL750" s="5">
        <v>32000</v>
      </c>
      <c r="AM750" s="5">
        <f t="shared" si="67"/>
        <v>768000</v>
      </c>
      <c r="AN750" s="16">
        <f t="shared" si="71"/>
        <v>7.68</v>
      </c>
      <c r="AO750" s="3" t="s">
        <v>31</v>
      </c>
      <c r="AP750" s="3" t="s">
        <v>39</v>
      </c>
      <c r="AQ750" s="3" t="s">
        <v>33</v>
      </c>
      <c r="AR750" s="3" t="s">
        <v>24</v>
      </c>
      <c r="AS750" s="3" t="s">
        <v>4646</v>
      </c>
      <c r="AT750" s="3" t="s">
        <v>4646</v>
      </c>
      <c r="AU750" s="3" t="s">
        <v>4646</v>
      </c>
      <c r="AV750" s="3" t="s">
        <v>4646</v>
      </c>
      <c r="AW750" s="3" t="s">
        <v>4646</v>
      </c>
    </row>
    <row r="751" spans="1:49" x14ac:dyDescent="0.3">
      <c r="A751" s="3" t="s">
        <v>1398</v>
      </c>
      <c r="B751" s="4">
        <v>46052</v>
      </c>
      <c r="C751" s="4" t="str">
        <f t="shared" si="68"/>
        <v>Jan</v>
      </c>
      <c r="D751" s="4" t="str">
        <f t="shared" si="69"/>
        <v>2026</v>
      </c>
      <c r="E751" s="4">
        <v>46080</v>
      </c>
      <c r="F751" s="3" t="s">
        <v>23</v>
      </c>
      <c r="G751" s="3">
        <f t="shared" si="70"/>
        <v>28</v>
      </c>
      <c r="H751" s="3" t="s">
        <v>597</v>
      </c>
      <c r="I751" s="3" t="str">
        <f>VLOOKUP($H751,Customers!$A$1:$I$721,2,FALSE)</f>
        <v>Sneha Malhotra</v>
      </c>
      <c r="J751" s="3" t="str">
        <f>VLOOKUP($H751,Customers!$A$1:$I$721,3,FALSE)</f>
        <v>Female</v>
      </c>
      <c r="K751" s="3">
        <f>VLOOKUP($H751,Customers!$A$1:$I$721,4,FALSE)</f>
        <v>41</v>
      </c>
      <c r="L751" s="3" t="str">
        <f>VLOOKUP($H751,Customers!$A$1:$I$721,5,FALSE)</f>
        <v>Mysuru</v>
      </c>
      <c r="M751" s="3" t="str">
        <f>VLOOKUP($H751,Customers!$A$1:$I$721,6,FALSE)</f>
        <v>Karnataka</v>
      </c>
      <c r="N751" s="3" t="str">
        <f>VLOOKUP($H751,Customers!$A$1:$I$721,7,FALSE)</f>
        <v>Business Owner</v>
      </c>
      <c r="O751" s="3">
        <f>VLOOKUP($H751,Customers!$A$1:$I$721,8,FALSE)</f>
        <v>1460000</v>
      </c>
      <c r="P751" s="3" t="str">
        <f>VLOOKUP($H751,Customers!$A$1:$I$721,9,FALSE)</f>
        <v>Individual</v>
      </c>
      <c r="Q751" s="3" t="s">
        <v>256</v>
      </c>
      <c r="R751" s="3" t="str" cm="1">
        <f t="array" ref="R751:Y751">VLOOKUP($Q751,Cars[],{2,3,4,5,6,7,8,9},FALSE)</f>
        <v>Maruti Suzuki</v>
      </c>
      <c r="S751" s="3" t="str">
        <v>Alto K10</v>
      </c>
      <c r="T751" s="3" t="str">
        <v>Hatchback</v>
      </c>
      <c r="U751" s="3" t="str">
        <v>Petrol</v>
      </c>
      <c r="V751" s="3" t="str">
        <v>Manual</v>
      </c>
      <c r="W751" s="3">
        <v>425000</v>
      </c>
      <c r="X751" s="3">
        <v>2022</v>
      </c>
      <c r="Y751" s="3">
        <v>3</v>
      </c>
      <c r="Z751" s="3" t="s">
        <v>104</v>
      </c>
      <c r="AA751" s="3" t="str">
        <f>VLOOKUP(Z751,Dealers[],5,FALSE)</f>
        <v>South</v>
      </c>
      <c r="AB751" s="3" t="str" cm="1">
        <f t="array" ref="AB751:AE751">VLOOKUP($Z751,Dealers[],{2,7,8,9},FALSE)</f>
        <v>Mysuru Auto Hub</v>
      </c>
      <c r="AC751" s="3">
        <v>2006</v>
      </c>
      <c r="AD751" s="3">
        <v>4500</v>
      </c>
      <c r="AE751" s="3">
        <v>4.5999999999999996</v>
      </c>
      <c r="AF751" s="3" t="s">
        <v>266</v>
      </c>
      <c r="AG751" s="3" t="str">
        <f>VLOOKUP($AF751,SalesPerson[],2,FALSE)</f>
        <v>Divya Jain</v>
      </c>
      <c r="AH751" s="3">
        <f>_xlfn.XLOOKUP(AG751,Salespersons!$B:$B,Salespersons!$G:$G,,0)</f>
        <v>7</v>
      </c>
      <c r="AI751" s="3" t="str">
        <f>_xlfn.XLOOKUP(AG751,Salespersons!$B:$B,Salespersons!$I:$I,,0)</f>
        <v>True</v>
      </c>
      <c r="AJ751" s="3" t="s">
        <v>268</v>
      </c>
      <c r="AK751" s="14">
        <f t="shared" si="66"/>
        <v>0</v>
      </c>
      <c r="AL751" s="5">
        <v>0</v>
      </c>
      <c r="AM751" s="5">
        <f t="shared" si="67"/>
        <v>425000</v>
      </c>
      <c r="AN751" s="16">
        <f t="shared" si="71"/>
        <v>4.25</v>
      </c>
      <c r="AO751" s="3" t="s">
        <v>31</v>
      </c>
      <c r="AP751" s="3" t="s">
        <v>180</v>
      </c>
      <c r="AQ751" s="3" t="s">
        <v>119</v>
      </c>
      <c r="AR751" s="3" t="s">
        <v>24</v>
      </c>
      <c r="AS751" s="3" t="s">
        <v>4646</v>
      </c>
      <c r="AT751" s="3" t="s">
        <v>4646</v>
      </c>
      <c r="AU751" s="3" t="s">
        <v>4646</v>
      </c>
      <c r="AV751" s="3" t="s">
        <v>4646</v>
      </c>
      <c r="AW751" s="3" t="s">
        <v>4646</v>
      </c>
    </row>
    <row r="752" spans="1:49" x14ac:dyDescent="0.3">
      <c r="A752" s="3" t="s">
        <v>1399</v>
      </c>
      <c r="B752" s="4">
        <v>46053</v>
      </c>
      <c r="C752" s="4" t="str">
        <f t="shared" si="68"/>
        <v>Jan</v>
      </c>
      <c r="D752" s="4" t="str">
        <f t="shared" si="69"/>
        <v>2026</v>
      </c>
      <c r="E752" s="4">
        <v>46067</v>
      </c>
      <c r="F752" s="3" t="s">
        <v>23</v>
      </c>
      <c r="G752" s="3">
        <f t="shared" si="70"/>
        <v>14</v>
      </c>
      <c r="H752" s="3" t="s">
        <v>137</v>
      </c>
      <c r="I752" s="3" t="str">
        <f>VLOOKUP($H752,Customers!$A$1:$I$721,2,FALSE)</f>
        <v>Nitin Gupta</v>
      </c>
      <c r="J752" s="3" t="str">
        <f>VLOOKUP($H752,Customers!$A$1:$I$721,3,FALSE)</f>
        <v>Male</v>
      </c>
      <c r="K752" s="3">
        <f>VLOOKUP($H752,Customers!$A$1:$I$721,4,FALSE)</f>
        <v>49</v>
      </c>
      <c r="L752" s="3" t="str">
        <f>VLOOKUP($H752,Customers!$A$1:$I$721,5,FALSE)</f>
        <v>Panipat</v>
      </c>
      <c r="M752" s="3" t="str">
        <f>VLOOKUP($H752,Customers!$A$1:$I$721,6,FALSE)</f>
        <v>Haryana</v>
      </c>
      <c r="N752" s="3" t="str">
        <f>VLOOKUP($H752,Customers!$A$1:$I$721,7,FALSE)</f>
        <v>Salaried - Private</v>
      </c>
      <c r="O752" s="3">
        <f>VLOOKUP($H752,Customers!$A$1:$I$721,8,FALSE)</f>
        <v>1440000</v>
      </c>
      <c r="P752" s="3" t="str">
        <f>VLOOKUP($H752,Customers!$A$1:$I$721,9,FALSE)</f>
        <v>Individual</v>
      </c>
      <c r="Q752" s="3" t="s">
        <v>145</v>
      </c>
      <c r="R752" s="3" t="str" cm="1">
        <f t="array" ref="R752:Y752">VLOOKUP($Q752,Cars[],{2,3,4,5,6,7,8,9},FALSE)</f>
        <v>Hyundai</v>
      </c>
      <c r="S752" s="3" t="str">
        <v>i20</v>
      </c>
      <c r="T752" s="3" t="str">
        <v>Hatchback</v>
      </c>
      <c r="U752" s="3" t="str">
        <v>Petrol</v>
      </c>
      <c r="V752" s="3" t="str">
        <v>Automatic</v>
      </c>
      <c r="W752" s="3">
        <v>780000</v>
      </c>
      <c r="X752" s="3">
        <v>2023</v>
      </c>
      <c r="Y752" s="3">
        <v>2</v>
      </c>
      <c r="Z752" s="3" t="s">
        <v>84</v>
      </c>
      <c r="AA752" s="3" t="str">
        <f>VLOOKUP(Z752,Dealers[],5,FALSE)</f>
        <v>West</v>
      </c>
      <c r="AB752" s="3" t="str" cm="1">
        <f t="array" ref="AB752:AE752">VLOOKUP($Z752,Dealers[],{2,7,8,9},FALSE)</f>
        <v>Pune Autoplex</v>
      </c>
      <c r="AC752" s="3">
        <v>2014</v>
      </c>
      <c r="AD752" s="3">
        <v>3000</v>
      </c>
      <c r="AE752" s="3">
        <v>4.5999999999999996</v>
      </c>
      <c r="AF752" s="3" t="s">
        <v>523</v>
      </c>
      <c r="AG752" s="3" t="str">
        <f>VLOOKUP($AF752,SalesPerson[],2,FALSE)</f>
        <v>Imran Verma</v>
      </c>
      <c r="AH752" s="3">
        <f>_xlfn.XLOOKUP(AG752,Salespersons!$B:$B,Salespersons!$G:$G,,0)</f>
        <v>5</v>
      </c>
      <c r="AI752" s="3" t="str">
        <f>_xlfn.XLOOKUP(AG752,Salespersons!$B:$B,Salespersons!$I:$I,,0)</f>
        <v>True</v>
      </c>
      <c r="AJ752" s="3" t="s">
        <v>268</v>
      </c>
      <c r="AK752" s="14">
        <f t="shared" si="66"/>
        <v>8.9743589743589737E-3</v>
      </c>
      <c r="AL752" s="5">
        <v>7000</v>
      </c>
      <c r="AM752" s="5">
        <f t="shared" si="67"/>
        <v>773000</v>
      </c>
      <c r="AN752" s="16">
        <f t="shared" si="71"/>
        <v>7.73</v>
      </c>
      <c r="AO752" s="3" t="s">
        <v>31</v>
      </c>
      <c r="AP752" s="3" t="s">
        <v>39</v>
      </c>
      <c r="AQ752" s="3" t="s">
        <v>46</v>
      </c>
      <c r="AR752" s="3" t="s">
        <v>24</v>
      </c>
      <c r="AS752" s="3" t="s">
        <v>4646</v>
      </c>
      <c r="AT752" s="3" t="s">
        <v>4646</v>
      </c>
      <c r="AU752" s="3" t="s">
        <v>4646</v>
      </c>
      <c r="AV752" s="3" t="s">
        <v>4646</v>
      </c>
      <c r="AW752" s="3" t="s">
        <v>4646</v>
      </c>
    </row>
    <row r="753" spans="1:49" x14ac:dyDescent="0.3">
      <c r="A753" s="3" t="s">
        <v>1400</v>
      </c>
      <c r="B753" s="4">
        <v>46053</v>
      </c>
      <c r="C753" s="4" t="str">
        <f t="shared" si="68"/>
        <v>Jan</v>
      </c>
      <c r="D753" s="4" t="str">
        <f t="shared" si="69"/>
        <v>2026</v>
      </c>
      <c r="E753" s="4">
        <v>46063</v>
      </c>
      <c r="F753" s="3" t="s">
        <v>23</v>
      </c>
      <c r="G753" s="3">
        <f t="shared" si="70"/>
        <v>10</v>
      </c>
      <c r="H753" s="3" t="s">
        <v>394</v>
      </c>
      <c r="I753" s="3" t="str">
        <f>VLOOKUP($H753,Customers!$A$1:$I$721,2,FALSE)</f>
        <v>Sneha Saini</v>
      </c>
      <c r="J753" s="3" t="str">
        <f>VLOOKUP($H753,Customers!$A$1:$I$721,3,FALSE)</f>
        <v>Female</v>
      </c>
      <c r="K753" s="3">
        <f>VLOOKUP($H753,Customers!$A$1:$I$721,4,FALSE)</f>
        <v>21</v>
      </c>
      <c r="L753" s="3" t="str">
        <f>VLOOKUP($H753,Customers!$A$1:$I$721,5,FALSE)</f>
        <v>Patna</v>
      </c>
      <c r="M753" s="3" t="str">
        <f>VLOOKUP($H753,Customers!$A$1:$I$721,6,FALSE)</f>
        <v>Bihar</v>
      </c>
      <c r="N753" s="3" t="str">
        <f>VLOOKUP($H753,Customers!$A$1:$I$721,7,FALSE)</f>
        <v>Self-Employed Professional</v>
      </c>
      <c r="O753" s="3">
        <f>VLOOKUP($H753,Customers!$A$1:$I$721,8,FALSE)</f>
        <v>2480000</v>
      </c>
      <c r="P753" s="3" t="str">
        <f>VLOOKUP($H753,Customers!$A$1:$I$721,9,FALSE)</f>
        <v>Individual</v>
      </c>
      <c r="Q753" s="3" t="s">
        <v>56</v>
      </c>
      <c r="R753" s="3" t="str" cm="1">
        <f t="array" ref="R753:Y753">VLOOKUP($Q753,Cars[],{2,3,4,5,6,7,8,9},FALSE)</f>
        <v>Maruti Suzuki</v>
      </c>
      <c r="S753" s="3" t="str">
        <v>Baleno</v>
      </c>
      <c r="T753" s="3" t="str">
        <v>Hatchback</v>
      </c>
      <c r="U753" s="3" t="str">
        <v>Petrol</v>
      </c>
      <c r="V753" s="3" t="str">
        <v>Automatic</v>
      </c>
      <c r="W753" s="3">
        <v>760000</v>
      </c>
      <c r="X753" s="3">
        <v>2022</v>
      </c>
      <c r="Y753" s="3">
        <v>2</v>
      </c>
      <c r="Z753" s="3" t="s">
        <v>249</v>
      </c>
      <c r="AA753" s="3" t="str">
        <f>VLOOKUP(Z753,Dealers[],5,FALSE)</f>
        <v>East</v>
      </c>
      <c r="AB753" s="3" t="str" cm="1">
        <f t="array" ref="AB753:AE753">VLOOKUP($Z753,Dealers[],{2,7,8,9},FALSE)</f>
        <v>Patna Autoplex</v>
      </c>
      <c r="AC753" s="3">
        <v>2007</v>
      </c>
      <c r="AD753" s="3">
        <v>8000</v>
      </c>
      <c r="AE753" s="3">
        <v>3.9</v>
      </c>
      <c r="AF753" s="3" t="s">
        <v>457</v>
      </c>
      <c r="AG753" s="3" t="str">
        <f>VLOOKUP($AF753,SalesPerson[],2,FALSE)</f>
        <v>Priya Singh</v>
      </c>
      <c r="AH753" s="3">
        <f>_xlfn.XLOOKUP(AG753,Salespersons!$B:$B,Salespersons!$G:$G,,0)</f>
        <v>7</v>
      </c>
      <c r="AI753" s="3" t="str">
        <f>_xlfn.XLOOKUP(AG753,Salespersons!$B:$B,Salespersons!$I:$I,,0)</f>
        <v>True</v>
      </c>
      <c r="AJ753" s="3" t="s">
        <v>45</v>
      </c>
      <c r="AK753" s="14">
        <f t="shared" si="66"/>
        <v>0</v>
      </c>
      <c r="AL753" s="5">
        <v>0</v>
      </c>
      <c r="AM753" s="5">
        <f t="shared" si="67"/>
        <v>760000</v>
      </c>
      <c r="AN753" s="16">
        <f t="shared" si="71"/>
        <v>7.6</v>
      </c>
      <c r="AO753" s="3" t="s">
        <v>20</v>
      </c>
      <c r="AP753" s="3" t="s">
        <v>21</v>
      </c>
      <c r="AQ753" s="3" t="s">
        <v>119</v>
      </c>
      <c r="AR753" s="3" t="s">
        <v>47</v>
      </c>
      <c r="AS753" s="3" t="str" cm="1">
        <f t="array" ref="AS753:AW753">VLOOKUP($A753,Feedback[],{2,4,5,6,7},FALSE)</f>
        <v>FB0394</v>
      </c>
      <c r="AT753" s="3">
        <v>3</v>
      </c>
      <c r="AU753" s="3">
        <v>6</v>
      </c>
      <c r="AV753" s="3" t="str">
        <v>Dealer Visit</v>
      </c>
      <c r="AW753" s="3" t="str">
        <v>Delivery Delay</v>
      </c>
    </row>
    <row r="754" spans="1:49" x14ac:dyDescent="0.3">
      <c r="A754" s="3" t="s">
        <v>1401</v>
      </c>
      <c r="B754" s="4">
        <v>46054</v>
      </c>
      <c r="C754" s="4" t="str">
        <f t="shared" si="68"/>
        <v>Feb</v>
      </c>
      <c r="D754" s="4" t="str">
        <f t="shared" si="69"/>
        <v>2026</v>
      </c>
      <c r="E754" s="4">
        <v>46062</v>
      </c>
      <c r="F754" s="3" t="s">
        <v>23</v>
      </c>
      <c r="G754" s="3">
        <f t="shared" si="70"/>
        <v>8</v>
      </c>
      <c r="H754" s="3" t="s">
        <v>366</v>
      </c>
      <c r="I754" s="3" t="str">
        <f>VLOOKUP($H754,Customers!$A$1:$I$721,2,FALSE)</f>
        <v>Divya Malhotra</v>
      </c>
      <c r="J754" s="3" t="str">
        <f>VLOOKUP($H754,Customers!$A$1:$I$721,3,FALSE)</f>
        <v>Female</v>
      </c>
      <c r="K754" s="3">
        <f>VLOOKUP($H754,Customers!$A$1:$I$721,4,FALSE)</f>
        <v>21</v>
      </c>
      <c r="L754" s="3" t="str">
        <f>VLOOKUP($H754,Customers!$A$1:$I$721,5,FALSE)</f>
        <v>Ahmedabad</v>
      </c>
      <c r="M754" s="3" t="str">
        <f>VLOOKUP($H754,Customers!$A$1:$I$721,6,FALSE)</f>
        <v>Gujarat</v>
      </c>
      <c r="N754" s="3" t="str">
        <f>VLOOKUP($H754,Customers!$A$1:$I$721,7,FALSE)</f>
        <v>Business Owner</v>
      </c>
      <c r="O754" s="3">
        <f>VLOOKUP($H754,Customers!$A$1:$I$721,8,FALSE)</f>
        <v>1650000</v>
      </c>
      <c r="P754" s="3" t="str">
        <f>VLOOKUP($H754,Customers!$A$1:$I$721,9,FALSE)</f>
        <v>Individual</v>
      </c>
      <c r="Q754" s="3" t="s">
        <v>67</v>
      </c>
      <c r="R754" s="3" t="str" cm="1">
        <f t="array" ref="R754:Y754">VLOOKUP($Q754,Cars[],{2,3,4,5,6,7,8,9},FALSE)</f>
        <v>Maruti Suzuki</v>
      </c>
      <c r="S754" s="3" t="str">
        <v>Dzire</v>
      </c>
      <c r="T754" s="3" t="str">
        <v>Sedan</v>
      </c>
      <c r="U754" s="3" t="str">
        <v>Petrol</v>
      </c>
      <c r="V754" s="3" t="str">
        <v>Manual</v>
      </c>
      <c r="W754" s="3">
        <v>690000</v>
      </c>
      <c r="X754" s="3">
        <v>2024</v>
      </c>
      <c r="Y754" s="3">
        <v>3</v>
      </c>
      <c r="Z754" s="3" t="s">
        <v>225</v>
      </c>
      <c r="AA754" s="3" t="str">
        <f>VLOOKUP(Z754,Dealers[],5,FALSE)</f>
        <v>West</v>
      </c>
      <c r="AB754" s="3" t="str" cm="1">
        <f t="array" ref="AB754:AE754">VLOOKUP($Z754,Dealers[],{2,7,8,9},FALSE)</f>
        <v>Surat Autoplex</v>
      </c>
      <c r="AC754" s="3">
        <v>2010</v>
      </c>
      <c r="AD754" s="3">
        <v>10000</v>
      </c>
      <c r="AE754" s="3">
        <v>4.4000000000000004</v>
      </c>
      <c r="AF754" s="3" t="s">
        <v>226</v>
      </c>
      <c r="AG754" s="3" t="str">
        <f>VLOOKUP($AF754,SalesPerson[],2,FALSE)</f>
        <v>Jatin Kapoor</v>
      </c>
      <c r="AH754" s="3">
        <f>_xlfn.XLOOKUP(AG754,Salespersons!$B:$B,Salespersons!$G:$G,,0)</f>
        <v>5</v>
      </c>
      <c r="AI754" s="3" t="str">
        <f>_xlfn.XLOOKUP(AG754,Salespersons!$B:$B,Salespersons!$I:$I,,0)</f>
        <v>True</v>
      </c>
      <c r="AJ754" s="3" t="s">
        <v>30</v>
      </c>
      <c r="AK754" s="14">
        <f t="shared" si="66"/>
        <v>0</v>
      </c>
      <c r="AL754" s="5">
        <v>0</v>
      </c>
      <c r="AM754" s="5">
        <f t="shared" si="67"/>
        <v>690000</v>
      </c>
      <c r="AN754" s="16">
        <f t="shared" si="71"/>
        <v>6.9</v>
      </c>
      <c r="AO754" s="3" t="s">
        <v>95</v>
      </c>
      <c r="AP754" s="3" t="s">
        <v>39</v>
      </c>
      <c r="AQ754" s="3" t="s">
        <v>53</v>
      </c>
      <c r="AR754" s="3" t="s">
        <v>24</v>
      </c>
      <c r="AS754" s="3" t="s">
        <v>4646</v>
      </c>
      <c r="AT754" s="3" t="s">
        <v>4646</v>
      </c>
      <c r="AU754" s="3" t="s">
        <v>4646</v>
      </c>
      <c r="AV754" s="3" t="s">
        <v>4646</v>
      </c>
      <c r="AW754" s="3" t="s">
        <v>4646</v>
      </c>
    </row>
    <row r="755" spans="1:49" x14ac:dyDescent="0.3">
      <c r="A755" s="3" t="s">
        <v>1402</v>
      </c>
      <c r="B755" s="4">
        <v>46058</v>
      </c>
      <c r="C755" s="4" t="str">
        <f t="shared" si="68"/>
        <v>Feb</v>
      </c>
      <c r="D755" s="4" t="str">
        <f t="shared" si="69"/>
        <v>2026</v>
      </c>
      <c r="E755" s="4">
        <v>46067</v>
      </c>
      <c r="F755" s="3" t="s">
        <v>23</v>
      </c>
      <c r="G755" s="3">
        <f t="shared" si="70"/>
        <v>9</v>
      </c>
      <c r="H755" s="3" t="s">
        <v>1403</v>
      </c>
      <c r="I755" s="3" t="str">
        <f>VLOOKUP($H755,Customers!$A$1:$I$721,2,FALSE)</f>
        <v>Dinesh Agarwal</v>
      </c>
      <c r="J755" s="3" t="str">
        <f>VLOOKUP($H755,Customers!$A$1:$I$721,3,FALSE)</f>
        <v>Male</v>
      </c>
      <c r="K755" s="3">
        <f>VLOOKUP($H755,Customers!$A$1:$I$721,4,FALSE)</f>
        <v>26</v>
      </c>
      <c r="L755" s="3" t="str">
        <f>VLOOKUP($H755,Customers!$A$1:$I$721,5,FALSE)</f>
        <v>Pune</v>
      </c>
      <c r="M755" s="3" t="str">
        <f>VLOOKUP($H755,Customers!$A$1:$I$721,6,FALSE)</f>
        <v>Maharashtra</v>
      </c>
      <c r="N755" s="3" t="str">
        <f>VLOOKUP($H755,Customers!$A$1:$I$721,7,FALSE)</f>
        <v>Student/Other</v>
      </c>
      <c r="O755" s="3">
        <f>VLOOKUP($H755,Customers!$A$1:$I$721,8,FALSE)</f>
        <v>340000</v>
      </c>
      <c r="P755" s="3" t="str">
        <f>VLOOKUP($H755,Customers!$A$1:$I$721,9,FALSE)</f>
        <v>Individual</v>
      </c>
      <c r="Q755" s="3" t="s">
        <v>145</v>
      </c>
      <c r="R755" s="3" t="str" cm="1">
        <f t="array" ref="R755:Y755">VLOOKUP($Q755,Cars[],{2,3,4,5,6,7,8,9},FALSE)</f>
        <v>Hyundai</v>
      </c>
      <c r="S755" s="3" t="str">
        <v>i20</v>
      </c>
      <c r="T755" s="3" t="str">
        <v>Hatchback</v>
      </c>
      <c r="U755" s="3" t="str">
        <v>Petrol</v>
      </c>
      <c r="V755" s="3" t="str">
        <v>Automatic</v>
      </c>
      <c r="W755" s="3">
        <v>780000</v>
      </c>
      <c r="X755" s="3">
        <v>2023</v>
      </c>
      <c r="Y755" s="3">
        <v>2</v>
      </c>
      <c r="Z755" s="3" t="s">
        <v>43</v>
      </c>
      <c r="AA755" s="3" t="str">
        <f>VLOOKUP(Z755,Dealers[],5,FALSE)</f>
        <v>West</v>
      </c>
      <c r="AB755" s="3" t="str" cm="1">
        <f t="array" ref="AB755:AE755">VLOOKUP($Z755,Dealers[],{2,7,8,9},FALSE)</f>
        <v>Nagpur Motors</v>
      </c>
      <c r="AC755" s="3">
        <v>2019</v>
      </c>
      <c r="AD755" s="3">
        <v>12000</v>
      </c>
      <c r="AE755" s="3">
        <v>4.5999999999999996</v>
      </c>
      <c r="AF755" s="3" t="s">
        <v>372</v>
      </c>
      <c r="AG755" s="3" t="str">
        <f>VLOOKUP($AF755,SalesPerson[],2,FALSE)</f>
        <v>Gaurav Shah</v>
      </c>
      <c r="AH755" s="3">
        <f>_xlfn.XLOOKUP(AG755,Salespersons!$B:$B,Salespersons!$G:$G,,0)</f>
        <v>4</v>
      </c>
      <c r="AI755" s="3" t="str">
        <f>_xlfn.XLOOKUP(AG755,Salespersons!$B:$B,Salespersons!$I:$I,,0)</f>
        <v>True</v>
      </c>
      <c r="AJ755" s="3" t="s">
        <v>253</v>
      </c>
      <c r="AK755" s="14">
        <f t="shared" si="66"/>
        <v>1.6666666666666666E-2</v>
      </c>
      <c r="AL755" s="5">
        <v>13000</v>
      </c>
      <c r="AM755" s="5">
        <f t="shared" si="67"/>
        <v>767000</v>
      </c>
      <c r="AN755" s="16">
        <f t="shared" si="71"/>
        <v>7.67</v>
      </c>
      <c r="AO755" s="3" t="s">
        <v>20</v>
      </c>
      <c r="AP755" s="3" t="s">
        <v>21</v>
      </c>
      <c r="AQ755" s="3" t="s">
        <v>33</v>
      </c>
      <c r="AR755" s="3" t="s">
        <v>47</v>
      </c>
      <c r="AS755" s="3" t="s">
        <v>4646</v>
      </c>
      <c r="AT755" s="3" t="s">
        <v>4646</v>
      </c>
      <c r="AU755" s="3" t="s">
        <v>4646</v>
      </c>
      <c r="AV755" s="3" t="s">
        <v>4646</v>
      </c>
      <c r="AW755" s="3" t="s">
        <v>4646</v>
      </c>
    </row>
    <row r="756" spans="1:49" x14ac:dyDescent="0.3">
      <c r="A756" s="3" t="s">
        <v>1404</v>
      </c>
      <c r="B756" s="4">
        <v>46059</v>
      </c>
      <c r="C756" s="4" t="str">
        <f t="shared" si="68"/>
        <v>Feb</v>
      </c>
      <c r="D756" s="4" t="str">
        <f t="shared" si="69"/>
        <v>2026</v>
      </c>
      <c r="E756" s="4">
        <v>46067</v>
      </c>
      <c r="F756" s="3" t="s">
        <v>23</v>
      </c>
      <c r="G756" s="3">
        <f t="shared" si="70"/>
        <v>8</v>
      </c>
      <c r="H756" s="3" t="s">
        <v>1405</v>
      </c>
      <c r="I756" s="3" t="str">
        <f>VLOOKUP($H756,Customers!$A$1:$I$721,2,FALSE)</f>
        <v>Nitin Joshi</v>
      </c>
      <c r="J756" s="3" t="str">
        <f>VLOOKUP($H756,Customers!$A$1:$I$721,3,FALSE)</f>
        <v>Male</v>
      </c>
      <c r="K756" s="3">
        <f>VLOOKUP($H756,Customers!$A$1:$I$721,4,FALSE)</f>
        <v>46</v>
      </c>
      <c r="L756" s="3" t="str">
        <f>VLOOKUP($H756,Customers!$A$1:$I$721,5,FALSE)</f>
        <v>Mumbai</v>
      </c>
      <c r="M756" s="3" t="str">
        <f>VLOOKUP($H756,Customers!$A$1:$I$721,6,FALSE)</f>
        <v>Maharashtra</v>
      </c>
      <c r="N756" s="3" t="str">
        <f>VLOOKUP($H756,Customers!$A$1:$I$721,7,FALSE)</f>
        <v>Salaried - Private</v>
      </c>
      <c r="O756" s="3">
        <f>VLOOKUP($H756,Customers!$A$1:$I$721,8,FALSE)</f>
        <v>650000</v>
      </c>
      <c r="P756" s="3" t="str">
        <f>VLOOKUP($H756,Customers!$A$1:$I$721,9,FALSE)</f>
        <v>Individual</v>
      </c>
      <c r="Q756" s="3" t="s">
        <v>42</v>
      </c>
      <c r="R756" s="3" t="str" cm="1">
        <f t="array" ref="R756:Y756">VLOOKUP($Q756,Cars[],{2,3,4,5,6,7,8,9},FALSE)</f>
        <v>Maruti Suzuki</v>
      </c>
      <c r="S756" s="3" t="str">
        <v>Swift</v>
      </c>
      <c r="T756" s="3" t="str">
        <v>Hatchback</v>
      </c>
      <c r="U756" s="3" t="str">
        <v>Petrol</v>
      </c>
      <c r="V756" s="3" t="str">
        <v>Manual</v>
      </c>
      <c r="W756" s="3">
        <v>650000</v>
      </c>
      <c r="X756" s="3">
        <v>2024</v>
      </c>
      <c r="Y756" s="3">
        <v>3</v>
      </c>
      <c r="Z756" s="3" t="s">
        <v>84</v>
      </c>
      <c r="AA756" s="3" t="str">
        <f>VLOOKUP(Z756,Dealers[],5,FALSE)</f>
        <v>West</v>
      </c>
      <c r="AB756" s="3" t="str" cm="1">
        <f t="array" ref="AB756:AE756">VLOOKUP($Z756,Dealers[],{2,7,8,9},FALSE)</f>
        <v>Pune Autoplex</v>
      </c>
      <c r="AC756" s="3">
        <v>2014</v>
      </c>
      <c r="AD756" s="3">
        <v>3000</v>
      </c>
      <c r="AE756" s="3">
        <v>4.5999999999999996</v>
      </c>
      <c r="AF756" s="3" t="s">
        <v>295</v>
      </c>
      <c r="AG756" s="3" t="str">
        <f>VLOOKUP($AF756,SalesPerson[],2,FALSE)</f>
        <v>Shweta Mishra</v>
      </c>
      <c r="AH756" s="3">
        <f>_xlfn.XLOOKUP(AG756,Salespersons!$B:$B,Salespersons!$G:$G,,0)</f>
        <v>5</v>
      </c>
      <c r="AI756" s="3" t="str">
        <f>_xlfn.XLOOKUP(AG756,Salespersons!$B:$B,Salespersons!$I:$I,,0)</f>
        <v>True</v>
      </c>
      <c r="AJ756" s="3" t="s">
        <v>268</v>
      </c>
      <c r="AK756" s="14">
        <f t="shared" si="66"/>
        <v>0</v>
      </c>
      <c r="AL756" s="5">
        <v>0</v>
      </c>
      <c r="AM756" s="5">
        <f t="shared" si="67"/>
        <v>650000</v>
      </c>
      <c r="AN756" s="16">
        <f t="shared" si="71"/>
        <v>6.5</v>
      </c>
      <c r="AO756" s="3" t="s">
        <v>95</v>
      </c>
      <c r="AP756" s="3" t="s">
        <v>227</v>
      </c>
      <c r="AQ756" s="3" t="s">
        <v>86</v>
      </c>
      <c r="AR756" s="3" t="s">
        <v>24</v>
      </c>
      <c r="AS756" s="3" t="str" cm="1">
        <f t="array" ref="AS756:AW756">VLOOKUP($A756,Feedback[],{2,4,5,6,7},FALSE)</f>
        <v>FB0395</v>
      </c>
      <c r="AT756" s="3">
        <v>5</v>
      </c>
      <c r="AU756" s="3">
        <v>10</v>
      </c>
      <c r="AV756" s="3" t="str">
        <v>Email</v>
      </c>
      <c r="AW756" s="3" t="str">
        <v>None</v>
      </c>
    </row>
    <row r="757" spans="1:49" x14ac:dyDescent="0.3">
      <c r="A757" s="3" t="s">
        <v>1406</v>
      </c>
      <c r="B757" s="4">
        <v>46060</v>
      </c>
      <c r="C757" s="4" t="str">
        <f t="shared" si="68"/>
        <v>Feb</v>
      </c>
      <c r="D757" s="4" t="str">
        <f t="shared" si="69"/>
        <v>2026</v>
      </c>
      <c r="E757" s="4">
        <v>46075</v>
      </c>
      <c r="F757" s="3" t="s">
        <v>23</v>
      </c>
      <c r="G757" s="3">
        <f t="shared" si="70"/>
        <v>15</v>
      </c>
      <c r="H757" s="3" t="s">
        <v>1407</v>
      </c>
      <c r="I757" s="3" t="str">
        <f>VLOOKUP($H757,Customers!$A$1:$I$721,2,FALSE)</f>
        <v>Tarun Nair</v>
      </c>
      <c r="J757" s="3" t="str">
        <f>VLOOKUP($H757,Customers!$A$1:$I$721,3,FALSE)</f>
        <v>Male</v>
      </c>
      <c r="K757" s="3">
        <f>VLOOKUP($H757,Customers!$A$1:$I$721,4,FALSE)</f>
        <v>41</v>
      </c>
      <c r="L757" s="3" t="str">
        <f>VLOOKUP($H757,Customers!$A$1:$I$721,5,FALSE)</f>
        <v>Chandigarh</v>
      </c>
      <c r="M757" s="3" t="str">
        <f>VLOOKUP($H757,Customers!$A$1:$I$721,6,FALSE)</f>
        <v>Chandigarh</v>
      </c>
      <c r="N757" s="3" t="str">
        <f>VLOOKUP($H757,Customers!$A$1:$I$721,7,FALSE)</f>
        <v>Farmer</v>
      </c>
      <c r="O757" s="3">
        <f>VLOOKUP($H757,Customers!$A$1:$I$721,8,FALSE)</f>
        <v>500000</v>
      </c>
      <c r="P757" s="3" t="str">
        <f>VLOOKUP($H757,Customers!$A$1:$I$721,9,FALSE)</f>
        <v>Individual</v>
      </c>
      <c r="Q757" s="3" t="s">
        <v>195</v>
      </c>
      <c r="R757" s="3" t="str" cm="1">
        <f t="array" ref="R757:Y757">VLOOKUP($Q757,Cars[],{2,3,4,5,6,7,8,9},FALSE)</f>
        <v>Renault</v>
      </c>
      <c r="S757" s="3" t="str">
        <v>Kiger</v>
      </c>
      <c r="T757" s="3" t="str">
        <v>SUV</v>
      </c>
      <c r="U757" s="3" t="str">
        <v>Petrol</v>
      </c>
      <c r="V757" s="3" t="str">
        <v>Manual</v>
      </c>
      <c r="W757" s="3">
        <v>700000</v>
      </c>
      <c r="X757" s="3">
        <v>2021</v>
      </c>
      <c r="Y757" s="3">
        <v>4</v>
      </c>
      <c r="Z757" s="3" t="s">
        <v>173</v>
      </c>
      <c r="AA757" s="3" t="str">
        <f>VLOOKUP(Z757,Dealers[],5,FALSE)</f>
        <v>South</v>
      </c>
      <c r="AB757" s="3" t="str" cm="1">
        <f t="array" ref="AB757:AE757">VLOOKUP($Z757,Dealers[],{2,7,8,9},FALSE)</f>
        <v>Chennai Wheels</v>
      </c>
      <c r="AC757" s="3">
        <v>2007</v>
      </c>
      <c r="AD757" s="3">
        <v>4500</v>
      </c>
      <c r="AE757" s="3">
        <v>4.7</v>
      </c>
      <c r="AF757" s="3" t="s">
        <v>233</v>
      </c>
      <c r="AG757" s="3" t="str">
        <f>VLOOKUP($AF757,SalesPerson[],2,FALSE)</f>
        <v>Anjali Joshi</v>
      </c>
      <c r="AH757" s="3">
        <f>_xlfn.XLOOKUP(AG757,Salespersons!$B:$B,Salespersons!$G:$G,,0)</f>
        <v>8</v>
      </c>
      <c r="AI757" s="3" t="str">
        <f>_xlfn.XLOOKUP(AG757,Salespersons!$B:$B,Salespersons!$I:$I,,0)</f>
        <v>True</v>
      </c>
      <c r="AJ757" s="3" t="s">
        <v>78</v>
      </c>
      <c r="AK757" s="14">
        <f t="shared" si="66"/>
        <v>0</v>
      </c>
      <c r="AL757" s="5">
        <v>0</v>
      </c>
      <c r="AM757" s="5">
        <f t="shared" si="67"/>
        <v>700000</v>
      </c>
      <c r="AN757" s="16">
        <f t="shared" si="71"/>
        <v>7</v>
      </c>
      <c r="AO757" s="3" t="s">
        <v>20</v>
      </c>
      <c r="AP757" s="3" t="s">
        <v>21</v>
      </c>
      <c r="AQ757" s="3" t="s">
        <v>119</v>
      </c>
      <c r="AR757" s="3" t="s">
        <v>24</v>
      </c>
      <c r="AS757" s="3" t="s">
        <v>4646</v>
      </c>
      <c r="AT757" s="3" t="s">
        <v>4646</v>
      </c>
      <c r="AU757" s="3" t="s">
        <v>4646</v>
      </c>
      <c r="AV757" s="3" t="s">
        <v>4646</v>
      </c>
      <c r="AW757" s="3" t="s">
        <v>4646</v>
      </c>
    </row>
    <row r="758" spans="1:49" x14ac:dyDescent="0.3">
      <c r="A758" s="3" t="s">
        <v>1408</v>
      </c>
      <c r="B758" s="4">
        <v>46060</v>
      </c>
      <c r="C758" s="4" t="str">
        <f t="shared" si="68"/>
        <v>Feb</v>
      </c>
      <c r="D758" s="4" t="str">
        <f t="shared" si="69"/>
        <v>2026</v>
      </c>
      <c r="E758" s="4">
        <v>46064</v>
      </c>
      <c r="F758" s="3" t="s">
        <v>23</v>
      </c>
      <c r="G758" s="3">
        <f t="shared" si="70"/>
        <v>4</v>
      </c>
      <c r="H758" s="3" t="s">
        <v>419</v>
      </c>
      <c r="I758" s="3" t="str">
        <f>VLOOKUP($H758,Customers!$A$1:$I$721,2,FALSE)</f>
        <v>Vinod Joshi</v>
      </c>
      <c r="J758" s="3" t="str">
        <f>VLOOKUP($H758,Customers!$A$1:$I$721,3,FALSE)</f>
        <v>Male</v>
      </c>
      <c r="K758" s="3">
        <f>VLOOKUP($H758,Customers!$A$1:$I$721,4,FALSE)</f>
        <v>40</v>
      </c>
      <c r="L758" s="3" t="str">
        <f>VLOOKUP($H758,Customers!$A$1:$I$721,5,FALSE)</f>
        <v>Ludhiana</v>
      </c>
      <c r="M758" s="3" t="str">
        <f>VLOOKUP($H758,Customers!$A$1:$I$721,6,FALSE)</f>
        <v>Punjab</v>
      </c>
      <c r="N758" s="3" t="str">
        <f>VLOOKUP($H758,Customers!$A$1:$I$721,7,FALSE)</f>
        <v>Business Owner</v>
      </c>
      <c r="O758" s="3">
        <f>VLOOKUP($H758,Customers!$A$1:$I$721,8,FALSE)</f>
        <v>1660000</v>
      </c>
      <c r="P758" s="3" t="str">
        <f>VLOOKUP($H758,Customers!$A$1:$I$721,9,FALSE)</f>
        <v>Individual</v>
      </c>
      <c r="Q758" s="3" t="s">
        <v>108</v>
      </c>
      <c r="R758" s="3" t="str" cm="1">
        <f t="array" ref="R758:Y758">VLOOKUP($Q758,Cars[],{2,3,4,5,6,7,8,9},FALSE)</f>
        <v>Hyundai</v>
      </c>
      <c r="S758" s="3" t="str">
        <v>i10 Nios</v>
      </c>
      <c r="T758" s="3" t="str">
        <v>Hatchback</v>
      </c>
      <c r="U758" s="3" t="str">
        <v>Petrol</v>
      </c>
      <c r="V758" s="3" t="str">
        <v>Manual</v>
      </c>
      <c r="W758" s="3">
        <v>600000</v>
      </c>
      <c r="X758" s="3">
        <v>2023</v>
      </c>
      <c r="Y758" s="3">
        <v>3</v>
      </c>
      <c r="Z758" s="3" t="s">
        <v>249</v>
      </c>
      <c r="AA758" s="3" t="str">
        <f>VLOOKUP(Z758,Dealers[],5,FALSE)</f>
        <v>East</v>
      </c>
      <c r="AB758" s="3" t="str" cm="1">
        <f t="array" ref="AB758:AE758">VLOOKUP($Z758,Dealers[],{2,7,8,9},FALSE)</f>
        <v>Patna Autoplex</v>
      </c>
      <c r="AC758" s="3">
        <v>2007</v>
      </c>
      <c r="AD758" s="3">
        <v>8000</v>
      </c>
      <c r="AE758" s="3">
        <v>3.9</v>
      </c>
      <c r="AF758" s="3" t="s">
        <v>354</v>
      </c>
      <c r="AG758" s="3" t="str">
        <f>VLOOKUP($AF758,SalesPerson[],2,FALSE)</f>
        <v>Jatin Jain</v>
      </c>
      <c r="AH758" s="3">
        <f>_xlfn.XLOOKUP(AG758,Salespersons!$B:$B,Salespersons!$G:$G,,0)</f>
        <v>8</v>
      </c>
      <c r="AI758" s="3" t="str">
        <f>_xlfn.XLOOKUP(AG758,Salespersons!$B:$B,Salespersons!$I:$I,,0)</f>
        <v>True</v>
      </c>
      <c r="AJ758" s="3" t="s">
        <v>78</v>
      </c>
      <c r="AK758" s="14">
        <f t="shared" si="66"/>
        <v>1.8333333333333333E-2</v>
      </c>
      <c r="AL758" s="5">
        <v>11000</v>
      </c>
      <c r="AM758" s="5">
        <f t="shared" si="67"/>
        <v>589000</v>
      </c>
      <c r="AN758" s="16">
        <f t="shared" si="71"/>
        <v>5.89</v>
      </c>
      <c r="AO758" s="3" t="s">
        <v>95</v>
      </c>
      <c r="AP758" s="3" t="s">
        <v>180</v>
      </c>
      <c r="AQ758" s="3" t="s">
        <v>119</v>
      </c>
      <c r="AR758" s="3" t="s">
        <v>47</v>
      </c>
      <c r="AS758" s="3" t="str" cm="1">
        <f t="array" ref="AS758:AW758">VLOOKUP($A758,Feedback[],{2,4,5,6,7},FALSE)</f>
        <v>FB0396</v>
      </c>
      <c r="AT758" s="3">
        <v>4</v>
      </c>
      <c r="AU758" s="3">
        <v>7</v>
      </c>
      <c r="AV758" s="3" t="str">
        <v>Phone</v>
      </c>
      <c r="AW758" s="3" t="str">
        <v>None</v>
      </c>
    </row>
    <row r="759" spans="1:49" x14ac:dyDescent="0.3">
      <c r="A759" s="3" t="s">
        <v>1409</v>
      </c>
      <c r="B759" s="4">
        <v>46061</v>
      </c>
      <c r="C759" s="4" t="str">
        <f t="shared" si="68"/>
        <v>Feb</v>
      </c>
      <c r="D759" s="4" t="str">
        <f t="shared" si="69"/>
        <v>2026</v>
      </c>
      <c r="E759" s="4">
        <v>46089</v>
      </c>
      <c r="F759" s="3" t="s">
        <v>23</v>
      </c>
      <c r="G759" s="3">
        <f t="shared" si="70"/>
        <v>28</v>
      </c>
      <c r="H759" s="3" t="s">
        <v>537</v>
      </c>
      <c r="I759" s="3" t="str">
        <f>VLOOKUP($H759,Customers!$A$1:$I$721,2,FALSE)</f>
        <v>Tarun Bansal</v>
      </c>
      <c r="J759" s="3" t="str">
        <f>VLOOKUP($H759,Customers!$A$1:$I$721,3,FALSE)</f>
        <v>Male</v>
      </c>
      <c r="K759" s="3">
        <f>VLOOKUP($H759,Customers!$A$1:$I$721,4,FALSE)</f>
        <v>32</v>
      </c>
      <c r="L759" s="3" t="str">
        <f>VLOOKUP($H759,Customers!$A$1:$I$721,5,FALSE)</f>
        <v>Ahmedabad</v>
      </c>
      <c r="M759" s="3" t="str">
        <f>VLOOKUP($H759,Customers!$A$1:$I$721,6,FALSE)</f>
        <v>Gujarat</v>
      </c>
      <c r="N759" s="3" t="str">
        <f>VLOOKUP($H759,Customers!$A$1:$I$721,7,FALSE)</f>
        <v>Retired</v>
      </c>
      <c r="O759" s="3">
        <f>VLOOKUP($H759,Customers!$A$1:$I$721,8,FALSE)</f>
        <v>880000</v>
      </c>
      <c r="P759" s="3" t="str">
        <f>VLOOKUP($H759,Customers!$A$1:$I$721,9,FALSE)</f>
        <v>Individual</v>
      </c>
      <c r="Q759" s="3" t="s">
        <v>67</v>
      </c>
      <c r="R759" s="3" t="str" cm="1">
        <f t="array" ref="R759:Y759">VLOOKUP($Q759,Cars[],{2,3,4,5,6,7,8,9},FALSE)</f>
        <v>Maruti Suzuki</v>
      </c>
      <c r="S759" s="3" t="str">
        <v>Dzire</v>
      </c>
      <c r="T759" s="3" t="str">
        <v>Sedan</v>
      </c>
      <c r="U759" s="3" t="str">
        <v>Petrol</v>
      </c>
      <c r="V759" s="3" t="str">
        <v>Manual</v>
      </c>
      <c r="W759" s="3">
        <v>690000</v>
      </c>
      <c r="X759" s="3">
        <v>2024</v>
      </c>
      <c r="Y759" s="3">
        <v>3</v>
      </c>
      <c r="Z759" s="3" t="s">
        <v>209</v>
      </c>
      <c r="AA759" s="3" t="str">
        <f>VLOOKUP(Z759,Dealers[],5,FALSE)</f>
        <v>West</v>
      </c>
      <c r="AB759" s="3" t="str" cm="1">
        <f t="array" ref="AB759:AE759">VLOOKUP($Z759,Dealers[],{2,7,8,9},FALSE)</f>
        <v>Ahmedabad Auto Hub</v>
      </c>
      <c r="AC759" s="3">
        <v>2011</v>
      </c>
      <c r="AD759" s="3">
        <v>12000</v>
      </c>
      <c r="AE759" s="3">
        <v>3.8</v>
      </c>
      <c r="AF759" s="3" t="s">
        <v>210</v>
      </c>
      <c r="AG759" s="3" t="str">
        <f>VLOOKUP($AF759,SalesPerson[],2,FALSE)</f>
        <v>Varun Malhotra</v>
      </c>
      <c r="AH759" s="3">
        <f>_xlfn.XLOOKUP(AG759,Salespersons!$B:$B,Salespersons!$G:$G,,0)</f>
        <v>8</v>
      </c>
      <c r="AI759" s="3" t="str">
        <f>_xlfn.XLOOKUP(AG759,Salespersons!$B:$B,Salespersons!$I:$I,,0)</f>
        <v>True</v>
      </c>
      <c r="AJ759" s="3" t="s">
        <v>75</v>
      </c>
      <c r="AK759" s="14">
        <f t="shared" si="66"/>
        <v>1.5942028985507246E-2</v>
      </c>
      <c r="AL759" s="5">
        <v>11000</v>
      </c>
      <c r="AM759" s="5">
        <f t="shared" si="67"/>
        <v>679000</v>
      </c>
      <c r="AN759" s="16">
        <f t="shared" si="71"/>
        <v>6.79</v>
      </c>
      <c r="AO759" s="3" t="s">
        <v>95</v>
      </c>
      <c r="AP759" s="3" t="s">
        <v>39</v>
      </c>
      <c r="AQ759" s="3" t="s">
        <v>22</v>
      </c>
      <c r="AR759" s="3" t="s">
        <v>47</v>
      </c>
      <c r="AS759" s="3" t="s">
        <v>4646</v>
      </c>
      <c r="AT759" s="3" t="s">
        <v>4646</v>
      </c>
      <c r="AU759" s="3" t="s">
        <v>4646</v>
      </c>
      <c r="AV759" s="3" t="s">
        <v>4646</v>
      </c>
      <c r="AW759" s="3" t="s">
        <v>4646</v>
      </c>
    </row>
    <row r="760" spans="1:49" x14ac:dyDescent="0.3">
      <c r="A760" s="3" t="s">
        <v>1410</v>
      </c>
      <c r="B760" s="4">
        <v>46061</v>
      </c>
      <c r="C760" s="4" t="str">
        <f t="shared" si="68"/>
        <v>Feb</v>
      </c>
      <c r="D760" s="4" t="str">
        <f t="shared" si="69"/>
        <v>2026</v>
      </c>
      <c r="E760" s="3"/>
      <c r="F760" s="3" t="s">
        <v>114</v>
      </c>
      <c r="G760" s="3" t="str">
        <f t="shared" si="70"/>
        <v/>
      </c>
      <c r="H760" s="3" t="s">
        <v>549</v>
      </c>
      <c r="I760" s="3" t="str">
        <f>VLOOKUP($H760,Customers!$A$1:$I$721,2,FALSE)</f>
        <v>Lokesh Bose</v>
      </c>
      <c r="J760" s="3" t="str">
        <f>VLOOKUP($H760,Customers!$A$1:$I$721,3,FALSE)</f>
        <v>Male</v>
      </c>
      <c r="K760" s="3">
        <f>VLOOKUP($H760,Customers!$A$1:$I$721,4,FALSE)</f>
        <v>21</v>
      </c>
      <c r="L760" s="3" t="str">
        <f>VLOOKUP($H760,Customers!$A$1:$I$721,5,FALSE)</f>
        <v>Ahmedabad</v>
      </c>
      <c r="M760" s="3" t="str">
        <f>VLOOKUP($H760,Customers!$A$1:$I$721,6,FALSE)</f>
        <v>Gujarat</v>
      </c>
      <c r="N760" s="3" t="str">
        <f>VLOOKUP($H760,Customers!$A$1:$I$721,7,FALSE)</f>
        <v>Self-Employed Professional</v>
      </c>
      <c r="O760" s="3">
        <f>VLOOKUP($H760,Customers!$A$1:$I$721,8,FALSE)</f>
        <v>2150000</v>
      </c>
      <c r="P760" s="3" t="str">
        <f>VLOOKUP($H760,Customers!$A$1:$I$721,9,FALSE)</f>
        <v>Individual</v>
      </c>
      <c r="Q760" s="3" t="s">
        <v>36</v>
      </c>
      <c r="R760" s="3" t="str" cm="1">
        <f t="array" ref="R760:Y760">VLOOKUP($Q760,Cars[],{2,3,4,5,6,7,8,9},FALSE)</f>
        <v>Tata</v>
      </c>
      <c r="S760" s="3" t="str">
        <v>Punch</v>
      </c>
      <c r="T760" s="3" t="str">
        <v>SUV</v>
      </c>
      <c r="U760" s="3" t="str">
        <v>Petrol</v>
      </c>
      <c r="V760" s="3" t="str">
        <v>Manual</v>
      </c>
      <c r="W760" s="3">
        <v>650000</v>
      </c>
      <c r="X760" s="3">
        <v>2021</v>
      </c>
      <c r="Y760" s="3">
        <v>3</v>
      </c>
      <c r="Z760" s="3" t="s">
        <v>209</v>
      </c>
      <c r="AA760" s="3" t="str">
        <f>VLOOKUP(Z760,Dealers[],5,FALSE)</f>
        <v>West</v>
      </c>
      <c r="AB760" s="3" t="str" cm="1">
        <f t="array" ref="AB760:AE760">VLOOKUP($Z760,Dealers[],{2,7,8,9},FALSE)</f>
        <v>Ahmedabad Auto Hub</v>
      </c>
      <c r="AC760" s="3">
        <v>2011</v>
      </c>
      <c r="AD760" s="3">
        <v>12000</v>
      </c>
      <c r="AE760" s="3">
        <v>3.8</v>
      </c>
      <c r="AF760" s="3" t="s">
        <v>210</v>
      </c>
      <c r="AG760" s="3" t="str">
        <f>VLOOKUP($AF760,SalesPerson[],2,FALSE)</f>
        <v>Varun Malhotra</v>
      </c>
      <c r="AH760" s="3">
        <f>_xlfn.XLOOKUP(AG760,Salespersons!$B:$B,Salespersons!$G:$G,,0)</f>
        <v>8</v>
      </c>
      <c r="AI760" s="3" t="str">
        <f>_xlfn.XLOOKUP(AG760,Salespersons!$B:$B,Salespersons!$I:$I,,0)</f>
        <v>True</v>
      </c>
      <c r="AJ760" s="3" t="s">
        <v>75</v>
      </c>
      <c r="AK760" s="14">
        <f t="shared" si="66"/>
        <v>4.4615384615384612E-2</v>
      </c>
      <c r="AL760" s="5">
        <v>29000</v>
      </c>
      <c r="AM760" s="5">
        <f t="shared" si="67"/>
        <v>621000</v>
      </c>
      <c r="AN760" s="16">
        <f t="shared" si="71"/>
        <v>6.21</v>
      </c>
      <c r="AO760" s="3" t="s">
        <v>31</v>
      </c>
      <c r="AP760" s="3" t="s">
        <v>32</v>
      </c>
      <c r="AQ760" s="3" t="s">
        <v>53</v>
      </c>
      <c r="AR760" s="3" t="s">
        <v>24</v>
      </c>
      <c r="AS760" s="3" t="s">
        <v>4646</v>
      </c>
      <c r="AT760" s="3" t="s">
        <v>4646</v>
      </c>
      <c r="AU760" s="3" t="s">
        <v>4646</v>
      </c>
      <c r="AV760" s="3" t="s">
        <v>4646</v>
      </c>
      <c r="AW760" s="3" t="s">
        <v>4646</v>
      </c>
    </row>
    <row r="761" spans="1:49" x14ac:dyDescent="0.3">
      <c r="A761" s="3" t="s">
        <v>1411</v>
      </c>
      <c r="B761" s="4">
        <v>46062</v>
      </c>
      <c r="C761" s="4" t="str">
        <f t="shared" si="68"/>
        <v>Feb</v>
      </c>
      <c r="D761" s="4" t="str">
        <f t="shared" si="69"/>
        <v>2026</v>
      </c>
      <c r="E761" s="4">
        <v>46094</v>
      </c>
      <c r="F761" s="3" t="s">
        <v>23</v>
      </c>
      <c r="G761" s="3">
        <f t="shared" si="70"/>
        <v>32</v>
      </c>
      <c r="H761" s="3" t="s">
        <v>255</v>
      </c>
      <c r="I761" s="3" t="str">
        <f>VLOOKUP($H761,Customers!$A$1:$I$721,2,FALSE)</f>
        <v>Nisha Bansal</v>
      </c>
      <c r="J761" s="3" t="str">
        <f>VLOOKUP($H761,Customers!$A$1:$I$721,3,FALSE)</f>
        <v>Female</v>
      </c>
      <c r="K761" s="3">
        <f>VLOOKUP($H761,Customers!$A$1:$I$721,4,FALSE)</f>
        <v>32</v>
      </c>
      <c r="L761" s="3" t="str">
        <f>VLOOKUP($H761,Customers!$A$1:$I$721,5,FALSE)</f>
        <v>Kolkata</v>
      </c>
      <c r="M761" s="3" t="str">
        <f>VLOOKUP($H761,Customers!$A$1:$I$721,6,FALSE)</f>
        <v>West Bengal</v>
      </c>
      <c r="N761" s="3" t="str">
        <f>VLOOKUP($H761,Customers!$A$1:$I$721,7,FALSE)</f>
        <v>Salaried - Private</v>
      </c>
      <c r="O761" s="3">
        <f>VLOOKUP($H761,Customers!$A$1:$I$721,8,FALSE)</f>
        <v>890000</v>
      </c>
      <c r="P761" s="3" t="str">
        <f>VLOOKUP($H761,Customers!$A$1:$I$721,9,FALSE)</f>
        <v>Individual</v>
      </c>
      <c r="Q761" s="3" t="s">
        <v>205</v>
      </c>
      <c r="R761" s="3" t="str" cm="1">
        <f t="array" ref="R761:Y761">VLOOKUP($Q761,Cars[],{2,3,4,5,6,7,8,9},FALSE)</f>
        <v>Maruti Suzuki</v>
      </c>
      <c r="S761" s="3" t="str">
        <v>Grand Vitara</v>
      </c>
      <c r="T761" s="3" t="str">
        <v>SUV</v>
      </c>
      <c r="U761" s="3" t="str">
        <v>Hybrid</v>
      </c>
      <c r="V761" s="3" t="str">
        <v>Automatic</v>
      </c>
      <c r="W761" s="3">
        <v>1150000</v>
      </c>
      <c r="X761" s="3">
        <v>2022</v>
      </c>
      <c r="Y761" s="3">
        <v>3</v>
      </c>
      <c r="Z761" s="3" t="s">
        <v>402</v>
      </c>
      <c r="AA761" s="3" t="str">
        <f>VLOOKUP(Z761,Dealers[],5,FALSE)</f>
        <v>East</v>
      </c>
      <c r="AB761" s="3" t="str" cm="1">
        <f t="array" ref="AB761:AE761">VLOOKUP($Z761,Dealers[],{2,7,8,9},FALSE)</f>
        <v>Kolkata Car World</v>
      </c>
      <c r="AC761" s="3">
        <v>2012</v>
      </c>
      <c r="AD761" s="3">
        <v>4500</v>
      </c>
      <c r="AE761" s="3">
        <v>4.0999999999999996</v>
      </c>
      <c r="AF761" s="3" t="s">
        <v>403</v>
      </c>
      <c r="AG761" s="3" t="str">
        <f>VLOOKUP($AF761,SalesPerson[],2,FALSE)</f>
        <v>Akash Khanna</v>
      </c>
      <c r="AH761" s="3">
        <f>_xlfn.XLOOKUP(AG761,Salespersons!$B:$B,Salespersons!$G:$G,,0)</f>
        <v>5</v>
      </c>
      <c r="AI761" s="3" t="str">
        <f>_xlfn.XLOOKUP(AG761,Salespersons!$B:$B,Salespersons!$I:$I,,0)</f>
        <v>True</v>
      </c>
      <c r="AJ761" s="3" t="s">
        <v>78</v>
      </c>
      <c r="AK761" s="14">
        <f t="shared" si="66"/>
        <v>4.0869565217391303E-2</v>
      </c>
      <c r="AL761" s="5">
        <v>47000</v>
      </c>
      <c r="AM761" s="5">
        <f t="shared" si="67"/>
        <v>1103000</v>
      </c>
      <c r="AN761" s="16">
        <f t="shared" si="71"/>
        <v>11.03</v>
      </c>
      <c r="AO761" s="3" t="s">
        <v>95</v>
      </c>
      <c r="AP761" s="3" t="s">
        <v>180</v>
      </c>
      <c r="AQ761" s="3" t="s">
        <v>46</v>
      </c>
      <c r="AR761" s="3" t="s">
        <v>47</v>
      </c>
      <c r="AS761" s="3" t="s">
        <v>4646</v>
      </c>
      <c r="AT761" s="3" t="s">
        <v>4646</v>
      </c>
      <c r="AU761" s="3" t="s">
        <v>4646</v>
      </c>
      <c r="AV761" s="3" t="s">
        <v>4646</v>
      </c>
      <c r="AW761" s="3" t="s">
        <v>4646</v>
      </c>
    </row>
    <row r="762" spans="1:49" x14ac:dyDescent="0.3">
      <c r="A762" s="3" t="s">
        <v>1412</v>
      </c>
      <c r="B762" s="4">
        <v>46062</v>
      </c>
      <c r="C762" s="4" t="str">
        <f t="shared" si="68"/>
        <v>Feb</v>
      </c>
      <c r="D762" s="4" t="str">
        <f t="shared" si="69"/>
        <v>2026</v>
      </c>
      <c r="E762" s="4">
        <v>46082</v>
      </c>
      <c r="F762" s="3" t="s">
        <v>23</v>
      </c>
      <c r="G762" s="3">
        <f t="shared" si="70"/>
        <v>20</v>
      </c>
      <c r="H762" s="3" t="s">
        <v>1413</v>
      </c>
      <c r="I762" s="3" t="str">
        <f>VLOOKUP($H762,Customers!$A$1:$I$721,2,FALSE)</f>
        <v>Karan Chauhan</v>
      </c>
      <c r="J762" s="3" t="str">
        <f>VLOOKUP($H762,Customers!$A$1:$I$721,3,FALSE)</f>
        <v>Male</v>
      </c>
      <c r="K762" s="3">
        <f>VLOOKUP($H762,Customers!$A$1:$I$721,4,FALSE)</f>
        <v>34</v>
      </c>
      <c r="L762" s="3" t="str">
        <f>VLOOKUP($H762,Customers!$A$1:$I$721,5,FALSE)</f>
        <v>Bhopal</v>
      </c>
      <c r="M762" s="3" t="str">
        <f>VLOOKUP($H762,Customers!$A$1:$I$721,6,FALSE)</f>
        <v>Madhya Pradesh</v>
      </c>
      <c r="N762" s="3" t="str">
        <f>VLOOKUP($H762,Customers!$A$1:$I$721,7,FALSE)</f>
        <v>Salaried - Private</v>
      </c>
      <c r="O762" s="3">
        <f>VLOOKUP($H762,Customers!$A$1:$I$721,8,FALSE)</f>
        <v>1670000</v>
      </c>
      <c r="P762" s="3" t="str">
        <f>VLOOKUP($H762,Customers!$A$1:$I$721,9,FALSE)</f>
        <v>Individual</v>
      </c>
      <c r="Q762" s="3" t="s">
        <v>232</v>
      </c>
      <c r="R762" s="3" t="str" cm="1">
        <f t="array" ref="R762:Y762">VLOOKUP($Q762,Cars[],{2,3,4,5,6,7,8,9},FALSE)</f>
        <v>Mahindra</v>
      </c>
      <c r="S762" s="3" t="str">
        <v>XUV 3XO</v>
      </c>
      <c r="T762" s="3" t="str">
        <v>SUV</v>
      </c>
      <c r="U762" s="3" t="str">
        <v>Petrol</v>
      </c>
      <c r="V762" s="3" t="str">
        <v>Manual</v>
      </c>
      <c r="W762" s="3">
        <v>900000</v>
      </c>
      <c r="X762" s="3">
        <v>2024</v>
      </c>
      <c r="Y762" s="3">
        <v>3</v>
      </c>
      <c r="Z762" s="3" t="s">
        <v>93</v>
      </c>
      <c r="AA762" s="3" t="str">
        <f>VLOOKUP(Z762,Dealers[],5,FALSE)</f>
        <v>Central</v>
      </c>
      <c r="AB762" s="3" t="str" cm="1">
        <f t="array" ref="AB762:AE762">VLOOKUP($Z762,Dealers[],{2,7,8,9},FALSE)</f>
        <v>Bhopal Autoplex</v>
      </c>
      <c r="AC762" s="3">
        <v>2013</v>
      </c>
      <c r="AD762" s="3">
        <v>12000</v>
      </c>
      <c r="AE762" s="3">
        <v>3.9</v>
      </c>
      <c r="AF762" s="3" t="s">
        <v>168</v>
      </c>
      <c r="AG762" s="3" t="str">
        <f>VLOOKUP($AF762,SalesPerson[],2,FALSE)</f>
        <v>Sneha Iyer</v>
      </c>
      <c r="AH762" s="3">
        <f>_xlfn.XLOOKUP(AG762,Salespersons!$B:$B,Salespersons!$G:$G,,0)</f>
        <v>4</v>
      </c>
      <c r="AI762" s="3" t="str">
        <f>_xlfn.XLOOKUP(AG762,Salespersons!$B:$B,Salespersons!$I:$I,,0)</f>
        <v>True</v>
      </c>
      <c r="AJ762" s="3" t="s">
        <v>30</v>
      </c>
      <c r="AK762" s="14">
        <f t="shared" si="66"/>
        <v>4.8888888888888891E-2</v>
      </c>
      <c r="AL762" s="5">
        <v>44000</v>
      </c>
      <c r="AM762" s="5">
        <f t="shared" si="67"/>
        <v>856000</v>
      </c>
      <c r="AN762" s="16">
        <f t="shared" si="71"/>
        <v>8.56</v>
      </c>
      <c r="AO762" s="3" t="s">
        <v>31</v>
      </c>
      <c r="AP762" s="3" t="s">
        <v>96</v>
      </c>
      <c r="AQ762" s="3" t="s">
        <v>46</v>
      </c>
      <c r="AR762" s="3" t="s">
        <v>47</v>
      </c>
      <c r="AS762" s="3" t="str" cm="1">
        <f t="array" ref="AS762:AW762">VLOOKUP($A762,Feedback[],{2,4,5,6,7},FALSE)</f>
        <v>FB0397</v>
      </c>
      <c r="AT762" s="3">
        <v>4</v>
      </c>
      <c r="AU762" s="3">
        <v>9</v>
      </c>
      <c r="AV762" s="3" t="str">
        <v>Online Survey</v>
      </c>
      <c r="AW762" s="3" t="str">
        <v>None</v>
      </c>
    </row>
    <row r="763" spans="1:49" x14ac:dyDescent="0.3">
      <c r="A763" s="3" t="s">
        <v>1414</v>
      </c>
      <c r="B763" s="4">
        <v>46062</v>
      </c>
      <c r="C763" s="4" t="str">
        <f t="shared" si="68"/>
        <v>Feb</v>
      </c>
      <c r="D763" s="4" t="str">
        <f t="shared" si="69"/>
        <v>2026</v>
      </c>
      <c r="E763" s="4">
        <v>46084</v>
      </c>
      <c r="F763" s="3" t="s">
        <v>23</v>
      </c>
      <c r="G763" s="3">
        <f t="shared" si="70"/>
        <v>22</v>
      </c>
      <c r="H763" s="3" t="s">
        <v>49</v>
      </c>
      <c r="I763" s="3" t="str">
        <f>VLOOKUP($H763,Customers!$A$1:$I$721,2,FALSE)</f>
        <v>Ravi Verma</v>
      </c>
      <c r="J763" s="3" t="str">
        <f>VLOOKUP($H763,Customers!$A$1:$I$721,3,FALSE)</f>
        <v>Male</v>
      </c>
      <c r="K763" s="3">
        <f>VLOOKUP($H763,Customers!$A$1:$I$721,4,FALSE)</f>
        <v>21</v>
      </c>
      <c r="L763" s="3" t="str">
        <f>VLOOKUP($H763,Customers!$A$1:$I$721,5,FALSE)</f>
        <v>Panipat</v>
      </c>
      <c r="M763" s="3" t="str">
        <f>VLOOKUP($H763,Customers!$A$1:$I$721,6,FALSE)</f>
        <v>Haryana</v>
      </c>
      <c r="N763" s="3" t="str">
        <f>VLOOKUP($H763,Customers!$A$1:$I$721,7,FALSE)</f>
        <v>Salaried - Government</v>
      </c>
      <c r="O763" s="3">
        <f>VLOOKUP($H763,Customers!$A$1:$I$721,8,FALSE)</f>
        <v>490000</v>
      </c>
      <c r="P763" s="3" t="str">
        <f>VLOOKUP($H763,Customers!$A$1:$I$721,9,FALSE)</f>
        <v>Individual</v>
      </c>
      <c r="Q763" s="3" t="s">
        <v>195</v>
      </c>
      <c r="R763" s="3" t="str" cm="1">
        <f t="array" ref="R763:Y763">VLOOKUP($Q763,Cars[],{2,3,4,5,6,7,8,9},FALSE)</f>
        <v>Renault</v>
      </c>
      <c r="S763" s="3" t="str">
        <v>Kiger</v>
      </c>
      <c r="T763" s="3" t="str">
        <v>SUV</v>
      </c>
      <c r="U763" s="3" t="str">
        <v>Petrol</v>
      </c>
      <c r="V763" s="3" t="str">
        <v>Manual</v>
      </c>
      <c r="W763" s="3">
        <v>700000</v>
      </c>
      <c r="X763" s="3">
        <v>2021</v>
      </c>
      <c r="Y763" s="3">
        <v>4</v>
      </c>
      <c r="Z763" s="3" t="s">
        <v>57</v>
      </c>
      <c r="AA763" s="3" t="str">
        <f>VLOOKUP(Z763,Dealers[],5,FALSE)</f>
        <v>North</v>
      </c>
      <c r="AB763" s="3" t="str" cm="1">
        <f t="array" ref="AB763:AE763">VLOOKUP($Z763,Dealers[],{2,7,8,9},FALSE)</f>
        <v>Gurugram Autoplex</v>
      </c>
      <c r="AC763" s="3">
        <v>2007</v>
      </c>
      <c r="AD763" s="3">
        <v>10000</v>
      </c>
      <c r="AE763" s="3">
        <v>4</v>
      </c>
      <c r="AF763" s="3" t="s">
        <v>139</v>
      </c>
      <c r="AG763" s="3" t="str">
        <f>VLOOKUP($AF763,SalesPerson[],2,FALSE)</f>
        <v>Mohit Bose</v>
      </c>
      <c r="AH763" s="3">
        <f>_xlfn.XLOOKUP(AG763,Salespersons!$B:$B,Salespersons!$G:$G,,0)</f>
        <v>4</v>
      </c>
      <c r="AI763" s="3" t="str">
        <f>_xlfn.XLOOKUP(AG763,Salespersons!$B:$B,Salespersons!$I:$I,,0)</f>
        <v>True</v>
      </c>
      <c r="AJ763" s="3" t="s">
        <v>59</v>
      </c>
      <c r="AK763" s="14">
        <f t="shared" si="66"/>
        <v>8.5714285714285719E-3</v>
      </c>
      <c r="AL763" s="5">
        <v>6000</v>
      </c>
      <c r="AM763" s="5">
        <f t="shared" si="67"/>
        <v>694000</v>
      </c>
      <c r="AN763" s="16">
        <f t="shared" si="71"/>
        <v>6.94</v>
      </c>
      <c r="AO763" s="3" t="s">
        <v>20</v>
      </c>
      <c r="AP763" s="3" t="s">
        <v>21</v>
      </c>
      <c r="AQ763" s="3" t="s">
        <v>119</v>
      </c>
      <c r="AR763" s="3" t="s">
        <v>24</v>
      </c>
      <c r="AS763" s="3" t="str" cm="1">
        <f t="array" ref="AS763:AW763">VLOOKUP($A763,Feedback[],{2,4,5,6,7},FALSE)</f>
        <v>FB0398</v>
      </c>
      <c r="AT763" s="3">
        <v>5</v>
      </c>
      <c r="AU763" s="3">
        <v>10</v>
      </c>
      <c r="AV763" s="3" t="str">
        <v>Phone</v>
      </c>
      <c r="AW763" s="3" t="str">
        <v>None</v>
      </c>
    </row>
    <row r="764" spans="1:49" x14ac:dyDescent="0.3">
      <c r="A764" s="3" t="s">
        <v>1415</v>
      </c>
      <c r="B764" s="4">
        <v>46063</v>
      </c>
      <c r="C764" s="4" t="str">
        <f t="shared" si="68"/>
        <v>Feb</v>
      </c>
      <c r="D764" s="4" t="str">
        <f t="shared" si="69"/>
        <v>2026</v>
      </c>
      <c r="E764" s="4">
        <v>46094</v>
      </c>
      <c r="F764" s="3" t="s">
        <v>23</v>
      </c>
      <c r="G764" s="3">
        <f t="shared" si="70"/>
        <v>31</v>
      </c>
      <c r="H764" s="3" t="s">
        <v>356</v>
      </c>
      <c r="I764" s="3" t="str">
        <f>VLOOKUP($H764,Customers!$A$1:$I$721,2,FALSE)</f>
        <v>Meera Bose</v>
      </c>
      <c r="J764" s="3" t="str">
        <f>VLOOKUP($H764,Customers!$A$1:$I$721,3,FALSE)</f>
        <v>Female</v>
      </c>
      <c r="K764" s="3">
        <f>VLOOKUP($H764,Customers!$A$1:$I$721,4,FALSE)</f>
        <v>30</v>
      </c>
      <c r="L764" s="3" t="str">
        <f>VLOOKUP($H764,Customers!$A$1:$I$721,5,FALSE)</f>
        <v>Mysuru</v>
      </c>
      <c r="M764" s="3" t="str">
        <f>VLOOKUP($H764,Customers!$A$1:$I$721,6,FALSE)</f>
        <v>Karnataka</v>
      </c>
      <c r="N764" s="3" t="str">
        <f>VLOOKUP($H764,Customers!$A$1:$I$721,7,FALSE)</f>
        <v>Self-Employed Professional</v>
      </c>
      <c r="O764" s="3">
        <f>VLOOKUP($H764,Customers!$A$1:$I$721,8,FALSE)</f>
        <v>1200000</v>
      </c>
      <c r="P764" s="3" t="str">
        <f>VLOOKUP($H764,Customers!$A$1:$I$721,9,FALSE)</f>
        <v>Individual</v>
      </c>
      <c r="Q764" s="3" t="s">
        <v>16</v>
      </c>
      <c r="R764" s="3" t="str" cm="1">
        <f t="array" ref="R764:Y764">VLOOKUP($Q764,Cars[],{2,3,4,5,6,7,8,9},FALSE)</f>
        <v>Mahindra</v>
      </c>
      <c r="S764" s="3" t="str">
        <v>Bolero</v>
      </c>
      <c r="T764" s="3" t="str">
        <v>SUV</v>
      </c>
      <c r="U764" s="3" t="str">
        <v>Diesel</v>
      </c>
      <c r="V764" s="3" t="str">
        <v>Manual</v>
      </c>
      <c r="W764" s="3">
        <v>1000000</v>
      </c>
      <c r="X764" s="3">
        <v>2019</v>
      </c>
      <c r="Y764" s="3">
        <v>3</v>
      </c>
      <c r="Z764" s="3" t="s">
        <v>104</v>
      </c>
      <c r="AA764" s="3" t="str">
        <f>VLOOKUP(Z764,Dealers[],5,FALSE)</f>
        <v>South</v>
      </c>
      <c r="AB764" s="3" t="str" cm="1">
        <f t="array" ref="AB764:AE764">VLOOKUP($Z764,Dealers[],{2,7,8,9},FALSE)</f>
        <v>Mysuru Auto Hub</v>
      </c>
      <c r="AC764" s="3">
        <v>2006</v>
      </c>
      <c r="AD764" s="3">
        <v>4500</v>
      </c>
      <c r="AE764" s="3">
        <v>4.5999999999999996</v>
      </c>
      <c r="AF764" s="3" t="s">
        <v>452</v>
      </c>
      <c r="AG764" s="3" t="str">
        <f>VLOOKUP($AF764,SalesPerson[],2,FALSE)</f>
        <v>Harsh Nair</v>
      </c>
      <c r="AH764" s="3">
        <f>_xlfn.XLOOKUP(AG764,Salespersons!$B:$B,Salespersons!$G:$G,,0)</f>
        <v>8</v>
      </c>
      <c r="AI764" s="3" t="str">
        <f>_xlfn.XLOOKUP(AG764,Salespersons!$B:$B,Salespersons!$I:$I,,0)</f>
        <v>True</v>
      </c>
      <c r="AJ764" s="3" t="s">
        <v>59</v>
      </c>
      <c r="AK764" s="14">
        <f t="shared" si="66"/>
        <v>0</v>
      </c>
      <c r="AL764" s="5">
        <v>0</v>
      </c>
      <c r="AM764" s="5">
        <f t="shared" si="67"/>
        <v>1000000</v>
      </c>
      <c r="AN764" s="16">
        <f t="shared" si="71"/>
        <v>10</v>
      </c>
      <c r="AO764" s="3" t="s">
        <v>20</v>
      </c>
      <c r="AP764" s="3" t="s">
        <v>21</v>
      </c>
      <c r="AQ764" s="3" t="s">
        <v>86</v>
      </c>
      <c r="AR764" s="3" t="s">
        <v>24</v>
      </c>
      <c r="AS764" s="3" t="s">
        <v>4646</v>
      </c>
      <c r="AT764" s="3" t="s">
        <v>4646</v>
      </c>
      <c r="AU764" s="3" t="s">
        <v>4646</v>
      </c>
      <c r="AV764" s="3" t="s">
        <v>4646</v>
      </c>
      <c r="AW764" s="3" t="s">
        <v>4646</v>
      </c>
    </row>
    <row r="765" spans="1:49" x14ac:dyDescent="0.3">
      <c r="A765" s="3" t="s">
        <v>1416</v>
      </c>
      <c r="B765" s="4">
        <v>46064</v>
      </c>
      <c r="C765" s="4" t="str">
        <f t="shared" si="68"/>
        <v>Feb</v>
      </c>
      <c r="D765" s="4" t="str">
        <f t="shared" si="69"/>
        <v>2026</v>
      </c>
      <c r="E765" s="4">
        <v>46085</v>
      </c>
      <c r="F765" s="3" t="s">
        <v>23</v>
      </c>
      <c r="G765" s="3">
        <f t="shared" si="70"/>
        <v>21</v>
      </c>
      <c r="H765" s="3" t="s">
        <v>907</v>
      </c>
      <c r="I765" s="3" t="str">
        <f>VLOOKUP($H765,Customers!$A$1:$I$721,2,FALSE)</f>
        <v>Faisal Rao</v>
      </c>
      <c r="J765" s="3" t="str">
        <f>VLOOKUP($H765,Customers!$A$1:$I$721,3,FALSE)</f>
        <v>Male</v>
      </c>
      <c r="K765" s="3">
        <f>VLOOKUP($H765,Customers!$A$1:$I$721,4,FALSE)</f>
        <v>35</v>
      </c>
      <c r="L765" s="3" t="str">
        <f>VLOOKUP($H765,Customers!$A$1:$I$721,5,FALSE)</f>
        <v>Lucknow</v>
      </c>
      <c r="M765" s="3" t="str">
        <f>VLOOKUP($H765,Customers!$A$1:$I$721,6,FALSE)</f>
        <v>Uttar Pradesh</v>
      </c>
      <c r="N765" s="3" t="str">
        <f>VLOOKUP($H765,Customers!$A$1:$I$721,7,FALSE)</f>
        <v>Salaried - Government</v>
      </c>
      <c r="O765" s="3">
        <f>VLOOKUP($H765,Customers!$A$1:$I$721,8,FALSE)</f>
        <v>570000</v>
      </c>
      <c r="P765" s="3" t="str">
        <f>VLOOKUP($H765,Customers!$A$1:$I$721,9,FALSE)</f>
        <v>Individual</v>
      </c>
      <c r="Q765" s="3" t="s">
        <v>36</v>
      </c>
      <c r="R765" s="3" t="str" cm="1">
        <f t="array" ref="R765:Y765">VLOOKUP($Q765,Cars[],{2,3,4,5,6,7,8,9},FALSE)</f>
        <v>Tata</v>
      </c>
      <c r="S765" s="3" t="str">
        <v>Punch</v>
      </c>
      <c r="T765" s="3" t="str">
        <v>SUV</v>
      </c>
      <c r="U765" s="3" t="str">
        <v>Petrol</v>
      </c>
      <c r="V765" s="3" t="str">
        <v>Manual</v>
      </c>
      <c r="W765" s="3">
        <v>650000</v>
      </c>
      <c r="X765" s="3">
        <v>2021</v>
      </c>
      <c r="Y765" s="3">
        <v>3</v>
      </c>
      <c r="Z765" s="3" t="s">
        <v>159</v>
      </c>
      <c r="AA765" s="3" t="str">
        <f>VLOOKUP(Z765,Dealers[],5,FALSE)</f>
        <v>North</v>
      </c>
      <c r="AB765" s="3" t="str" cm="1">
        <f t="array" ref="AB765:AE765">VLOOKUP($Z765,Dealers[],{2,7,8,9},FALSE)</f>
        <v>Lucknow Motors</v>
      </c>
      <c r="AC765" s="3">
        <v>2013</v>
      </c>
      <c r="AD765" s="3">
        <v>3000</v>
      </c>
      <c r="AE765" s="3">
        <v>4.4000000000000004</v>
      </c>
      <c r="AF765" s="3" t="s">
        <v>359</v>
      </c>
      <c r="AG765" s="3" t="str">
        <f>VLOOKUP($AF765,SalesPerson[],2,FALSE)</f>
        <v>Kunal Mishra</v>
      </c>
      <c r="AH765" s="3">
        <f>_xlfn.XLOOKUP(AG765,Salespersons!$B:$B,Salespersons!$G:$G,,0)</f>
        <v>5</v>
      </c>
      <c r="AI765" s="3" t="str">
        <f>_xlfn.XLOOKUP(AG765,Salespersons!$B:$B,Salespersons!$I:$I,,0)</f>
        <v>True</v>
      </c>
      <c r="AJ765" s="3" t="s">
        <v>268</v>
      </c>
      <c r="AK765" s="14">
        <f t="shared" si="66"/>
        <v>0.02</v>
      </c>
      <c r="AL765" s="5">
        <v>13000</v>
      </c>
      <c r="AM765" s="5">
        <f t="shared" si="67"/>
        <v>637000</v>
      </c>
      <c r="AN765" s="16">
        <f t="shared" si="71"/>
        <v>6.37</v>
      </c>
      <c r="AO765" s="3" t="s">
        <v>20</v>
      </c>
      <c r="AP765" s="3" t="s">
        <v>21</v>
      </c>
      <c r="AQ765" s="3" t="s">
        <v>53</v>
      </c>
      <c r="AR765" s="3" t="s">
        <v>24</v>
      </c>
      <c r="AS765" s="3" t="s">
        <v>4646</v>
      </c>
      <c r="AT765" s="3" t="s">
        <v>4646</v>
      </c>
      <c r="AU765" s="3" t="s">
        <v>4646</v>
      </c>
      <c r="AV765" s="3" t="s">
        <v>4646</v>
      </c>
      <c r="AW765" s="3" t="s">
        <v>4646</v>
      </c>
    </row>
    <row r="766" spans="1:49" x14ac:dyDescent="0.3">
      <c r="A766" s="3" t="s">
        <v>1417</v>
      </c>
      <c r="B766" s="4">
        <v>46065</v>
      </c>
      <c r="C766" s="4" t="str">
        <f t="shared" si="68"/>
        <v>Feb</v>
      </c>
      <c r="D766" s="4" t="str">
        <f t="shared" si="69"/>
        <v>2026</v>
      </c>
      <c r="E766" s="4">
        <v>46086</v>
      </c>
      <c r="F766" s="3" t="s">
        <v>23</v>
      </c>
      <c r="G766" s="3">
        <f t="shared" si="70"/>
        <v>21</v>
      </c>
      <c r="H766" s="3" t="s">
        <v>472</v>
      </c>
      <c r="I766" s="3" t="str">
        <f>VLOOKUP($H766,Customers!$A$1:$I$721,2,FALSE)</f>
        <v>Sneha Singh</v>
      </c>
      <c r="J766" s="3" t="str">
        <f>VLOOKUP($H766,Customers!$A$1:$I$721,3,FALSE)</f>
        <v>Female</v>
      </c>
      <c r="K766" s="3">
        <f>VLOOKUP($H766,Customers!$A$1:$I$721,4,FALSE)</f>
        <v>30</v>
      </c>
      <c r="L766" s="3" t="str">
        <f>VLOOKUP($H766,Customers!$A$1:$I$721,5,FALSE)</f>
        <v>Ludhiana</v>
      </c>
      <c r="M766" s="3" t="str">
        <f>VLOOKUP($H766,Customers!$A$1:$I$721,6,FALSE)</f>
        <v>Punjab</v>
      </c>
      <c r="N766" s="3" t="str">
        <f>VLOOKUP($H766,Customers!$A$1:$I$721,7,FALSE)</f>
        <v>Business Owner</v>
      </c>
      <c r="O766" s="3">
        <f>VLOOKUP($H766,Customers!$A$1:$I$721,8,FALSE)</f>
        <v>2930000</v>
      </c>
      <c r="P766" s="3" t="str">
        <f>VLOOKUP($H766,Customers!$A$1:$I$721,9,FALSE)</f>
        <v>Individual</v>
      </c>
      <c r="Q766" s="3" t="s">
        <v>103</v>
      </c>
      <c r="R766" s="3" t="str" cm="1">
        <f t="array" ref="R766:Y766">VLOOKUP($Q766,Cars[],{2,3,4,5,6,7,8,9},FALSE)</f>
        <v>Maruti Suzuki</v>
      </c>
      <c r="S766" s="3" t="str">
        <v>Ertiga</v>
      </c>
      <c r="T766" s="3" t="str">
        <v>MPV</v>
      </c>
      <c r="U766" s="3" t="str">
        <v>CNG</v>
      </c>
      <c r="V766" s="3" t="str">
        <v>Manual</v>
      </c>
      <c r="W766" s="3">
        <v>900000</v>
      </c>
      <c r="X766" s="3">
        <v>2022</v>
      </c>
      <c r="Y766" s="3">
        <v>3</v>
      </c>
      <c r="Z766" s="3" t="s">
        <v>28</v>
      </c>
      <c r="AA766" s="3" t="str">
        <f>VLOOKUP(Z766,Dealers[],5,FALSE)</f>
        <v>North</v>
      </c>
      <c r="AB766" s="3" t="str" cm="1">
        <f t="array" ref="AB766:AE766">VLOOKUP($Z766,Dealers[],{2,7,8,9},FALSE)</f>
        <v>Ludhiana Wheels</v>
      </c>
      <c r="AC766" s="3">
        <v>2010</v>
      </c>
      <c r="AD766" s="3">
        <v>12000</v>
      </c>
      <c r="AE766" s="3">
        <v>4</v>
      </c>
      <c r="AF766" s="3" t="s">
        <v>89</v>
      </c>
      <c r="AG766" s="3" t="str">
        <f>VLOOKUP($AF766,SalesPerson[],2,FALSE)</f>
        <v>Akash Verma</v>
      </c>
      <c r="AH766" s="3">
        <f>_xlfn.XLOOKUP(AG766,Salespersons!$B:$B,Salespersons!$G:$G,,0)</f>
        <v>8</v>
      </c>
      <c r="AI766" s="3" t="str">
        <f>_xlfn.XLOOKUP(AG766,Salespersons!$B:$B,Salespersons!$I:$I,,0)</f>
        <v>True</v>
      </c>
      <c r="AJ766" s="3" t="s">
        <v>30</v>
      </c>
      <c r="AK766" s="14">
        <f t="shared" si="66"/>
        <v>1.6666666666666666E-2</v>
      </c>
      <c r="AL766" s="5">
        <v>15000</v>
      </c>
      <c r="AM766" s="5">
        <f t="shared" si="67"/>
        <v>885000</v>
      </c>
      <c r="AN766" s="16">
        <f t="shared" si="71"/>
        <v>8.85</v>
      </c>
      <c r="AO766" s="3" t="s">
        <v>20</v>
      </c>
      <c r="AP766" s="3" t="s">
        <v>21</v>
      </c>
      <c r="AQ766" s="3" t="s">
        <v>122</v>
      </c>
      <c r="AR766" s="3" t="s">
        <v>24</v>
      </c>
      <c r="AS766" s="3" t="s">
        <v>4646</v>
      </c>
      <c r="AT766" s="3" t="s">
        <v>4646</v>
      </c>
      <c r="AU766" s="3" t="s">
        <v>4646</v>
      </c>
      <c r="AV766" s="3" t="s">
        <v>4646</v>
      </c>
      <c r="AW766" s="3" t="s">
        <v>4646</v>
      </c>
    </row>
    <row r="767" spans="1:49" x14ac:dyDescent="0.3">
      <c r="A767" s="3" t="s">
        <v>1418</v>
      </c>
      <c r="B767" s="4">
        <v>46065</v>
      </c>
      <c r="C767" s="4" t="str">
        <f t="shared" si="68"/>
        <v>Feb</v>
      </c>
      <c r="D767" s="4" t="str">
        <f t="shared" si="69"/>
        <v>2026</v>
      </c>
      <c r="E767" s="4">
        <v>46097</v>
      </c>
      <c r="F767" s="3" t="s">
        <v>23</v>
      </c>
      <c r="G767" s="3">
        <f t="shared" si="70"/>
        <v>32</v>
      </c>
      <c r="H767" s="3" t="s">
        <v>507</v>
      </c>
      <c r="I767" s="3" t="str">
        <f>VLOOKUP($H767,Customers!$A$1:$I$721,2,FALSE)</f>
        <v>Vinod Gupta</v>
      </c>
      <c r="J767" s="3" t="str">
        <f>VLOOKUP($H767,Customers!$A$1:$I$721,3,FALSE)</f>
        <v>Male</v>
      </c>
      <c r="K767" s="3">
        <f>VLOOKUP($H767,Customers!$A$1:$I$721,4,FALSE)</f>
        <v>57</v>
      </c>
      <c r="L767" s="3" t="str">
        <f>VLOOKUP($H767,Customers!$A$1:$I$721,5,FALSE)</f>
        <v>Ahmedabad</v>
      </c>
      <c r="M767" s="3" t="str">
        <f>VLOOKUP($H767,Customers!$A$1:$I$721,6,FALSE)</f>
        <v>Gujarat</v>
      </c>
      <c r="N767" s="3" t="str">
        <f>VLOOKUP($H767,Customers!$A$1:$I$721,7,FALSE)</f>
        <v>Salaried - Private</v>
      </c>
      <c r="O767" s="3">
        <f>VLOOKUP($H767,Customers!$A$1:$I$721,8,FALSE)</f>
        <v>1210000</v>
      </c>
      <c r="P767" s="3" t="str">
        <f>VLOOKUP($H767,Customers!$A$1:$I$721,9,FALSE)</f>
        <v>Individual</v>
      </c>
      <c r="Q767" s="3" t="s">
        <v>62</v>
      </c>
      <c r="R767" s="3" t="str" cm="1">
        <f t="array" ref="R767:Y767">VLOOKUP($Q767,Cars[],{2,3,4,5,6,7,8,9},FALSE)</f>
        <v>Honda</v>
      </c>
      <c r="S767" s="3" t="str">
        <v>City</v>
      </c>
      <c r="T767" s="3" t="str">
        <v>Sedan</v>
      </c>
      <c r="U767" s="3" t="str">
        <v>Petrol</v>
      </c>
      <c r="V767" s="3" t="str">
        <v>Automatic</v>
      </c>
      <c r="W767" s="3">
        <v>1250000</v>
      </c>
      <c r="X767" s="3">
        <v>2023</v>
      </c>
      <c r="Y767" s="3">
        <v>4</v>
      </c>
      <c r="Z767" s="3" t="s">
        <v>225</v>
      </c>
      <c r="AA767" s="3" t="str">
        <f>VLOOKUP(Z767,Dealers[],5,FALSE)</f>
        <v>West</v>
      </c>
      <c r="AB767" s="3" t="str" cm="1">
        <f t="array" ref="AB767:AE767">VLOOKUP($Z767,Dealers[],{2,7,8,9},FALSE)</f>
        <v>Surat Autoplex</v>
      </c>
      <c r="AC767" s="3">
        <v>2010</v>
      </c>
      <c r="AD767" s="3">
        <v>10000</v>
      </c>
      <c r="AE767" s="3">
        <v>4.4000000000000004</v>
      </c>
      <c r="AF767" s="3" t="s">
        <v>240</v>
      </c>
      <c r="AG767" s="3" t="str">
        <f>VLOOKUP($AF767,SalesPerson[],2,FALSE)</f>
        <v>Vivek Mehta</v>
      </c>
      <c r="AH767" s="3">
        <f>_xlfn.XLOOKUP(AG767,Salespersons!$B:$B,Salespersons!$G:$G,,0)</f>
        <v>4</v>
      </c>
      <c r="AI767" s="3" t="str">
        <f>_xlfn.XLOOKUP(AG767,Salespersons!$B:$B,Salespersons!$I:$I,,0)</f>
        <v>True</v>
      </c>
      <c r="AJ767" s="3" t="s">
        <v>78</v>
      </c>
      <c r="AK767" s="14">
        <f t="shared" si="66"/>
        <v>1.9199999999999998E-2</v>
      </c>
      <c r="AL767" s="5">
        <v>24000</v>
      </c>
      <c r="AM767" s="5">
        <f t="shared" si="67"/>
        <v>1226000</v>
      </c>
      <c r="AN767" s="16">
        <f t="shared" si="71"/>
        <v>12.26</v>
      </c>
      <c r="AO767" s="3" t="s">
        <v>20</v>
      </c>
      <c r="AP767" s="3" t="s">
        <v>21</v>
      </c>
      <c r="AQ767" s="3" t="s">
        <v>53</v>
      </c>
      <c r="AR767" s="3" t="s">
        <v>24</v>
      </c>
      <c r="AS767" s="3" t="s">
        <v>4646</v>
      </c>
      <c r="AT767" s="3" t="s">
        <v>4646</v>
      </c>
      <c r="AU767" s="3" t="s">
        <v>4646</v>
      </c>
      <c r="AV767" s="3" t="s">
        <v>4646</v>
      </c>
      <c r="AW767" s="3" t="s">
        <v>4646</v>
      </c>
    </row>
    <row r="768" spans="1:49" x14ac:dyDescent="0.3">
      <c r="A768" s="3" t="s">
        <v>1419</v>
      </c>
      <c r="B768" s="4">
        <v>46066</v>
      </c>
      <c r="C768" s="4" t="str">
        <f t="shared" si="68"/>
        <v>Feb</v>
      </c>
      <c r="D768" s="4" t="str">
        <f t="shared" si="69"/>
        <v>2026</v>
      </c>
      <c r="E768" s="4">
        <v>46074</v>
      </c>
      <c r="F768" s="3" t="s">
        <v>23</v>
      </c>
      <c r="G768" s="3">
        <f t="shared" si="70"/>
        <v>8</v>
      </c>
      <c r="H768" s="3" t="s">
        <v>1420</v>
      </c>
      <c r="I768" s="3" t="str">
        <f>VLOOKUP($H768,Customers!$A$1:$I$721,2,FALSE)</f>
        <v>Suresh Iyer</v>
      </c>
      <c r="J768" s="3" t="str">
        <f>VLOOKUP($H768,Customers!$A$1:$I$721,3,FALSE)</f>
        <v>Male</v>
      </c>
      <c r="K768" s="3">
        <f>VLOOKUP($H768,Customers!$A$1:$I$721,4,FALSE)</f>
        <v>21</v>
      </c>
      <c r="L768" s="3" t="str">
        <f>VLOOKUP($H768,Customers!$A$1:$I$721,5,FALSE)</f>
        <v>Pune</v>
      </c>
      <c r="M768" s="3" t="str">
        <f>VLOOKUP($H768,Customers!$A$1:$I$721,6,FALSE)</f>
        <v>Maharashtra</v>
      </c>
      <c r="N768" s="3" t="str">
        <f>VLOOKUP($H768,Customers!$A$1:$I$721,7,FALSE)</f>
        <v>Teacher</v>
      </c>
      <c r="O768" s="3">
        <f>VLOOKUP($H768,Customers!$A$1:$I$721,8,FALSE)</f>
        <v>1030000</v>
      </c>
      <c r="P768" s="3" t="str">
        <f>VLOOKUP($H768,Customers!$A$1:$I$721,9,FALSE)</f>
        <v>Individual</v>
      </c>
      <c r="Q768" s="3" t="s">
        <v>56</v>
      </c>
      <c r="R768" s="3" t="str" cm="1">
        <f t="array" ref="R768:Y768">VLOOKUP($Q768,Cars[],{2,3,4,5,6,7,8,9},FALSE)</f>
        <v>Maruti Suzuki</v>
      </c>
      <c r="S768" s="3" t="str">
        <v>Baleno</v>
      </c>
      <c r="T768" s="3" t="str">
        <v>Hatchback</v>
      </c>
      <c r="U768" s="3" t="str">
        <v>Petrol</v>
      </c>
      <c r="V768" s="3" t="str">
        <v>Automatic</v>
      </c>
      <c r="W768" s="3">
        <v>760000</v>
      </c>
      <c r="X768" s="3">
        <v>2022</v>
      </c>
      <c r="Y768" s="3">
        <v>2</v>
      </c>
      <c r="Z768" s="3" t="s">
        <v>163</v>
      </c>
      <c r="AA768" s="3" t="str">
        <f>VLOOKUP(Z768,Dealers[],5,FALSE)</f>
        <v>West</v>
      </c>
      <c r="AB768" s="3" t="str" cm="1">
        <f t="array" ref="AB768:AE768">VLOOKUP($Z768,Dealers[],{2,7,8,9},FALSE)</f>
        <v>Mumbai Autoplex</v>
      </c>
      <c r="AC768" s="3">
        <v>2011</v>
      </c>
      <c r="AD768" s="3">
        <v>12000</v>
      </c>
      <c r="AE768" s="3">
        <v>3.5</v>
      </c>
      <c r="AF768" s="3" t="s">
        <v>406</v>
      </c>
      <c r="AG768" s="3" t="str">
        <f>VLOOKUP($AF768,SalesPerson[],2,FALSE)</f>
        <v>Nitin Pillai</v>
      </c>
      <c r="AH768" s="3">
        <f>_xlfn.XLOOKUP(AG768,Salespersons!$B:$B,Salespersons!$G:$G,,0)</f>
        <v>6</v>
      </c>
      <c r="AI768" s="3" t="str">
        <f>_xlfn.XLOOKUP(AG768,Salespersons!$B:$B,Salespersons!$I:$I,,0)</f>
        <v>True</v>
      </c>
      <c r="AJ768" s="3" t="s">
        <v>78</v>
      </c>
      <c r="AK768" s="14">
        <f t="shared" si="66"/>
        <v>3.8157894736842106E-2</v>
      </c>
      <c r="AL768" s="5">
        <v>29000</v>
      </c>
      <c r="AM768" s="5">
        <f t="shared" si="67"/>
        <v>731000</v>
      </c>
      <c r="AN768" s="16">
        <f t="shared" si="71"/>
        <v>7.31</v>
      </c>
      <c r="AO768" s="3" t="s">
        <v>31</v>
      </c>
      <c r="AP768" s="3" t="s">
        <v>32</v>
      </c>
      <c r="AQ768" s="3" t="s">
        <v>33</v>
      </c>
      <c r="AR768" s="3" t="s">
        <v>24</v>
      </c>
      <c r="AS768" s="3" t="str" cm="1">
        <f t="array" ref="AS768:AW768">VLOOKUP($A768,Feedback[],{2,4,5,6,7},FALSE)</f>
        <v>FB0399</v>
      </c>
      <c r="AT768" s="3">
        <v>4</v>
      </c>
      <c r="AU768" s="3">
        <v>8</v>
      </c>
      <c r="AV768" s="3" t="str">
        <v>Online Survey</v>
      </c>
      <c r="AW768" s="3" t="str">
        <v>None</v>
      </c>
    </row>
    <row r="769" spans="1:49" x14ac:dyDescent="0.3">
      <c r="A769" s="3" t="s">
        <v>1421</v>
      </c>
      <c r="B769" s="4">
        <v>46068</v>
      </c>
      <c r="C769" s="4" t="str">
        <f t="shared" si="68"/>
        <v>Feb</v>
      </c>
      <c r="D769" s="4" t="str">
        <f t="shared" si="69"/>
        <v>2026</v>
      </c>
      <c r="E769" s="4">
        <v>46103</v>
      </c>
      <c r="F769" s="3" t="s">
        <v>23</v>
      </c>
      <c r="G769" s="3">
        <f t="shared" si="70"/>
        <v>35</v>
      </c>
      <c r="H769" s="3" t="s">
        <v>1096</v>
      </c>
      <c r="I769" s="3" t="str">
        <f>VLOOKUP($H769,Customers!$A$1:$I$721,2,FALSE)</f>
        <v>Vivek Jain</v>
      </c>
      <c r="J769" s="3" t="str">
        <f>VLOOKUP($H769,Customers!$A$1:$I$721,3,FALSE)</f>
        <v>Male</v>
      </c>
      <c r="K769" s="3">
        <f>VLOOKUP($H769,Customers!$A$1:$I$721,4,FALSE)</f>
        <v>43</v>
      </c>
      <c r="L769" s="3" t="str">
        <f>VLOOKUP($H769,Customers!$A$1:$I$721,5,FALSE)</f>
        <v>Jaipur</v>
      </c>
      <c r="M769" s="3" t="str">
        <f>VLOOKUP($H769,Customers!$A$1:$I$721,6,FALSE)</f>
        <v>Rajasthan</v>
      </c>
      <c r="N769" s="3" t="str">
        <f>VLOOKUP($H769,Customers!$A$1:$I$721,7,FALSE)</f>
        <v>Salaried - Private</v>
      </c>
      <c r="O769" s="3">
        <f>VLOOKUP($H769,Customers!$A$1:$I$721,8,FALSE)</f>
        <v>570000</v>
      </c>
      <c r="P769" s="3" t="str">
        <f>VLOOKUP($H769,Customers!$A$1:$I$721,9,FALSE)</f>
        <v>Individual</v>
      </c>
      <c r="Q769" s="3" t="s">
        <v>36</v>
      </c>
      <c r="R769" s="3" t="str" cm="1">
        <f t="array" ref="R769:Y769">VLOOKUP($Q769,Cars[],{2,3,4,5,6,7,8,9},FALSE)</f>
        <v>Tata</v>
      </c>
      <c r="S769" s="3" t="str">
        <v>Punch</v>
      </c>
      <c r="T769" s="3" t="str">
        <v>SUV</v>
      </c>
      <c r="U769" s="3" t="str">
        <v>Petrol</v>
      </c>
      <c r="V769" s="3" t="str">
        <v>Manual</v>
      </c>
      <c r="W769" s="3">
        <v>650000</v>
      </c>
      <c r="X769" s="3">
        <v>2021</v>
      </c>
      <c r="Y769" s="3">
        <v>3</v>
      </c>
      <c r="Z769" s="3" t="s">
        <v>146</v>
      </c>
      <c r="AA769" s="3" t="str">
        <f>VLOOKUP(Z769,Dealers[],5,FALSE)</f>
        <v>North</v>
      </c>
      <c r="AB769" s="3" t="str" cm="1">
        <f t="array" ref="AB769:AE769">VLOOKUP($Z769,Dealers[],{2,7,8,9},FALSE)</f>
        <v>Jaipur Wheels</v>
      </c>
      <c r="AC769" s="3">
        <v>2015</v>
      </c>
      <c r="AD769" s="3">
        <v>3000</v>
      </c>
      <c r="AE769" s="3">
        <v>3.5</v>
      </c>
      <c r="AF769" s="3" t="s">
        <v>147</v>
      </c>
      <c r="AG769" s="3" t="str">
        <f>VLOOKUP($AF769,SalesPerson[],2,FALSE)</f>
        <v>Mohit Yadav</v>
      </c>
      <c r="AH769" s="3">
        <f>_xlfn.XLOOKUP(AG769,Salespersons!$B:$B,Salespersons!$G:$G,,0)</f>
        <v>8</v>
      </c>
      <c r="AI769" s="3" t="str">
        <f>_xlfn.XLOOKUP(AG769,Salespersons!$B:$B,Salespersons!$I:$I,,0)</f>
        <v>True</v>
      </c>
      <c r="AJ769" s="3" t="s">
        <v>59</v>
      </c>
      <c r="AK769" s="14">
        <f t="shared" si="66"/>
        <v>0</v>
      </c>
      <c r="AL769" s="5">
        <v>0</v>
      </c>
      <c r="AM769" s="5">
        <f t="shared" si="67"/>
        <v>650000</v>
      </c>
      <c r="AN769" s="16">
        <f t="shared" si="71"/>
        <v>6.5</v>
      </c>
      <c r="AO769" s="3" t="s">
        <v>95</v>
      </c>
      <c r="AP769" s="3" t="s">
        <v>32</v>
      </c>
      <c r="AQ769" s="3" t="s">
        <v>46</v>
      </c>
      <c r="AR769" s="3" t="s">
        <v>24</v>
      </c>
      <c r="AS769" s="3" t="s">
        <v>4646</v>
      </c>
      <c r="AT769" s="3" t="s">
        <v>4646</v>
      </c>
      <c r="AU769" s="3" t="s">
        <v>4646</v>
      </c>
      <c r="AV769" s="3" t="s">
        <v>4646</v>
      </c>
      <c r="AW769" s="3" t="s">
        <v>4646</v>
      </c>
    </row>
    <row r="770" spans="1:49" x14ac:dyDescent="0.3">
      <c r="A770" s="3" t="s">
        <v>1422</v>
      </c>
      <c r="B770" s="4">
        <v>46068</v>
      </c>
      <c r="C770" s="4" t="str">
        <f t="shared" si="68"/>
        <v>Feb</v>
      </c>
      <c r="D770" s="4" t="str">
        <f t="shared" si="69"/>
        <v>2026</v>
      </c>
      <c r="E770" s="4">
        <v>46078</v>
      </c>
      <c r="F770" s="3" t="s">
        <v>23</v>
      </c>
      <c r="G770" s="3">
        <f t="shared" si="70"/>
        <v>10</v>
      </c>
      <c r="H770" s="3" t="s">
        <v>1423</v>
      </c>
      <c r="I770" s="3" t="str">
        <f>VLOOKUP($H770,Customers!$A$1:$I$721,2,FALSE)</f>
        <v>Ayesha Mehta</v>
      </c>
      <c r="J770" s="3" t="str">
        <f>VLOOKUP($H770,Customers!$A$1:$I$721,3,FALSE)</f>
        <v>Female</v>
      </c>
      <c r="K770" s="3">
        <f>VLOOKUP($H770,Customers!$A$1:$I$721,4,FALSE)</f>
        <v>53</v>
      </c>
      <c r="L770" s="3" t="str">
        <f>VLOOKUP($H770,Customers!$A$1:$I$721,5,FALSE)</f>
        <v>Surat</v>
      </c>
      <c r="M770" s="3" t="str">
        <f>VLOOKUP($H770,Customers!$A$1:$I$721,6,FALSE)</f>
        <v>Gujarat</v>
      </c>
      <c r="N770" s="3" t="str">
        <f>VLOOKUP($H770,Customers!$A$1:$I$721,7,FALSE)</f>
        <v>Salaried - Private</v>
      </c>
      <c r="O770" s="3">
        <f>VLOOKUP($H770,Customers!$A$1:$I$721,8,FALSE)</f>
        <v>1190000</v>
      </c>
      <c r="P770" s="3" t="str">
        <f>VLOOKUP($H770,Customers!$A$1:$I$721,9,FALSE)</f>
        <v>Individual</v>
      </c>
      <c r="Q770" s="3" t="s">
        <v>256</v>
      </c>
      <c r="R770" s="3" t="str" cm="1">
        <f t="array" ref="R770:Y770">VLOOKUP($Q770,Cars[],{2,3,4,5,6,7,8,9},FALSE)</f>
        <v>Maruti Suzuki</v>
      </c>
      <c r="S770" s="3" t="str">
        <v>Alto K10</v>
      </c>
      <c r="T770" s="3" t="str">
        <v>Hatchback</v>
      </c>
      <c r="U770" s="3" t="str">
        <v>Petrol</v>
      </c>
      <c r="V770" s="3" t="str">
        <v>Manual</v>
      </c>
      <c r="W770" s="3">
        <v>425000</v>
      </c>
      <c r="X770" s="3">
        <v>2022</v>
      </c>
      <c r="Y770" s="3">
        <v>3</v>
      </c>
      <c r="Z770" s="3" t="s">
        <v>209</v>
      </c>
      <c r="AA770" s="3" t="str">
        <f>VLOOKUP(Z770,Dealers[],5,FALSE)</f>
        <v>West</v>
      </c>
      <c r="AB770" s="3" t="str" cm="1">
        <f t="array" ref="AB770:AE770">VLOOKUP($Z770,Dealers[],{2,7,8,9},FALSE)</f>
        <v>Ahmedabad Auto Hub</v>
      </c>
      <c r="AC770" s="3">
        <v>2011</v>
      </c>
      <c r="AD770" s="3">
        <v>12000</v>
      </c>
      <c r="AE770" s="3">
        <v>3.8</v>
      </c>
      <c r="AF770" s="3" t="s">
        <v>210</v>
      </c>
      <c r="AG770" s="3" t="str">
        <f>VLOOKUP($AF770,SalesPerson[],2,FALSE)</f>
        <v>Varun Malhotra</v>
      </c>
      <c r="AH770" s="3">
        <f>_xlfn.XLOOKUP(AG770,Salespersons!$B:$B,Salespersons!$G:$G,,0)</f>
        <v>8</v>
      </c>
      <c r="AI770" s="3" t="str">
        <f>_xlfn.XLOOKUP(AG770,Salespersons!$B:$B,Salespersons!$I:$I,,0)</f>
        <v>True</v>
      </c>
      <c r="AJ770" s="3" t="s">
        <v>75</v>
      </c>
      <c r="AK770" s="14">
        <f t="shared" ref="AK770:AK833" si="72">AL770/W770</f>
        <v>1.8823529411764704E-2</v>
      </c>
      <c r="AL770" s="5">
        <v>8000</v>
      </c>
      <c r="AM770" s="5">
        <f t="shared" ref="AM770:AM833" si="73">W770-AL770</f>
        <v>417000</v>
      </c>
      <c r="AN770" s="16">
        <f t="shared" si="71"/>
        <v>4.17</v>
      </c>
      <c r="AO770" s="3" t="s">
        <v>31</v>
      </c>
      <c r="AP770" s="3" t="s">
        <v>180</v>
      </c>
      <c r="AQ770" s="3" t="s">
        <v>46</v>
      </c>
      <c r="AR770" s="3" t="s">
        <v>24</v>
      </c>
      <c r="AS770" s="3" t="str" cm="1">
        <f t="array" ref="AS770:AW770">VLOOKUP($A770,Feedback[],{2,4,5,6,7},FALSE)</f>
        <v>FB0400</v>
      </c>
      <c r="AT770" s="3">
        <v>4</v>
      </c>
      <c r="AU770" s="3">
        <v>6</v>
      </c>
      <c r="AV770" s="3" t="str">
        <v>Phone</v>
      </c>
      <c r="AW770" s="3" t="str">
        <v>None</v>
      </c>
    </row>
    <row r="771" spans="1:49" x14ac:dyDescent="0.3">
      <c r="A771" s="3" t="s">
        <v>1424</v>
      </c>
      <c r="B771" s="4">
        <v>46072</v>
      </c>
      <c r="C771" s="4" t="str">
        <f t="shared" ref="C771:C834" si="74">TEXT(B771,"mmm")</f>
        <v>Feb</v>
      </c>
      <c r="D771" s="4" t="str">
        <f t="shared" ref="D771:D834" si="75">TEXT(B771,"yyyy")</f>
        <v>2026</v>
      </c>
      <c r="E771" s="4">
        <v>46076</v>
      </c>
      <c r="F771" s="3" t="s">
        <v>23</v>
      </c>
      <c r="G771" s="3">
        <f t="shared" ref="G771:G834" si="76">IF(E771=0,"",E771-B771)</f>
        <v>4</v>
      </c>
      <c r="H771" s="3" t="s">
        <v>1308</v>
      </c>
      <c r="I771" s="3" t="str">
        <f>VLOOKUP($H771,Customers!$A$1:$I$721,2,FALSE)</f>
        <v>Shweta Chauhan</v>
      </c>
      <c r="J771" s="3" t="str">
        <f>VLOOKUP($H771,Customers!$A$1:$I$721,3,FALSE)</f>
        <v>Female</v>
      </c>
      <c r="K771" s="3">
        <f>VLOOKUP($H771,Customers!$A$1:$I$721,4,FALSE)</f>
        <v>28</v>
      </c>
      <c r="L771" s="3" t="str">
        <f>VLOOKUP($H771,Customers!$A$1:$I$721,5,FALSE)</f>
        <v>Pune</v>
      </c>
      <c r="M771" s="3" t="str">
        <f>VLOOKUP($H771,Customers!$A$1:$I$721,6,FALSE)</f>
        <v>Maharashtra</v>
      </c>
      <c r="N771" s="3" t="str">
        <f>VLOOKUP($H771,Customers!$A$1:$I$721,7,FALSE)</f>
        <v>Business Owner</v>
      </c>
      <c r="O771" s="3">
        <f>VLOOKUP($H771,Customers!$A$1:$I$721,8,FALSE)</f>
        <v>3270000</v>
      </c>
      <c r="P771" s="3" t="str">
        <f>VLOOKUP($H771,Customers!$A$1:$I$721,9,FALSE)</f>
        <v>Individual</v>
      </c>
      <c r="Q771" s="3" t="s">
        <v>232</v>
      </c>
      <c r="R771" s="3" t="str" cm="1">
        <f t="array" ref="R771:Y771">VLOOKUP($Q771,Cars[],{2,3,4,5,6,7,8,9},FALSE)</f>
        <v>Mahindra</v>
      </c>
      <c r="S771" s="3" t="str">
        <v>XUV 3XO</v>
      </c>
      <c r="T771" s="3" t="str">
        <v>SUV</v>
      </c>
      <c r="U771" s="3" t="str">
        <v>Petrol</v>
      </c>
      <c r="V771" s="3" t="str">
        <v>Manual</v>
      </c>
      <c r="W771" s="3">
        <v>900000</v>
      </c>
      <c r="X771" s="3">
        <v>2024</v>
      </c>
      <c r="Y771" s="3">
        <v>3</v>
      </c>
      <c r="Z771" s="3" t="s">
        <v>84</v>
      </c>
      <c r="AA771" s="3" t="str">
        <f>VLOOKUP(Z771,Dealers[],5,FALSE)</f>
        <v>West</v>
      </c>
      <c r="AB771" s="3" t="str" cm="1">
        <f t="array" ref="AB771:AE771">VLOOKUP($Z771,Dealers[],{2,7,8,9},FALSE)</f>
        <v>Pune Autoplex</v>
      </c>
      <c r="AC771" s="3">
        <v>2014</v>
      </c>
      <c r="AD771" s="3">
        <v>3000</v>
      </c>
      <c r="AE771" s="3">
        <v>4.5999999999999996</v>
      </c>
      <c r="AF771" s="3" t="s">
        <v>130</v>
      </c>
      <c r="AG771" s="3" t="str">
        <f>VLOOKUP($AF771,SalesPerson[],2,FALSE)</f>
        <v>Nitin Pillai</v>
      </c>
      <c r="AH771" s="3">
        <f>_xlfn.XLOOKUP(AG771,Salespersons!$B:$B,Salespersons!$G:$G,,0)</f>
        <v>6</v>
      </c>
      <c r="AI771" s="3" t="str">
        <f>_xlfn.XLOOKUP(AG771,Salespersons!$B:$B,Salespersons!$I:$I,,0)</f>
        <v>True</v>
      </c>
      <c r="AJ771" s="3" t="s">
        <v>78</v>
      </c>
      <c r="AK771" s="14">
        <f t="shared" si="72"/>
        <v>0.02</v>
      </c>
      <c r="AL771" s="5">
        <v>18000</v>
      </c>
      <c r="AM771" s="5">
        <f t="shared" si="73"/>
        <v>882000</v>
      </c>
      <c r="AN771" s="16">
        <f t="shared" ref="AN771:AN834" si="77">AM771/100000</f>
        <v>8.82</v>
      </c>
      <c r="AO771" s="3" t="s">
        <v>20</v>
      </c>
      <c r="AP771" s="3" t="s">
        <v>21</v>
      </c>
      <c r="AQ771" s="3" t="s">
        <v>122</v>
      </c>
      <c r="AR771" s="3" t="s">
        <v>24</v>
      </c>
      <c r="AS771" s="3" t="str" cm="1">
        <f t="array" ref="AS771:AW771">VLOOKUP($A771,Feedback[],{2,4,5,6,7},FALSE)</f>
        <v>FB0401</v>
      </c>
      <c r="AT771" s="3">
        <v>5</v>
      </c>
      <c r="AU771" s="3">
        <v>10</v>
      </c>
      <c r="AV771" s="3" t="str">
        <v>Phone</v>
      </c>
      <c r="AW771" s="3" t="str">
        <v>None</v>
      </c>
    </row>
    <row r="772" spans="1:49" x14ac:dyDescent="0.3">
      <c r="A772" s="3" t="s">
        <v>1425</v>
      </c>
      <c r="B772" s="4">
        <v>46072</v>
      </c>
      <c r="C772" s="4" t="str">
        <f t="shared" si="74"/>
        <v>Feb</v>
      </c>
      <c r="D772" s="4" t="str">
        <f t="shared" si="75"/>
        <v>2026</v>
      </c>
      <c r="E772" s="4">
        <v>46080</v>
      </c>
      <c r="F772" s="3" t="s">
        <v>23</v>
      </c>
      <c r="G772" s="3">
        <f t="shared" si="76"/>
        <v>8</v>
      </c>
      <c r="H772" s="3" t="s">
        <v>1029</v>
      </c>
      <c r="I772" s="3" t="str">
        <f>VLOOKUP($H772,Customers!$A$1:$I$721,2,FALSE)</f>
        <v>Karan Bose</v>
      </c>
      <c r="J772" s="3" t="str">
        <f>VLOOKUP($H772,Customers!$A$1:$I$721,3,FALSE)</f>
        <v>Male</v>
      </c>
      <c r="K772" s="3">
        <f>VLOOKUP($H772,Customers!$A$1:$I$721,4,FALSE)</f>
        <v>26</v>
      </c>
      <c r="L772" s="3" t="str">
        <f>VLOOKUP($H772,Customers!$A$1:$I$721,5,FALSE)</f>
        <v>Guwahati</v>
      </c>
      <c r="M772" s="3" t="str">
        <f>VLOOKUP($H772,Customers!$A$1:$I$721,6,FALSE)</f>
        <v>Assam</v>
      </c>
      <c r="N772" s="3" t="str">
        <f>VLOOKUP($H772,Customers!$A$1:$I$721,7,FALSE)</f>
        <v>Business Owner</v>
      </c>
      <c r="O772" s="3">
        <f>VLOOKUP($H772,Customers!$A$1:$I$721,8,FALSE)</f>
        <v>1770000</v>
      </c>
      <c r="P772" s="3" t="str">
        <f>VLOOKUP($H772,Customers!$A$1:$I$721,9,FALSE)</f>
        <v>Individual</v>
      </c>
      <c r="Q772" s="3" t="s">
        <v>205</v>
      </c>
      <c r="R772" s="3" t="str" cm="1">
        <f t="array" ref="R772:Y772">VLOOKUP($Q772,Cars[],{2,3,4,5,6,7,8,9},FALSE)</f>
        <v>Maruti Suzuki</v>
      </c>
      <c r="S772" s="3" t="str">
        <v>Grand Vitara</v>
      </c>
      <c r="T772" s="3" t="str">
        <v>SUV</v>
      </c>
      <c r="U772" s="3" t="str">
        <v>Hybrid</v>
      </c>
      <c r="V772" s="3" t="str">
        <v>Automatic</v>
      </c>
      <c r="W772" s="3">
        <v>1150000</v>
      </c>
      <c r="X772" s="3">
        <v>2022</v>
      </c>
      <c r="Y772" s="3">
        <v>3</v>
      </c>
      <c r="Z772" s="3" t="s">
        <v>134</v>
      </c>
      <c r="AA772" s="3" t="str">
        <f>VLOOKUP(Z772,Dealers[],5,FALSE)</f>
        <v>East</v>
      </c>
      <c r="AB772" s="3" t="str" cm="1">
        <f t="array" ref="AB772:AE772">VLOOKUP($Z772,Dealers[],{2,7,8,9},FALSE)</f>
        <v>Guwahati Automobiles</v>
      </c>
      <c r="AC772" s="3">
        <v>2005</v>
      </c>
      <c r="AD772" s="3">
        <v>12000</v>
      </c>
      <c r="AE772" s="3">
        <v>4.4000000000000004</v>
      </c>
      <c r="AF772" s="3" t="s">
        <v>183</v>
      </c>
      <c r="AG772" s="3" t="str">
        <f>VLOOKUP($AF772,SalesPerson[],2,FALSE)</f>
        <v>Varun Yadav</v>
      </c>
      <c r="AH772" s="3">
        <f>_xlfn.XLOOKUP(AG772,Salespersons!$B:$B,Salespersons!$G:$G,,0)</f>
        <v>6</v>
      </c>
      <c r="AI772" s="3" t="str">
        <f>_xlfn.XLOOKUP(AG772,Salespersons!$B:$B,Salespersons!$I:$I,,0)</f>
        <v>True</v>
      </c>
      <c r="AJ772" s="3" t="s">
        <v>19</v>
      </c>
      <c r="AK772" s="14">
        <f t="shared" si="72"/>
        <v>1.8260869565217393E-2</v>
      </c>
      <c r="AL772" s="5">
        <v>21000</v>
      </c>
      <c r="AM772" s="5">
        <f t="shared" si="73"/>
        <v>1129000</v>
      </c>
      <c r="AN772" s="16">
        <f t="shared" si="77"/>
        <v>11.29</v>
      </c>
      <c r="AO772" s="3" t="s">
        <v>31</v>
      </c>
      <c r="AP772" s="3" t="s">
        <v>180</v>
      </c>
      <c r="AQ772" s="3" t="s">
        <v>119</v>
      </c>
      <c r="AR772" s="3" t="s">
        <v>24</v>
      </c>
      <c r="AS772" s="3" t="str" cm="1">
        <f t="array" ref="AS772:AW772">VLOOKUP($A772,Feedback[],{2,4,5,6,7},FALSE)</f>
        <v>FB0402</v>
      </c>
      <c r="AT772" s="3">
        <v>5</v>
      </c>
      <c r="AU772" s="3">
        <v>10</v>
      </c>
      <c r="AV772" s="3" t="str">
        <v>Dealer Visit</v>
      </c>
      <c r="AW772" s="3" t="str">
        <v>None</v>
      </c>
    </row>
    <row r="773" spans="1:49" x14ac:dyDescent="0.3">
      <c r="A773" s="3" t="s">
        <v>1426</v>
      </c>
      <c r="B773" s="4">
        <v>46073</v>
      </c>
      <c r="C773" s="4" t="str">
        <f t="shared" si="74"/>
        <v>Feb</v>
      </c>
      <c r="D773" s="4" t="str">
        <f t="shared" si="75"/>
        <v>2026</v>
      </c>
      <c r="E773" s="4">
        <v>46101</v>
      </c>
      <c r="F773" s="3" t="s">
        <v>23</v>
      </c>
      <c r="G773" s="3">
        <f t="shared" si="76"/>
        <v>28</v>
      </c>
      <c r="H773" s="3" t="s">
        <v>1427</v>
      </c>
      <c r="I773" s="3" t="str">
        <f>VLOOKUP($H773,Customers!$A$1:$I$721,2,FALSE)</f>
        <v>Vinod Joshi</v>
      </c>
      <c r="J773" s="3" t="str">
        <f>VLOOKUP($H773,Customers!$A$1:$I$721,3,FALSE)</f>
        <v>Male</v>
      </c>
      <c r="K773" s="3">
        <f>VLOOKUP($H773,Customers!$A$1:$I$721,4,FALSE)</f>
        <v>39</v>
      </c>
      <c r="L773" s="3" t="str">
        <f>VLOOKUP($H773,Customers!$A$1:$I$721,5,FALSE)</f>
        <v>Bengaluru</v>
      </c>
      <c r="M773" s="3" t="str">
        <f>VLOOKUP($H773,Customers!$A$1:$I$721,6,FALSE)</f>
        <v>Karnataka</v>
      </c>
      <c r="N773" s="3" t="str">
        <f>VLOOKUP($H773,Customers!$A$1:$I$721,7,FALSE)</f>
        <v>Engineer</v>
      </c>
      <c r="O773" s="3">
        <f>VLOOKUP($H773,Customers!$A$1:$I$721,8,FALSE)</f>
        <v>1460000</v>
      </c>
      <c r="P773" s="3" t="str">
        <f>VLOOKUP($H773,Customers!$A$1:$I$721,9,FALSE)</f>
        <v>Individual</v>
      </c>
      <c r="Q773" s="3" t="s">
        <v>62</v>
      </c>
      <c r="R773" s="3" t="str" cm="1">
        <f t="array" ref="R773:Y773">VLOOKUP($Q773,Cars[],{2,3,4,5,6,7,8,9},FALSE)</f>
        <v>Honda</v>
      </c>
      <c r="S773" s="3" t="str">
        <v>City</v>
      </c>
      <c r="T773" s="3" t="str">
        <v>Sedan</v>
      </c>
      <c r="U773" s="3" t="str">
        <v>Petrol</v>
      </c>
      <c r="V773" s="3" t="str">
        <v>Automatic</v>
      </c>
      <c r="W773" s="3">
        <v>1250000</v>
      </c>
      <c r="X773" s="3">
        <v>2023</v>
      </c>
      <c r="Y773" s="3">
        <v>4</v>
      </c>
      <c r="Z773" s="3" t="s">
        <v>126</v>
      </c>
      <c r="AA773" s="3" t="str">
        <f>VLOOKUP(Z773,Dealers[],5,FALSE)</f>
        <v>South</v>
      </c>
      <c r="AB773" s="3" t="str" cm="1">
        <f t="array" ref="AB773:AE773">VLOOKUP($Z773,Dealers[],{2,7,8,9},FALSE)</f>
        <v>Bengaluru Auto Hub</v>
      </c>
      <c r="AC773" s="3">
        <v>2013</v>
      </c>
      <c r="AD773" s="3">
        <v>12000</v>
      </c>
      <c r="AE773" s="3">
        <v>4.4000000000000004</v>
      </c>
      <c r="AF773" s="3" t="s">
        <v>206</v>
      </c>
      <c r="AG773" s="3" t="str">
        <f>VLOOKUP($AF773,SalesPerson[],2,FALSE)</f>
        <v>Divya Kapoor</v>
      </c>
      <c r="AH773" s="3">
        <f>_xlfn.XLOOKUP(AG773,Salespersons!$B:$B,Salespersons!$G:$G,,0)</f>
        <v>6</v>
      </c>
      <c r="AI773" s="3" t="str">
        <f>_xlfn.XLOOKUP(AG773,Salespersons!$B:$B,Salespersons!$I:$I,,0)</f>
        <v>True</v>
      </c>
      <c r="AJ773" s="3" t="s">
        <v>30</v>
      </c>
      <c r="AK773" s="14">
        <f t="shared" si="72"/>
        <v>3.5200000000000002E-2</v>
      </c>
      <c r="AL773" s="5">
        <v>44000</v>
      </c>
      <c r="AM773" s="5">
        <f t="shared" si="73"/>
        <v>1206000</v>
      </c>
      <c r="AN773" s="16">
        <f t="shared" si="77"/>
        <v>12.06</v>
      </c>
      <c r="AO773" s="3" t="s">
        <v>20</v>
      </c>
      <c r="AP773" s="3" t="s">
        <v>21</v>
      </c>
      <c r="AQ773" s="3" t="s">
        <v>33</v>
      </c>
      <c r="AR773" s="3" t="s">
        <v>24</v>
      </c>
      <c r="AS773" s="3" t="s">
        <v>4646</v>
      </c>
      <c r="AT773" s="3" t="s">
        <v>4646</v>
      </c>
      <c r="AU773" s="3" t="s">
        <v>4646</v>
      </c>
      <c r="AV773" s="3" t="s">
        <v>4646</v>
      </c>
      <c r="AW773" s="3" t="s">
        <v>4646</v>
      </c>
    </row>
    <row r="774" spans="1:49" x14ac:dyDescent="0.3">
      <c r="A774" s="3" t="s">
        <v>1428</v>
      </c>
      <c r="B774" s="4">
        <v>46075</v>
      </c>
      <c r="C774" s="4" t="str">
        <f t="shared" si="74"/>
        <v>Feb</v>
      </c>
      <c r="D774" s="4" t="str">
        <f t="shared" si="75"/>
        <v>2026</v>
      </c>
      <c r="E774" s="4">
        <v>46085</v>
      </c>
      <c r="F774" s="3" t="s">
        <v>23</v>
      </c>
      <c r="G774" s="3">
        <f t="shared" si="76"/>
        <v>10</v>
      </c>
      <c r="H774" s="3" t="s">
        <v>185</v>
      </c>
      <c r="I774" s="3" t="str">
        <f>VLOOKUP($H774,Customers!$A$1:$I$721,2,FALSE)</f>
        <v>Pradeep Mishra</v>
      </c>
      <c r="J774" s="3" t="str">
        <f>VLOOKUP($H774,Customers!$A$1:$I$721,3,FALSE)</f>
        <v>Male</v>
      </c>
      <c r="K774" s="3">
        <f>VLOOKUP($H774,Customers!$A$1:$I$721,4,FALSE)</f>
        <v>38</v>
      </c>
      <c r="L774" s="3" t="str">
        <f>VLOOKUP($H774,Customers!$A$1:$I$721,5,FALSE)</f>
        <v>Coimbatore</v>
      </c>
      <c r="M774" s="3" t="str">
        <f>VLOOKUP($H774,Customers!$A$1:$I$721,6,FALSE)</f>
        <v>Tamil Nadu</v>
      </c>
      <c r="N774" s="3" t="str">
        <f>VLOOKUP($H774,Customers!$A$1:$I$721,7,FALSE)</f>
        <v>Doctor</v>
      </c>
      <c r="O774" s="3">
        <f>VLOOKUP($H774,Customers!$A$1:$I$721,8,FALSE)</f>
        <v>1400000</v>
      </c>
      <c r="P774" s="3" t="str">
        <f>VLOOKUP($H774,Customers!$A$1:$I$721,9,FALSE)</f>
        <v>Individual</v>
      </c>
      <c r="Q774" s="3" t="s">
        <v>138</v>
      </c>
      <c r="R774" s="3" t="str" cm="1">
        <f t="array" ref="R774:Y774">VLOOKUP($Q774,Cars[],{2,3,4,5,6,7,8,9},FALSE)</f>
        <v>Tata</v>
      </c>
      <c r="S774" s="3" t="str">
        <v>Nexon</v>
      </c>
      <c r="T774" s="3" t="str">
        <v>SUV</v>
      </c>
      <c r="U774" s="3" t="str">
        <v>Diesel</v>
      </c>
      <c r="V774" s="3" t="str">
        <v>Manual</v>
      </c>
      <c r="W774" s="3">
        <v>950000</v>
      </c>
      <c r="X774" s="3">
        <v>2023</v>
      </c>
      <c r="Y774" s="3">
        <v>3</v>
      </c>
      <c r="Z774" s="3" t="s">
        <v>186</v>
      </c>
      <c r="AA774" s="3" t="str">
        <f>VLOOKUP(Z774,Dealers[],5,FALSE)</f>
        <v>South</v>
      </c>
      <c r="AB774" s="3" t="str" cm="1">
        <f t="array" ref="AB774:AE774">VLOOKUP($Z774,Dealers[],{2,7,8,9},FALSE)</f>
        <v>Coimbatore Car World</v>
      </c>
      <c r="AC774" s="3">
        <v>2015</v>
      </c>
      <c r="AD774" s="3">
        <v>4500</v>
      </c>
      <c r="AE774" s="3">
        <v>4.3</v>
      </c>
      <c r="AF774" s="3" t="s">
        <v>187</v>
      </c>
      <c r="AG774" s="3" t="str">
        <f>VLOOKUP($AF774,SalesPerson[],2,FALSE)</f>
        <v>Arjun Verma</v>
      </c>
      <c r="AH774" s="3">
        <f>_xlfn.XLOOKUP(AG774,Salespersons!$B:$B,Salespersons!$G:$G,,0)</f>
        <v>4</v>
      </c>
      <c r="AI774" s="3" t="str">
        <f>_xlfn.XLOOKUP(AG774,Salespersons!$B:$B,Salespersons!$I:$I,,0)</f>
        <v>True</v>
      </c>
      <c r="AJ774" s="3" t="s">
        <v>75</v>
      </c>
      <c r="AK774" s="14">
        <f t="shared" si="72"/>
        <v>3.2631578947368421E-2</v>
      </c>
      <c r="AL774" s="5">
        <v>31000</v>
      </c>
      <c r="AM774" s="5">
        <f t="shared" si="73"/>
        <v>919000</v>
      </c>
      <c r="AN774" s="16">
        <f t="shared" si="77"/>
        <v>9.19</v>
      </c>
      <c r="AO774" s="3" t="s">
        <v>31</v>
      </c>
      <c r="AP774" s="3" t="s">
        <v>96</v>
      </c>
      <c r="AQ774" s="3" t="s">
        <v>122</v>
      </c>
      <c r="AR774" s="3" t="s">
        <v>24</v>
      </c>
      <c r="AS774" s="3" t="s">
        <v>4646</v>
      </c>
      <c r="AT774" s="3" t="s">
        <v>4646</v>
      </c>
      <c r="AU774" s="3" t="s">
        <v>4646</v>
      </c>
      <c r="AV774" s="3" t="s">
        <v>4646</v>
      </c>
      <c r="AW774" s="3" t="s">
        <v>4646</v>
      </c>
    </row>
    <row r="775" spans="1:49" x14ac:dyDescent="0.3">
      <c r="A775" s="3" t="s">
        <v>1429</v>
      </c>
      <c r="B775" s="4">
        <v>46076</v>
      </c>
      <c r="C775" s="4" t="str">
        <f t="shared" si="74"/>
        <v>Feb</v>
      </c>
      <c r="D775" s="4" t="str">
        <f t="shared" si="75"/>
        <v>2026</v>
      </c>
      <c r="E775" s="4">
        <v>46108</v>
      </c>
      <c r="F775" s="3" t="s">
        <v>23</v>
      </c>
      <c r="G775" s="3">
        <f t="shared" si="76"/>
        <v>32</v>
      </c>
      <c r="H775" s="3" t="s">
        <v>1185</v>
      </c>
      <c r="I775" s="3" t="str">
        <f>VLOOKUP($H775,Customers!$A$1:$I$721,2,FALSE)</f>
        <v>Dinesh Jain</v>
      </c>
      <c r="J775" s="3" t="str">
        <f>VLOOKUP($H775,Customers!$A$1:$I$721,3,FALSE)</f>
        <v>Male</v>
      </c>
      <c r="K775" s="3">
        <f>VLOOKUP($H775,Customers!$A$1:$I$721,4,FALSE)</f>
        <v>45</v>
      </c>
      <c r="L775" s="3" t="str">
        <f>VLOOKUP($H775,Customers!$A$1:$I$721,5,FALSE)</f>
        <v>Nagpur</v>
      </c>
      <c r="M775" s="3" t="str">
        <f>VLOOKUP($H775,Customers!$A$1:$I$721,6,FALSE)</f>
        <v>Maharashtra</v>
      </c>
      <c r="N775" s="3" t="str">
        <f>VLOOKUP($H775,Customers!$A$1:$I$721,7,FALSE)</f>
        <v>Salaried - Private</v>
      </c>
      <c r="O775" s="3">
        <f>VLOOKUP($H775,Customers!$A$1:$I$721,8,FALSE)</f>
        <v>1640000</v>
      </c>
      <c r="P775" s="3" t="str">
        <f>VLOOKUP($H775,Customers!$A$1:$I$721,9,FALSE)</f>
        <v>Individual</v>
      </c>
      <c r="Q775" s="3" t="s">
        <v>138</v>
      </c>
      <c r="R775" s="3" t="str" cm="1">
        <f t="array" ref="R775:Y775">VLOOKUP($Q775,Cars[],{2,3,4,5,6,7,8,9},FALSE)</f>
        <v>Tata</v>
      </c>
      <c r="S775" s="3" t="str">
        <v>Nexon</v>
      </c>
      <c r="T775" s="3" t="str">
        <v>SUV</v>
      </c>
      <c r="U775" s="3" t="str">
        <v>Diesel</v>
      </c>
      <c r="V775" s="3" t="str">
        <v>Manual</v>
      </c>
      <c r="W775" s="3">
        <v>950000</v>
      </c>
      <c r="X775" s="3">
        <v>2023</v>
      </c>
      <c r="Y775" s="3">
        <v>3</v>
      </c>
      <c r="Z775" s="3" t="s">
        <v>84</v>
      </c>
      <c r="AA775" s="3" t="str">
        <f>VLOOKUP(Z775,Dealers[],5,FALSE)</f>
        <v>West</v>
      </c>
      <c r="AB775" s="3" t="str" cm="1">
        <f t="array" ref="AB775:AE775">VLOOKUP($Z775,Dealers[],{2,7,8,9},FALSE)</f>
        <v>Pune Autoplex</v>
      </c>
      <c r="AC775" s="3">
        <v>2014</v>
      </c>
      <c r="AD775" s="3">
        <v>3000</v>
      </c>
      <c r="AE775" s="3">
        <v>4.5999999999999996</v>
      </c>
      <c r="AF775" s="3" t="s">
        <v>85</v>
      </c>
      <c r="AG775" s="3" t="str">
        <f>VLOOKUP($AF775,SalesPerson[],2,FALSE)</f>
        <v>Ankit Verma</v>
      </c>
      <c r="AH775" s="3">
        <f>_xlfn.XLOOKUP(AG775,Salespersons!$B:$B,Salespersons!$G:$G,,0)</f>
        <v>4</v>
      </c>
      <c r="AI775" s="3" t="str">
        <f>_xlfn.XLOOKUP(AG775,Salespersons!$B:$B,Salespersons!$I:$I,,0)</f>
        <v>True</v>
      </c>
      <c r="AJ775" s="3" t="s">
        <v>30</v>
      </c>
      <c r="AK775" s="14">
        <f t="shared" si="72"/>
        <v>9.4736842105263164E-3</v>
      </c>
      <c r="AL775" s="5">
        <v>9000</v>
      </c>
      <c r="AM775" s="5">
        <f t="shared" si="73"/>
        <v>941000</v>
      </c>
      <c r="AN775" s="16">
        <f t="shared" si="77"/>
        <v>9.41</v>
      </c>
      <c r="AO775" s="3" t="s">
        <v>31</v>
      </c>
      <c r="AP775" s="3" t="s">
        <v>32</v>
      </c>
      <c r="AQ775" s="3" t="s">
        <v>86</v>
      </c>
      <c r="AR775" s="3" t="s">
        <v>24</v>
      </c>
      <c r="AS775" s="3" t="str" cm="1">
        <f t="array" ref="AS775:AW775">VLOOKUP($A775,Feedback[],{2,4,5,6,7},FALSE)</f>
        <v>FB0403</v>
      </c>
      <c r="AT775" s="3">
        <v>3</v>
      </c>
      <c r="AU775" s="3">
        <v>7</v>
      </c>
      <c r="AV775" s="3" t="str">
        <v>Email</v>
      </c>
      <c r="AW775" s="3" t="str">
        <v>After-Sales Support</v>
      </c>
    </row>
    <row r="776" spans="1:49" x14ac:dyDescent="0.3">
      <c r="A776" s="3" t="s">
        <v>1430</v>
      </c>
      <c r="B776" s="4">
        <v>46076</v>
      </c>
      <c r="C776" s="4" t="str">
        <f t="shared" si="74"/>
        <v>Feb</v>
      </c>
      <c r="D776" s="4" t="str">
        <f t="shared" si="75"/>
        <v>2026</v>
      </c>
      <c r="E776" s="4">
        <v>46103</v>
      </c>
      <c r="F776" s="3" t="s">
        <v>23</v>
      </c>
      <c r="G776" s="3">
        <f t="shared" si="76"/>
        <v>27</v>
      </c>
      <c r="H776" s="3" t="s">
        <v>1431</v>
      </c>
      <c r="I776" s="3" t="str">
        <f>VLOOKUP($H776,Customers!$A$1:$I$721,2,FALSE)</f>
        <v>Divya Reddy</v>
      </c>
      <c r="J776" s="3" t="str">
        <f>VLOOKUP($H776,Customers!$A$1:$I$721,3,FALSE)</f>
        <v>Female</v>
      </c>
      <c r="K776" s="3">
        <f>VLOOKUP($H776,Customers!$A$1:$I$721,4,FALSE)</f>
        <v>21</v>
      </c>
      <c r="L776" s="3" t="str">
        <f>VLOOKUP($H776,Customers!$A$1:$I$721,5,FALSE)</f>
        <v>Indore</v>
      </c>
      <c r="M776" s="3" t="str">
        <f>VLOOKUP($H776,Customers!$A$1:$I$721,6,FALSE)</f>
        <v>Madhya Pradesh</v>
      </c>
      <c r="N776" s="3" t="str">
        <f>VLOOKUP($H776,Customers!$A$1:$I$721,7,FALSE)</f>
        <v>Salaried - Private</v>
      </c>
      <c r="O776" s="3">
        <f>VLOOKUP($H776,Customers!$A$1:$I$721,8,FALSE)</f>
        <v>790000</v>
      </c>
      <c r="P776" s="3" t="str">
        <f>VLOOKUP($H776,Customers!$A$1:$I$721,9,FALSE)</f>
        <v>Individual</v>
      </c>
      <c r="Q776" s="3" t="s">
        <v>138</v>
      </c>
      <c r="R776" s="3" t="str" cm="1">
        <f t="array" ref="R776:Y776">VLOOKUP($Q776,Cars[],{2,3,4,5,6,7,8,9},FALSE)</f>
        <v>Tata</v>
      </c>
      <c r="S776" s="3" t="str">
        <v>Nexon</v>
      </c>
      <c r="T776" s="3" t="str">
        <v>SUV</v>
      </c>
      <c r="U776" s="3" t="str">
        <v>Diesel</v>
      </c>
      <c r="V776" s="3" t="str">
        <v>Manual</v>
      </c>
      <c r="W776" s="3">
        <v>950000</v>
      </c>
      <c r="X776" s="3">
        <v>2023</v>
      </c>
      <c r="Y776" s="3">
        <v>3</v>
      </c>
      <c r="Z776" s="3" t="s">
        <v>93</v>
      </c>
      <c r="AA776" s="3" t="str">
        <f>VLOOKUP(Z776,Dealers[],5,FALSE)</f>
        <v>Central</v>
      </c>
      <c r="AB776" s="3" t="str" cm="1">
        <f t="array" ref="AB776:AE776">VLOOKUP($Z776,Dealers[],{2,7,8,9},FALSE)</f>
        <v>Bhopal Autoplex</v>
      </c>
      <c r="AC776" s="3">
        <v>2013</v>
      </c>
      <c r="AD776" s="3">
        <v>12000</v>
      </c>
      <c r="AE776" s="3">
        <v>3.9</v>
      </c>
      <c r="AF776" s="3" t="s">
        <v>168</v>
      </c>
      <c r="AG776" s="3" t="str">
        <f>VLOOKUP($AF776,SalesPerson[],2,FALSE)</f>
        <v>Sneha Iyer</v>
      </c>
      <c r="AH776" s="3">
        <f>_xlfn.XLOOKUP(AG776,Salespersons!$B:$B,Salespersons!$G:$G,,0)</f>
        <v>4</v>
      </c>
      <c r="AI776" s="3" t="str">
        <f>_xlfn.XLOOKUP(AG776,Salespersons!$B:$B,Salespersons!$I:$I,,0)</f>
        <v>True</v>
      </c>
      <c r="AJ776" s="3" t="s">
        <v>30</v>
      </c>
      <c r="AK776" s="14">
        <f t="shared" si="72"/>
        <v>1.8947368421052633E-2</v>
      </c>
      <c r="AL776" s="5">
        <v>18000</v>
      </c>
      <c r="AM776" s="5">
        <f t="shared" si="73"/>
        <v>932000</v>
      </c>
      <c r="AN776" s="16">
        <f t="shared" si="77"/>
        <v>9.32</v>
      </c>
      <c r="AO776" s="3" t="s">
        <v>31</v>
      </c>
      <c r="AP776" s="3" t="s">
        <v>96</v>
      </c>
      <c r="AQ776" s="3" t="s">
        <v>33</v>
      </c>
      <c r="AR776" s="3" t="s">
        <v>24</v>
      </c>
      <c r="AS776" s="3" t="str" cm="1">
        <f t="array" ref="AS776:AW776">VLOOKUP($A776,Feedback[],{2,4,5,6,7},FALSE)</f>
        <v>FB0404</v>
      </c>
      <c r="AT776" s="3">
        <v>3</v>
      </c>
      <c r="AU776" s="3">
        <v>8</v>
      </c>
      <c r="AV776" s="3" t="str">
        <v>Email</v>
      </c>
      <c r="AW776" s="3" t="str">
        <v>Delivery Delay</v>
      </c>
    </row>
    <row r="777" spans="1:49" x14ac:dyDescent="0.3">
      <c r="A777" s="3" t="s">
        <v>1432</v>
      </c>
      <c r="B777" s="4">
        <v>46077</v>
      </c>
      <c r="C777" s="4" t="str">
        <f t="shared" si="74"/>
        <v>Feb</v>
      </c>
      <c r="D777" s="4" t="str">
        <f t="shared" si="75"/>
        <v>2026</v>
      </c>
      <c r="E777" s="4">
        <v>46086</v>
      </c>
      <c r="F777" s="3" t="s">
        <v>23</v>
      </c>
      <c r="G777" s="3">
        <f t="shared" si="76"/>
        <v>9</v>
      </c>
      <c r="H777" s="3" t="s">
        <v>1433</v>
      </c>
      <c r="I777" s="3" t="str">
        <f>VLOOKUP($H777,Customers!$A$1:$I$721,2,FALSE)</f>
        <v>Lokesh Nair</v>
      </c>
      <c r="J777" s="3" t="str">
        <f>VLOOKUP($H777,Customers!$A$1:$I$721,3,FALSE)</f>
        <v>Male</v>
      </c>
      <c r="K777" s="3">
        <f>VLOOKUP($H777,Customers!$A$1:$I$721,4,FALSE)</f>
        <v>68</v>
      </c>
      <c r="L777" s="3" t="str">
        <f>VLOOKUP($H777,Customers!$A$1:$I$721,5,FALSE)</f>
        <v>Chandigarh</v>
      </c>
      <c r="M777" s="3" t="str">
        <f>VLOOKUP($H777,Customers!$A$1:$I$721,6,FALSE)</f>
        <v>Chandigarh</v>
      </c>
      <c r="N777" s="3" t="str">
        <f>VLOOKUP($H777,Customers!$A$1:$I$721,7,FALSE)</f>
        <v>Self-Employed Professional</v>
      </c>
      <c r="O777" s="3">
        <f>VLOOKUP($H777,Customers!$A$1:$I$721,8,FALSE)</f>
        <v>2580000</v>
      </c>
      <c r="P777" s="3" t="str">
        <f>VLOOKUP($H777,Customers!$A$1:$I$721,9,FALSE)</f>
        <v>Individual</v>
      </c>
      <c r="Q777" s="3" t="s">
        <v>125</v>
      </c>
      <c r="R777" s="3" t="str" cm="1">
        <f t="array" ref="R777:Y777">VLOOKUP($Q777,Cars[],{2,3,4,5,6,7,8,9},FALSE)</f>
        <v>Hyundai</v>
      </c>
      <c r="S777" s="3" t="str">
        <v>Creta</v>
      </c>
      <c r="T777" s="3" t="str">
        <v>SUV</v>
      </c>
      <c r="U777" s="3" t="str">
        <v>Diesel</v>
      </c>
      <c r="V777" s="3" t="str">
        <v>Automatic</v>
      </c>
      <c r="W777" s="3">
        <v>1250000</v>
      </c>
      <c r="X777" s="3">
        <v>2024</v>
      </c>
      <c r="Y777" s="3">
        <v>4</v>
      </c>
      <c r="Z777" s="3" t="s">
        <v>17</v>
      </c>
      <c r="AA777" s="3" t="str">
        <f>VLOOKUP(Z777,Dealers[],5,FALSE)</f>
        <v>North</v>
      </c>
      <c r="AB777" s="3" t="str" cm="1">
        <f t="array" ref="AB777:AE777">VLOOKUP($Z777,Dealers[],{2,7,8,9},FALSE)</f>
        <v>Chandigarh Car World</v>
      </c>
      <c r="AC777" s="3">
        <v>2018</v>
      </c>
      <c r="AD777" s="3">
        <v>4500</v>
      </c>
      <c r="AE777" s="3">
        <v>4</v>
      </c>
      <c r="AF777" s="3" t="s">
        <v>18</v>
      </c>
      <c r="AG777" s="3" t="str">
        <f>VLOOKUP($AF777,SalesPerson[],2,FALSE)</f>
        <v>Tarun Sharma</v>
      </c>
      <c r="AH777" s="3">
        <f>_xlfn.XLOOKUP(AG777,Salespersons!$B:$B,Salespersons!$G:$G,,0)</f>
        <v>7</v>
      </c>
      <c r="AI777" s="3" t="str">
        <f>_xlfn.XLOOKUP(AG777,Salespersons!$B:$B,Salespersons!$I:$I,,0)</f>
        <v>True</v>
      </c>
      <c r="AJ777" s="3" t="s">
        <v>75</v>
      </c>
      <c r="AK777" s="14">
        <f t="shared" si="72"/>
        <v>0</v>
      </c>
      <c r="AL777" s="5">
        <v>0</v>
      </c>
      <c r="AM777" s="5">
        <f t="shared" si="73"/>
        <v>1250000</v>
      </c>
      <c r="AN777" s="16">
        <f t="shared" si="77"/>
        <v>12.5</v>
      </c>
      <c r="AO777" s="3" t="s">
        <v>20</v>
      </c>
      <c r="AP777" s="3" t="s">
        <v>21</v>
      </c>
      <c r="AQ777" s="3" t="s">
        <v>22</v>
      </c>
      <c r="AR777" s="3" t="s">
        <v>24</v>
      </c>
      <c r="AS777" s="3" t="s">
        <v>4646</v>
      </c>
      <c r="AT777" s="3" t="s">
        <v>4646</v>
      </c>
      <c r="AU777" s="3" t="s">
        <v>4646</v>
      </c>
      <c r="AV777" s="3" t="s">
        <v>4646</v>
      </c>
      <c r="AW777" s="3" t="s">
        <v>4646</v>
      </c>
    </row>
    <row r="778" spans="1:49" x14ac:dyDescent="0.3">
      <c r="A778" s="3" t="s">
        <v>1434</v>
      </c>
      <c r="B778" s="4">
        <v>46078</v>
      </c>
      <c r="C778" s="4" t="str">
        <f t="shared" si="74"/>
        <v>Feb</v>
      </c>
      <c r="D778" s="4" t="str">
        <f t="shared" si="75"/>
        <v>2026</v>
      </c>
      <c r="E778" s="3"/>
      <c r="F778" s="3" t="s">
        <v>114</v>
      </c>
      <c r="G778" s="3" t="str">
        <f t="shared" si="76"/>
        <v/>
      </c>
      <c r="H778" s="3" t="s">
        <v>1119</v>
      </c>
      <c r="I778" s="3" t="str">
        <f>VLOOKUP($H778,Customers!$A$1:$I$721,2,FALSE)</f>
        <v>Mohit Mishra</v>
      </c>
      <c r="J778" s="3" t="str">
        <f>VLOOKUP($H778,Customers!$A$1:$I$721,3,FALSE)</f>
        <v>Male</v>
      </c>
      <c r="K778" s="3">
        <f>VLOOKUP($H778,Customers!$A$1:$I$721,4,FALSE)</f>
        <v>46</v>
      </c>
      <c r="L778" s="3" t="str">
        <f>VLOOKUP($H778,Customers!$A$1:$I$721,5,FALSE)</f>
        <v>Jaipur</v>
      </c>
      <c r="M778" s="3" t="str">
        <f>VLOOKUP($H778,Customers!$A$1:$I$721,6,FALSE)</f>
        <v>Rajasthan</v>
      </c>
      <c r="N778" s="3" t="str">
        <f>VLOOKUP($H778,Customers!$A$1:$I$721,7,FALSE)</f>
        <v>Farmer</v>
      </c>
      <c r="O778" s="3">
        <f>VLOOKUP($H778,Customers!$A$1:$I$721,8,FALSE)</f>
        <v>700000</v>
      </c>
      <c r="P778" s="3" t="str">
        <f>VLOOKUP($H778,Customers!$A$1:$I$721,9,FALSE)</f>
        <v>Individual</v>
      </c>
      <c r="Q778" s="3" t="s">
        <v>232</v>
      </c>
      <c r="R778" s="3" t="str" cm="1">
        <f t="array" ref="R778:Y778">VLOOKUP($Q778,Cars[],{2,3,4,5,6,7,8,9},FALSE)</f>
        <v>Mahindra</v>
      </c>
      <c r="S778" s="3" t="str">
        <v>XUV 3XO</v>
      </c>
      <c r="T778" s="3" t="str">
        <v>SUV</v>
      </c>
      <c r="U778" s="3" t="str">
        <v>Petrol</v>
      </c>
      <c r="V778" s="3" t="str">
        <v>Manual</v>
      </c>
      <c r="W778" s="3">
        <v>900000</v>
      </c>
      <c r="X778" s="3">
        <v>2024</v>
      </c>
      <c r="Y778" s="3">
        <v>3</v>
      </c>
      <c r="Z778" s="3" t="s">
        <v>146</v>
      </c>
      <c r="AA778" s="3" t="str">
        <f>VLOOKUP(Z778,Dealers[],5,FALSE)</f>
        <v>North</v>
      </c>
      <c r="AB778" s="3" t="str" cm="1">
        <f t="array" ref="AB778:AE778">VLOOKUP($Z778,Dealers[],{2,7,8,9},FALSE)</f>
        <v>Jaipur Wheels</v>
      </c>
      <c r="AC778" s="3">
        <v>2015</v>
      </c>
      <c r="AD778" s="3">
        <v>3000</v>
      </c>
      <c r="AE778" s="3">
        <v>3.5</v>
      </c>
      <c r="AF778" s="3" t="s">
        <v>384</v>
      </c>
      <c r="AG778" s="3" t="str">
        <f>VLOOKUP($AF778,SalesPerson[],2,FALSE)</f>
        <v>Priya Mishra</v>
      </c>
      <c r="AH778" s="3">
        <f>_xlfn.XLOOKUP(AG778,Salespersons!$B:$B,Salespersons!$G:$G,,0)</f>
        <v>8</v>
      </c>
      <c r="AI778" s="3" t="str">
        <f>_xlfn.XLOOKUP(AG778,Salespersons!$B:$B,Salespersons!$I:$I,,0)</f>
        <v>False</v>
      </c>
      <c r="AJ778" s="3" t="s">
        <v>268</v>
      </c>
      <c r="AK778" s="14">
        <f t="shared" si="72"/>
        <v>2.7777777777777776E-2</v>
      </c>
      <c r="AL778" s="5">
        <v>25000</v>
      </c>
      <c r="AM778" s="5">
        <f t="shared" si="73"/>
        <v>875000</v>
      </c>
      <c r="AN778" s="16">
        <f t="shared" si="77"/>
        <v>8.75</v>
      </c>
      <c r="AO778" s="3" t="s">
        <v>31</v>
      </c>
      <c r="AP778" s="3" t="s">
        <v>180</v>
      </c>
      <c r="AQ778" s="3" t="s">
        <v>86</v>
      </c>
      <c r="AR778" s="3" t="s">
        <v>24</v>
      </c>
      <c r="AS778" s="3" t="s">
        <v>4646</v>
      </c>
      <c r="AT778" s="3" t="s">
        <v>4646</v>
      </c>
      <c r="AU778" s="3" t="s">
        <v>4646</v>
      </c>
      <c r="AV778" s="3" t="s">
        <v>4646</v>
      </c>
      <c r="AW778" s="3" t="s">
        <v>4646</v>
      </c>
    </row>
    <row r="779" spans="1:49" x14ac:dyDescent="0.3">
      <c r="A779" s="3" t="s">
        <v>1435</v>
      </c>
      <c r="B779" s="4">
        <v>46079</v>
      </c>
      <c r="C779" s="4" t="str">
        <f t="shared" si="74"/>
        <v>Feb</v>
      </c>
      <c r="D779" s="4" t="str">
        <f t="shared" si="75"/>
        <v>2026</v>
      </c>
      <c r="E779" s="3"/>
      <c r="F779" s="3" t="s">
        <v>114</v>
      </c>
      <c r="G779" s="3" t="str">
        <f t="shared" si="76"/>
        <v/>
      </c>
      <c r="H779" s="3" t="s">
        <v>328</v>
      </c>
      <c r="I779" s="3" t="str">
        <f>VLOOKUP($H779,Customers!$A$1:$I$721,2,FALSE)</f>
        <v>Harsh Kapoor</v>
      </c>
      <c r="J779" s="3" t="str">
        <f>VLOOKUP($H779,Customers!$A$1:$I$721,3,FALSE)</f>
        <v>Male</v>
      </c>
      <c r="K779" s="3">
        <f>VLOOKUP($H779,Customers!$A$1:$I$721,4,FALSE)</f>
        <v>29</v>
      </c>
      <c r="L779" s="3" t="str">
        <f>VLOOKUP($H779,Customers!$A$1:$I$721,5,FALSE)</f>
        <v>Surat</v>
      </c>
      <c r="M779" s="3" t="str">
        <f>VLOOKUP($H779,Customers!$A$1:$I$721,6,FALSE)</f>
        <v>Gujarat</v>
      </c>
      <c r="N779" s="3" t="str">
        <f>VLOOKUP($H779,Customers!$A$1:$I$721,7,FALSE)</f>
        <v>Salaried - Government</v>
      </c>
      <c r="O779" s="3">
        <f>VLOOKUP($H779,Customers!$A$1:$I$721,8,FALSE)</f>
        <v>620000</v>
      </c>
      <c r="P779" s="3" t="str">
        <f>VLOOKUP($H779,Customers!$A$1:$I$721,9,FALSE)</f>
        <v>Individual</v>
      </c>
      <c r="Q779" s="3" t="s">
        <v>103</v>
      </c>
      <c r="R779" s="3" t="str" cm="1">
        <f t="array" ref="R779:Y779">VLOOKUP($Q779,Cars[],{2,3,4,5,6,7,8,9},FALSE)</f>
        <v>Maruti Suzuki</v>
      </c>
      <c r="S779" s="3" t="str">
        <v>Ertiga</v>
      </c>
      <c r="T779" s="3" t="str">
        <v>MPV</v>
      </c>
      <c r="U779" s="3" t="str">
        <v>CNG</v>
      </c>
      <c r="V779" s="3" t="str">
        <v>Manual</v>
      </c>
      <c r="W779" s="3">
        <v>900000</v>
      </c>
      <c r="X779" s="3">
        <v>2022</v>
      </c>
      <c r="Y779" s="3">
        <v>3</v>
      </c>
      <c r="Z779" s="3" t="s">
        <v>209</v>
      </c>
      <c r="AA779" s="3" t="str">
        <f>VLOOKUP(Z779,Dealers[],5,FALSE)</f>
        <v>West</v>
      </c>
      <c r="AB779" s="3" t="str" cm="1">
        <f t="array" ref="AB779:AE779">VLOOKUP($Z779,Dealers[],{2,7,8,9},FALSE)</f>
        <v>Ahmedabad Auto Hub</v>
      </c>
      <c r="AC779" s="3">
        <v>2011</v>
      </c>
      <c r="AD779" s="3">
        <v>12000</v>
      </c>
      <c r="AE779" s="3">
        <v>3.8</v>
      </c>
      <c r="AF779" s="3" t="s">
        <v>210</v>
      </c>
      <c r="AG779" s="3" t="str">
        <f>VLOOKUP($AF779,SalesPerson[],2,FALSE)</f>
        <v>Varun Malhotra</v>
      </c>
      <c r="AH779" s="3">
        <f>_xlfn.XLOOKUP(AG779,Salespersons!$B:$B,Salespersons!$G:$G,,0)</f>
        <v>8</v>
      </c>
      <c r="AI779" s="3" t="str">
        <f>_xlfn.XLOOKUP(AG779,Salespersons!$B:$B,Salespersons!$I:$I,,0)</f>
        <v>True</v>
      </c>
      <c r="AJ779" s="3" t="s">
        <v>75</v>
      </c>
      <c r="AK779" s="14">
        <f t="shared" si="72"/>
        <v>0</v>
      </c>
      <c r="AL779" s="5">
        <v>0</v>
      </c>
      <c r="AM779" s="5">
        <f t="shared" si="73"/>
        <v>900000</v>
      </c>
      <c r="AN779" s="16">
        <f t="shared" si="77"/>
        <v>9</v>
      </c>
      <c r="AO779" s="3" t="s">
        <v>20</v>
      </c>
      <c r="AP779" s="3" t="s">
        <v>21</v>
      </c>
      <c r="AQ779" s="3" t="s">
        <v>22</v>
      </c>
      <c r="AR779" s="3" t="s">
        <v>24</v>
      </c>
      <c r="AS779" s="3" t="s">
        <v>4646</v>
      </c>
      <c r="AT779" s="3" t="s">
        <v>4646</v>
      </c>
      <c r="AU779" s="3" t="s">
        <v>4646</v>
      </c>
      <c r="AV779" s="3" t="s">
        <v>4646</v>
      </c>
      <c r="AW779" s="3" t="s">
        <v>4646</v>
      </c>
    </row>
    <row r="780" spans="1:49" x14ac:dyDescent="0.3">
      <c r="A780" s="3" t="s">
        <v>1436</v>
      </c>
      <c r="B780" s="4">
        <v>46080</v>
      </c>
      <c r="C780" s="4" t="str">
        <f t="shared" si="74"/>
        <v>Feb</v>
      </c>
      <c r="D780" s="4" t="str">
        <f t="shared" si="75"/>
        <v>2026</v>
      </c>
      <c r="E780" s="4">
        <v>46090</v>
      </c>
      <c r="F780" s="3" t="s">
        <v>23</v>
      </c>
      <c r="G780" s="3">
        <f t="shared" si="76"/>
        <v>10</v>
      </c>
      <c r="H780" s="3" t="s">
        <v>1437</v>
      </c>
      <c r="I780" s="3" t="str">
        <f>VLOOKUP($H780,Customers!$A$1:$I$721,2,FALSE)</f>
        <v>Vivek Chauhan</v>
      </c>
      <c r="J780" s="3" t="str">
        <f>VLOOKUP($H780,Customers!$A$1:$I$721,3,FALSE)</f>
        <v>Male</v>
      </c>
      <c r="K780" s="3">
        <f>VLOOKUP($H780,Customers!$A$1:$I$721,4,FALSE)</f>
        <v>46</v>
      </c>
      <c r="L780" s="3" t="str">
        <f>VLOOKUP($H780,Customers!$A$1:$I$721,5,FALSE)</f>
        <v>Pune</v>
      </c>
      <c r="M780" s="3" t="str">
        <f>VLOOKUP($H780,Customers!$A$1:$I$721,6,FALSE)</f>
        <v>Maharashtra</v>
      </c>
      <c r="N780" s="3" t="str">
        <f>VLOOKUP($H780,Customers!$A$1:$I$721,7,FALSE)</f>
        <v>Salaried - Government</v>
      </c>
      <c r="O780" s="3">
        <f>VLOOKUP($H780,Customers!$A$1:$I$721,8,FALSE)</f>
        <v>1280000</v>
      </c>
      <c r="P780" s="3" t="str">
        <f>VLOOKUP($H780,Customers!$A$1:$I$721,9,FALSE)</f>
        <v>Individual</v>
      </c>
      <c r="Q780" s="3" t="s">
        <v>125</v>
      </c>
      <c r="R780" s="3" t="str" cm="1">
        <f t="array" ref="R780:Y780">VLOOKUP($Q780,Cars[],{2,3,4,5,6,7,8,9},FALSE)</f>
        <v>Hyundai</v>
      </c>
      <c r="S780" s="3" t="str">
        <v>Creta</v>
      </c>
      <c r="T780" s="3" t="str">
        <v>SUV</v>
      </c>
      <c r="U780" s="3" t="str">
        <v>Diesel</v>
      </c>
      <c r="V780" s="3" t="str">
        <v>Automatic</v>
      </c>
      <c r="W780" s="3">
        <v>1250000</v>
      </c>
      <c r="X780" s="3">
        <v>2024</v>
      </c>
      <c r="Y780" s="3">
        <v>4</v>
      </c>
      <c r="Z780" s="3" t="s">
        <v>84</v>
      </c>
      <c r="AA780" s="3" t="str">
        <f>VLOOKUP(Z780,Dealers[],5,FALSE)</f>
        <v>West</v>
      </c>
      <c r="AB780" s="3" t="str" cm="1">
        <f t="array" ref="AB780:AE780">VLOOKUP($Z780,Dealers[],{2,7,8,9},FALSE)</f>
        <v>Pune Autoplex</v>
      </c>
      <c r="AC780" s="3">
        <v>2014</v>
      </c>
      <c r="AD780" s="3">
        <v>3000</v>
      </c>
      <c r="AE780" s="3">
        <v>4.5999999999999996</v>
      </c>
      <c r="AF780" s="3" t="s">
        <v>523</v>
      </c>
      <c r="AG780" s="3" t="str">
        <f>VLOOKUP($AF780,SalesPerson[],2,FALSE)</f>
        <v>Imran Verma</v>
      </c>
      <c r="AH780" s="3">
        <f>_xlfn.XLOOKUP(AG780,Salespersons!$B:$B,Salespersons!$G:$G,,0)</f>
        <v>5</v>
      </c>
      <c r="AI780" s="3" t="str">
        <f>_xlfn.XLOOKUP(AG780,Salespersons!$B:$B,Salespersons!$I:$I,,0)</f>
        <v>True</v>
      </c>
      <c r="AJ780" s="3" t="s">
        <v>30</v>
      </c>
      <c r="AK780" s="14">
        <f t="shared" si="72"/>
        <v>2.8799999999999999E-2</v>
      </c>
      <c r="AL780" s="5">
        <v>36000</v>
      </c>
      <c r="AM780" s="5">
        <f t="shared" si="73"/>
        <v>1214000</v>
      </c>
      <c r="AN780" s="16">
        <f t="shared" si="77"/>
        <v>12.14</v>
      </c>
      <c r="AO780" s="3" t="s">
        <v>31</v>
      </c>
      <c r="AP780" s="3" t="s">
        <v>39</v>
      </c>
      <c r="AQ780" s="3" t="s">
        <v>86</v>
      </c>
      <c r="AR780" s="3" t="s">
        <v>24</v>
      </c>
      <c r="AS780" s="3" t="str" cm="1">
        <f t="array" ref="AS780:AW780">VLOOKUP($A780,Feedback[],{2,4,5,6,7},FALSE)</f>
        <v>FB0405</v>
      </c>
      <c r="AT780" s="3">
        <v>2</v>
      </c>
      <c r="AU780" s="3">
        <v>3</v>
      </c>
      <c r="AV780" s="3" t="str">
        <v>Email</v>
      </c>
      <c r="AW780" s="3" t="str">
        <v>None</v>
      </c>
    </row>
    <row r="781" spans="1:49" x14ac:dyDescent="0.3">
      <c r="A781" s="3" t="s">
        <v>1438</v>
      </c>
      <c r="B781" s="4">
        <v>46081</v>
      </c>
      <c r="C781" s="4" t="str">
        <f t="shared" si="74"/>
        <v>Feb</v>
      </c>
      <c r="D781" s="4" t="str">
        <f t="shared" si="75"/>
        <v>2026</v>
      </c>
      <c r="E781" s="4">
        <v>46110</v>
      </c>
      <c r="F781" s="3" t="s">
        <v>23</v>
      </c>
      <c r="G781" s="3">
        <f t="shared" si="76"/>
        <v>29</v>
      </c>
      <c r="H781" s="3" t="s">
        <v>258</v>
      </c>
      <c r="I781" s="3" t="str">
        <f>VLOOKUP($H781,Customers!$A$1:$I$721,2,FALSE)</f>
        <v>Lokesh Bose</v>
      </c>
      <c r="J781" s="3" t="str">
        <f>VLOOKUP($H781,Customers!$A$1:$I$721,3,FALSE)</f>
        <v>Male</v>
      </c>
      <c r="K781" s="3">
        <f>VLOOKUP($H781,Customers!$A$1:$I$721,4,FALSE)</f>
        <v>26</v>
      </c>
      <c r="L781" s="3" t="str">
        <f>VLOOKUP($H781,Customers!$A$1:$I$721,5,FALSE)</f>
        <v>Bhubaneswar</v>
      </c>
      <c r="M781" s="3" t="str">
        <f>VLOOKUP($H781,Customers!$A$1:$I$721,6,FALSE)</f>
        <v>Odisha</v>
      </c>
      <c r="N781" s="3" t="str">
        <f>VLOOKUP($H781,Customers!$A$1:$I$721,7,FALSE)</f>
        <v>Retired</v>
      </c>
      <c r="O781" s="3">
        <f>VLOOKUP($H781,Customers!$A$1:$I$721,8,FALSE)</f>
        <v>940000</v>
      </c>
      <c r="P781" s="3" t="str">
        <f>VLOOKUP($H781,Customers!$A$1:$I$721,9,FALSE)</f>
        <v>Individual</v>
      </c>
      <c r="Q781" s="3" t="s">
        <v>108</v>
      </c>
      <c r="R781" s="3" t="str" cm="1">
        <f t="array" ref="R781:Y781">VLOOKUP($Q781,Cars[],{2,3,4,5,6,7,8,9},FALSE)</f>
        <v>Hyundai</v>
      </c>
      <c r="S781" s="3" t="str">
        <v>i10 Nios</v>
      </c>
      <c r="T781" s="3" t="str">
        <v>Hatchback</v>
      </c>
      <c r="U781" s="3" t="str">
        <v>Petrol</v>
      </c>
      <c r="V781" s="3" t="str">
        <v>Manual</v>
      </c>
      <c r="W781" s="3">
        <v>600000</v>
      </c>
      <c r="X781" s="3">
        <v>2023</v>
      </c>
      <c r="Y781" s="3">
        <v>3</v>
      </c>
      <c r="Z781" s="3" t="s">
        <v>63</v>
      </c>
      <c r="AA781" s="3" t="str">
        <f>VLOOKUP(Z781,Dealers[],5,FALSE)</f>
        <v>East</v>
      </c>
      <c r="AB781" s="3" t="str" cm="1">
        <f t="array" ref="AB781:AE781">VLOOKUP($Z781,Dealers[],{2,7,8,9},FALSE)</f>
        <v>Bhubaneswar Motors</v>
      </c>
      <c r="AC781" s="3">
        <v>2008</v>
      </c>
      <c r="AD781" s="3">
        <v>4500</v>
      </c>
      <c r="AE781" s="3">
        <v>4.3</v>
      </c>
      <c r="AF781" s="3" t="s">
        <v>64</v>
      </c>
      <c r="AG781" s="3" t="str">
        <f>VLOOKUP($AF781,SalesPerson[],2,FALSE)</f>
        <v>Akash Jain</v>
      </c>
      <c r="AH781" s="3">
        <f>_xlfn.XLOOKUP(AG781,Salespersons!$B:$B,Salespersons!$G:$G,,0)</f>
        <v>5</v>
      </c>
      <c r="AI781" s="3" t="str">
        <f>_xlfn.XLOOKUP(AG781,Salespersons!$B:$B,Salespersons!$I:$I,,0)</f>
        <v>True</v>
      </c>
      <c r="AJ781" s="3" t="s">
        <v>19</v>
      </c>
      <c r="AK781" s="14">
        <f t="shared" si="72"/>
        <v>3.5000000000000003E-2</v>
      </c>
      <c r="AL781" s="5">
        <v>21000</v>
      </c>
      <c r="AM781" s="5">
        <f t="shared" si="73"/>
        <v>579000</v>
      </c>
      <c r="AN781" s="16">
        <f t="shared" si="77"/>
        <v>5.79</v>
      </c>
      <c r="AO781" s="3" t="s">
        <v>20</v>
      </c>
      <c r="AP781" s="3" t="s">
        <v>21</v>
      </c>
      <c r="AQ781" s="3" t="s">
        <v>46</v>
      </c>
      <c r="AR781" s="3" t="s">
        <v>47</v>
      </c>
      <c r="AS781" s="3" t="s">
        <v>4646</v>
      </c>
      <c r="AT781" s="3" t="s">
        <v>4646</v>
      </c>
      <c r="AU781" s="3" t="s">
        <v>4646</v>
      </c>
      <c r="AV781" s="3" t="s">
        <v>4646</v>
      </c>
      <c r="AW781" s="3" t="s">
        <v>4646</v>
      </c>
    </row>
    <row r="782" spans="1:49" x14ac:dyDescent="0.3">
      <c r="A782" s="3" t="s">
        <v>1439</v>
      </c>
      <c r="B782" s="4">
        <v>46082</v>
      </c>
      <c r="C782" s="4" t="str">
        <f t="shared" si="74"/>
        <v>Mar</v>
      </c>
      <c r="D782" s="4" t="str">
        <f t="shared" si="75"/>
        <v>2026</v>
      </c>
      <c r="E782" s="4">
        <v>46102</v>
      </c>
      <c r="F782" s="3" t="s">
        <v>23</v>
      </c>
      <c r="G782" s="3">
        <f t="shared" si="76"/>
        <v>20</v>
      </c>
      <c r="H782" s="3" t="s">
        <v>258</v>
      </c>
      <c r="I782" s="3" t="str">
        <f>VLOOKUP($H782,Customers!$A$1:$I$721,2,FALSE)</f>
        <v>Lokesh Bose</v>
      </c>
      <c r="J782" s="3" t="str">
        <f>VLOOKUP($H782,Customers!$A$1:$I$721,3,FALSE)</f>
        <v>Male</v>
      </c>
      <c r="K782" s="3">
        <f>VLOOKUP($H782,Customers!$A$1:$I$721,4,FALSE)</f>
        <v>26</v>
      </c>
      <c r="L782" s="3" t="str">
        <f>VLOOKUP($H782,Customers!$A$1:$I$721,5,FALSE)</f>
        <v>Bhubaneswar</v>
      </c>
      <c r="M782" s="3" t="str">
        <f>VLOOKUP($H782,Customers!$A$1:$I$721,6,FALSE)</f>
        <v>Odisha</v>
      </c>
      <c r="N782" s="3" t="str">
        <f>VLOOKUP($H782,Customers!$A$1:$I$721,7,FALSE)</f>
        <v>Retired</v>
      </c>
      <c r="O782" s="3">
        <f>VLOOKUP($H782,Customers!$A$1:$I$721,8,FALSE)</f>
        <v>940000</v>
      </c>
      <c r="P782" s="3" t="str">
        <f>VLOOKUP($H782,Customers!$A$1:$I$721,9,FALSE)</f>
        <v>Individual</v>
      </c>
      <c r="Q782" s="3" t="s">
        <v>42</v>
      </c>
      <c r="R782" s="3" t="str" cm="1">
        <f t="array" ref="R782:Y782">VLOOKUP($Q782,Cars[],{2,3,4,5,6,7,8,9},FALSE)</f>
        <v>Maruti Suzuki</v>
      </c>
      <c r="S782" s="3" t="str">
        <v>Swift</v>
      </c>
      <c r="T782" s="3" t="str">
        <v>Hatchback</v>
      </c>
      <c r="U782" s="3" t="str">
        <v>Petrol</v>
      </c>
      <c r="V782" s="3" t="str">
        <v>Manual</v>
      </c>
      <c r="W782" s="3">
        <v>650000</v>
      </c>
      <c r="X782" s="3">
        <v>2024</v>
      </c>
      <c r="Y782" s="3">
        <v>3</v>
      </c>
      <c r="Z782" s="3" t="s">
        <v>63</v>
      </c>
      <c r="AA782" s="3" t="str">
        <f>VLOOKUP(Z782,Dealers[],5,FALSE)</f>
        <v>East</v>
      </c>
      <c r="AB782" s="3" t="str" cm="1">
        <f t="array" ref="AB782:AE782">VLOOKUP($Z782,Dealers[],{2,7,8,9},FALSE)</f>
        <v>Bhubaneswar Motors</v>
      </c>
      <c r="AC782" s="3">
        <v>2008</v>
      </c>
      <c r="AD782" s="3">
        <v>4500</v>
      </c>
      <c r="AE782" s="3">
        <v>4.3</v>
      </c>
      <c r="AF782" s="3" t="s">
        <v>503</v>
      </c>
      <c r="AG782" s="3" t="str">
        <f>VLOOKUP($AF782,SalesPerson[],2,FALSE)</f>
        <v>Tarun Saini</v>
      </c>
      <c r="AH782" s="3">
        <f>_xlfn.XLOOKUP(AG782,Salespersons!$B:$B,Salespersons!$G:$G,,0)</f>
        <v>7</v>
      </c>
      <c r="AI782" s="3" t="str">
        <f>_xlfn.XLOOKUP(AG782,Salespersons!$B:$B,Salespersons!$I:$I,,0)</f>
        <v>True</v>
      </c>
      <c r="AJ782" s="3" t="s">
        <v>59</v>
      </c>
      <c r="AK782" s="14">
        <f t="shared" si="72"/>
        <v>9.2307692307692316E-3</v>
      </c>
      <c r="AL782" s="5">
        <v>6000</v>
      </c>
      <c r="AM782" s="5">
        <f t="shared" si="73"/>
        <v>644000</v>
      </c>
      <c r="AN782" s="16">
        <f t="shared" si="77"/>
        <v>6.44</v>
      </c>
      <c r="AO782" s="3" t="s">
        <v>31</v>
      </c>
      <c r="AP782" s="3" t="s">
        <v>70</v>
      </c>
      <c r="AQ782" s="3" t="s">
        <v>53</v>
      </c>
      <c r="AR782" s="3" t="s">
        <v>47</v>
      </c>
      <c r="AS782" s="3" t="str" cm="1">
        <f t="array" ref="AS782:AW782">VLOOKUP($A782,Feedback[],{2,4,5,6,7},FALSE)</f>
        <v>FB0406</v>
      </c>
      <c r="AT782" s="3">
        <v>4</v>
      </c>
      <c r="AU782" s="3">
        <v>8</v>
      </c>
      <c r="AV782" s="3" t="str">
        <v>Email</v>
      </c>
      <c r="AW782" s="3" t="str">
        <v>None</v>
      </c>
    </row>
    <row r="783" spans="1:49" x14ac:dyDescent="0.3">
      <c r="A783" s="3" t="s">
        <v>1440</v>
      </c>
      <c r="B783" s="4">
        <v>46083</v>
      </c>
      <c r="C783" s="4" t="str">
        <f t="shared" si="74"/>
        <v>Mar</v>
      </c>
      <c r="D783" s="4" t="str">
        <f t="shared" si="75"/>
        <v>2026</v>
      </c>
      <c r="E783" s="4">
        <v>46112</v>
      </c>
      <c r="F783" s="3" t="s">
        <v>23</v>
      </c>
      <c r="G783" s="3">
        <f t="shared" si="76"/>
        <v>29</v>
      </c>
      <c r="H783" s="3" t="s">
        <v>1441</v>
      </c>
      <c r="I783" s="3" t="str">
        <f>VLOOKUP($H783,Customers!$A$1:$I$721,2,FALSE)</f>
        <v>Rakesh Sharma</v>
      </c>
      <c r="J783" s="3" t="str">
        <f>VLOOKUP($H783,Customers!$A$1:$I$721,3,FALSE)</f>
        <v>Male</v>
      </c>
      <c r="K783" s="3">
        <f>VLOOKUP($H783,Customers!$A$1:$I$721,4,FALSE)</f>
        <v>42</v>
      </c>
      <c r="L783" s="3" t="str">
        <f>VLOOKUP($H783,Customers!$A$1:$I$721,5,FALSE)</f>
        <v>Ahmedabad</v>
      </c>
      <c r="M783" s="3" t="str">
        <f>VLOOKUP($H783,Customers!$A$1:$I$721,6,FALSE)</f>
        <v>Gujarat</v>
      </c>
      <c r="N783" s="3" t="str">
        <f>VLOOKUP($H783,Customers!$A$1:$I$721,7,FALSE)</f>
        <v>Salaried - Government</v>
      </c>
      <c r="O783" s="3">
        <f>VLOOKUP($H783,Customers!$A$1:$I$721,8,FALSE)</f>
        <v>1130000</v>
      </c>
      <c r="P783" s="3" t="str">
        <f>VLOOKUP($H783,Customers!$A$1:$I$721,9,FALSE)</f>
        <v>Individual</v>
      </c>
      <c r="Q783" s="3" t="s">
        <v>56</v>
      </c>
      <c r="R783" s="3" t="str" cm="1">
        <f t="array" ref="R783:Y783">VLOOKUP($Q783,Cars[],{2,3,4,5,6,7,8,9},FALSE)</f>
        <v>Maruti Suzuki</v>
      </c>
      <c r="S783" s="3" t="str">
        <v>Baleno</v>
      </c>
      <c r="T783" s="3" t="str">
        <v>Hatchback</v>
      </c>
      <c r="U783" s="3" t="str">
        <v>Petrol</v>
      </c>
      <c r="V783" s="3" t="str">
        <v>Automatic</v>
      </c>
      <c r="W783" s="3">
        <v>760000</v>
      </c>
      <c r="X783" s="3">
        <v>2022</v>
      </c>
      <c r="Y783" s="3">
        <v>2</v>
      </c>
      <c r="Z783" s="3" t="s">
        <v>225</v>
      </c>
      <c r="AA783" s="3" t="str">
        <f>VLOOKUP(Z783,Dealers[],5,FALSE)</f>
        <v>West</v>
      </c>
      <c r="AB783" s="3" t="str" cm="1">
        <f t="array" ref="AB783:AE783">VLOOKUP($Z783,Dealers[],{2,7,8,9},FALSE)</f>
        <v>Surat Autoplex</v>
      </c>
      <c r="AC783" s="3">
        <v>2010</v>
      </c>
      <c r="AD783" s="3">
        <v>10000</v>
      </c>
      <c r="AE783" s="3">
        <v>4.4000000000000004</v>
      </c>
      <c r="AF783" s="3" t="s">
        <v>226</v>
      </c>
      <c r="AG783" s="3" t="str">
        <f>VLOOKUP($AF783,SalesPerson[],2,FALSE)</f>
        <v>Jatin Kapoor</v>
      </c>
      <c r="AH783" s="3">
        <f>_xlfn.XLOOKUP(AG783,Salespersons!$B:$B,Salespersons!$G:$G,,0)</f>
        <v>5</v>
      </c>
      <c r="AI783" s="3" t="str">
        <f>_xlfn.XLOOKUP(AG783,Salespersons!$B:$B,Salespersons!$I:$I,,0)</f>
        <v>True</v>
      </c>
      <c r="AJ783" s="3" t="s">
        <v>75</v>
      </c>
      <c r="AK783" s="14">
        <f t="shared" si="72"/>
        <v>0</v>
      </c>
      <c r="AL783" s="5">
        <v>0</v>
      </c>
      <c r="AM783" s="5">
        <f t="shared" si="73"/>
        <v>760000</v>
      </c>
      <c r="AN783" s="16">
        <f t="shared" si="77"/>
        <v>7.6</v>
      </c>
      <c r="AO783" s="3" t="s">
        <v>31</v>
      </c>
      <c r="AP783" s="3" t="s">
        <v>39</v>
      </c>
      <c r="AQ783" s="3" t="s">
        <v>122</v>
      </c>
      <c r="AR783" s="3" t="s">
        <v>24</v>
      </c>
      <c r="AS783" s="3" t="s">
        <v>4646</v>
      </c>
      <c r="AT783" s="3" t="s">
        <v>4646</v>
      </c>
      <c r="AU783" s="3" t="s">
        <v>4646</v>
      </c>
      <c r="AV783" s="3" t="s">
        <v>4646</v>
      </c>
      <c r="AW783" s="3" t="s">
        <v>4646</v>
      </c>
    </row>
    <row r="784" spans="1:49" x14ac:dyDescent="0.3">
      <c r="A784" s="3" t="s">
        <v>1442</v>
      </c>
      <c r="B784" s="4">
        <v>46086</v>
      </c>
      <c r="C784" s="4" t="str">
        <f t="shared" si="74"/>
        <v>Mar</v>
      </c>
      <c r="D784" s="4" t="str">
        <f t="shared" si="75"/>
        <v>2026</v>
      </c>
      <c r="E784" s="4">
        <v>46091</v>
      </c>
      <c r="F784" s="3" t="s">
        <v>23</v>
      </c>
      <c r="G784" s="3">
        <f t="shared" si="76"/>
        <v>5</v>
      </c>
      <c r="H784" s="3" t="s">
        <v>309</v>
      </c>
      <c r="I784" s="3" t="str">
        <f>VLOOKUP($H784,Customers!$A$1:$I$721,2,FALSE)</f>
        <v>Vinod Bansal</v>
      </c>
      <c r="J784" s="3" t="str">
        <f>VLOOKUP($H784,Customers!$A$1:$I$721,3,FALSE)</f>
        <v>Male</v>
      </c>
      <c r="K784" s="3">
        <f>VLOOKUP($H784,Customers!$A$1:$I$721,4,FALSE)</f>
        <v>48</v>
      </c>
      <c r="L784" s="3" t="str">
        <f>VLOOKUP($H784,Customers!$A$1:$I$721,5,FALSE)</f>
        <v>Chandigarh</v>
      </c>
      <c r="M784" s="3" t="str">
        <f>VLOOKUP($H784,Customers!$A$1:$I$721,6,FALSE)</f>
        <v>Chandigarh</v>
      </c>
      <c r="N784" s="3" t="str">
        <f>VLOOKUP($H784,Customers!$A$1:$I$721,7,FALSE)</f>
        <v>Engineer</v>
      </c>
      <c r="O784" s="3">
        <f>VLOOKUP($H784,Customers!$A$1:$I$721,8,FALSE)</f>
        <v>1620000</v>
      </c>
      <c r="P784" s="3" t="str">
        <f>VLOOKUP($H784,Customers!$A$1:$I$721,9,FALSE)</f>
        <v>Individual</v>
      </c>
      <c r="Q784" s="3" t="s">
        <v>117</v>
      </c>
      <c r="R784" s="3" t="str" cm="1">
        <f t="array" ref="R784:Y784">VLOOKUP($Q784,Cars[],{2,3,4,5,6,7,8,9},FALSE)</f>
        <v>Kia</v>
      </c>
      <c r="S784" s="3" t="str">
        <v>Carens</v>
      </c>
      <c r="T784" s="3" t="str">
        <v>MPV</v>
      </c>
      <c r="U784" s="3" t="str">
        <v>Diesel</v>
      </c>
      <c r="V784" s="3" t="str">
        <v>Manual</v>
      </c>
      <c r="W784" s="3">
        <v>1200000</v>
      </c>
      <c r="X784" s="3">
        <v>2022</v>
      </c>
      <c r="Y784" s="3">
        <v>3</v>
      </c>
      <c r="Z784" s="3" t="s">
        <v>51</v>
      </c>
      <c r="AA784" s="3" t="str">
        <f>VLOOKUP(Z784,Dealers[],5,FALSE)</f>
        <v>North</v>
      </c>
      <c r="AB784" s="3" t="str" cm="1">
        <f t="array" ref="AB784:AE784">VLOOKUP($Z784,Dealers[],{2,7,8,9},FALSE)</f>
        <v>Panipat Motors</v>
      </c>
      <c r="AC784" s="3">
        <v>2012</v>
      </c>
      <c r="AD784" s="3">
        <v>10000</v>
      </c>
      <c r="AE784" s="3">
        <v>4.2</v>
      </c>
      <c r="AF784" s="3" t="s">
        <v>52</v>
      </c>
      <c r="AG784" s="3" t="str">
        <f>VLOOKUP($AF784,SalesPerson[],2,FALSE)</f>
        <v>Yash Bose</v>
      </c>
      <c r="AH784" s="3">
        <f>_xlfn.XLOOKUP(AG784,Salespersons!$B:$B,Salespersons!$G:$G,,0)</f>
        <v>7</v>
      </c>
      <c r="AI784" s="3" t="str">
        <f>_xlfn.XLOOKUP(AG784,Salespersons!$B:$B,Salespersons!$I:$I,,0)</f>
        <v>True</v>
      </c>
      <c r="AJ784" s="3" t="s">
        <v>30</v>
      </c>
      <c r="AK784" s="14">
        <f t="shared" si="72"/>
        <v>0</v>
      </c>
      <c r="AL784" s="5">
        <v>0</v>
      </c>
      <c r="AM784" s="5">
        <f t="shared" si="73"/>
        <v>1200000</v>
      </c>
      <c r="AN784" s="16">
        <f t="shared" si="77"/>
        <v>12</v>
      </c>
      <c r="AO784" s="3" t="s">
        <v>20</v>
      </c>
      <c r="AP784" s="3" t="s">
        <v>21</v>
      </c>
      <c r="AQ784" s="3" t="s">
        <v>33</v>
      </c>
      <c r="AR784" s="3" t="s">
        <v>47</v>
      </c>
      <c r="AS784" s="3" t="s">
        <v>4646</v>
      </c>
      <c r="AT784" s="3" t="s">
        <v>4646</v>
      </c>
      <c r="AU784" s="3" t="s">
        <v>4646</v>
      </c>
      <c r="AV784" s="3" t="s">
        <v>4646</v>
      </c>
      <c r="AW784" s="3" t="s">
        <v>4646</v>
      </c>
    </row>
    <row r="785" spans="1:49" x14ac:dyDescent="0.3">
      <c r="A785" s="3" t="s">
        <v>1443</v>
      </c>
      <c r="B785" s="4">
        <v>46086</v>
      </c>
      <c r="C785" s="4" t="str">
        <f t="shared" si="74"/>
        <v>Mar</v>
      </c>
      <c r="D785" s="4" t="str">
        <f t="shared" si="75"/>
        <v>2026</v>
      </c>
      <c r="E785" s="4">
        <v>46095</v>
      </c>
      <c r="F785" s="3" t="s">
        <v>23</v>
      </c>
      <c r="G785" s="3">
        <f t="shared" si="76"/>
        <v>9</v>
      </c>
      <c r="H785" s="3" t="s">
        <v>1444</v>
      </c>
      <c r="I785" s="3" t="str">
        <f>VLOOKUP($H785,Customers!$A$1:$I$721,2,FALSE)</f>
        <v>Gaurav Yadav</v>
      </c>
      <c r="J785" s="3" t="str">
        <f>VLOOKUP($H785,Customers!$A$1:$I$721,3,FALSE)</f>
        <v>Male</v>
      </c>
      <c r="K785" s="3">
        <f>VLOOKUP($H785,Customers!$A$1:$I$721,4,FALSE)</f>
        <v>21</v>
      </c>
      <c r="L785" s="3" t="str">
        <f>VLOOKUP($H785,Customers!$A$1:$I$721,5,FALSE)</f>
        <v>Ahmedabad</v>
      </c>
      <c r="M785" s="3" t="str">
        <f>VLOOKUP($H785,Customers!$A$1:$I$721,6,FALSE)</f>
        <v>Gujarat</v>
      </c>
      <c r="N785" s="3" t="str">
        <f>VLOOKUP($H785,Customers!$A$1:$I$721,7,FALSE)</f>
        <v>Engineer</v>
      </c>
      <c r="O785" s="3">
        <f>VLOOKUP($H785,Customers!$A$1:$I$721,8,FALSE)</f>
        <v>1980000</v>
      </c>
      <c r="P785" s="3" t="str">
        <f>VLOOKUP($H785,Customers!$A$1:$I$721,9,FALSE)</f>
        <v>Individual</v>
      </c>
      <c r="Q785" s="3" t="s">
        <v>125</v>
      </c>
      <c r="R785" s="3" t="str" cm="1">
        <f t="array" ref="R785:Y785">VLOOKUP($Q785,Cars[],{2,3,4,5,6,7,8,9},FALSE)</f>
        <v>Hyundai</v>
      </c>
      <c r="S785" s="3" t="str">
        <v>Creta</v>
      </c>
      <c r="T785" s="3" t="str">
        <v>SUV</v>
      </c>
      <c r="U785" s="3" t="str">
        <v>Diesel</v>
      </c>
      <c r="V785" s="3" t="str">
        <v>Automatic</v>
      </c>
      <c r="W785" s="3">
        <v>1250000</v>
      </c>
      <c r="X785" s="3">
        <v>2024</v>
      </c>
      <c r="Y785" s="3">
        <v>4</v>
      </c>
      <c r="Z785" s="3" t="s">
        <v>209</v>
      </c>
      <c r="AA785" s="3" t="str">
        <f>VLOOKUP(Z785,Dealers[],5,FALSE)</f>
        <v>West</v>
      </c>
      <c r="AB785" s="3" t="str" cm="1">
        <f t="array" ref="AB785:AE785">VLOOKUP($Z785,Dealers[],{2,7,8,9},FALSE)</f>
        <v>Ahmedabad Auto Hub</v>
      </c>
      <c r="AC785" s="3">
        <v>2011</v>
      </c>
      <c r="AD785" s="3">
        <v>12000</v>
      </c>
      <c r="AE785" s="3">
        <v>3.8</v>
      </c>
      <c r="AF785" s="3" t="s">
        <v>367</v>
      </c>
      <c r="AG785" s="3" t="str">
        <f>VLOOKUP($AF785,SalesPerson[],2,FALSE)</f>
        <v>Arjun Pillai</v>
      </c>
      <c r="AH785" s="3">
        <f>_xlfn.XLOOKUP(AG785,Salespersons!$B:$B,Salespersons!$G:$G,,0)</f>
        <v>6</v>
      </c>
      <c r="AI785" s="3" t="str">
        <f>_xlfn.XLOOKUP(AG785,Salespersons!$B:$B,Salespersons!$I:$I,,0)</f>
        <v>True</v>
      </c>
      <c r="AJ785" s="3" t="s">
        <v>45</v>
      </c>
      <c r="AK785" s="14">
        <f t="shared" si="72"/>
        <v>0</v>
      </c>
      <c r="AL785" s="5">
        <v>0</v>
      </c>
      <c r="AM785" s="5">
        <f t="shared" si="73"/>
        <v>1250000</v>
      </c>
      <c r="AN785" s="16">
        <f t="shared" si="77"/>
        <v>12.5</v>
      </c>
      <c r="AO785" s="3" t="s">
        <v>95</v>
      </c>
      <c r="AP785" s="3" t="s">
        <v>180</v>
      </c>
      <c r="AQ785" s="3" t="s">
        <v>86</v>
      </c>
      <c r="AR785" s="3" t="s">
        <v>24</v>
      </c>
      <c r="AS785" s="3" t="s">
        <v>4646</v>
      </c>
      <c r="AT785" s="3" t="s">
        <v>4646</v>
      </c>
      <c r="AU785" s="3" t="s">
        <v>4646</v>
      </c>
      <c r="AV785" s="3" t="s">
        <v>4646</v>
      </c>
      <c r="AW785" s="3" t="s">
        <v>4646</v>
      </c>
    </row>
    <row r="786" spans="1:49" x14ac:dyDescent="0.3">
      <c r="A786" s="3" t="s">
        <v>1445</v>
      </c>
      <c r="B786" s="4">
        <v>46089</v>
      </c>
      <c r="C786" s="4" t="str">
        <f t="shared" si="74"/>
        <v>Mar</v>
      </c>
      <c r="D786" s="4" t="str">
        <f t="shared" si="75"/>
        <v>2026</v>
      </c>
      <c r="E786" s="4">
        <v>46107</v>
      </c>
      <c r="F786" s="3" t="s">
        <v>23</v>
      </c>
      <c r="G786" s="3">
        <f t="shared" si="76"/>
        <v>18</v>
      </c>
      <c r="H786" s="3" t="s">
        <v>1446</v>
      </c>
      <c r="I786" s="3" t="str">
        <f>VLOOKUP($H786,Customers!$A$1:$I$721,2,FALSE)</f>
        <v>Kamal Bansal</v>
      </c>
      <c r="J786" s="3" t="str">
        <f>VLOOKUP($H786,Customers!$A$1:$I$721,3,FALSE)</f>
        <v>Male</v>
      </c>
      <c r="K786" s="3">
        <f>VLOOKUP($H786,Customers!$A$1:$I$721,4,FALSE)</f>
        <v>28</v>
      </c>
      <c r="L786" s="3" t="str">
        <f>VLOOKUP($H786,Customers!$A$1:$I$721,5,FALSE)</f>
        <v>Noida</v>
      </c>
      <c r="M786" s="3" t="str">
        <f>VLOOKUP($H786,Customers!$A$1:$I$721,6,FALSE)</f>
        <v>Uttar Pradesh</v>
      </c>
      <c r="N786" s="3" t="str">
        <f>VLOOKUP($H786,Customers!$A$1:$I$721,7,FALSE)</f>
        <v>Salaried - Private</v>
      </c>
      <c r="O786" s="3">
        <f>VLOOKUP($H786,Customers!$A$1:$I$721,8,FALSE)</f>
        <v>1050000</v>
      </c>
      <c r="P786" s="3" t="str">
        <f>VLOOKUP($H786,Customers!$A$1:$I$721,9,FALSE)</f>
        <v>Individual</v>
      </c>
      <c r="Q786" s="3" t="s">
        <v>67</v>
      </c>
      <c r="R786" s="3" t="str" cm="1">
        <f t="array" ref="R786:Y786">VLOOKUP($Q786,Cars[],{2,3,4,5,6,7,8,9},FALSE)</f>
        <v>Maruti Suzuki</v>
      </c>
      <c r="S786" s="3" t="str">
        <v>Dzire</v>
      </c>
      <c r="T786" s="3" t="str">
        <v>Sedan</v>
      </c>
      <c r="U786" s="3" t="str">
        <v>Petrol</v>
      </c>
      <c r="V786" s="3" t="str">
        <v>Manual</v>
      </c>
      <c r="W786" s="3">
        <v>690000</v>
      </c>
      <c r="X786" s="3">
        <v>2024</v>
      </c>
      <c r="Y786" s="3">
        <v>3</v>
      </c>
      <c r="Z786" s="3" t="s">
        <v>112</v>
      </c>
      <c r="AA786" s="3" t="str">
        <f>VLOOKUP(Z786,Dealers[],5,FALSE)</f>
        <v>North</v>
      </c>
      <c r="AB786" s="3" t="str" cm="1">
        <f t="array" ref="AB786:AE786">VLOOKUP($Z786,Dealers[],{2,7,8,9},FALSE)</f>
        <v>Noida Car World</v>
      </c>
      <c r="AC786" s="3">
        <v>2007</v>
      </c>
      <c r="AD786" s="3">
        <v>10000</v>
      </c>
      <c r="AE786" s="3">
        <v>3.8</v>
      </c>
      <c r="AF786" s="3" t="s">
        <v>216</v>
      </c>
      <c r="AG786" s="3" t="str">
        <f>VLOOKUP($AF786,SalesPerson[],2,FALSE)</f>
        <v>Imran Joshi</v>
      </c>
      <c r="AH786" s="3">
        <f>_xlfn.XLOOKUP(AG786,Salespersons!$B:$B,Salespersons!$G:$G,,0)</f>
        <v>4</v>
      </c>
      <c r="AI786" s="3" t="str">
        <f>_xlfn.XLOOKUP(AG786,Salespersons!$B:$B,Salespersons!$I:$I,,0)</f>
        <v>True</v>
      </c>
      <c r="AJ786" s="3" t="s">
        <v>59</v>
      </c>
      <c r="AK786" s="14">
        <f t="shared" si="72"/>
        <v>2.6086956521739129E-2</v>
      </c>
      <c r="AL786" s="5">
        <v>18000</v>
      </c>
      <c r="AM786" s="5">
        <f t="shared" si="73"/>
        <v>672000</v>
      </c>
      <c r="AN786" s="16">
        <f t="shared" si="77"/>
        <v>6.72</v>
      </c>
      <c r="AO786" s="3" t="s">
        <v>20</v>
      </c>
      <c r="AP786" s="3" t="s">
        <v>21</v>
      </c>
      <c r="AQ786" s="3" t="s">
        <v>119</v>
      </c>
      <c r="AR786" s="3" t="s">
        <v>24</v>
      </c>
      <c r="AS786" s="3" t="str" cm="1">
        <f t="array" ref="AS786:AW786">VLOOKUP($A786,Feedback[],{2,4,5,6,7},FALSE)</f>
        <v>FB0407</v>
      </c>
      <c r="AT786" s="3">
        <v>2</v>
      </c>
      <c r="AU786" s="3">
        <v>4</v>
      </c>
      <c r="AV786" s="3" t="str">
        <v>Phone</v>
      </c>
      <c r="AW786" s="3" t="str">
        <v>Pricing</v>
      </c>
    </row>
    <row r="787" spans="1:49" x14ac:dyDescent="0.3">
      <c r="A787" s="3" t="s">
        <v>1447</v>
      </c>
      <c r="B787" s="4">
        <v>46089</v>
      </c>
      <c r="C787" s="4" t="str">
        <f t="shared" si="74"/>
        <v>Mar</v>
      </c>
      <c r="D787" s="4" t="str">
        <f t="shared" si="75"/>
        <v>2026</v>
      </c>
      <c r="E787" s="4">
        <v>46108</v>
      </c>
      <c r="F787" s="3" t="s">
        <v>23</v>
      </c>
      <c r="G787" s="3">
        <f t="shared" si="76"/>
        <v>19</v>
      </c>
      <c r="H787" s="3" t="s">
        <v>292</v>
      </c>
      <c r="I787" s="3" t="str">
        <f>VLOOKUP($H787,Customers!$A$1:$I$721,2,FALSE)</f>
        <v>Nisha Mishra</v>
      </c>
      <c r="J787" s="3" t="str">
        <f>VLOOKUP($H787,Customers!$A$1:$I$721,3,FALSE)</f>
        <v>Female</v>
      </c>
      <c r="K787" s="3">
        <f>VLOOKUP($H787,Customers!$A$1:$I$721,4,FALSE)</f>
        <v>21</v>
      </c>
      <c r="L787" s="3" t="str">
        <f>VLOOKUP($H787,Customers!$A$1:$I$721,5,FALSE)</f>
        <v>Indore</v>
      </c>
      <c r="M787" s="3" t="str">
        <f>VLOOKUP($H787,Customers!$A$1:$I$721,6,FALSE)</f>
        <v>Madhya Pradesh</v>
      </c>
      <c r="N787" s="3" t="str">
        <f>VLOOKUP($H787,Customers!$A$1:$I$721,7,FALSE)</f>
        <v>Farmer</v>
      </c>
      <c r="O787" s="3">
        <f>VLOOKUP($H787,Customers!$A$1:$I$721,8,FALSE)</f>
        <v>820000</v>
      </c>
      <c r="P787" s="3" t="str">
        <f>VLOOKUP($H787,Customers!$A$1:$I$721,9,FALSE)</f>
        <v>Individual</v>
      </c>
      <c r="Q787" s="3" t="s">
        <v>138</v>
      </c>
      <c r="R787" s="3" t="str" cm="1">
        <f t="array" ref="R787:Y787">VLOOKUP($Q787,Cars[],{2,3,4,5,6,7,8,9},FALSE)</f>
        <v>Tata</v>
      </c>
      <c r="S787" s="3" t="str">
        <v>Nexon</v>
      </c>
      <c r="T787" s="3" t="str">
        <v>SUV</v>
      </c>
      <c r="U787" s="3" t="str">
        <v>Diesel</v>
      </c>
      <c r="V787" s="3" t="str">
        <v>Manual</v>
      </c>
      <c r="W787" s="3">
        <v>950000</v>
      </c>
      <c r="X787" s="3">
        <v>2023</v>
      </c>
      <c r="Y787" s="3">
        <v>3</v>
      </c>
      <c r="Z787" s="3" t="s">
        <v>73</v>
      </c>
      <c r="AA787" s="3" t="str">
        <f>VLOOKUP(Z787,Dealers[],5,FALSE)</f>
        <v>Central</v>
      </c>
      <c r="AB787" s="3" t="str" cm="1">
        <f t="array" ref="AB787:AE787">VLOOKUP($Z787,Dealers[],{2,7,8,9},FALSE)</f>
        <v>Indore Wheels</v>
      </c>
      <c r="AC787" s="3">
        <v>2019</v>
      </c>
      <c r="AD787" s="3">
        <v>3000</v>
      </c>
      <c r="AE787" s="3">
        <v>4.7</v>
      </c>
      <c r="AF787" s="3" t="s">
        <v>381</v>
      </c>
      <c r="AG787" s="3" t="str">
        <f>VLOOKUP($AF787,SalesPerson[],2,FALSE)</f>
        <v>Priya Joshi</v>
      </c>
      <c r="AH787" s="3">
        <f>_xlfn.XLOOKUP(AG787,Salespersons!$B:$B,Salespersons!$G:$G,,0)</f>
        <v>5</v>
      </c>
      <c r="AI787" s="3" t="str">
        <f>_xlfn.XLOOKUP(AG787,Salespersons!$B:$B,Salespersons!$I:$I,,0)</f>
        <v>True</v>
      </c>
      <c r="AJ787" s="3" t="s">
        <v>253</v>
      </c>
      <c r="AK787" s="14">
        <f t="shared" si="72"/>
        <v>3.8947368421052633E-2</v>
      </c>
      <c r="AL787" s="5">
        <v>37000</v>
      </c>
      <c r="AM787" s="5">
        <f t="shared" si="73"/>
        <v>913000</v>
      </c>
      <c r="AN787" s="16">
        <f t="shared" si="77"/>
        <v>9.1300000000000008</v>
      </c>
      <c r="AO787" s="3" t="s">
        <v>31</v>
      </c>
      <c r="AP787" s="3" t="s">
        <v>39</v>
      </c>
      <c r="AQ787" s="3" t="s">
        <v>86</v>
      </c>
      <c r="AR787" s="3" t="s">
        <v>24</v>
      </c>
      <c r="AS787" s="3" t="s">
        <v>4646</v>
      </c>
      <c r="AT787" s="3" t="s">
        <v>4646</v>
      </c>
      <c r="AU787" s="3" t="s">
        <v>4646</v>
      </c>
      <c r="AV787" s="3" t="s">
        <v>4646</v>
      </c>
      <c r="AW787" s="3" t="s">
        <v>4646</v>
      </c>
    </row>
    <row r="788" spans="1:49" x14ac:dyDescent="0.3">
      <c r="A788" s="3" t="s">
        <v>1448</v>
      </c>
      <c r="B788" s="4">
        <v>46090</v>
      </c>
      <c r="C788" s="4" t="str">
        <f t="shared" si="74"/>
        <v>Mar</v>
      </c>
      <c r="D788" s="4" t="str">
        <f t="shared" si="75"/>
        <v>2026</v>
      </c>
      <c r="E788" s="4">
        <v>46117</v>
      </c>
      <c r="F788" s="3" t="s">
        <v>23</v>
      </c>
      <c r="G788" s="3">
        <f t="shared" si="76"/>
        <v>27</v>
      </c>
      <c r="H788" s="3" t="s">
        <v>1449</v>
      </c>
      <c r="I788" s="3" t="str">
        <f>VLOOKUP($H788,Customers!$A$1:$I$721,2,FALSE)</f>
        <v>Ravi Agarwal</v>
      </c>
      <c r="J788" s="3" t="str">
        <f>VLOOKUP($H788,Customers!$A$1:$I$721,3,FALSE)</f>
        <v>Male</v>
      </c>
      <c r="K788" s="3">
        <f>VLOOKUP($H788,Customers!$A$1:$I$721,4,FALSE)</f>
        <v>49</v>
      </c>
      <c r="L788" s="3" t="str">
        <f>VLOOKUP($H788,Customers!$A$1:$I$721,5,FALSE)</f>
        <v>Surat</v>
      </c>
      <c r="M788" s="3" t="str">
        <f>VLOOKUP($H788,Customers!$A$1:$I$721,6,FALSE)</f>
        <v>Gujarat</v>
      </c>
      <c r="N788" s="3" t="str">
        <f>VLOOKUP($H788,Customers!$A$1:$I$721,7,FALSE)</f>
        <v>Salaried - Private</v>
      </c>
      <c r="O788" s="3">
        <f>VLOOKUP($H788,Customers!$A$1:$I$721,8,FALSE)</f>
        <v>810000</v>
      </c>
      <c r="P788" s="3" t="str">
        <f>VLOOKUP($H788,Customers!$A$1:$I$721,9,FALSE)</f>
        <v>Individual</v>
      </c>
      <c r="Q788" s="3" t="s">
        <v>56</v>
      </c>
      <c r="R788" s="3" t="str" cm="1">
        <f t="array" ref="R788:Y788">VLOOKUP($Q788,Cars[],{2,3,4,5,6,7,8,9},FALSE)</f>
        <v>Maruti Suzuki</v>
      </c>
      <c r="S788" s="3" t="str">
        <v>Baleno</v>
      </c>
      <c r="T788" s="3" t="str">
        <v>Hatchback</v>
      </c>
      <c r="U788" s="3" t="str">
        <v>Petrol</v>
      </c>
      <c r="V788" s="3" t="str">
        <v>Automatic</v>
      </c>
      <c r="W788" s="3">
        <v>760000</v>
      </c>
      <c r="X788" s="3">
        <v>2022</v>
      </c>
      <c r="Y788" s="3">
        <v>2</v>
      </c>
      <c r="Z788" s="3" t="s">
        <v>209</v>
      </c>
      <c r="AA788" s="3" t="str">
        <f>VLOOKUP(Z788,Dealers[],5,FALSE)</f>
        <v>West</v>
      </c>
      <c r="AB788" s="3" t="str" cm="1">
        <f t="array" ref="AB788:AE788">VLOOKUP($Z788,Dealers[],{2,7,8,9},FALSE)</f>
        <v>Ahmedabad Auto Hub</v>
      </c>
      <c r="AC788" s="3">
        <v>2011</v>
      </c>
      <c r="AD788" s="3">
        <v>12000</v>
      </c>
      <c r="AE788" s="3">
        <v>3.8</v>
      </c>
      <c r="AF788" s="3" t="s">
        <v>329</v>
      </c>
      <c r="AG788" s="3" t="str">
        <f>VLOOKUP($AF788,SalesPerson[],2,FALSE)</f>
        <v>Nitin Das</v>
      </c>
      <c r="AH788" s="3">
        <f>_xlfn.XLOOKUP(AG788,Salespersons!$B:$B,Salespersons!$G:$G,,0)</f>
        <v>5</v>
      </c>
      <c r="AI788" s="3" t="str">
        <f>_xlfn.XLOOKUP(AG788,Salespersons!$B:$B,Salespersons!$I:$I,,0)</f>
        <v>True</v>
      </c>
      <c r="AJ788" s="3" t="s">
        <v>19</v>
      </c>
      <c r="AK788" s="14">
        <f t="shared" si="72"/>
        <v>4.736842105263158E-2</v>
      </c>
      <c r="AL788" s="5">
        <v>36000</v>
      </c>
      <c r="AM788" s="5">
        <f t="shared" si="73"/>
        <v>724000</v>
      </c>
      <c r="AN788" s="16">
        <f t="shared" si="77"/>
        <v>7.24</v>
      </c>
      <c r="AO788" s="3" t="s">
        <v>95</v>
      </c>
      <c r="AP788" s="3" t="s">
        <v>39</v>
      </c>
      <c r="AQ788" s="3" t="s">
        <v>122</v>
      </c>
      <c r="AR788" s="3" t="s">
        <v>24</v>
      </c>
      <c r="AS788" s="3" t="s">
        <v>4646</v>
      </c>
      <c r="AT788" s="3" t="s">
        <v>4646</v>
      </c>
      <c r="AU788" s="3" t="s">
        <v>4646</v>
      </c>
      <c r="AV788" s="3" t="s">
        <v>4646</v>
      </c>
      <c r="AW788" s="3" t="s">
        <v>4646</v>
      </c>
    </row>
    <row r="789" spans="1:49" x14ac:dyDescent="0.3">
      <c r="A789" s="3" t="s">
        <v>1450</v>
      </c>
      <c r="B789" s="4">
        <v>46091</v>
      </c>
      <c r="C789" s="4" t="str">
        <f t="shared" si="74"/>
        <v>Mar</v>
      </c>
      <c r="D789" s="4" t="str">
        <f t="shared" si="75"/>
        <v>2026</v>
      </c>
      <c r="E789" s="4">
        <v>46107</v>
      </c>
      <c r="F789" s="3" t="s">
        <v>23</v>
      </c>
      <c r="G789" s="3">
        <f t="shared" si="76"/>
        <v>16</v>
      </c>
      <c r="H789" s="3" t="s">
        <v>1451</v>
      </c>
      <c r="I789" s="3" t="str">
        <f>VLOOKUP($H789,Customers!$A$1:$I$721,2,FALSE)</f>
        <v>Pradeep Verma</v>
      </c>
      <c r="J789" s="3" t="str">
        <f>VLOOKUP($H789,Customers!$A$1:$I$721,3,FALSE)</f>
        <v>Male</v>
      </c>
      <c r="K789" s="3">
        <f>VLOOKUP($H789,Customers!$A$1:$I$721,4,FALSE)</f>
        <v>55</v>
      </c>
      <c r="L789" s="3" t="str">
        <f>VLOOKUP($H789,Customers!$A$1:$I$721,5,FALSE)</f>
        <v>Ludhiana</v>
      </c>
      <c r="M789" s="3" t="str">
        <f>VLOOKUP($H789,Customers!$A$1:$I$721,6,FALSE)</f>
        <v>Punjab</v>
      </c>
      <c r="N789" s="3" t="str">
        <f>VLOOKUP($H789,Customers!$A$1:$I$721,7,FALSE)</f>
        <v>Salaried - Government</v>
      </c>
      <c r="O789" s="3">
        <f>VLOOKUP($H789,Customers!$A$1:$I$721,8,FALSE)</f>
        <v>880000</v>
      </c>
      <c r="P789" s="3" t="str">
        <f>VLOOKUP($H789,Customers!$A$1:$I$721,9,FALSE)</f>
        <v>Individual</v>
      </c>
      <c r="Q789" s="3" t="s">
        <v>42</v>
      </c>
      <c r="R789" s="3" t="str" cm="1">
        <f t="array" ref="R789:Y789">VLOOKUP($Q789,Cars[],{2,3,4,5,6,7,8,9},FALSE)</f>
        <v>Maruti Suzuki</v>
      </c>
      <c r="S789" s="3" t="str">
        <v>Swift</v>
      </c>
      <c r="T789" s="3" t="str">
        <v>Hatchback</v>
      </c>
      <c r="U789" s="3" t="str">
        <v>Petrol</v>
      </c>
      <c r="V789" s="3" t="str">
        <v>Manual</v>
      </c>
      <c r="W789" s="3">
        <v>650000</v>
      </c>
      <c r="X789" s="3">
        <v>2024</v>
      </c>
      <c r="Y789" s="3">
        <v>3</v>
      </c>
      <c r="Z789" s="3" t="s">
        <v>28</v>
      </c>
      <c r="AA789" s="3" t="str">
        <f>VLOOKUP(Z789,Dealers[],5,FALSE)</f>
        <v>North</v>
      </c>
      <c r="AB789" s="3" t="str" cm="1">
        <f t="array" ref="AB789:AE789">VLOOKUP($Z789,Dealers[],{2,7,8,9},FALSE)</f>
        <v>Ludhiana Wheels</v>
      </c>
      <c r="AC789" s="3">
        <v>2010</v>
      </c>
      <c r="AD789" s="3">
        <v>12000</v>
      </c>
      <c r="AE789" s="3">
        <v>4</v>
      </c>
      <c r="AF789" s="3" t="s">
        <v>29</v>
      </c>
      <c r="AG789" s="3" t="str">
        <f>VLOOKUP($AF789,SalesPerson[],2,FALSE)</f>
        <v>Harsh Nair</v>
      </c>
      <c r="AH789" s="3">
        <f>_xlfn.XLOOKUP(AG789,Salespersons!$B:$B,Salespersons!$G:$G,,0)</f>
        <v>8</v>
      </c>
      <c r="AI789" s="3" t="str">
        <f>_xlfn.XLOOKUP(AG789,Salespersons!$B:$B,Salespersons!$I:$I,,0)</f>
        <v>True</v>
      </c>
      <c r="AJ789" s="3" t="s">
        <v>75</v>
      </c>
      <c r="AK789" s="14">
        <f t="shared" si="72"/>
        <v>4.6153846153846156E-2</v>
      </c>
      <c r="AL789" s="5">
        <v>30000</v>
      </c>
      <c r="AM789" s="5">
        <f t="shared" si="73"/>
        <v>620000</v>
      </c>
      <c r="AN789" s="16">
        <f t="shared" si="77"/>
        <v>6.2</v>
      </c>
      <c r="AO789" s="3" t="s">
        <v>20</v>
      </c>
      <c r="AP789" s="3" t="s">
        <v>21</v>
      </c>
      <c r="AQ789" s="3" t="s">
        <v>22</v>
      </c>
      <c r="AR789" s="3" t="s">
        <v>24</v>
      </c>
      <c r="AS789" s="3" t="str" cm="1">
        <f t="array" ref="AS789:AW789">VLOOKUP($A789,Feedback[],{2,4,5,6,7},FALSE)</f>
        <v>FB0408</v>
      </c>
      <c r="AT789" s="3">
        <v>1</v>
      </c>
      <c r="AU789" s="3">
        <v>1</v>
      </c>
      <c r="AV789" s="3" t="str">
        <v>Online Survey</v>
      </c>
      <c r="AW789" s="3" t="str">
        <v>After-Sales Support</v>
      </c>
    </row>
    <row r="790" spans="1:49" x14ac:dyDescent="0.3">
      <c r="A790" s="3" t="s">
        <v>1452</v>
      </c>
      <c r="B790" s="4">
        <v>46091</v>
      </c>
      <c r="C790" s="4" t="str">
        <f t="shared" si="74"/>
        <v>Mar</v>
      </c>
      <c r="D790" s="4" t="str">
        <f t="shared" si="75"/>
        <v>2026</v>
      </c>
      <c r="E790" s="4">
        <v>46095</v>
      </c>
      <c r="F790" s="3" t="s">
        <v>23</v>
      </c>
      <c r="G790" s="3">
        <f t="shared" si="76"/>
        <v>4</v>
      </c>
      <c r="H790" s="3" t="s">
        <v>324</v>
      </c>
      <c r="I790" s="3" t="str">
        <f>VLOOKUP($H790,Customers!$A$1:$I$721,2,FALSE)</f>
        <v>Vivek Pillai</v>
      </c>
      <c r="J790" s="3" t="str">
        <f>VLOOKUP($H790,Customers!$A$1:$I$721,3,FALSE)</f>
        <v>Male</v>
      </c>
      <c r="K790" s="3">
        <f>VLOOKUP($H790,Customers!$A$1:$I$721,4,FALSE)</f>
        <v>21</v>
      </c>
      <c r="L790" s="3" t="str">
        <f>VLOOKUP($H790,Customers!$A$1:$I$721,5,FALSE)</f>
        <v>Ahmedabad</v>
      </c>
      <c r="M790" s="3" t="str">
        <f>VLOOKUP($H790,Customers!$A$1:$I$721,6,FALSE)</f>
        <v>Gujarat</v>
      </c>
      <c r="N790" s="3" t="str">
        <f>VLOOKUP($H790,Customers!$A$1:$I$721,7,FALSE)</f>
        <v>Salaried - Government</v>
      </c>
      <c r="O790" s="3">
        <f>VLOOKUP($H790,Customers!$A$1:$I$721,8,FALSE)</f>
        <v>1220000</v>
      </c>
      <c r="P790" s="3" t="str">
        <f>VLOOKUP($H790,Customers!$A$1:$I$721,9,FALSE)</f>
        <v>Individual</v>
      </c>
      <c r="Q790" s="3" t="s">
        <v>56</v>
      </c>
      <c r="R790" s="3" t="str" cm="1">
        <f t="array" ref="R790:Y790">VLOOKUP($Q790,Cars[],{2,3,4,5,6,7,8,9},FALSE)</f>
        <v>Maruti Suzuki</v>
      </c>
      <c r="S790" s="3" t="str">
        <v>Baleno</v>
      </c>
      <c r="T790" s="3" t="str">
        <v>Hatchback</v>
      </c>
      <c r="U790" s="3" t="str">
        <v>Petrol</v>
      </c>
      <c r="V790" s="3" t="str">
        <v>Automatic</v>
      </c>
      <c r="W790" s="3">
        <v>760000</v>
      </c>
      <c r="X790" s="3">
        <v>2022</v>
      </c>
      <c r="Y790" s="3">
        <v>2</v>
      </c>
      <c r="Z790" s="3" t="s">
        <v>225</v>
      </c>
      <c r="AA790" s="3" t="str">
        <f>VLOOKUP(Z790,Dealers[],5,FALSE)</f>
        <v>West</v>
      </c>
      <c r="AB790" s="3" t="str" cm="1">
        <f t="array" ref="AB790:AE790">VLOOKUP($Z790,Dealers[],{2,7,8,9},FALSE)</f>
        <v>Surat Autoplex</v>
      </c>
      <c r="AC790" s="3">
        <v>2010</v>
      </c>
      <c r="AD790" s="3">
        <v>10000</v>
      </c>
      <c r="AE790" s="3">
        <v>4.4000000000000004</v>
      </c>
      <c r="AF790" s="3" t="s">
        <v>585</v>
      </c>
      <c r="AG790" s="3" t="str">
        <f>VLOOKUP($AF790,SalesPerson[],2,FALSE)</f>
        <v>Jatin Chauhan</v>
      </c>
      <c r="AH790" s="3">
        <f>_xlfn.XLOOKUP(AG790,Salespersons!$B:$B,Salespersons!$G:$G,,0)</f>
        <v>6</v>
      </c>
      <c r="AI790" s="3" t="str">
        <f>_xlfn.XLOOKUP(AG790,Salespersons!$B:$B,Salespersons!$I:$I,,0)</f>
        <v>True</v>
      </c>
      <c r="AJ790" s="3" t="s">
        <v>30</v>
      </c>
      <c r="AK790" s="14">
        <f t="shared" si="72"/>
        <v>9.2105263157894728E-3</v>
      </c>
      <c r="AL790" s="5">
        <v>7000</v>
      </c>
      <c r="AM790" s="5">
        <f t="shared" si="73"/>
        <v>753000</v>
      </c>
      <c r="AN790" s="16">
        <f t="shared" si="77"/>
        <v>7.53</v>
      </c>
      <c r="AO790" s="3" t="s">
        <v>95</v>
      </c>
      <c r="AP790" s="3" t="s">
        <v>100</v>
      </c>
      <c r="AQ790" s="3" t="s">
        <v>33</v>
      </c>
      <c r="AR790" s="3" t="s">
        <v>24</v>
      </c>
      <c r="AS790" s="3" t="s">
        <v>4646</v>
      </c>
      <c r="AT790" s="3" t="s">
        <v>4646</v>
      </c>
      <c r="AU790" s="3" t="s">
        <v>4646</v>
      </c>
      <c r="AV790" s="3" t="s">
        <v>4646</v>
      </c>
      <c r="AW790" s="3" t="s">
        <v>4646</v>
      </c>
    </row>
    <row r="791" spans="1:49" x14ac:dyDescent="0.3">
      <c r="A791" s="3" t="s">
        <v>1453</v>
      </c>
      <c r="B791" s="4">
        <v>46091</v>
      </c>
      <c r="C791" s="4" t="str">
        <f t="shared" si="74"/>
        <v>Mar</v>
      </c>
      <c r="D791" s="4" t="str">
        <f t="shared" si="75"/>
        <v>2026</v>
      </c>
      <c r="E791" s="4">
        <v>46111</v>
      </c>
      <c r="F791" s="3" t="s">
        <v>23</v>
      </c>
      <c r="G791" s="3">
        <f t="shared" si="76"/>
        <v>20</v>
      </c>
      <c r="H791" s="3" t="s">
        <v>265</v>
      </c>
      <c r="I791" s="3" t="str">
        <f>VLOOKUP($H791,Customers!$A$1:$I$721,2,FALSE)</f>
        <v>Ravi Singh</v>
      </c>
      <c r="J791" s="3" t="str">
        <f>VLOOKUP($H791,Customers!$A$1:$I$721,3,FALSE)</f>
        <v>Male</v>
      </c>
      <c r="K791" s="3">
        <f>VLOOKUP($H791,Customers!$A$1:$I$721,4,FALSE)</f>
        <v>31</v>
      </c>
      <c r="L791" s="3" t="str">
        <f>VLOOKUP($H791,Customers!$A$1:$I$721,5,FALSE)</f>
        <v>Bhubaneswar</v>
      </c>
      <c r="M791" s="3" t="str">
        <f>VLOOKUP($H791,Customers!$A$1:$I$721,6,FALSE)</f>
        <v>Odisha</v>
      </c>
      <c r="N791" s="3" t="str">
        <f>VLOOKUP($H791,Customers!$A$1:$I$721,7,FALSE)</f>
        <v>Teacher</v>
      </c>
      <c r="O791" s="3">
        <f>VLOOKUP($H791,Customers!$A$1:$I$721,8,FALSE)</f>
        <v>590000</v>
      </c>
      <c r="P791" s="3" t="str">
        <f>VLOOKUP($H791,Customers!$A$1:$I$721,9,FALSE)</f>
        <v>Individual</v>
      </c>
      <c r="Q791" s="3" t="s">
        <v>62</v>
      </c>
      <c r="R791" s="3" t="str" cm="1">
        <f t="array" ref="R791:Y791">VLOOKUP($Q791,Cars[],{2,3,4,5,6,7,8,9},FALSE)</f>
        <v>Honda</v>
      </c>
      <c r="S791" s="3" t="str">
        <v>City</v>
      </c>
      <c r="T791" s="3" t="str">
        <v>Sedan</v>
      </c>
      <c r="U791" s="3" t="str">
        <v>Petrol</v>
      </c>
      <c r="V791" s="3" t="str">
        <v>Automatic</v>
      </c>
      <c r="W791" s="3">
        <v>1250000</v>
      </c>
      <c r="X791" s="3">
        <v>2023</v>
      </c>
      <c r="Y791" s="3">
        <v>4</v>
      </c>
      <c r="Z791" s="3" t="s">
        <v>63</v>
      </c>
      <c r="AA791" s="3" t="str">
        <f>VLOOKUP(Z791,Dealers[],5,FALSE)</f>
        <v>East</v>
      </c>
      <c r="AB791" s="3" t="str" cm="1">
        <f t="array" ref="AB791:AE791">VLOOKUP($Z791,Dealers[],{2,7,8,9},FALSE)</f>
        <v>Bhubaneswar Motors</v>
      </c>
      <c r="AC791" s="3">
        <v>2008</v>
      </c>
      <c r="AD791" s="3">
        <v>4500</v>
      </c>
      <c r="AE791" s="3">
        <v>4.3</v>
      </c>
      <c r="AF791" s="3" t="s">
        <v>64</v>
      </c>
      <c r="AG791" s="3" t="str">
        <f>VLOOKUP($AF791,SalesPerson[],2,FALSE)</f>
        <v>Akash Jain</v>
      </c>
      <c r="AH791" s="3">
        <f>_xlfn.XLOOKUP(AG791,Salespersons!$B:$B,Salespersons!$G:$G,,0)</f>
        <v>5</v>
      </c>
      <c r="AI791" s="3" t="str">
        <f>_xlfn.XLOOKUP(AG791,Salespersons!$B:$B,Salespersons!$I:$I,,0)</f>
        <v>True</v>
      </c>
      <c r="AJ791" s="3" t="s">
        <v>45</v>
      </c>
      <c r="AK791" s="14">
        <f t="shared" si="72"/>
        <v>0</v>
      </c>
      <c r="AL791" s="5">
        <v>0</v>
      </c>
      <c r="AM791" s="5">
        <f t="shared" si="73"/>
        <v>1250000</v>
      </c>
      <c r="AN791" s="16">
        <f t="shared" si="77"/>
        <v>12.5</v>
      </c>
      <c r="AO791" s="3" t="s">
        <v>95</v>
      </c>
      <c r="AP791" s="3" t="s">
        <v>100</v>
      </c>
      <c r="AQ791" s="3" t="s">
        <v>33</v>
      </c>
      <c r="AR791" s="3" t="s">
        <v>24</v>
      </c>
      <c r="AS791" s="3" t="s">
        <v>4646</v>
      </c>
      <c r="AT791" s="3" t="s">
        <v>4646</v>
      </c>
      <c r="AU791" s="3" t="s">
        <v>4646</v>
      </c>
      <c r="AV791" s="3" t="s">
        <v>4646</v>
      </c>
      <c r="AW791" s="3" t="s">
        <v>4646</v>
      </c>
    </row>
    <row r="792" spans="1:49" x14ac:dyDescent="0.3">
      <c r="A792" s="3" t="s">
        <v>1454</v>
      </c>
      <c r="B792" s="4">
        <v>46093</v>
      </c>
      <c r="C792" s="4" t="str">
        <f t="shared" si="74"/>
        <v>Mar</v>
      </c>
      <c r="D792" s="4" t="str">
        <f t="shared" si="75"/>
        <v>2026</v>
      </c>
      <c r="E792" s="4">
        <v>46115</v>
      </c>
      <c r="F792" s="3" t="s">
        <v>23</v>
      </c>
      <c r="G792" s="3">
        <f t="shared" si="76"/>
        <v>22</v>
      </c>
      <c r="H792" s="3" t="s">
        <v>1255</v>
      </c>
      <c r="I792" s="3" t="str">
        <f>VLOOKUP($H792,Customers!$A$1:$I$721,2,FALSE)</f>
        <v>Karan Verma</v>
      </c>
      <c r="J792" s="3" t="str">
        <f>VLOOKUP($H792,Customers!$A$1:$I$721,3,FALSE)</f>
        <v>Male</v>
      </c>
      <c r="K792" s="3">
        <f>VLOOKUP($H792,Customers!$A$1:$I$721,4,FALSE)</f>
        <v>33</v>
      </c>
      <c r="L792" s="3" t="str">
        <f>VLOOKUP($H792,Customers!$A$1:$I$721,5,FALSE)</f>
        <v>Bhubaneswar</v>
      </c>
      <c r="M792" s="3" t="str">
        <f>VLOOKUP($H792,Customers!$A$1:$I$721,6,FALSE)</f>
        <v>Odisha</v>
      </c>
      <c r="N792" s="3" t="str">
        <f>VLOOKUP($H792,Customers!$A$1:$I$721,7,FALSE)</f>
        <v>Salaried - Private</v>
      </c>
      <c r="O792" s="3">
        <f>VLOOKUP($H792,Customers!$A$1:$I$721,8,FALSE)</f>
        <v>1260000</v>
      </c>
      <c r="P792" s="3" t="str">
        <f>VLOOKUP($H792,Customers!$A$1:$I$721,9,FALSE)</f>
        <v>Individual</v>
      </c>
      <c r="Q792" s="3" t="s">
        <v>125</v>
      </c>
      <c r="R792" s="3" t="str" cm="1">
        <f t="array" ref="R792:Y792">VLOOKUP($Q792,Cars[],{2,3,4,5,6,7,8,9},FALSE)</f>
        <v>Hyundai</v>
      </c>
      <c r="S792" s="3" t="str">
        <v>Creta</v>
      </c>
      <c r="T792" s="3" t="str">
        <v>SUV</v>
      </c>
      <c r="U792" s="3" t="str">
        <v>Diesel</v>
      </c>
      <c r="V792" s="3" t="str">
        <v>Automatic</v>
      </c>
      <c r="W792" s="3">
        <v>1250000</v>
      </c>
      <c r="X792" s="3">
        <v>2024</v>
      </c>
      <c r="Y792" s="3">
        <v>4</v>
      </c>
      <c r="Z792" s="3" t="s">
        <v>63</v>
      </c>
      <c r="AA792" s="3" t="str">
        <f>VLOOKUP(Z792,Dealers[],5,FALSE)</f>
        <v>East</v>
      </c>
      <c r="AB792" s="3" t="str" cm="1">
        <f t="array" ref="AB792:AE792">VLOOKUP($Z792,Dealers[],{2,7,8,9},FALSE)</f>
        <v>Bhubaneswar Motors</v>
      </c>
      <c r="AC792" s="3">
        <v>2008</v>
      </c>
      <c r="AD792" s="3">
        <v>4500</v>
      </c>
      <c r="AE792" s="3">
        <v>4.3</v>
      </c>
      <c r="AF792" s="3" t="s">
        <v>503</v>
      </c>
      <c r="AG792" s="3" t="str">
        <f>VLOOKUP($AF792,SalesPerson[],2,FALSE)</f>
        <v>Tarun Saini</v>
      </c>
      <c r="AH792" s="3">
        <f>_xlfn.XLOOKUP(AG792,Salespersons!$B:$B,Salespersons!$G:$G,,0)</f>
        <v>7</v>
      </c>
      <c r="AI792" s="3" t="str">
        <f>_xlfn.XLOOKUP(AG792,Salespersons!$B:$B,Salespersons!$I:$I,,0)</f>
        <v>True</v>
      </c>
      <c r="AJ792" s="3" t="s">
        <v>75</v>
      </c>
      <c r="AK792" s="14">
        <f t="shared" si="72"/>
        <v>4.3999999999999997E-2</v>
      </c>
      <c r="AL792" s="5">
        <v>55000</v>
      </c>
      <c r="AM792" s="5">
        <f t="shared" si="73"/>
        <v>1195000</v>
      </c>
      <c r="AN792" s="16">
        <f t="shared" si="77"/>
        <v>11.95</v>
      </c>
      <c r="AO792" s="3" t="s">
        <v>20</v>
      </c>
      <c r="AP792" s="3" t="s">
        <v>21</v>
      </c>
      <c r="AQ792" s="3" t="s">
        <v>86</v>
      </c>
      <c r="AR792" s="3" t="s">
        <v>24</v>
      </c>
      <c r="AS792" s="3" t="str" cm="1">
        <f t="array" ref="AS792:AW792">VLOOKUP($A792,Feedback[],{2,4,5,6,7},FALSE)</f>
        <v>FB0409</v>
      </c>
      <c r="AT792" s="3">
        <v>3</v>
      </c>
      <c r="AU792" s="3">
        <v>7</v>
      </c>
      <c r="AV792" s="3" t="str">
        <v>Dealer Visit</v>
      </c>
      <c r="AW792" s="3" t="str">
        <v>None</v>
      </c>
    </row>
    <row r="793" spans="1:49" x14ac:dyDescent="0.3">
      <c r="A793" s="3" t="s">
        <v>1455</v>
      </c>
      <c r="B793" s="4">
        <v>46093</v>
      </c>
      <c r="C793" s="4" t="str">
        <f t="shared" si="74"/>
        <v>Mar</v>
      </c>
      <c r="D793" s="4" t="str">
        <f t="shared" si="75"/>
        <v>2026</v>
      </c>
      <c r="E793" s="4">
        <v>46128</v>
      </c>
      <c r="F793" s="3" t="s">
        <v>23</v>
      </c>
      <c r="G793" s="3">
        <f t="shared" si="76"/>
        <v>35</v>
      </c>
      <c r="H793" s="3" t="s">
        <v>1101</v>
      </c>
      <c r="I793" s="3" t="str">
        <f>VLOOKUP($H793,Customers!$A$1:$I$721,2,FALSE)</f>
        <v>Rakesh Malhotra</v>
      </c>
      <c r="J793" s="3" t="str">
        <f>VLOOKUP($H793,Customers!$A$1:$I$721,3,FALSE)</f>
        <v>Male</v>
      </c>
      <c r="K793" s="3">
        <f>VLOOKUP($H793,Customers!$A$1:$I$721,4,FALSE)</f>
        <v>22</v>
      </c>
      <c r="L793" s="3" t="str">
        <f>VLOOKUP($H793,Customers!$A$1:$I$721,5,FALSE)</f>
        <v>Ludhiana</v>
      </c>
      <c r="M793" s="3" t="str">
        <f>VLOOKUP($H793,Customers!$A$1:$I$721,6,FALSE)</f>
        <v>Punjab</v>
      </c>
      <c r="N793" s="3" t="str">
        <f>VLOOKUP($H793,Customers!$A$1:$I$721,7,FALSE)</f>
        <v>Salaried - Private</v>
      </c>
      <c r="O793" s="3">
        <f>VLOOKUP($H793,Customers!$A$1:$I$721,8,FALSE)</f>
        <v>970000</v>
      </c>
      <c r="P793" s="3" t="str">
        <f>VLOOKUP($H793,Customers!$A$1:$I$721,9,FALSE)</f>
        <v>Individual</v>
      </c>
      <c r="Q793" s="3" t="s">
        <v>232</v>
      </c>
      <c r="R793" s="3" t="str" cm="1">
        <f t="array" ref="R793:Y793">VLOOKUP($Q793,Cars[],{2,3,4,5,6,7,8,9},FALSE)</f>
        <v>Mahindra</v>
      </c>
      <c r="S793" s="3" t="str">
        <v>XUV 3XO</v>
      </c>
      <c r="T793" s="3" t="str">
        <v>SUV</v>
      </c>
      <c r="U793" s="3" t="str">
        <v>Petrol</v>
      </c>
      <c r="V793" s="3" t="str">
        <v>Manual</v>
      </c>
      <c r="W793" s="3">
        <v>900000</v>
      </c>
      <c r="X793" s="3">
        <v>2024</v>
      </c>
      <c r="Y793" s="3">
        <v>3</v>
      </c>
      <c r="Z793" s="3" t="s">
        <v>28</v>
      </c>
      <c r="AA793" s="3" t="str">
        <f>VLOOKUP(Z793,Dealers[],5,FALSE)</f>
        <v>North</v>
      </c>
      <c r="AB793" s="3" t="str" cm="1">
        <f t="array" ref="AB793:AE793">VLOOKUP($Z793,Dealers[],{2,7,8,9},FALSE)</f>
        <v>Ludhiana Wheels</v>
      </c>
      <c r="AC793" s="3">
        <v>2010</v>
      </c>
      <c r="AD793" s="3">
        <v>12000</v>
      </c>
      <c r="AE793" s="3">
        <v>4</v>
      </c>
      <c r="AF793" s="3" t="s">
        <v>89</v>
      </c>
      <c r="AG793" s="3" t="str">
        <f>VLOOKUP($AF793,SalesPerson[],2,FALSE)</f>
        <v>Akash Verma</v>
      </c>
      <c r="AH793" s="3">
        <f>_xlfn.XLOOKUP(AG793,Salespersons!$B:$B,Salespersons!$G:$G,,0)</f>
        <v>8</v>
      </c>
      <c r="AI793" s="3" t="str">
        <f>_xlfn.XLOOKUP(AG793,Salespersons!$B:$B,Salespersons!$I:$I,,0)</f>
        <v>True</v>
      </c>
      <c r="AJ793" s="3" t="s">
        <v>45</v>
      </c>
      <c r="AK793" s="14">
        <f t="shared" si="72"/>
        <v>0.05</v>
      </c>
      <c r="AL793" s="5">
        <v>45000</v>
      </c>
      <c r="AM793" s="5">
        <f t="shared" si="73"/>
        <v>855000</v>
      </c>
      <c r="AN793" s="16">
        <f t="shared" si="77"/>
        <v>8.5500000000000007</v>
      </c>
      <c r="AO793" s="3" t="s">
        <v>31</v>
      </c>
      <c r="AP793" s="3" t="s">
        <v>70</v>
      </c>
      <c r="AQ793" s="3" t="s">
        <v>122</v>
      </c>
      <c r="AR793" s="3" t="s">
        <v>24</v>
      </c>
      <c r="AS793" s="3" t="s">
        <v>4646</v>
      </c>
      <c r="AT793" s="3" t="s">
        <v>4646</v>
      </c>
      <c r="AU793" s="3" t="s">
        <v>4646</v>
      </c>
      <c r="AV793" s="3" t="s">
        <v>4646</v>
      </c>
      <c r="AW793" s="3" t="s">
        <v>4646</v>
      </c>
    </row>
    <row r="794" spans="1:49" x14ac:dyDescent="0.3">
      <c r="A794" s="3" t="s">
        <v>1456</v>
      </c>
      <c r="B794" s="4">
        <v>46093</v>
      </c>
      <c r="C794" s="4" t="str">
        <f t="shared" si="74"/>
        <v>Mar</v>
      </c>
      <c r="D794" s="4" t="str">
        <f t="shared" si="75"/>
        <v>2026</v>
      </c>
      <c r="E794" s="4">
        <v>46117</v>
      </c>
      <c r="F794" s="3" t="s">
        <v>23</v>
      </c>
      <c r="G794" s="3">
        <f t="shared" si="76"/>
        <v>24</v>
      </c>
      <c r="H794" s="3" t="s">
        <v>751</v>
      </c>
      <c r="I794" s="3" t="str">
        <f>VLOOKUP($H794,Customers!$A$1:$I$721,2,FALSE)</f>
        <v>Vivek Joshi</v>
      </c>
      <c r="J794" s="3" t="str">
        <f>VLOOKUP($H794,Customers!$A$1:$I$721,3,FALSE)</f>
        <v>Male</v>
      </c>
      <c r="K794" s="3">
        <f>VLOOKUP($H794,Customers!$A$1:$I$721,4,FALSE)</f>
        <v>37</v>
      </c>
      <c r="L794" s="3" t="str">
        <f>VLOOKUP($H794,Customers!$A$1:$I$721,5,FALSE)</f>
        <v>Surat</v>
      </c>
      <c r="M794" s="3" t="str">
        <f>VLOOKUP($H794,Customers!$A$1:$I$721,6,FALSE)</f>
        <v>Gujarat</v>
      </c>
      <c r="N794" s="3" t="str">
        <f>VLOOKUP($H794,Customers!$A$1:$I$721,7,FALSE)</f>
        <v>Teacher</v>
      </c>
      <c r="O794" s="3">
        <f>VLOOKUP($H794,Customers!$A$1:$I$721,8,FALSE)</f>
        <v>630000</v>
      </c>
      <c r="P794" s="3" t="str">
        <f>VLOOKUP($H794,Customers!$A$1:$I$721,9,FALSE)</f>
        <v>Individual</v>
      </c>
      <c r="Q794" s="3" t="s">
        <v>27</v>
      </c>
      <c r="R794" s="3" t="str" cm="1">
        <f t="array" ref="R794:Y794">VLOOKUP($Q794,Cars[],{2,3,4,5,6,7,8,9},FALSE)</f>
        <v>Maruti Suzuki</v>
      </c>
      <c r="S794" s="3" t="str">
        <v>Brezza</v>
      </c>
      <c r="T794" s="3" t="str">
        <v>SUV</v>
      </c>
      <c r="U794" s="3" t="str">
        <v>Petrol</v>
      </c>
      <c r="V794" s="3" t="str">
        <v>Automatic</v>
      </c>
      <c r="W794" s="3">
        <v>900000</v>
      </c>
      <c r="X794" s="3">
        <v>2022</v>
      </c>
      <c r="Y794" s="3">
        <v>3</v>
      </c>
      <c r="Z794" s="3" t="s">
        <v>225</v>
      </c>
      <c r="AA794" s="3" t="str">
        <f>VLOOKUP(Z794,Dealers[],5,FALSE)</f>
        <v>West</v>
      </c>
      <c r="AB794" s="3" t="str" cm="1">
        <f t="array" ref="AB794:AE794">VLOOKUP($Z794,Dealers[],{2,7,8,9},FALSE)</f>
        <v>Surat Autoplex</v>
      </c>
      <c r="AC794" s="3">
        <v>2010</v>
      </c>
      <c r="AD794" s="3">
        <v>10000</v>
      </c>
      <c r="AE794" s="3">
        <v>4.4000000000000004</v>
      </c>
      <c r="AF794" s="3" t="s">
        <v>585</v>
      </c>
      <c r="AG794" s="3" t="str">
        <f>VLOOKUP($AF794,SalesPerson[],2,FALSE)</f>
        <v>Jatin Chauhan</v>
      </c>
      <c r="AH794" s="3">
        <f>_xlfn.XLOOKUP(AG794,Salespersons!$B:$B,Salespersons!$G:$G,,0)</f>
        <v>6</v>
      </c>
      <c r="AI794" s="3" t="str">
        <f>_xlfn.XLOOKUP(AG794,Salespersons!$B:$B,Salespersons!$I:$I,,0)</f>
        <v>True</v>
      </c>
      <c r="AJ794" s="3" t="s">
        <v>59</v>
      </c>
      <c r="AK794" s="14">
        <f t="shared" si="72"/>
        <v>1.8888888888888889E-2</v>
      </c>
      <c r="AL794" s="5">
        <v>17000</v>
      </c>
      <c r="AM794" s="5">
        <f t="shared" si="73"/>
        <v>883000</v>
      </c>
      <c r="AN794" s="16">
        <f t="shared" si="77"/>
        <v>8.83</v>
      </c>
      <c r="AO794" s="3" t="s">
        <v>20</v>
      </c>
      <c r="AP794" s="3" t="s">
        <v>21</v>
      </c>
      <c r="AQ794" s="3" t="s">
        <v>122</v>
      </c>
      <c r="AR794" s="3" t="s">
        <v>47</v>
      </c>
      <c r="AS794" s="3" t="s">
        <v>4646</v>
      </c>
      <c r="AT794" s="3" t="s">
        <v>4646</v>
      </c>
      <c r="AU794" s="3" t="s">
        <v>4646</v>
      </c>
      <c r="AV794" s="3" t="s">
        <v>4646</v>
      </c>
      <c r="AW794" s="3" t="s">
        <v>4646</v>
      </c>
    </row>
    <row r="795" spans="1:49" x14ac:dyDescent="0.3">
      <c r="A795" s="3" t="s">
        <v>1457</v>
      </c>
      <c r="B795" s="4">
        <v>46093</v>
      </c>
      <c r="C795" s="4" t="str">
        <f t="shared" si="74"/>
        <v>Mar</v>
      </c>
      <c r="D795" s="4" t="str">
        <f t="shared" si="75"/>
        <v>2026</v>
      </c>
      <c r="E795" s="4">
        <v>46103</v>
      </c>
      <c r="F795" s="3" t="s">
        <v>23</v>
      </c>
      <c r="G795" s="3">
        <f t="shared" si="76"/>
        <v>10</v>
      </c>
      <c r="H795" s="3" t="s">
        <v>1458</v>
      </c>
      <c r="I795" s="3" t="str">
        <f>VLOOKUP($H795,Customers!$A$1:$I$721,2,FALSE)</f>
        <v>Ramesh Patel</v>
      </c>
      <c r="J795" s="3" t="str">
        <f>VLOOKUP($H795,Customers!$A$1:$I$721,3,FALSE)</f>
        <v>Male</v>
      </c>
      <c r="K795" s="3">
        <f>VLOOKUP($H795,Customers!$A$1:$I$721,4,FALSE)</f>
        <v>35</v>
      </c>
      <c r="L795" s="3" t="str">
        <f>VLOOKUP($H795,Customers!$A$1:$I$721,5,FALSE)</f>
        <v>Patna</v>
      </c>
      <c r="M795" s="3" t="str">
        <f>VLOOKUP($H795,Customers!$A$1:$I$721,6,FALSE)</f>
        <v>Bihar</v>
      </c>
      <c r="N795" s="3" t="str">
        <f>VLOOKUP($H795,Customers!$A$1:$I$721,7,FALSE)</f>
        <v>Business Owner</v>
      </c>
      <c r="O795" s="3">
        <f>VLOOKUP($H795,Customers!$A$1:$I$721,8,FALSE)</f>
        <v>1920000</v>
      </c>
      <c r="P795" s="3" t="str">
        <f>VLOOKUP($H795,Customers!$A$1:$I$721,9,FALSE)</f>
        <v>Individual</v>
      </c>
      <c r="Q795" s="3" t="s">
        <v>138</v>
      </c>
      <c r="R795" s="3" t="str" cm="1">
        <f t="array" ref="R795:Y795">VLOOKUP($Q795,Cars[],{2,3,4,5,6,7,8,9},FALSE)</f>
        <v>Tata</v>
      </c>
      <c r="S795" s="3" t="str">
        <v>Nexon</v>
      </c>
      <c r="T795" s="3" t="str">
        <v>SUV</v>
      </c>
      <c r="U795" s="3" t="str">
        <v>Diesel</v>
      </c>
      <c r="V795" s="3" t="str">
        <v>Manual</v>
      </c>
      <c r="W795" s="3">
        <v>950000</v>
      </c>
      <c r="X795" s="3">
        <v>2023</v>
      </c>
      <c r="Y795" s="3">
        <v>3</v>
      </c>
      <c r="Z795" s="3" t="s">
        <v>249</v>
      </c>
      <c r="AA795" s="3" t="str">
        <f>VLOOKUP(Z795,Dealers[],5,FALSE)</f>
        <v>East</v>
      </c>
      <c r="AB795" s="3" t="str" cm="1">
        <f t="array" ref="AB795:AE795">VLOOKUP($Z795,Dealers[],{2,7,8,9},FALSE)</f>
        <v>Patna Autoplex</v>
      </c>
      <c r="AC795" s="3">
        <v>2007</v>
      </c>
      <c r="AD795" s="3">
        <v>8000</v>
      </c>
      <c r="AE795" s="3">
        <v>3.9</v>
      </c>
      <c r="AF795" s="3" t="s">
        <v>396</v>
      </c>
      <c r="AG795" s="3" t="str">
        <f>VLOOKUP($AF795,SalesPerson[],2,FALSE)</f>
        <v>Akash Pillai</v>
      </c>
      <c r="AH795" s="3">
        <f>_xlfn.XLOOKUP(AG795,Salespersons!$B:$B,Salespersons!$G:$G,,0)</f>
        <v>7</v>
      </c>
      <c r="AI795" s="3" t="str">
        <f>_xlfn.XLOOKUP(AG795,Salespersons!$B:$B,Salespersons!$I:$I,,0)</f>
        <v>True</v>
      </c>
      <c r="AJ795" s="3" t="s">
        <v>78</v>
      </c>
      <c r="AK795" s="14">
        <f t="shared" si="72"/>
        <v>0</v>
      </c>
      <c r="AL795" s="5">
        <v>0</v>
      </c>
      <c r="AM795" s="5">
        <f t="shared" si="73"/>
        <v>950000</v>
      </c>
      <c r="AN795" s="16">
        <f t="shared" si="77"/>
        <v>9.5</v>
      </c>
      <c r="AO795" s="3" t="s">
        <v>95</v>
      </c>
      <c r="AP795" s="3" t="s">
        <v>70</v>
      </c>
      <c r="AQ795" s="3" t="s">
        <v>46</v>
      </c>
      <c r="AR795" s="3" t="s">
        <v>47</v>
      </c>
      <c r="AS795" s="3" t="str" cm="1">
        <f t="array" ref="AS795:AW795">VLOOKUP($A795,Feedback[],{2,4,5,6,7},FALSE)</f>
        <v>FB0410</v>
      </c>
      <c r="AT795" s="3">
        <v>4</v>
      </c>
      <c r="AU795" s="3">
        <v>10</v>
      </c>
      <c r="AV795" s="3" t="str">
        <v>Dealer Visit</v>
      </c>
      <c r="AW795" s="3" t="str">
        <v>None</v>
      </c>
    </row>
    <row r="796" spans="1:49" x14ac:dyDescent="0.3">
      <c r="A796" s="3" t="s">
        <v>1459</v>
      </c>
      <c r="B796" s="4">
        <v>46093</v>
      </c>
      <c r="C796" s="4" t="str">
        <f t="shared" si="74"/>
        <v>Mar</v>
      </c>
      <c r="D796" s="4" t="str">
        <f t="shared" si="75"/>
        <v>2026</v>
      </c>
      <c r="E796" s="4">
        <v>46097</v>
      </c>
      <c r="F796" s="3" t="s">
        <v>23</v>
      </c>
      <c r="G796" s="3">
        <f t="shared" si="76"/>
        <v>4</v>
      </c>
      <c r="H796" s="3" t="s">
        <v>137</v>
      </c>
      <c r="I796" s="3" t="str">
        <f>VLOOKUP($H796,Customers!$A$1:$I$721,2,FALSE)</f>
        <v>Nitin Gupta</v>
      </c>
      <c r="J796" s="3" t="str">
        <f>VLOOKUP($H796,Customers!$A$1:$I$721,3,FALSE)</f>
        <v>Male</v>
      </c>
      <c r="K796" s="3">
        <f>VLOOKUP($H796,Customers!$A$1:$I$721,4,FALSE)</f>
        <v>49</v>
      </c>
      <c r="L796" s="3" t="str">
        <f>VLOOKUP($H796,Customers!$A$1:$I$721,5,FALSE)</f>
        <v>Panipat</v>
      </c>
      <c r="M796" s="3" t="str">
        <f>VLOOKUP($H796,Customers!$A$1:$I$721,6,FALSE)</f>
        <v>Haryana</v>
      </c>
      <c r="N796" s="3" t="str">
        <f>VLOOKUP($H796,Customers!$A$1:$I$721,7,FALSE)</f>
        <v>Salaried - Private</v>
      </c>
      <c r="O796" s="3">
        <f>VLOOKUP($H796,Customers!$A$1:$I$721,8,FALSE)</f>
        <v>1440000</v>
      </c>
      <c r="P796" s="3" t="str">
        <f>VLOOKUP($H796,Customers!$A$1:$I$721,9,FALSE)</f>
        <v>Individual</v>
      </c>
      <c r="Q796" s="3" t="s">
        <v>125</v>
      </c>
      <c r="R796" s="3" t="str" cm="1">
        <f t="array" ref="R796:Y796">VLOOKUP($Q796,Cars[],{2,3,4,5,6,7,8,9},FALSE)</f>
        <v>Hyundai</v>
      </c>
      <c r="S796" s="3" t="str">
        <v>Creta</v>
      </c>
      <c r="T796" s="3" t="str">
        <v>SUV</v>
      </c>
      <c r="U796" s="3" t="str">
        <v>Diesel</v>
      </c>
      <c r="V796" s="3" t="str">
        <v>Automatic</v>
      </c>
      <c r="W796" s="3">
        <v>1250000</v>
      </c>
      <c r="X796" s="3">
        <v>2024</v>
      </c>
      <c r="Y796" s="3">
        <v>4</v>
      </c>
      <c r="Z796" s="3" t="s">
        <v>134</v>
      </c>
      <c r="AA796" s="3" t="str">
        <f>VLOOKUP(Z796,Dealers[],5,FALSE)</f>
        <v>East</v>
      </c>
      <c r="AB796" s="3" t="str" cm="1">
        <f t="array" ref="AB796:AE796">VLOOKUP($Z796,Dealers[],{2,7,8,9},FALSE)</f>
        <v>Guwahati Automobiles</v>
      </c>
      <c r="AC796" s="3">
        <v>2005</v>
      </c>
      <c r="AD796" s="3">
        <v>12000</v>
      </c>
      <c r="AE796" s="3">
        <v>4.4000000000000004</v>
      </c>
      <c r="AF796" s="3" t="s">
        <v>135</v>
      </c>
      <c r="AG796" s="3" t="str">
        <f>VLOOKUP($AF796,SalesPerson[],2,FALSE)</f>
        <v>Tarun Mehta</v>
      </c>
      <c r="AH796" s="3">
        <f>_xlfn.XLOOKUP(AG796,Salespersons!$B:$B,Salespersons!$G:$G,,0)</f>
        <v>4</v>
      </c>
      <c r="AI796" s="3" t="str">
        <f>_xlfn.XLOOKUP(AG796,Salespersons!$B:$B,Salespersons!$I:$I,,0)</f>
        <v>True</v>
      </c>
      <c r="AJ796" s="3" t="s">
        <v>78</v>
      </c>
      <c r="AK796" s="14">
        <f t="shared" si="72"/>
        <v>8.8000000000000005E-3</v>
      </c>
      <c r="AL796" s="5">
        <v>11000</v>
      </c>
      <c r="AM796" s="5">
        <f t="shared" si="73"/>
        <v>1239000</v>
      </c>
      <c r="AN796" s="16">
        <f t="shared" si="77"/>
        <v>12.39</v>
      </c>
      <c r="AO796" s="3" t="s">
        <v>31</v>
      </c>
      <c r="AP796" s="3" t="s">
        <v>180</v>
      </c>
      <c r="AQ796" s="3" t="s">
        <v>22</v>
      </c>
      <c r="AR796" s="3" t="s">
        <v>24</v>
      </c>
      <c r="AS796" s="3" t="s">
        <v>4646</v>
      </c>
      <c r="AT796" s="3" t="s">
        <v>4646</v>
      </c>
      <c r="AU796" s="3" t="s">
        <v>4646</v>
      </c>
      <c r="AV796" s="3" t="s">
        <v>4646</v>
      </c>
      <c r="AW796" s="3" t="s">
        <v>4646</v>
      </c>
    </row>
    <row r="797" spans="1:49" x14ac:dyDescent="0.3">
      <c r="A797" s="3" t="s">
        <v>1460</v>
      </c>
      <c r="B797" s="4">
        <v>46094</v>
      </c>
      <c r="C797" s="4" t="str">
        <f t="shared" si="74"/>
        <v>Mar</v>
      </c>
      <c r="D797" s="4" t="str">
        <f t="shared" si="75"/>
        <v>2026</v>
      </c>
      <c r="E797" s="4">
        <v>46097</v>
      </c>
      <c r="F797" s="3" t="s">
        <v>23</v>
      </c>
      <c r="G797" s="3">
        <f t="shared" si="76"/>
        <v>3</v>
      </c>
      <c r="H797" s="3" t="s">
        <v>255</v>
      </c>
      <c r="I797" s="3" t="str">
        <f>VLOOKUP($H797,Customers!$A$1:$I$721,2,FALSE)</f>
        <v>Nisha Bansal</v>
      </c>
      <c r="J797" s="3" t="str">
        <f>VLOOKUP($H797,Customers!$A$1:$I$721,3,FALSE)</f>
        <v>Female</v>
      </c>
      <c r="K797" s="3">
        <f>VLOOKUP($H797,Customers!$A$1:$I$721,4,FALSE)</f>
        <v>32</v>
      </c>
      <c r="L797" s="3" t="str">
        <f>VLOOKUP($H797,Customers!$A$1:$I$721,5,FALSE)</f>
        <v>Kolkata</v>
      </c>
      <c r="M797" s="3" t="str">
        <f>VLOOKUP($H797,Customers!$A$1:$I$721,6,FALSE)</f>
        <v>West Bengal</v>
      </c>
      <c r="N797" s="3" t="str">
        <f>VLOOKUP($H797,Customers!$A$1:$I$721,7,FALSE)</f>
        <v>Salaried - Private</v>
      </c>
      <c r="O797" s="3">
        <f>VLOOKUP($H797,Customers!$A$1:$I$721,8,FALSE)</f>
        <v>890000</v>
      </c>
      <c r="P797" s="3" t="str">
        <f>VLOOKUP($H797,Customers!$A$1:$I$721,9,FALSE)</f>
        <v>Individual</v>
      </c>
      <c r="Q797" s="3" t="s">
        <v>56</v>
      </c>
      <c r="R797" s="3" t="str" cm="1">
        <f t="array" ref="R797:Y797">VLOOKUP($Q797,Cars[],{2,3,4,5,6,7,8,9},FALSE)</f>
        <v>Maruti Suzuki</v>
      </c>
      <c r="S797" s="3" t="str">
        <v>Baleno</v>
      </c>
      <c r="T797" s="3" t="str">
        <v>Hatchback</v>
      </c>
      <c r="U797" s="3" t="str">
        <v>Petrol</v>
      </c>
      <c r="V797" s="3" t="str">
        <v>Automatic</v>
      </c>
      <c r="W797" s="3">
        <v>760000</v>
      </c>
      <c r="X797" s="3">
        <v>2022</v>
      </c>
      <c r="Y797" s="3">
        <v>2</v>
      </c>
      <c r="Z797" s="3" t="s">
        <v>186</v>
      </c>
      <c r="AA797" s="3" t="str">
        <f>VLOOKUP(Z797,Dealers[],5,FALSE)</f>
        <v>South</v>
      </c>
      <c r="AB797" s="3" t="str" cm="1">
        <f t="array" ref="AB797:AE797">VLOOKUP($Z797,Dealers[],{2,7,8,9},FALSE)</f>
        <v>Coimbatore Car World</v>
      </c>
      <c r="AC797" s="3">
        <v>2015</v>
      </c>
      <c r="AD797" s="3">
        <v>4500</v>
      </c>
      <c r="AE797" s="3">
        <v>4.3</v>
      </c>
      <c r="AF797" s="3" t="s">
        <v>604</v>
      </c>
      <c r="AG797" s="3" t="str">
        <f>VLOOKUP($AF797,SalesPerson[],2,FALSE)</f>
        <v>Yash Rao</v>
      </c>
      <c r="AH797" s="3">
        <f>_xlfn.XLOOKUP(AG797,Salespersons!$B:$B,Salespersons!$G:$G,,0)</f>
        <v>7</v>
      </c>
      <c r="AI797" s="3" t="str">
        <f>_xlfn.XLOOKUP(AG797,Salespersons!$B:$B,Salespersons!$I:$I,,0)</f>
        <v>True</v>
      </c>
      <c r="AJ797" s="3" t="s">
        <v>78</v>
      </c>
      <c r="AK797" s="14">
        <f t="shared" si="72"/>
        <v>2.8947368421052631E-2</v>
      </c>
      <c r="AL797" s="5">
        <v>22000</v>
      </c>
      <c r="AM797" s="5">
        <f t="shared" si="73"/>
        <v>738000</v>
      </c>
      <c r="AN797" s="16">
        <f t="shared" si="77"/>
        <v>7.38</v>
      </c>
      <c r="AO797" s="3" t="s">
        <v>95</v>
      </c>
      <c r="AP797" s="3" t="s">
        <v>32</v>
      </c>
      <c r="AQ797" s="3" t="s">
        <v>119</v>
      </c>
      <c r="AR797" s="3" t="s">
        <v>24</v>
      </c>
      <c r="AS797" s="3" t="str" cm="1">
        <f t="array" ref="AS797:AW797">VLOOKUP($A797,Feedback[],{2,4,5,6,7},FALSE)</f>
        <v>FB0411</v>
      </c>
      <c r="AT797" s="3">
        <v>5</v>
      </c>
      <c r="AU797" s="3">
        <v>8</v>
      </c>
      <c r="AV797" s="3" t="str">
        <v>Email</v>
      </c>
      <c r="AW797" s="3" t="str">
        <v>None</v>
      </c>
    </row>
    <row r="798" spans="1:49" x14ac:dyDescent="0.3">
      <c r="A798" s="3" t="s">
        <v>1461</v>
      </c>
      <c r="B798" s="4">
        <v>46095</v>
      </c>
      <c r="C798" s="4" t="str">
        <f t="shared" si="74"/>
        <v>Mar</v>
      </c>
      <c r="D798" s="4" t="str">
        <f t="shared" si="75"/>
        <v>2026</v>
      </c>
      <c r="E798" s="4">
        <v>46120</v>
      </c>
      <c r="F798" s="3" t="s">
        <v>23</v>
      </c>
      <c r="G798" s="3">
        <f t="shared" si="76"/>
        <v>25</v>
      </c>
      <c r="H798" s="3" t="s">
        <v>1462</v>
      </c>
      <c r="I798" s="3" t="str">
        <f>VLOOKUP($H798,Customers!$A$1:$I$721,2,FALSE)</f>
        <v>Shweta Reddy</v>
      </c>
      <c r="J798" s="3" t="str">
        <f>VLOOKUP($H798,Customers!$A$1:$I$721,3,FALSE)</f>
        <v>Female</v>
      </c>
      <c r="K798" s="3">
        <f>VLOOKUP($H798,Customers!$A$1:$I$721,4,FALSE)</f>
        <v>52</v>
      </c>
      <c r="L798" s="3" t="str">
        <f>VLOOKUP($H798,Customers!$A$1:$I$721,5,FALSE)</f>
        <v>Delhi</v>
      </c>
      <c r="M798" s="3" t="str">
        <f>VLOOKUP($H798,Customers!$A$1:$I$721,6,FALSE)</f>
        <v>Delhi</v>
      </c>
      <c r="N798" s="3" t="str">
        <f>VLOOKUP($H798,Customers!$A$1:$I$721,7,FALSE)</f>
        <v>Salaried - Government</v>
      </c>
      <c r="O798" s="3">
        <f>VLOOKUP($H798,Customers!$A$1:$I$721,8,FALSE)</f>
        <v>1300000</v>
      </c>
      <c r="P798" s="3" t="str">
        <f>VLOOKUP($H798,Customers!$A$1:$I$721,9,FALSE)</f>
        <v>Individual</v>
      </c>
      <c r="Q798" s="3" t="s">
        <v>92</v>
      </c>
      <c r="R798" s="3" t="str" cm="1">
        <f t="array" ref="R798:Y798">VLOOKUP($Q798,Cars[],{2,3,4,5,6,7,8,9},FALSE)</f>
        <v>Hyundai</v>
      </c>
      <c r="S798" s="3" t="str">
        <v>Verna</v>
      </c>
      <c r="T798" s="3" t="str">
        <v>Sedan</v>
      </c>
      <c r="U798" s="3" t="str">
        <v>Petrol</v>
      </c>
      <c r="V798" s="3" t="str">
        <v>Automatic</v>
      </c>
      <c r="W798" s="3">
        <v>1100000</v>
      </c>
      <c r="X798" s="3">
        <v>2023</v>
      </c>
      <c r="Y798" s="3">
        <v>2</v>
      </c>
      <c r="Z798" s="3" t="s">
        <v>37</v>
      </c>
      <c r="AA798" s="3" t="str">
        <f>VLOOKUP(Z798,Dealers[],5,FALSE)</f>
        <v>North</v>
      </c>
      <c r="AB798" s="3" t="str" cm="1">
        <f t="array" ref="AB798:AE798">VLOOKUP($Z798,Dealers[],{2,7,8,9},FALSE)</f>
        <v>Delhi Autoplex</v>
      </c>
      <c r="AC798" s="3">
        <v>2013</v>
      </c>
      <c r="AD798" s="3">
        <v>4500</v>
      </c>
      <c r="AE798" s="3">
        <v>3.7</v>
      </c>
      <c r="AF798" s="3" t="s">
        <v>38</v>
      </c>
      <c r="AG798" s="3" t="str">
        <f>VLOOKUP($AF798,SalesPerson[],2,FALSE)</f>
        <v>Nisha Iyer</v>
      </c>
      <c r="AH798" s="3">
        <f>_xlfn.XLOOKUP(AG798,Salespersons!$B:$B,Salespersons!$G:$G,,0)</f>
        <v>4</v>
      </c>
      <c r="AI798" s="3" t="str">
        <f>_xlfn.XLOOKUP(AG798,Salespersons!$B:$B,Salespersons!$I:$I,,0)</f>
        <v>True</v>
      </c>
      <c r="AJ798" s="3" t="s">
        <v>75</v>
      </c>
      <c r="AK798" s="14">
        <f t="shared" si="72"/>
        <v>4.0909090909090909E-2</v>
      </c>
      <c r="AL798" s="5">
        <v>45000</v>
      </c>
      <c r="AM798" s="5">
        <f t="shared" si="73"/>
        <v>1055000</v>
      </c>
      <c r="AN798" s="16">
        <f t="shared" si="77"/>
        <v>10.55</v>
      </c>
      <c r="AO798" s="3" t="s">
        <v>20</v>
      </c>
      <c r="AP798" s="3" t="s">
        <v>21</v>
      </c>
      <c r="AQ798" s="3" t="s">
        <v>86</v>
      </c>
      <c r="AR798" s="3" t="s">
        <v>47</v>
      </c>
      <c r="AS798" s="3" t="s">
        <v>4646</v>
      </c>
      <c r="AT798" s="3" t="s">
        <v>4646</v>
      </c>
      <c r="AU798" s="3" t="s">
        <v>4646</v>
      </c>
      <c r="AV798" s="3" t="s">
        <v>4646</v>
      </c>
      <c r="AW798" s="3" t="s">
        <v>4646</v>
      </c>
    </row>
    <row r="799" spans="1:49" x14ac:dyDescent="0.3">
      <c r="A799" s="3" t="s">
        <v>1463</v>
      </c>
      <c r="B799" s="4">
        <v>46096</v>
      </c>
      <c r="C799" s="4" t="str">
        <f t="shared" si="74"/>
        <v>Mar</v>
      </c>
      <c r="D799" s="4" t="str">
        <f t="shared" si="75"/>
        <v>2026</v>
      </c>
      <c r="E799" s="4">
        <v>46106</v>
      </c>
      <c r="F799" s="3" t="s">
        <v>23</v>
      </c>
      <c r="G799" s="3">
        <f t="shared" si="76"/>
        <v>10</v>
      </c>
      <c r="H799" s="3" t="s">
        <v>736</v>
      </c>
      <c r="I799" s="3" t="str">
        <f>VLOOKUP($H799,Customers!$A$1:$I$721,2,FALSE)</f>
        <v>Sneha Sharma</v>
      </c>
      <c r="J799" s="3" t="str">
        <f>VLOOKUP($H799,Customers!$A$1:$I$721,3,FALSE)</f>
        <v>Female</v>
      </c>
      <c r="K799" s="3">
        <f>VLOOKUP($H799,Customers!$A$1:$I$721,4,FALSE)</f>
        <v>21</v>
      </c>
      <c r="L799" s="3" t="str">
        <f>VLOOKUP($H799,Customers!$A$1:$I$721,5,FALSE)</f>
        <v>Surat</v>
      </c>
      <c r="M799" s="3" t="str">
        <f>VLOOKUP($H799,Customers!$A$1:$I$721,6,FALSE)</f>
        <v>Gujarat</v>
      </c>
      <c r="N799" s="3" t="str">
        <f>VLOOKUP($H799,Customers!$A$1:$I$721,7,FALSE)</f>
        <v>Teacher</v>
      </c>
      <c r="O799" s="3">
        <f>VLOOKUP($H799,Customers!$A$1:$I$721,8,FALSE)</f>
        <v>730000</v>
      </c>
      <c r="P799" s="3" t="str">
        <f>VLOOKUP($H799,Customers!$A$1:$I$721,9,FALSE)</f>
        <v>Individual</v>
      </c>
      <c r="Q799" s="3" t="s">
        <v>125</v>
      </c>
      <c r="R799" s="3" t="str" cm="1">
        <f t="array" ref="R799:Y799">VLOOKUP($Q799,Cars[],{2,3,4,5,6,7,8,9},FALSE)</f>
        <v>Hyundai</v>
      </c>
      <c r="S799" s="3" t="str">
        <v>Creta</v>
      </c>
      <c r="T799" s="3" t="str">
        <v>SUV</v>
      </c>
      <c r="U799" s="3" t="str">
        <v>Diesel</v>
      </c>
      <c r="V799" s="3" t="str">
        <v>Automatic</v>
      </c>
      <c r="W799" s="3">
        <v>1250000</v>
      </c>
      <c r="X799" s="3">
        <v>2024</v>
      </c>
      <c r="Y799" s="3">
        <v>4</v>
      </c>
      <c r="Z799" s="3" t="s">
        <v>126</v>
      </c>
      <c r="AA799" s="3" t="str">
        <f>VLOOKUP(Z799,Dealers[],5,FALSE)</f>
        <v>South</v>
      </c>
      <c r="AB799" s="3" t="str" cm="1">
        <f t="array" ref="AB799:AE799">VLOOKUP($Z799,Dealers[],{2,7,8,9},FALSE)</f>
        <v>Bengaluru Auto Hub</v>
      </c>
      <c r="AC799" s="3">
        <v>2013</v>
      </c>
      <c r="AD799" s="3">
        <v>12000</v>
      </c>
      <c r="AE799" s="3">
        <v>4.4000000000000004</v>
      </c>
      <c r="AF799" s="3" t="s">
        <v>156</v>
      </c>
      <c r="AG799" s="3" t="str">
        <f>VLOOKUP($AF799,SalesPerson[],2,FALSE)</f>
        <v>Yash Singh</v>
      </c>
      <c r="AH799" s="3">
        <f>_xlfn.XLOOKUP(AG799,Salespersons!$B:$B,Salespersons!$G:$G,,0)</f>
        <v>4</v>
      </c>
      <c r="AI799" s="3" t="str">
        <f>_xlfn.XLOOKUP(AG799,Salespersons!$B:$B,Salespersons!$I:$I,,0)</f>
        <v>True</v>
      </c>
      <c r="AJ799" s="3" t="s">
        <v>19</v>
      </c>
      <c r="AK799" s="14">
        <f t="shared" si="72"/>
        <v>4.1599999999999998E-2</v>
      </c>
      <c r="AL799" s="5">
        <v>52000</v>
      </c>
      <c r="AM799" s="5">
        <f t="shared" si="73"/>
        <v>1198000</v>
      </c>
      <c r="AN799" s="16">
        <f t="shared" si="77"/>
        <v>11.98</v>
      </c>
      <c r="AO799" s="3" t="s">
        <v>95</v>
      </c>
      <c r="AP799" s="3" t="s">
        <v>32</v>
      </c>
      <c r="AQ799" s="3" t="s">
        <v>122</v>
      </c>
      <c r="AR799" s="3" t="s">
        <v>47</v>
      </c>
      <c r="AS799" s="3" t="str" cm="1">
        <f t="array" ref="AS799:AW799">VLOOKUP($A799,Feedback[],{2,4,5,6,7},FALSE)</f>
        <v>FB0412</v>
      </c>
      <c r="AT799" s="3">
        <v>5</v>
      </c>
      <c r="AU799" s="3">
        <v>10</v>
      </c>
      <c r="AV799" s="3" t="str">
        <v>Phone</v>
      </c>
      <c r="AW799" s="3" t="str">
        <v>None</v>
      </c>
    </row>
    <row r="800" spans="1:49" x14ac:dyDescent="0.3">
      <c r="A800" s="3" t="s">
        <v>1464</v>
      </c>
      <c r="B800" s="4">
        <v>46097</v>
      </c>
      <c r="C800" s="4" t="str">
        <f t="shared" si="74"/>
        <v>Mar</v>
      </c>
      <c r="D800" s="4" t="str">
        <f t="shared" si="75"/>
        <v>2026</v>
      </c>
      <c r="E800" s="4">
        <v>46103</v>
      </c>
      <c r="F800" s="3" t="s">
        <v>23</v>
      </c>
      <c r="G800" s="3">
        <f t="shared" si="76"/>
        <v>6</v>
      </c>
      <c r="H800" s="3" t="s">
        <v>1465</v>
      </c>
      <c r="I800" s="3" t="str">
        <f>VLOOKUP($H800,Customers!$A$1:$I$721,2,FALSE)</f>
        <v>Sachin Iyer</v>
      </c>
      <c r="J800" s="3" t="str">
        <f>VLOOKUP($H800,Customers!$A$1:$I$721,3,FALSE)</f>
        <v>Male</v>
      </c>
      <c r="K800" s="3">
        <f>VLOOKUP($H800,Customers!$A$1:$I$721,4,FALSE)</f>
        <v>38</v>
      </c>
      <c r="L800" s="3" t="str">
        <f>VLOOKUP($H800,Customers!$A$1:$I$721,5,FALSE)</f>
        <v>Lucknow</v>
      </c>
      <c r="M800" s="3" t="str">
        <f>VLOOKUP($H800,Customers!$A$1:$I$721,6,FALSE)</f>
        <v>Uttar Pradesh</v>
      </c>
      <c r="N800" s="3" t="str">
        <f>VLOOKUP($H800,Customers!$A$1:$I$721,7,FALSE)</f>
        <v>Business Owner</v>
      </c>
      <c r="O800" s="3">
        <f>VLOOKUP($H800,Customers!$A$1:$I$721,8,FALSE)</f>
        <v>2190000</v>
      </c>
      <c r="P800" s="3" t="str">
        <f>VLOOKUP($H800,Customers!$A$1:$I$721,9,FALSE)</f>
        <v>Individual</v>
      </c>
      <c r="Q800" s="3" t="s">
        <v>27</v>
      </c>
      <c r="R800" s="3" t="str" cm="1">
        <f t="array" ref="R800:Y800">VLOOKUP($Q800,Cars[],{2,3,4,5,6,7,8,9},FALSE)</f>
        <v>Maruti Suzuki</v>
      </c>
      <c r="S800" s="3" t="str">
        <v>Brezza</v>
      </c>
      <c r="T800" s="3" t="str">
        <v>SUV</v>
      </c>
      <c r="U800" s="3" t="str">
        <v>Petrol</v>
      </c>
      <c r="V800" s="3" t="str">
        <v>Automatic</v>
      </c>
      <c r="W800" s="3">
        <v>900000</v>
      </c>
      <c r="X800" s="3">
        <v>2022</v>
      </c>
      <c r="Y800" s="3">
        <v>3</v>
      </c>
      <c r="Z800" s="3" t="s">
        <v>112</v>
      </c>
      <c r="AA800" s="3" t="str">
        <f>VLOOKUP(Z800,Dealers[],5,FALSE)</f>
        <v>North</v>
      </c>
      <c r="AB800" s="3" t="str" cm="1">
        <f t="array" ref="AB800:AE800">VLOOKUP($Z800,Dealers[],{2,7,8,9},FALSE)</f>
        <v>Noida Car World</v>
      </c>
      <c r="AC800" s="3">
        <v>2007</v>
      </c>
      <c r="AD800" s="3">
        <v>10000</v>
      </c>
      <c r="AE800" s="3">
        <v>3.8</v>
      </c>
      <c r="AF800" s="3" t="s">
        <v>216</v>
      </c>
      <c r="AG800" s="3" t="str">
        <f>VLOOKUP($AF800,SalesPerson[],2,FALSE)</f>
        <v>Imran Joshi</v>
      </c>
      <c r="AH800" s="3">
        <f>_xlfn.XLOOKUP(AG800,Salespersons!$B:$B,Salespersons!$G:$G,,0)</f>
        <v>4</v>
      </c>
      <c r="AI800" s="3" t="str">
        <f>_xlfn.XLOOKUP(AG800,Salespersons!$B:$B,Salespersons!$I:$I,,0)</f>
        <v>True</v>
      </c>
      <c r="AJ800" s="3" t="s">
        <v>30</v>
      </c>
      <c r="AK800" s="14">
        <f t="shared" si="72"/>
        <v>0</v>
      </c>
      <c r="AL800" s="5">
        <v>0</v>
      </c>
      <c r="AM800" s="5">
        <f t="shared" si="73"/>
        <v>900000</v>
      </c>
      <c r="AN800" s="16">
        <f t="shared" si="77"/>
        <v>9</v>
      </c>
      <c r="AO800" s="3" t="s">
        <v>20</v>
      </c>
      <c r="AP800" s="3" t="s">
        <v>21</v>
      </c>
      <c r="AQ800" s="3" t="s">
        <v>46</v>
      </c>
      <c r="AR800" s="3" t="s">
        <v>24</v>
      </c>
      <c r="AS800" s="3" t="s">
        <v>4646</v>
      </c>
      <c r="AT800" s="3" t="s">
        <v>4646</v>
      </c>
      <c r="AU800" s="3" t="s">
        <v>4646</v>
      </c>
      <c r="AV800" s="3" t="s">
        <v>4646</v>
      </c>
      <c r="AW800" s="3" t="s">
        <v>4646</v>
      </c>
    </row>
    <row r="801" spans="1:49" x14ac:dyDescent="0.3">
      <c r="A801" s="3" t="s">
        <v>1466</v>
      </c>
      <c r="B801" s="4">
        <v>46098</v>
      </c>
      <c r="C801" s="4" t="str">
        <f t="shared" si="74"/>
        <v>Mar</v>
      </c>
      <c r="D801" s="4" t="str">
        <f t="shared" si="75"/>
        <v>2026</v>
      </c>
      <c r="E801" s="4">
        <v>46115</v>
      </c>
      <c r="F801" s="3" t="s">
        <v>23</v>
      </c>
      <c r="G801" s="3">
        <f t="shared" si="76"/>
        <v>17</v>
      </c>
      <c r="H801" s="3" t="s">
        <v>1467</v>
      </c>
      <c r="I801" s="3" t="str">
        <f>VLOOKUP($H801,Customers!$A$1:$I$721,2,FALSE)</f>
        <v>Imran Nair</v>
      </c>
      <c r="J801" s="3" t="str">
        <f>VLOOKUP($H801,Customers!$A$1:$I$721,3,FALSE)</f>
        <v>Male</v>
      </c>
      <c r="K801" s="3">
        <f>VLOOKUP($H801,Customers!$A$1:$I$721,4,FALSE)</f>
        <v>38</v>
      </c>
      <c r="L801" s="3" t="str">
        <f>VLOOKUP($H801,Customers!$A$1:$I$721,5,FALSE)</f>
        <v>Bhopal</v>
      </c>
      <c r="M801" s="3" t="str">
        <f>VLOOKUP($H801,Customers!$A$1:$I$721,6,FALSE)</f>
        <v>Madhya Pradesh</v>
      </c>
      <c r="N801" s="3" t="str">
        <f>VLOOKUP($H801,Customers!$A$1:$I$721,7,FALSE)</f>
        <v>Self-Employed Professional</v>
      </c>
      <c r="O801" s="3">
        <f>VLOOKUP($H801,Customers!$A$1:$I$721,8,FALSE)</f>
        <v>2100000</v>
      </c>
      <c r="P801" s="3" t="str">
        <f>VLOOKUP($H801,Customers!$A$1:$I$721,9,FALSE)</f>
        <v>Individual</v>
      </c>
      <c r="Q801" s="3" t="s">
        <v>145</v>
      </c>
      <c r="R801" s="3" t="str" cm="1">
        <f t="array" ref="R801:Y801">VLOOKUP($Q801,Cars[],{2,3,4,5,6,7,8,9},FALSE)</f>
        <v>Hyundai</v>
      </c>
      <c r="S801" s="3" t="str">
        <v>i20</v>
      </c>
      <c r="T801" s="3" t="str">
        <v>Hatchback</v>
      </c>
      <c r="U801" s="3" t="str">
        <v>Petrol</v>
      </c>
      <c r="V801" s="3" t="str">
        <v>Automatic</v>
      </c>
      <c r="W801" s="3">
        <v>780000</v>
      </c>
      <c r="X801" s="3">
        <v>2023</v>
      </c>
      <c r="Y801" s="3">
        <v>2</v>
      </c>
      <c r="Z801" s="3" t="s">
        <v>93</v>
      </c>
      <c r="AA801" s="3" t="str">
        <f>VLOOKUP(Z801,Dealers[],5,FALSE)</f>
        <v>Central</v>
      </c>
      <c r="AB801" s="3" t="str" cm="1">
        <f t="array" ref="AB801:AE801">VLOOKUP($Z801,Dealers[],{2,7,8,9},FALSE)</f>
        <v>Bhopal Autoplex</v>
      </c>
      <c r="AC801" s="3">
        <v>2013</v>
      </c>
      <c r="AD801" s="3">
        <v>12000</v>
      </c>
      <c r="AE801" s="3">
        <v>3.9</v>
      </c>
      <c r="AF801" s="3" t="s">
        <v>192</v>
      </c>
      <c r="AG801" s="3" t="str">
        <f>VLOOKUP($AF801,SalesPerson[],2,FALSE)</f>
        <v>Priya Saini</v>
      </c>
      <c r="AH801" s="3">
        <f>_xlfn.XLOOKUP(AG801,Salespersons!$B:$B,Salespersons!$G:$G,,0)</f>
        <v>4</v>
      </c>
      <c r="AI801" s="3" t="str">
        <f>_xlfn.XLOOKUP(AG801,Salespersons!$B:$B,Salespersons!$I:$I,,0)</f>
        <v>True</v>
      </c>
      <c r="AJ801" s="3" t="s">
        <v>30</v>
      </c>
      <c r="AK801" s="14">
        <f t="shared" si="72"/>
        <v>0</v>
      </c>
      <c r="AL801" s="5">
        <v>0</v>
      </c>
      <c r="AM801" s="5">
        <f t="shared" si="73"/>
        <v>780000</v>
      </c>
      <c r="AN801" s="16">
        <f t="shared" si="77"/>
        <v>7.8</v>
      </c>
      <c r="AO801" s="3" t="s">
        <v>20</v>
      </c>
      <c r="AP801" s="3" t="s">
        <v>21</v>
      </c>
      <c r="AQ801" s="3" t="s">
        <v>46</v>
      </c>
      <c r="AR801" s="3" t="s">
        <v>24</v>
      </c>
      <c r="AS801" s="3" t="s">
        <v>4646</v>
      </c>
      <c r="AT801" s="3" t="s">
        <v>4646</v>
      </c>
      <c r="AU801" s="3" t="s">
        <v>4646</v>
      </c>
      <c r="AV801" s="3" t="s">
        <v>4646</v>
      </c>
      <c r="AW801" s="3" t="s">
        <v>4646</v>
      </c>
    </row>
    <row r="802" spans="1:49" x14ac:dyDescent="0.3">
      <c r="A802" s="3" t="s">
        <v>1468</v>
      </c>
      <c r="B802" s="4">
        <v>46098</v>
      </c>
      <c r="C802" s="4" t="str">
        <f t="shared" si="74"/>
        <v>Mar</v>
      </c>
      <c r="D802" s="4" t="str">
        <f t="shared" si="75"/>
        <v>2026</v>
      </c>
      <c r="E802" s="4">
        <v>46110</v>
      </c>
      <c r="F802" s="3" t="s">
        <v>23</v>
      </c>
      <c r="G802" s="3">
        <f t="shared" si="76"/>
        <v>12</v>
      </c>
      <c r="H802" s="3" t="s">
        <v>405</v>
      </c>
      <c r="I802" s="3" t="str">
        <f>VLOOKUP($H802,Customers!$A$1:$I$721,2,FALSE)</f>
        <v>Varun Iyer</v>
      </c>
      <c r="J802" s="3" t="str">
        <f>VLOOKUP($H802,Customers!$A$1:$I$721,3,FALSE)</f>
        <v>Male</v>
      </c>
      <c r="K802" s="3">
        <f>VLOOKUP($H802,Customers!$A$1:$I$721,4,FALSE)</f>
        <v>37</v>
      </c>
      <c r="L802" s="3" t="str">
        <f>VLOOKUP($H802,Customers!$A$1:$I$721,5,FALSE)</f>
        <v>Pune</v>
      </c>
      <c r="M802" s="3" t="str">
        <f>VLOOKUP($H802,Customers!$A$1:$I$721,6,FALSE)</f>
        <v>Maharashtra</v>
      </c>
      <c r="N802" s="3" t="str">
        <f>VLOOKUP($H802,Customers!$A$1:$I$721,7,FALSE)</f>
        <v>Engineer</v>
      </c>
      <c r="O802" s="3">
        <f>VLOOKUP($H802,Customers!$A$1:$I$721,8,FALSE)</f>
        <v>1810000</v>
      </c>
      <c r="P802" s="3" t="str">
        <f>VLOOKUP($H802,Customers!$A$1:$I$721,9,FALSE)</f>
        <v>Individual</v>
      </c>
      <c r="Q802" s="3" t="s">
        <v>42</v>
      </c>
      <c r="R802" s="3" t="str" cm="1">
        <f t="array" ref="R802:Y802">VLOOKUP($Q802,Cars[],{2,3,4,5,6,7,8,9},FALSE)</f>
        <v>Maruti Suzuki</v>
      </c>
      <c r="S802" s="3" t="str">
        <v>Swift</v>
      </c>
      <c r="T802" s="3" t="str">
        <v>Hatchback</v>
      </c>
      <c r="U802" s="3" t="str">
        <v>Petrol</v>
      </c>
      <c r="V802" s="3" t="str">
        <v>Manual</v>
      </c>
      <c r="W802" s="3">
        <v>650000</v>
      </c>
      <c r="X802" s="3">
        <v>2024</v>
      </c>
      <c r="Y802" s="3">
        <v>3</v>
      </c>
      <c r="Z802" s="3" t="s">
        <v>84</v>
      </c>
      <c r="AA802" s="3" t="str">
        <f>VLOOKUP(Z802,Dealers[],5,FALSE)</f>
        <v>West</v>
      </c>
      <c r="AB802" s="3" t="str" cm="1">
        <f t="array" ref="AB802:AE802">VLOOKUP($Z802,Dealers[],{2,7,8,9},FALSE)</f>
        <v>Pune Autoplex</v>
      </c>
      <c r="AC802" s="3">
        <v>2014</v>
      </c>
      <c r="AD802" s="3">
        <v>3000</v>
      </c>
      <c r="AE802" s="3">
        <v>4.5999999999999996</v>
      </c>
      <c r="AF802" s="3" t="s">
        <v>130</v>
      </c>
      <c r="AG802" s="3" t="str">
        <f>VLOOKUP($AF802,SalesPerson[],2,FALSE)</f>
        <v>Nitin Pillai</v>
      </c>
      <c r="AH802" s="3">
        <f>_xlfn.XLOOKUP(AG802,Salespersons!$B:$B,Salespersons!$G:$G,,0)</f>
        <v>6</v>
      </c>
      <c r="AI802" s="3" t="str">
        <f>_xlfn.XLOOKUP(AG802,Salespersons!$B:$B,Salespersons!$I:$I,,0)</f>
        <v>True</v>
      </c>
      <c r="AJ802" s="3" t="s">
        <v>19</v>
      </c>
      <c r="AK802" s="14">
        <f t="shared" si="72"/>
        <v>9.2307692307692316E-3</v>
      </c>
      <c r="AL802" s="5">
        <v>6000</v>
      </c>
      <c r="AM802" s="5">
        <f t="shared" si="73"/>
        <v>644000</v>
      </c>
      <c r="AN802" s="16">
        <f t="shared" si="77"/>
        <v>6.44</v>
      </c>
      <c r="AO802" s="3" t="s">
        <v>31</v>
      </c>
      <c r="AP802" s="3" t="s">
        <v>227</v>
      </c>
      <c r="AQ802" s="3" t="s">
        <v>86</v>
      </c>
      <c r="AR802" s="3" t="s">
        <v>47</v>
      </c>
      <c r="AS802" s="3" t="s">
        <v>4646</v>
      </c>
      <c r="AT802" s="3" t="s">
        <v>4646</v>
      </c>
      <c r="AU802" s="3" t="s">
        <v>4646</v>
      </c>
      <c r="AV802" s="3" t="s">
        <v>4646</v>
      </c>
      <c r="AW802" s="3" t="s">
        <v>4646</v>
      </c>
    </row>
    <row r="803" spans="1:49" x14ac:dyDescent="0.3">
      <c r="A803" s="3" t="s">
        <v>1469</v>
      </c>
      <c r="B803" s="4">
        <v>46098</v>
      </c>
      <c r="C803" s="4" t="str">
        <f t="shared" si="74"/>
        <v>Mar</v>
      </c>
      <c r="D803" s="4" t="str">
        <f t="shared" si="75"/>
        <v>2026</v>
      </c>
      <c r="E803" s="4">
        <v>46106</v>
      </c>
      <c r="F803" s="3" t="s">
        <v>23</v>
      </c>
      <c r="G803" s="3">
        <f t="shared" si="76"/>
        <v>8</v>
      </c>
      <c r="H803" s="3" t="s">
        <v>1272</v>
      </c>
      <c r="I803" s="3" t="str">
        <f>VLOOKUP($H803,Customers!$A$1:$I$721,2,FALSE)</f>
        <v>Kamal Reddy</v>
      </c>
      <c r="J803" s="3" t="str">
        <f>VLOOKUP($H803,Customers!$A$1:$I$721,3,FALSE)</f>
        <v>Male</v>
      </c>
      <c r="K803" s="3">
        <f>VLOOKUP($H803,Customers!$A$1:$I$721,4,FALSE)</f>
        <v>26</v>
      </c>
      <c r="L803" s="3" t="str">
        <f>VLOOKUP($H803,Customers!$A$1:$I$721,5,FALSE)</f>
        <v>Guwahati</v>
      </c>
      <c r="M803" s="3" t="str">
        <f>VLOOKUP($H803,Customers!$A$1:$I$721,6,FALSE)</f>
        <v>Assam</v>
      </c>
      <c r="N803" s="3" t="str">
        <f>VLOOKUP($H803,Customers!$A$1:$I$721,7,FALSE)</f>
        <v>Doctor</v>
      </c>
      <c r="O803" s="3">
        <f>VLOOKUP($H803,Customers!$A$1:$I$721,8,FALSE)</f>
        <v>3930000</v>
      </c>
      <c r="P803" s="3" t="str">
        <f>VLOOKUP($H803,Customers!$A$1:$I$721,9,FALSE)</f>
        <v>Individual</v>
      </c>
      <c r="Q803" s="3" t="s">
        <v>56</v>
      </c>
      <c r="R803" s="3" t="str" cm="1">
        <f t="array" ref="R803:Y803">VLOOKUP($Q803,Cars[],{2,3,4,5,6,7,8,9},FALSE)</f>
        <v>Maruti Suzuki</v>
      </c>
      <c r="S803" s="3" t="str">
        <v>Baleno</v>
      </c>
      <c r="T803" s="3" t="str">
        <v>Hatchback</v>
      </c>
      <c r="U803" s="3" t="str">
        <v>Petrol</v>
      </c>
      <c r="V803" s="3" t="str">
        <v>Automatic</v>
      </c>
      <c r="W803" s="3">
        <v>760000</v>
      </c>
      <c r="X803" s="3">
        <v>2022</v>
      </c>
      <c r="Y803" s="3">
        <v>2</v>
      </c>
      <c r="Z803" s="3" t="s">
        <v>134</v>
      </c>
      <c r="AA803" s="3" t="str">
        <f>VLOOKUP(Z803,Dealers[],5,FALSE)</f>
        <v>East</v>
      </c>
      <c r="AB803" s="3" t="str" cm="1">
        <f t="array" ref="AB803:AE803">VLOOKUP($Z803,Dealers[],{2,7,8,9},FALSE)</f>
        <v>Guwahati Automobiles</v>
      </c>
      <c r="AC803" s="3">
        <v>2005</v>
      </c>
      <c r="AD803" s="3">
        <v>12000</v>
      </c>
      <c r="AE803" s="3">
        <v>4.4000000000000004</v>
      </c>
      <c r="AF803" s="3" t="s">
        <v>135</v>
      </c>
      <c r="AG803" s="3" t="str">
        <f>VLOOKUP($AF803,SalesPerson[],2,FALSE)</f>
        <v>Tarun Mehta</v>
      </c>
      <c r="AH803" s="3">
        <f>_xlfn.XLOOKUP(AG803,Salespersons!$B:$B,Salespersons!$G:$G,,0)</f>
        <v>4</v>
      </c>
      <c r="AI803" s="3" t="str">
        <f>_xlfn.XLOOKUP(AG803,Salespersons!$B:$B,Salespersons!$I:$I,,0)</f>
        <v>True</v>
      </c>
      <c r="AJ803" s="3" t="s">
        <v>75</v>
      </c>
      <c r="AK803" s="14">
        <f t="shared" si="72"/>
        <v>4.4736842105263158E-2</v>
      </c>
      <c r="AL803" s="5">
        <v>34000</v>
      </c>
      <c r="AM803" s="5">
        <f t="shared" si="73"/>
        <v>726000</v>
      </c>
      <c r="AN803" s="16">
        <f t="shared" si="77"/>
        <v>7.26</v>
      </c>
      <c r="AO803" s="3" t="s">
        <v>95</v>
      </c>
      <c r="AP803" s="3" t="s">
        <v>227</v>
      </c>
      <c r="AQ803" s="3" t="s">
        <v>86</v>
      </c>
      <c r="AR803" s="3" t="s">
        <v>24</v>
      </c>
      <c r="AS803" s="3" t="s">
        <v>4646</v>
      </c>
      <c r="AT803" s="3" t="s">
        <v>4646</v>
      </c>
      <c r="AU803" s="3" t="s">
        <v>4646</v>
      </c>
      <c r="AV803" s="3" t="s">
        <v>4646</v>
      </c>
      <c r="AW803" s="3" t="s">
        <v>4646</v>
      </c>
    </row>
    <row r="804" spans="1:49" x14ac:dyDescent="0.3">
      <c r="A804" s="3" t="s">
        <v>1470</v>
      </c>
      <c r="B804" s="4">
        <v>46100</v>
      </c>
      <c r="C804" s="4" t="str">
        <f t="shared" si="74"/>
        <v>Mar</v>
      </c>
      <c r="D804" s="4" t="str">
        <f t="shared" si="75"/>
        <v>2026</v>
      </c>
      <c r="E804" s="4">
        <v>46113</v>
      </c>
      <c r="F804" s="3" t="s">
        <v>23</v>
      </c>
      <c r="G804" s="3">
        <f t="shared" si="76"/>
        <v>13</v>
      </c>
      <c r="H804" s="3" t="s">
        <v>1471</v>
      </c>
      <c r="I804" s="3" t="str">
        <f>VLOOKUP($H804,Customers!$A$1:$I$721,2,FALSE)</f>
        <v>Ashok Malhotra</v>
      </c>
      <c r="J804" s="3" t="str">
        <f>VLOOKUP($H804,Customers!$A$1:$I$721,3,FALSE)</f>
        <v>Male</v>
      </c>
      <c r="K804" s="3">
        <f>VLOOKUP($H804,Customers!$A$1:$I$721,4,FALSE)</f>
        <v>22</v>
      </c>
      <c r="L804" s="3" t="str">
        <f>VLOOKUP($H804,Customers!$A$1:$I$721,5,FALSE)</f>
        <v>Chandigarh</v>
      </c>
      <c r="M804" s="3" t="str">
        <f>VLOOKUP($H804,Customers!$A$1:$I$721,6,FALSE)</f>
        <v>Chandigarh</v>
      </c>
      <c r="N804" s="3" t="str">
        <f>VLOOKUP($H804,Customers!$A$1:$I$721,7,FALSE)</f>
        <v>Farmer</v>
      </c>
      <c r="O804" s="3">
        <f>VLOOKUP($H804,Customers!$A$1:$I$721,8,FALSE)</f>
        <v>390000</v>
      </c>
      <c r="P804" s="3" t="str">
        <f>VLOOKUP($H804,Customers!$A$1:$I$721,9,FALSE)</f>
        <v>Individual</v>
      </c>
      <c r="Q804" s="3" t="s">
        <v>67</v>
      </c>
      <c r="R804" s="3" t="str" cm="1">
        <f t="array" ref="R804:Y804">VLOOKUP($Q804,Cars[],{2,3,4,5,6,7,8,9},FALSE)</f>
        <v>Maruti Suzuki</v>
      </c>
      <c r="S804" s="3" t="str">
        <v>Dzire</v>
      </c>
      <c r="T804" s="3" t="str">
        <v>Sedan</v>
      </c>
      <c r="U804" s="3" t="str">
        <v>Petrol</v>
      </c>
      <c r="V804" s="3" t="str">
        <v>Manual</v>
      </c>
      <c r="W804" s="3">
        <v>690000</v>
      </c>
      <c r="X804" s="3">
        <v>2024</v>
      </c>
      <c r="Y804" s="3">
        <v>3</v>
      </c>
      <c r="Z804" s="3" t="s">
        <v>17</v>
      </c>
      <c r="AA804" s="3" t="str">
        <f>VLOOKUP(Z804,Dealers[],5,FALSE)</f>
        <v>North</v>
      </c>
      <c r="AB804" s="3" t="str" cm="1">
        <f t="array" ref="AB804:AE804">VLOOKUP($Z804,Dealers[],{2,7,8,9},FALSE)</f>
        <v>Chandigarh Car World</v>
      </c>
      <c r="AC804" s="3">
        <v>2018</v>
      </c>
      <c r="AD804" s="3">
        <v>4500</v>
      </c>
      <c r="AE804" s="3">
        <v>4</v>
      </c>
      <c r="AF804" s="3" t="s">
        <v>277</v>
      </c>
      <c r="AG804" s="3" t="str">
        <f>VLOOKUP($AF804,SalesPerson[],2,FALSE)</f>
        <v>Yash Shah</v>
      </c>
      <c r="AH804" s="3">
        <f>_xlfn.XLOOKUP(AG804,Salespersons!$B:$B,Salespersons!$G:$G,,0)</f>
        <v>7</v>
      </c>
      <c r="AI804" s="3" t="str">
        <f>_xlfn.XLOOKUP(AG804,Salespersons!$B:$B,Salespersons!$I:$I,,0)</f>
        <v>True</v>
      </c>
      <c r="AJ804" s="3" t="s">
        <v>45</v>
      </c>
      <c r="AK804" s="14">
        <f t="shared" si="72"/>
        <v>0</v>
      </c>
      <c r="AL804" s="5">
        <v>0</v>
      </c>
      <c r="AM804" s="5">
        <f t="shared" si="73"/>
        <v>690000</v>
      </c>
      <c r="AN804" s="16">
        <f t="shared" si="77"/>
        <v>6.9</v>
      </c>
      <c r="AO804" s="3" t="s">
        <v>20</v>
      </c>
      <c r="AP804" s="3" t="s">
        <v>21</v>
      </c>
      <c r="AQ804" s="3" t="s">
        <v>53</v>
      </c>
      <c r="AR804" s="3" t="s">
        <v>24</v>
      </c>
      <c r="AS804" s="3" t="s">
        <v>4646</v>
      </c>
      <c r="AT804" s="3" t="s">
        <v>4646</v>
      </c>
      <c r="AU804" s="3" t="s">
        <v>4646</v>
      </c>
      <c r="AV804" s="3" t="s">
        <v>4646</v>
      </c>
      <c r="AW804" s="3" t="s">
        <v>4646</v>
      </c>
    </row>
    <row r="805" spans="1:49" x14ac:dyDescent="0.3">
      <c r="A805" s="3" t="s">
        <v>1472</v>
      </c>
      <c r="B805" s="4">
        <v>46100</v>
      </c>
      <c r="C805" s="4" t="str">
        <f t="shared" si="74"/>
        <v>Mar</v>
      </c>
      <c r="D805" s="4" t="str">
        <f t="shared" si="75"/>
        <v>2026</v>
      </c>
      <c r="E805" s="4">
        <v>46115</v>
      </c>
      <c r="F805" s="3" t="s">
        <v>23</v>
      </c>
      <c r="G805" s="3">
        <f t="shared" si="76"/>
        <v>15</v>
      </c>
      <c r="H805" s="3" t="s">
        <v>428</v>
      </c>
      <c r="I805" s="3" t="str">
        <f>VLOOKUP($H805,Customers!$A$1:$I$721,2,FALSE)</f>
        <v>Komal Gupta</v>
      </c>
      <c r="J805" s="3" t="str">
        <f>VLOOKUP($H805,Customers!$A$1:$I$721,3,FALSE)</f>
        <v>Female</v>
      </c>
      <c r="K805" s="3">
        <f>VLOOKUP($H805,Customers!$A$1:$I$721,4,FALSE)</f>
        <v>34</v>
      </c>
      <c r="L805" s="3" t="str">
        <f>VLOOKUP($H805,Customers!$A$1:$I$721,5,FALSE)</f>
        <v>Panipat</v>
      </c>
      <c r="M805" s="3" t="str">
        <f>VLOOKUP($H805,Customers!$A$1:$I$721,6,FALSE)</f>
        <v>Haryana</v>
      </c>
      <c r="N805" s="3" t="str">
        <f>VLOOKUP($H805,Customers!$A$1:$I$721,7,FALSE)</f>
        <v>Self-Employed Professional</v>
      </c>
      <c r="O805" s="3">
        <f>VLOOKUP($H805,Customers!$A$1:$I$721,8,FALSE)</f>
        <v>1000000</v>
      </c>
      <c r="P805" s="3" t="str">
        <f>VLOOKUP($H805,Customers!$A$1:$I$721,9,FALSE)</f>
        <v>Individual</v>
      </c>
      <c r="Q805" s="3" t="s">
        <v>274</v>
      </c>
      <c r="R805" s="3" t="str" cm="1">
        <f t="array" ref="R805:Y805">VLOOKUP($Q805,Cars[],{2,3,4,5,6,7,8,9},FALSE)</f>
        <v>Tata</v>
      </c>
      <c r="S805" s="3" t="str">
        <v>Harrier</v>
      </c>
      <c r="T805" s="3" t="str">
        <v>SUV</v>
      </c>
      <c r="U805" s="3" t="str">
        <v>Diesel</v>
      </c>
      <c r="V805" s="3" t="str">
        <v>Automatic</v>
      </c>
      <c r="W805" s="3">
        <v>1550000</v>
      </c>
      <c r="X805" s="3">
        <v>2023</v>
      </c>
      <c r="Y805" s="3">
        <v>2</v>
      </c>
      <c r="Z805" s="3" t="s">
        <v>57</v>
      </c>
      <c r="AA805" s="3" t="str">
        <f>VLOOKUP(Z805,Dealers[],5,FALSE)</f>
        <v>North</v>
      </c>
      <c r="AB805" s="3" t="str" cm="1">
        <f t="array" ref="AB805:AE805">VLOOKUP($Z805,Dealers[],{2,7,8,9},FALSE)</f>
        <v>Gurugram Autoplex</v>
      </c>
      <c r="AC805" s="3">
        <v>2007</v>
      </c>
      <c r="AD805" s="3">
        <v>10000</v>
      </c>
      <c r="AE805" s="3">
        <v>4</v>
      </c>
      <c r="AF805" s="3" t="s">
        <v>58</v>
      </c>
      <c r="AG805" s="3" t="str">
        <f>VLOOKUP($AF805,SalesPerson[],2,FALSE)</f>
        <v>Mohit Nair</v>
      </c>
      <c r="AH805" s="3">
        <f>_xlfn.XLOOKUP(AG805,Salespersons!$B:$B,Salespersons!$G:$G,,0)</f>
        <v>5</v>
      </c>
      <c r="AI805" s="3" t="str">
        <f>_xlfn.XLOOKUP(AG805,Salespersons!$B:$B,Salespersons!$I:$I,,0)</f>
        <v>True</v>
      </c>
      <c r="AJ805" s="3" t="s">
        <v>78</v>
      </c>
      <c r="AK805" s="14">
        <f t="shared" si="72"/>
        <v>0</v>
      </c>
      <c r="AL805" s="5">
        <v>0</v>
      </c>
      <c r="AM805" s="5">
        <f t="shared" si="73"/>
        <v>1550000</v>
      </c>
      <c r="AN805" s="16">
        <f t="shared" si="77"/>
        <v>15.5</v>
      </c>
      <c r="AO805" s="3" t="s">
        <v>31</v>
      </c>
      <c r="AP805" s="3" t="s">
        <v>39</v>
      </c>
      <c r="AQ805" s="3" t="s">
        <v>119</v>
      </c>
      <c r="AR805" s="3" t="s">
        <v>47</v>
      </c>
      <c r="AS805" s="3" t="s">
        <v>4646</v>
      </c>
      <c r="AT805" s="3" t="s">
        <v>4646</v>
      </c>
      <c r="AU805" s="3" t="s">
        <v>4646</v>
      </c>
      <c r="AV805" s="3" t="s">
        <v>4646</v>
      </c>
      <c r="AW805" s="3" t="s">
        <v>4646</v>
      </c>
    </row>
    <row r="806" spans="1:49" x14ac:dyDescent="0.3">
      <c r="A806" s="3" t="s">
        <v>1473</v>
      </c>
      <c r="B806" s="4">
        <v>46101</v>
      </c>
      <c r="C806" s="4" t="str">
        <f t="shared" si="74"/>
        <v>Mar</v>
      </c>
      <c r="D806" s="4" t="str">
        <f t="shared" si="75"/>
        <v>2026</v>
      </c>
      <c r="E806" s="4">
        <v>46123</v>
      </c>
      <c r="F806" s="3" t="s">
        <v>23</v>
      </c>
      <c r="G806" s="3">
        <f t="shared" si="76"/>
        <v>22</v>
      </c>
      <c r="H806" s="3" t="s">
        <v>194</v>
      </c>
      <c r="I806" s="3" t="str">
        <f>VLOOKUP($H806,Customers!$A$1:$I$721,2,FALSE)</f>
        <v>Faisal Mehta</v>
      </c>
      <c r="J806" s="3" t="str">
        <f>VLOOKUP($H806,Customers!$A$1:$I$721,3,FALSE)</f>
        <v>Male</v>
      </c>
      <c r="K806" s="3">
        <f>VLOOKUP($H806,Customers!$A$1:$I$721,4,FALSE)</f>
        <v>23</v>
      </c>
      <c r="L806" s="3" t="str">
        <f>VLOOKUP($H806,Customers!$A$1:$I$721,5,FALSE)</f>
        <v>Bengaluru</v>
      </c>
      <c r="M806" s="3" t="str">
        <f>VLOOKUP($H806,Customers!$A$1:$I$721,6,FALSE)</f>
        <v>Karnataka</v>
      </c>
      <c r="N806" s="3" t="str">
        <f>VLOOKUP($H806,Customers!$A$1:$I$721,7,FALSE)</f>
        <v>Business Owner</v>
      </c>
      <c r="O806" s="3">
        <f>VLOOKUP($H806,Customers!$A$1:$I$721,8,FALSE)</f>
        <v>3410000</v>
      </c>
      <c r="P806" s="3" t="str">
        <f>VLOOKUP($H806,Customers!$A$1:$I$721,9,FALSE)</f>
        <v>Individual</v>
      </c>
      <c r="Q806" s="3" t="s">
        <v>395</v>
      </c>
      <c r="R806" s="3" t="str" cm="1">
        <f t="array" ref="R806:Y806">VLOOKUP($Q806,Cars[],{2,3,4,5,6,7,8,9},FALSE)</f>
        <v>Mahindra</v>
      </c>
      <c r="S806" s="3" t="str">
        <v>XUV700</v>
      </c>
      <c r="T806" s="3" t="str">
        <v>SUV</v>
      </c>
      <c r="U806" s="3" t="str">
        <v>Diesel</v>
      </c>
      <c r="V806" s="3" t="str">
        <v>Automatic</v>
      </c>
      <c r="W806" s="3">
        <v>1700000</v>
      </c>
      <c r="X806" s="3">
        <v>2021</v>
      </c>
      <c r="Y806" s="3">
        <v>2</v>
      </c>
      <c r="Z806" s="3" t="s">
        <v>126</v>
      </c>
      <c r="AA806" s="3" t="str">
        <f>VLOOKUP(Z806,Dealers[],5,FALSE)</f>
        <v>South</v>
      </c>
      <c r="AB806" s="3" t="str" cm="1">
        <f t="array" ref="AB806:AE806">VLOOKUP($Z806,Dealers[],{2,7,8,9},FALSE)</f>
        <v>Bengaluru Auto Hub</v>
      </c>
      <c r="AC806" s="3">
        <v>2013</v>
      </c>
      <c r="AD806" s="3">
        <v>12000</v>
      </c>
      <c r="AE806" s="3">
        <v>4.4000000000000004</v>
      </c>
      <c r="AF806" s="3" t="s">
        <v>156</v>
      </c>
      <c r="AG806" s="3" t="str">
        <f>VLOOKUP($AF806,SalesPerson[],2,FALSE)</f>
        <v>Yash Singh</v>
      </c>
      <c r="AH806" s="3">
        <f>_xlfn.XLOOKUP(AG806,Salespersons!$B:$B,Salespersons!$G:$G,,0)</f>
        <v>4</v>
      </c>
      <c r="AI806" s="3" t="str">
        <f>_xlfn.XLOOKUP(AG806,Salespersons!$B:$B,Salespersons!$I:$I,,0)</f>
        <v>True</v>
      </c>
      <c r="AJ806" s="3" t="s">
        <v>78</v>
      </c>
      <c r="AK806" s="14">
        <f t="shared" si="72"/>
        <v>2.9411764705882353E-2</v>
      </c>
      <c r="AL806" s="5">
        <v>50000</v>
      </c>
      <c r="AM806" s="5">
        <f t="shared" si="73"/>
        <v>1650000</v>
      </c>
      <c r="AN806" s="16">
        <f t="shared" si="77"/>
        <v>16.5</v>
      </c>
      <c r="AO806" s="3" t="s">
        <v>31</v>
      </c>
      <c r="AP806" s="3" t="s">
        <v>96</v>
      </c>
      <c r="AQ806" s="3" t="s">
        <v>86</v>
      </c>
      <c r="AR806" s="3" t="s">
        <v>24</v>
      </c>
      <c r="AS806" s="3" t="str" cm="1">
        <f t="array" ref="AS806:AW806">VLOOKUP($A806,Feedback[],{2,4,5,6,7},FALSE)</f>
        <v>FB0413</v>
      </c>
      <c r="AT806" s="3">
        <v>5</v>
      </c>
      <c r="AU806" s="3">
        <v>10</v>
      </c>
      <c r="AV806" s="3" t="str">
        <v>Email</v>
      </c>
      <c r="AW806" s="3" t="str">
        <v>None</v>
      </c>
    </row>
    <row r="807" spans="1:49" x14ac:dyDescent="0.3">
      <c r="A807" s="3" t="s">
        <v>1474</v>
      </c>
      <c r="B807" s="4">
        <v>46101</v>
      </c>
      <c r="C807" s="4" t="str">
        <f t="shared" si="74"/>
        <v>Mar</v>
      </c>
      <c r="D807" s="4" t="str">
        <f t="shared" si="75"/>
        <v>2026</v>
      </c>
      <c r="E807" s="4">
        <v>46131</v>
      </c>
      <c r="F807" s="3" t="s">
        <v>23</v>
      </c>
      <c r="G807" s="3">
        <f t="shared" si="76"/>
        <v>30</v>
      </c>
      <c r="H807" s="3" t="s">
        <v>889</v>
      </c>
      <c r="I807" s="3" t="str">
        <f>VLOOKUP($H807,Customers!$A$1:$I$721,2,FALSE)</f>
        <v>Rakesh Singh</v>
      </c>
      <c r="J807" s="3" t="str">
        <f>VLOOKUP($H807,Customers!$A$1:$I$721,3,FALSE)</f>
        <v>Male</v>
      </c>
      <c r="K807" s="3">
        <f>VLOOKUP($H807,Customers!$A$1:$I$721,4,FALSE)</f>
        <v>33</v>
      </c>
      <c r="L807" s="3" t="str">
        <f>VLOOKUP($H807,Customers!$A$1:$I$721,5,FALSE)</f>
        <v>Panipat</v>
      </c>
      <c r="M807" s="3" t="str">
        <f>VLOOKUP($H807,Customers!$A$1:$I$721,6,FALSE)</f>
        <v>Haryana</v>
      </c>
      <c r="N807" s="3" t="str">
        <f>VLOOKUP($H807,Customers!$A$1:$I$721,7,FALSE)</f>
        <v>Salaried - Government</v>
      </c>
      <c r="O807" s="3">
        <f>VLOOKUP($H807,Customers!$A$1:$I$721,8,FALSE)</f>
        <v>670000</v>
      </c>
      <c r="P807" s="3" t="str">
        <f>VLOOKUP($H807,Customers!$A$1:$I$721,9,FALSE)</f>
        <v>Individual</v>
      </c>
      <c r="Q807" s="3" t="s">
        <v>232</v>
      </c>
      <c r="R807" s="3" t="str" cm="1">
        <f t="array" ref="R807:Y807">VLOOKUP($Q807,Cars[],{2,3,4,5,6,7,8,9},FALSE)</f>
        <v>Mahindra</v>
      </c>
      <c r="S807" s="3" t="str">
        <v>XUV 3XO</v>
      </c>
      <c r="T807" s="3" t="str">
        <v>SUV</v>
      </c>
      <c r="U807" s="3" t="str">
        <v>Petrol</v>
      </c>
      <c r="V807" s="3" t="str">
        <v>Manual</v>
      </c>
      <c r="W807" s="3">
        <v>900000</v>
      </c>
      <c r="X807" s="3">
        <v>2024</v>
      </c>
      <c r="Y807" s="3">
        <v>3</v>
      </c>
      <c r="Z807" s="3" t="s">
        <v>51</v>
      </c>
      <c r="AA807" s="3" t="str">
        <f>VLOOKUP(Z807,Dealers[],5,FALSE)</f>
        <v>North</v>
      </c>
      <c r="AB807" s="3" t="str" cm="1">
        <f t="array" ref="AB807:AE807">VLOOKUP($Z807,Dealers[],{2,7,8,9},FALSE)</f>
        <v>Panipat Motors</v>
      </c>
      <c r="AC807" s="3">
        <v>2012</v>
      </c>
      <c r="AD807" s="3">
        <v>10000</v>
      </c>
      <c r="AE807" s="3">
        <v>4.2</v>
      </c>
      <c r="AF807" s="3" t="s">
        <v>118</v>
      </c>
      <c r="AG807" s="3" t="str">
        <f>VLOOKUP($AF807,SalesPerson[],2,FALSE)</f>
        <v>Rahul Rao</v>
      </c>
      <c r="AH807" s="3">
        <f>_xlfn.XLOOKUP(AG807,Salespersons!$B:$B,Salespersons!$G:$G,,0)</f>
        <v>5</v>
      </c>
      <c r="AI807" s="3" t="str">
        <f>_xlfn.XLOOKUP(AG807,Salespersons!$B:$B,Salespersons!$I:$I,,0)</f>
        <v>True</v>
      </c>
      <c r="AJ807" s="3" t="s">
        <v>75</v>
      </c>
      <c r="AK807" s="14">
        <f t="shared" si="72"/>
        <v>1.7777777777777778E-2</v>
      </c>
      <c r="AL807" s="5">
        <v>16000</v>
      </c>
      <c r="AM807" s="5">
        <f t="shared" si="73"/>
        <v>884000</v>
      </c>
      <c r="AN807" s="16">
        <f t="shared" si="77"/>
        <v>8.84</v>
      </c>
      <c r="AO807" s="3" t="s">
        <v>20</v>
      </c>
      <c r="AP807" s="3" t="s">
        <v>21</v>
      </c>
      <c r="AQ807" s="3" t="s">
        <v>22</v>
      </c>
      <c r="AR807" s="3" t="s">
        <v>24</v>
      </c>
      <c r="AS807" s="3" t="str" cm="1">
        <f t="array" ref="AS807:AW807">VLOOKUP($A807,Feedback[],{2,4,5,6,7},FALSE)</f>
        <v>FB0414</v>
      </c>
      <c r="AT807" s="3">
        <v>4</v>
      </c>
      <c r="AU807" s="3">
        <v>8</v>
      </c>
      <c r="AV807" s="3" t="str">
        <v>Email</v>
      </c>
      <c r="AW807" s="3" t="str">
        <v>None</v>
      </c>
    </row>
    <row r="808" spans="1:49" x14ac:dyDescent="0.3">
      <c r="A808" s="3" t="s">
        <v>1475</v>
      </c>
      <c r="B808" s="4">
        <v>46101</v>
      </c>
      <c r="C808" s="4" t="str">
        <f t="shared" si="74"/>
        <v>Mar</v>
      </c>
      <c r="D808" s="4" t="str">
        <f t="shared" si="75"/>
        <v>2026</v>
      </c>
      <c r="E808" s="4">
        <v>46127</v>
      </c>
      <c r="F808" s="3" t="s">
        <v>23</v>
      </c>
      <c r="G808" s="3">
        <f t="shared" si="76"/>
        <v>26</v>
      </c>
      <c r="H808" s="3" t="s">
        <v>1281</v>
      </c>
      <c r="I808" s="3" t="str">
        <f>VLOOKUP($H808,Customers!$A$1:$I$721,2,FALSE)</f>
        <v>Vivek Joshi</v>
      </c>
      <c r="J808" s="3" t="str">
        <f>VLOOKUP($H808,Customers!$A$1:$I$721,3,FALSE)</f>
        <v>Male</v>
      </c>
      <c r="K808" s="3">
        <f>VLOOKUP($H808,Customers!$A$1:$I$721,4,FALSE)</f>
        <v>37</v>
      </c>
      <c r="L808" s="3" t="str">
        <f>VLOOKUP($H808,Customers!$A$1:$I$721,5,FALSE)</f>
        <v>Patna</v>
      </c>
      <c r="M808" s="3" t="str">
        <f>VLOOKUP($H808,Customers!$A$1:$I$721,6,FALSE)</f>
        <v>Bihar</v>
      </c>
      <c r="N808" s="3" t="str">
        <f>VLOOKUP($H808,Customers!$A$1:$I$721,7,FALSE)</f>
        <v>Salaried - Private</v>
      </c>
      <c r="O808" s="3">
        <f>VLOOKUP($H808,Customers!$A$1:$I$721,8,FALSE)</f>
        <v>1370000</v>
      </c>
      <c r="P808" s="3" t="str">
        <f>VLOOKUP($H808,Customers!$A$1:$I$721,9,FALSE)</f>
        <v>Individual</v>
      </c>
      <c r="Q808" s="3" t="s">
        <v>27</v>
      </c>
      <c r="R808" s="3" t="str" cm="1">
        <f t="array" ref="R808:Y808">VLOOKUP($Q808,Cars[],{2,3,4,5,6,7,8,9},FALSE)</f>
        <v>Maruti Suzuki</v>
      </c>
      <c r="S808" s="3" t="str">
        <v>Brezza</v>
      </c>
      <c r="T808" s="3" t="str">
        <v>SUV</v>
      </c>
      <c r="U808" s="3" t="str">
        <v>Petrol</v>
      </c>
      <c r="V808" s="3" t="str">
        <v>Automatic</v>
      </c>
      <c r="W808" s="3">
        <v>900000</v>
      </c>
      <c r="X808" s="3">
        <v>2022</v>
      </c>
      <c r="Y808" s="3">
        <v>3</v>
      </c>
      <c r="Z808" s="3" t="s">
        <v>249</v>
      </c>
      <c r="AA808" s="3" t="str">
        <f>VLOOKUP(Z808,Dealers[],5,FALSE)</f>
        <v>East</v>
      </c>
      <c r="AB808" s="3" t="str" cm="1">
        <f t="array" ref="AB808:AE808">VLOOKUP($Z808,Dealers[],{2,7,8,9},FALSE)</f>
        <v>Patna Autoplex</v>
      </c>
      <c r="AC808" s="3">
        <v>2007</v>
      </c>
      <c r="AD808" s="3">
        <v>8000</v>
      </c>
      <c r="AE808" s="3">
        <v>3.9</v>
      </c>
      <c r="AF808" s="3" t="s">
        <v>354</v>
      </c>
      <c r="AG808" s="3" t="str">
        <f>VLOOKUP($AF808,SalesPerson[],2,FALSE)</f>
        <v>Jatin Jain</v>
      </c>
      <c r="AH808" s="3">
        <f>_xlfn.XLOOKUP(AG808,Salespersons!$B:$B,Salespersons!$G:$G,,0)</f>
        <v>8</v>
      </c>
      <c r="AI808" s="3" t="str">
        <f>_xlfn.XLOOKUP(AG808,Salespersons!$B:$B,Salespersons!$I:$I,,0)</f>
        <v>True</v>
      </c>
      <c r="AJ808" s="3" t="s">
        <v>59</v>
      </c>
      <c r="AK808" s="14">
        <f t="shared" si="72"/>
        <v>8.8888888888888889E-3</v>
      </c>
      <c r="AL808" s="5">
        <v>8000</v>
      </c>
      <c r="AM808" s="5">
        <f t="shared" si="73"/>
        <v>892000</v>
      </c>
      <c r="AN808" s="16">
        <f t="shared" si="77"/>
        <v>8.92</v>
      </c>
      <c r="AO808" s="3" t="s">
        <v>20</v>
      </c>
      <c r="AP808" s="3" t="s">
        <v>21</v>
      </c>
      <c r="AQ808" s="3" t="s">
        <v>53</v>
      </c>
      <c r="AR808" s="3" t="s">
        <v>24</v>
      </c>
      <c r="AS808" s="3" t="str" cm="1">
        <f t="array" ref="AS808:AW808">VLOOKUP($A808,Feedback[],{2,4,5,6,7},FALSE)</f>
        <v>FB0415</v>
      </c>
      <c r="AT808" s="3">
        <v>4</v>
      </c>
      <c r="AU808" s="3">
        <v>9</v>
      </c>
      <c r="AV808" s="3" t="str">
        <v>Dealer Visit</v>
      </c>
      <c r="AW808" s="3" t="str">
        <v>None</v>
      </c>
    </row>
    <row r="809" spans="1:49" x14ac:dyDescent="0.3">
      <c r="A809" s="3" t="s">
        <v>1476</v>
      </c>
      <c r="B809" s="4">
        <v>46102</v>
      </c>
      <c r="C809" s="4" t="str">
        <f t="shared" si="74"/>
        <v>Mar</v>
      </c>
      <c r="D809" s="4" t="str">
        <f t="shared" si="75"/>
        <v>2026</v>
      </c>
      <c r="E809" s="4">
        <v>46112</v>
      </c>
      <c r="F809" s="3" t="s">
        <v>23</v>
      </c>
      <c r="G809" s="3">
        <f t="shared" si="76"/>
        <v>10</v>
      </c>
      <c r="H809" s="3" t="s">
        <v>1477</v>
      </c>
      <c r="I809" s="3" t="str">
        <f>VLOOKUP($H809,Customers!$A$1:$I$721,2,FALSE)</f>
        <v>Karan Shah</v>
      </c>
      <c r="J809" s="3" t="str">
        <f>VLOOKUP($H809,Customers!$A$1:$I$721,3,FALSE)</f>
        <v>Male</v>
      </c>
      <c r="K809" s="3">
        <f>VLOOKUP($H809,Customers!$A$1:$I$721,4,FALSE)</f>
        <v>43</v>
      </c>
      <c r="L809" s="3" t="str">
        <f>VLOOKUP($H809,Customers!$A$1:$I$721,5,FALSE)</f>
        <v>Kochi</v>
      </c>
      <c r="M809" s="3" t="str">
        <f>VLOOKUP($H809,Customers!$A$1:$I$721,6,FALSE)</f>
        <v>Kerala</v>
      </c>
      <c r="N809" s="3" t="str">
        <f>VLOOKUP($H809,Customers!$A$1:$I$721,7,FALSE)</f>
        <v>Teacher</v>
      </c>
      <c r="O809" s="3">
        <f>VLOOKUP($H809,Customers!$A$1:$I$721,8,FALSE)</f>
        <v>660000</v>
      </c>
      <c r="P809" s="3" t="str">
        <f>VLOOKUP($H809,Customers!$A$1:$I$721,9,FALSE)</f>
        <v>Individual</v>
      </c>
      <c r="Q809" s="3" t="s">
        <v>27</v>
      </c>
      <c r="R809" s="3" t="str" cm="1">
        <f t="array" ref="R809:Y809">VLOOKUP($Q809,Cars[],{2,3,4,5,6,7,8,9},FALSE)</f>
        <v>Maruti Suzuki</v>
      </c>
      <c r="S809" s="3" t="str">
        <v>Brezza</v>
      </c>
      <c r="T809" s="3" t="str">
        <v>SUV</v>
      </c>
      <c r="U809" s="3" t="str">
        <v>Petrol</v>
      </c>
      <c r="V809" s="3" t="str">
        <v>Automatic</v>
      </c>
      <c r="W809" s="3">
        <v>900000</v>
      </c>
      <c r="X809" s="3">
        <v>2022</v>
      </c>
      <c r="Y809" s="3">
        <v>3</v>
      </c>
      <c r="Z809" s="3" t="s">
        <v>304</v>
      </c>
      <c r="AA809" s="3" t="str">
        <f>VLOOKUP(Z809,Dealers[],5,FALSE)</f>
        <v>South</v>
      </c>
      <c r="AB809" s="3" t="str" cm="1">
        <f t="array" ref="AB809:AE809">VLOOKUP($Z809,Dealers[],{2,7,8,9},FALSE)</f>
        <v>Kochi Auto Hub</v>
      </c>
      <c r="AC809" s="3">
        <v>2013</v>
      </c>
      <c r="AD809" s="3">
        <v>12000</v>
      </c>
      <c r="AE809" s="3">
        <v>4.2</v>
      </c>
      <c r="AF809" s="3" t="s">
        <v>305</v>
      </c>
      <c r="AG809" s="3" t="str">
        <f>VLOOKUP($AF809,SalesPerson[],2,FALSE)</f>
        <v>Meera Saini</v>
      </c>
      <c r="AH809" s="3">
        <f>_xlfn.XLOOKUP(AG809,Salespersons!$B:$B,Salespersons!$G:$G,,0)</f>
        <v>8</v>
      </c>
      <c r="AI809" s="3" t="str">
        <f>_xlfn.XLOOKUP(AG809,Salespersons!$B:$B,Salespersons!$I:$I,,0)</f>
        <v>True</v>
      </c>
      <c r="AJ809" s="3" t="s">
        <v>78</v>
      </c>
      <c r="AK809" s="14">
        <f t="shared" si="72"/>
        <v>3.7777777777777778E-2</v>
      </c>
      <c r="AL809" s="5">
        <v>34000</v>
      </c>
      <c r="AM809" s="5">
        <f t="shared" si="73"/>
        <v>866000</v>
      </c>
      <c r="AN809" s="16">
        <f t="shared" si="77"/>
        <v>8.66</v>
      </c>
      <c r="AO809" s="3" t="s">
        <v>31</v>
      </c>
      <c r="AP809" s="3" t="s">
        <v>70</v>
      </c>
      <c r="AQ809" s="3" t="s">
        <v>53</v>
      </c>
      <c r="AR809" s="3" t="s">
        <v>24</v>
      </c>
      <c r="AS809" s="3" t="s">
        <v>4646</v>
      </c>
      <c r="AT809" s="3" t="s">
        <v>4646</v>
      </c>
      <c r="AU809" s="3" t="s">
        <v>4646</v>
      </c>
      <c r="AV809" s="3" t="s">
        <v>4646</v>
      </c>
      <c r="AW809" s="3" t="s">
        <v>4646</v>
      </c>
    </row>
    <row r="810" spans="1:49" x14ac:dyDescent="0.3">
      <c r="A810" s="3" t="s">
        <v>1478</v>
      </c>
      <c r="B810" s="4">
        <v>46102</v>
      </c>
      <c r="C810" s="4" t="str">
        <f t="shared" si="74"/>
        <v>Mar</v>
      </c>
      <c r="D810" s="4" t="str">
        <f t="shared" si="75"/>
        <v>2026</v>
      </c>
      <c r="E810" s="4">
        <v>46137</v>
      </c>
      <c r="F810" s="3" t="s">
        <v>23</v>
      </c>
      <c r="G810" s="3">
        <f t="shared" si="76"/>
        <v>35</v>
      </c>
      <c r="H810" s="3" t="s">
        <v>1479</v>
      </c>
      <c r="I810" s="3" t="str">
        <f>VLOOKUP($H810,Customers!$A$1:$I$721,2,FALSE)</f>
        <v>Akash Khanna</v>
      </c>
      <c r="J810" s="3" t="str">
        <f>VLOOKUP($H810,Customers!$A$1:$I$721,3,FALSE)</f>
        <v>Male</v>
      </c>
      <c r="K810" s="3">
        <f>VLOOKUP($H810,Customers!$A$1:$I$721,4,FALSE)</f>
        <v>21</v>
      </c>
      <c r="L810" s="3" t="str">
        <f>VLOOKUP($H810,Customers!$A$1:$I$721,5,FALSE)</f>
        <v>Panipat</v>
      </c>
      <c r="M810" s="3" t="str">
        <f>VLOOKUP($H810,Customers!$A$1:$I$721,6,FALSE)</f>
        <v>Haryana</v>
      </c>
      <c r="N810" s="3" t="str">
        <f>VLOOKUP($H810,Customers!$A$1:$I$721,7,FALSE)</f>
        <v>Salaried - Private</v>
      </c>
      <c r="O810" s="3">
        <f>VLOOKUP($H810,Customers!$A$1:$I$721,8,FALSE)</f>
        <v>910000</v>
      </c>
      <c r="P810" s="3" t="str">
        <f>VLOOKUP($H810,Customers!$A$1:$I$721,9,FALSE)</f>
        <v>Individual</v>
      </c>
      <c r="Q810" s="3" t="s">
        <v>179</v>
      </c>
      <c r="R810" s="3" t="str" cm="1">
        <f t="array" ref="R810:Y810">VLOOKUP($Q810,Cars[],{2,3,4,5,6,7,8,9},FALSE)</f>
        <v>Tata</v>
      </c>
      <c r="S810" s="3" t="str">
        <v>Nexon EV</v>
      </c>
      <c r="T810" s="3" t="str">
        <v>SUV</v>
      </c>
      <c r="U810" s="3" t="str">
        <v>Electric</v>
      </c>
      <c r="V810" s="3" t="str">
        <v>Automatic</v>
      </c>
      <c r="W810" s="3">
        <v>1450000</v>
      </c>
      <c r="X810" s="3">
        <v>2023</v>
      </c>
      <c r="Y810" s="3">
        <v>3</v>
      </c>
      <c r="Z810" s="3" t="s">
        <v>93</v>
      </c>
      <c r="AA810" s="3" t="str">
        <f>VLOOKUP(Z810,Dealers[],5,FALSE)</f>
        <v>Central</v>
      </c>
      <c r="AB810" s="3" t="str" cm="1">
        <f t="array" ref="AB810:AE810">VLOOKUP($Z810,Dealers[],{2,7,8,9},FALSE)</f>
        <v>Bhopal Autoplex</v>
      </c>
      <c r="AC810" s="3">
        <v>2013</v>
      </c>
      <c r="AD810" s="3">
        <v>12000</v>
      </c>
      <c r="AE810" s="3">
        <v>3.9</v>
      </c>
      <c r="AF810" s="3" t="s">
        <v>192</v>
      </c>
      <c r="AG810" s="3" t="str">
        <f>VLOOKUP($AF810,SalesPerson[],2,FALSE)</f>
        <v>Priya Saini</v>
      </c>
      <c r="AH810" s="3">
        <f>_xlfn.XLOOKUP(AG810,Salespersons!$B:$B,Salespersons!$G:$G,,0)</f>
        <v>4</v>
      </c>
      <c r="AI810" s="3" t="str">
        <f>_xlfn.XLOOKUP(AG810,Salespersons!$B:$B,Salespersons!$I:$I,,0)</f>
        <v>True</v>
      </c>
      <c r="AJ810" s="3" t="s">
        <v>45</v>
      </c>
      <c r="AK810" s="14">
        <f t="shared" si="72"/>
        <v>4.6206896551724136E-2</v>
      </c>
      <c r="AL810" s="5">
        <v>67000</v>
      </c>
      <c r="AM810" s="5">
        <f t="shared" si="73"/>
        <v>1383000</v>
      </c>
      <c r="AN810" s="16">
        <f t="shared" si="77"/>
        <v>13.83</v>
      </c>
      <c r="AO810" s="3" t="s">
        <v>20</v>
      </c>
      <c r="AP810" s="3" t="s">
        <v>21</v>
      </c>
      <c r="AQ810" s="3" t="s">
        <v>86</v>
      </c>
      <c r="AR810" s="3" t="s">
        <v>24</v>
      </c>
      <c r="AS810" s="3" t="str" cm="1">
        <f t="array" ref="AS810:AW810">VLOOKUP($A810,Feedback[],{2,4,5,6,7},FALSE)</f>
        <v>FB0416</v>
      </c>
      <c r="AT810" s="3">
        <v>5</v>
      </c>
      <c r="AU810" s="3">
        <v>10</v>
      </c>
      <c r="AV810" s="3" t="str">
        <v>Dealer Visit</v>
      </c>
      <c r="AW810" s="3" t="str">
        <v>None</v>
      </c>
    </row>
    <row r="811" spans="1:49" x14ac:dyDescent="0.3">
      <c r="A811" s="3" t="s">
        <v>1480</v>
      </c>
      <c r="B811" s="4">
        <v>46102</v>
      </c>
      <c r="C811" s="4" t="str">
        <f t="shared" si="74"/>
        <v>Mar</v>
      </c>
      <c r="D811" s="4" t="str">
        <f t="shared" si="75"/>
        <v>2026</v>
      </c>
      <c r="E811" s="4">
        <v>46133</v>
      </c>
      <c r="F811" s="3" t="s">
        <v>23</v>
      </c>
      <c r="G811" s="3">
        <f t="shared" si="76"/>
        <v>31</v>
      </c>
      <c r="H811" s="3" t="s">
        <v>700</v>
      </c>
      <c r="I811" s="3" t="str">
        <f>VLOOKUP($H811,Customers!$A$1:$I$721,2,FALSE)</f>
        <v>Divya Rao</v>
      </c>
      <c r="J811" s="3" t="str">
        <f>VLOOKUP($H811,Customers!$A$1:$I$721,3,FALSE)</f>
        <v>Female</v>
      </c>
      <c r="K811" s="3">
        <f>VLOOKUP($H811,Customers!$A$1:$I$721,4,FALSE)</f>
        <v>21</v>
      </c>
      <c r="L811" s="3" t="str">
        <f>VLOOKUP($H811,Customers!$A$1:$I$721,5,FALSE)</f>
        <v>Lucknow</v>
      </c>
      <c r="M811" s="3" t="str">
        <f>VLOOKUP($H811,Customers!$A$1:$I$721,6,FALSE)</f>
        <v>Uttar Pradesh</v>
      </c>
      <c r="N811" s="3" t="str">
        <f>VLOOKUP($H811,Customers!$A$1:$I$721,7,FALSE)</f>
        <v>Salaried - Private</v>
      </c>
      <c r="O811" s="3">
        <f>VLOOKUP($H811,Customers!$A$1:$I$721,8,FALSE)</f>
        <v>590000</v>
      </c>
      <c r="P811" s="3" t="str">
        <f>VLOOKUP($H811,Customers!$A$1:$I$721,9,FALSE)</f>
        <v>Individual</v>
      </c>
      <c r="Q811" s="3" t="s">
        <v>42</v>
      </c>
      <c r="R811" s="3" t="str" cm="1">
        <f t="array" ref="R811:Y811">VLOOKUP($Q811,Cars[],{2,3,4,5,6,7,8,9},FALSE)</f>
        <v>Maruti Suzuki</v>
      </c>
      <c r="S811" s="3" t="str">
        <v>Swift</v>
      </c>
      <c r="T811" s="3" t="str">
        <v>Hatchback</v>
      </c>
      <c r="U811" s="3" t="str">
        <v>Petrol</v>
      </c>
      <c r="V811" s="3" t="str">
        <v>Manual</v>
      </c>
      <c r="W811" s="3">
        <v>650000</v>
      </c>
      <c r="X811" s="3">
        <v>2024</v>
      </c>
      <c r="Y811" s="3">
        <v>3</v>
      </c>
      <c r="Z811" s="3" t="s">
        <v>43</v>
      </c>
      <c r="AA811" s="3" t="str">
        <f>VLOOKUP(Z811,Dealers[],5,FALSE)</f>
        <v>West</v>
      </c>
      <c r="AB811" s="3" t="str" cm="1">
        <f t="array" ref="AB811:AE811">VLOOKUP($Z811,Dealers[],{2,7,8,9},FALSE)</f>
        <v>Nagpur Motors</v>
      </c>
      <c r="AC811" s="3">
        <v>2019</v>
      </c>
      <c r="AD811" s="3">
        <v>12000</v>
      </c>
      <c r="AE811" s="3">
        <v>4.5999999999999996</v>
      </c>
      <c r="AF811" s="3" t="s">
        <v>372</v>
      </c>
      <c r="AG811" s="3" t="str">
        <f>VLOOKUP($AF811,SalesPerson[],2,FALSE)</f>
        <v>Gaurav Shah</v>
      </c>
      <c r="AH811" s="3">
        <f>_xlfn.XLOOKUP(AG811,Salespersons!$B:$B,Salespersons!$G:$G,,0)</f>
        <v>4</v>
      </c>
      <c r="AI811" s="3" t="str">
        <f>_xlfn.XLOOKUP(AG811,Salespersons!$B:$B,Salespersons!$I:$I,,0)</f>
        <v>True</v>
      </c>
      <c r="AJ811" s="3" t="s">
        <v>59</v>
      </c>
      <c r="AK811" s="14">
        <f t="shared" si="72"/>
        <v>2.7692307692307693E-2</v>
      </c>
      <c r="AL811" s="5">
        <v>18000</v>
      </c>
      <c r="AM811" s="5">
        <f t="shared" si="73"/>
        <v>632000</v>
      </c>
      <c r="AN811" s="16">
        <f t="shared" si="77"/>
        <v>6.32</v>
      </c>
      <c r="AO811" s="3" t="s">
        <v>95</v>
      </c>
      <c r="AP811" s="3" t="s">
        <v>32</v>
      </c>
      <c r="AQ811" s="3" t="s">
        <v>46</v>
      </c>
      <c r="AR811" s="3" t="s">
        <v>24</v>
      </c>
      <c r="AS811" s="3" t="s">
        <v>4646</v>
      </c>
      <c r="AT811" s="3" t="s">
        <v>4646</v>
      </c>
      <c r="AU811" s="3" t="s">
        <v>4646</v>
      </c>
      <c r="AV811" s="3" t="s">
        <v>4646</v>
      </c>
      <c r="AW811" s="3" t="s">
        <v>4646</v>
      </c>
    </row>
    <row r="812" spans="1:49" x14ac:dyDescent="0.3">
      <c r="A812" s="3" t="s">
        <v>1481</v>
      </c>
      <c r="B812" s="4">
        <v>46102</v>
      </c>
      <c r="C812" s="4" t="str">
        <f t="shared" si="74"/>
        <v>Mar</v>
      </c>
      <c r="D812" s="4" t="str">
        <f t="shared" si="75"/>
        <v>2026</v>
      </c>
      <c r="E812" s="4">
        <v>46119</v>
      </c>
      <c r="F812" s="3" t="s">
        <v>23</v>
      </c>
      <c r="G812" s="3">
        <f t="shared" si="76"/>
        <v>17</v>
      </c>
      <c r="H812" s="3" t="s">
        <v>1005</v>
      </c>
      <c r="I812" s="3" t="str">
        <f>VLOOKUP($H812,Customers!$A$1:$I$721,2,FALSE)</f>
        <v>Suresh Iyer</v>
      </c>
      <c r="J812" s="3" t="str">
        <f>VLOOKUP($H812,Customers!$A$1:$I$721,3,FALSE)</f>
        <v>Male</v>
      </c>
      <c r="K812" s="3">
        <f>VLOOKUP($H812,Customers!$A$1:$I$721,4,FALSE)</f>
        <v>44</v>
      </c>
      <c r="L812" s="3" t="str">
        <f>VLOOKUP($H812,Customers!$A$1:$I$721,5,FALSE)</f>
        <v>Indore</v>
      </c>
      <c r="M812" s="3" t="str">
        <f>VLOOKUP($H812,Customers!$A$1:$I$721,6,FALSE)</f>
        <v>Madhya Pradesh</v>
      </c>
      <c r="N812" s="3" t="str">
        <f>VLOOKUP($H812,Customers!$A$1:$I$721,7,FALSE)</f>
        <v>Salaried - Private</v>
      </c>
      <c r="O812" s="3">
        <f>VLOOKUP($H812,Customers!$A$1:$I$721,8,FALSE)</f>
        <v>1280000</v>
      </c>
      <c r="P812" s="3" t="str">
        <f>VLOOKUP($H812,Customers!$A$1:$I$721,9,FALSE)</f>
        <v>Individual</v>
      </c>
      <c r="Q812" s="3" t="s">
        <v>42</v>
      </c>
      <c r="R812" s="3" t="str" cm="1">
        <f t="array" ref="R812:Y812">VLOOKUP($Q812,Cars[],{2,3,4,5,6,7,8,9},FALSE)</f>
        <v>Maruti Suzuki</v>
      </c>
      <c r="S812" s="3" t="str">
        <v>Swift</v>
      </c>
      <c r="T812" s="3" t="str">
        <v>Hatchback</v>
      </c>
      <c r="U812" s="3" t="str">
        <v>Petrol</v>
      </c>
      <c r="V812" s="3" t="str">
        <v>Manual</v>
      </c>
      <c r="W812" s="3">
        <v>650000</v>
      </c>
      <c r="X812" s="3">
        <v>2024</v>
      </c>
      <c r="Y812" s="3">
        <v>3</v>
      </c>
      <c r="Z812" s="3" t="s">
        <v>73</v>
      </c>
      <c r="AA812" s="3" t="str">
        <f>VLOOKUP(Z812,Dealers[],5,FALSE)</f>
        <v>Central</v>
      </c>
      <c r="AB812" s="3" t="str" cm="1">
        <f t="array" ref="AB812:AE812">VLOOKUP($Z812,Dealers[],{2,7,8,9},FALSE)</f>
        <v>Indore Wheels</v>
      </c>
      <c r="AC812" s="3">
        <v>2019</v>
      </c>
      <c r="AD812" s="3">
        <v>3000</v>
      </c>
      <c r="AE812" s="3">
        <v>4.7</v>
      </c>
      <c r="AF812" s="3" t="s">
        <v>381</v>
      </c>
      <c r="AG812" s="3" t="str">
        <f>VLOOKUP($AF812,SalesPerson[],2,FALSE)</f>
        <v>Priya Joshi</v>
      </c>
      <c r="AH812" s="3">
        <f>_xlfn.XLOOKUP(AG812,Salespersons!$B:$B,Salespersons!$G:$G,,0)</f>
        <v>5</v>
      </c>
      <c r="AI812" s="3" t="str">
        <f>_xlfn.XLOOKUP(AG812,Salespersons!$B:$B,Salespersons!$I:$I,,0)</f>
        <v>True</v>
      </c>
      <c r="AJ812" s="3" t="s">
        <v>30</v>
      </c>
      <c r="AK812" s="14">
        <f t="shared" si="72"/>
        <v>0</v>
      </c>
      <c r="AL812" s="5">
        <v>0</v>
      </c>
      <c r="AM812" s="5">
        <f t="shared" si="73"/>
        <v>650000</v>
      </c>
      <c r="AN812" s="16">
        <f t="shared" si="77"/>
        <v>6.5</v>
      </c>
      <c r="AO812" s="3" t="s">
        <v>20</v>
      </c>
      <c r="AP812" s="3" t="s">
        <v>21</v>
      </c>
      <c r="AQ812" s="3" t="s">
        <v>22</v>
      </c>
      <c r="AR812" s="3" t="s">
        <v>24</v>
      </c>
      <c r="AS812" s="3" t="str" cm="1">
        <f t="array" ref="AS812:AW812">VLOOKUP($A812,Feedback[],{2,4,5,6,7},FALSE)</f>
        <v>FB0417</v>
      </c>
      <c r="AT812" s="3">
        <v>3</v>
      </c>
      <c r="AU812" s="3">
        <v>6</v>
      </c>
      <c r="AV812" s="3" t="str">
        <v>Dealer Visit</v>
      </c>
      <c r="AW812" s="3" t="str">
        <v>Sales Experience</v>
      </c>
    </row>
    <row r="813" spans="1:49" x14ac:dyDescent="0.3">
      <c r="A813" s="3" t="s">
        <v>1482</v>
      </c>
      <c r="B813" s="4">
        <v>46104</v>
      </c>
      <c r="C813" s="4" t="str">
        <f t="shared" si="74"/>
        <v>Mar</v>
      </c>
      <c r="D813" s="4" t="str">
        <f t="shared" si="75"/>
        <v>2026</v>
      </c>
      <c r="E813" s="4">
        <v>46117</v>
      </c>
      <c r="F813" s="3" t="s">
        <v>23</v>
      </c>
      <c r="G813" s="3">
        <f t="shared" si="76"/>
        <v>13</v>
      </c>
      <c r="H813" s="3" t="s">
        <v>215</v>
      </c>
      <c r="I813" s="3" t="str">
        <f>VLOOKUP($H813,Customers!$A$1:$I$721,2,FALSE)</f>
        <v>Nisha Yadav</v>
      </c>
      <c r="J813" s="3" t="str">
        <f>VLOOKUP($H813,Customers!$A$1:$I$721,3,FALSE)</f>
        <v>Female</v>
      </c>
      <c r="K813" s="3">
        <f>VLOOKUP($H813,Customers!$A$1:$I$721,4,FALSE)</f>
        <v>38</v>
      </c>
      <c r="L813" s="3" t="str">
        <f>VLOOKUP($H813,Customers!$A$1:$I$721,5,FALSE)</f>
        <v>Lucknow</v>
      </c>
      <c r="M813" s="3" t="str">
        <f>VLOOKUP($H813,Customers!$A$1:$I$721,6,FALSE)</f>
        <v>Uttar Pradesh</v>
      </c>
      <c r="N813" s="3" t="str">
        <f>VLOOKUP($H813,Customers!$A$1:$I$721,7,FALSE)</f>
        <v>Retired</v>
      </c>
      <c r="O813" s="3">
        <f>VLOOKUP($H813,Customers!$A$1:$I$721,8,FALSE)</f>
        <v>840000</v>
      </c>
      <c r="P813" s="3" t="str">
        <f>VLOOKUP($H813,Customers!$A$1:$I$721,9,FALSE)</f>
        <v>Individual</v>
      </c>
      <c r="Q813" s="3" t="s">
        <v>27</v>
      </c>
      <c r="R813" s="3" t="str" cm="1">
        <f t="array" ref="R813:Y813">VLOOKUP($Q813,Cars[],{2,3,4,5,6,7,8,9},FALSE)</f>
        <v>Maruti Suzuki</v>
      </c>
      <c r="S813" s="3" t="str">
        <v>Brezza</v>
      </c>
      <c r="T813" s="3" t="str">
        <v>SUV</v>
      </c>
      <c r="U813" s="3" t="str">
        <v>Petrol</v>
      </c>
      <c r="V813" s="3" t="str">
        <v>Automatic</v>
      </c>
      <c r="W813" s="3">
        <v>900000</v>
      </c>
      <c r="X813" s="3">
        <v>2022</v>
      </c>
      <c r="Y813" s="3">
        <v>3</v>
      </c>
      <c r="Z813" s="3" t="s">
        <v>159</v>
      </c>
      <c r="AA813" s="3" t="str">
        <f>VLOOKUP(Z813,Dealers[],5,FALSE)</f>
        <v>North</v>
      </c>
      <c r="AB813" s="3" t="str" cm="1">
        <f t="array" ref="AB813:AE813">VLOOKUP($Z813,Dealers[],{2,7,8,9},FALSE)</f>
        <v>Lucknow Motors</v>
      </c>
      <c r="AC813" s="3">
        <v>2013</v>
      </c>
      <c r="AD813" s="3">
        <v>3000</v>
      </c>
      <c r="AE813" s="3">
        <v>4.4000000000000004</v>
      </c>
      <c r="AF813" s="3" t="s">
        <v>160</v>
      </c>
      <c r="AG813" s="3" t="str">
        <f>VLOOKUP($AF813,SalesPerson[],2,FALSE)</f>
        <v>Tarun Patel</v>
      </c>
      <c r="AH813" s="3">
        <f>_xlfn.XLOOKUP(AG813,Salespersons!$B:$B,Salespersons!$G:$G,,0)</f>
        <v>4</v>
      </c>
      <c r="AI813" s="3" t="str">
        <f>_xlfn.XLOOKUP(AG813,Salespersons!$B:$B,Salespersons!$I:$I,,0)</f>
        <v>True</v>
      </c>
      <c r="AJ813" s="3" t="s">
        <v>268</v>
      </c>
      <c r="AK813" s="14">
        <f t="shared" si="72"/>
        <v>3.7777777777777778E-2</v>
      </c>
      <c r="AL813" s="5">
        <v>34000</v>
      </c>
      <c r="AM813" s="5">
        <f t="shared" si="73"/>
        <v>866000</v>
      </c>
      <c r="AN813" s="16">
        <f t="shared" si="77"/>
        <v>8.66</v>
      </c>
      <c r="AO813" s="3" t="s">
        <v>95</v>
      </c>
      <c r="AP813" s="3" t="s">
        <v>32</v>
      </c>
      <c r="AQ813" s="3" t="s">
        <v>119</v>
      </c>
      <c r="AR813" s="3" t="s">
        <v>47</v>
      </c>
      <c r="AS813" s="3" t="str" cm="1">
        <f t="array" ref="AS813:AW813">VLOOKUP($A813,Feedback[],{2,4,5,6,7},FALSE)</f>
        <v>FB0418</v>
      </c>
      <c r="AT813" s="3">
        <v>2</v>
      </c>
      <c r="AU813" s="3">
        <v>6</v>
      </c>
      <c r="AV813" s="3" t="str">
        <v>Dealer Visit</v>
      </c>
      <c r="AW813" s="3" t="str">
        <v>Pricing</v>
      </c>
    </row>
    <row r="814" spans="1:49" x14ac:dyDescent="0.3">
      <c r="A814" s="3" t="s">
        <v>1483</v>
      </c>
      <c r="B814" s="4">
        <v>46104</v>
      </c>
      <c r="C814" s="4" t="str">
        <f t="shared" si="74"/>
        <v>Mar</v>
      </c>
      <c r="D814" s="4" t="str">
        <f t="shared" si="75"/>
        <v>2026</v>
      </c>
      <c r="E814" s="4">
        <v>46114</v>
      </c>
      <c r="F814" s="3" t="s">
        <v>23</v>
      </c>
      <c r="G814" s="3">
        <f t="shared" si="76"/>
        <v>10</v>
      </c>
      <c r="H814" s="3" t="s">
        <v>1484</v>
      </c>
      <c r="I814" s="3" t="str">
        <f>VLOOKUP($H814,Customers!$A$1:$I$721,2,FALSE)</f>
        <v>Imran Verma</v>
      </c>
      <c r="J814" s="3" t="str">
        <f>VLOOKUP($H814,Customers!$A$1:$I$721,3,FALSE)</f>
        <v>Male</v>
      </c>
      <c r="K814" s="3">
        <f>VLOOKUP($H814,Customers!$A$1:$I$721,4,FALSE)</f>
        <v>59</v>
      </c>
      <c r="L814" s="3" t="str">
        <f>VLOOKUP($H814,Customers!$A$1:$I$721,5,FALSE)</f>
        <v>Hyderabad</v>
      </c>
      <c r="M814" s="3" t="str">
        <f>VLOOKUP($H814,Customers!$A$1:$I$721,6,FALSE)</f>
        <v>Telangana</v>
      </c>
      <c r="N814" s="3" t="str">
        <f>VLOOKUP($H814,Customers!$A$1:$I$721,7,FALSE)</f>
        <v>Farmer</v>
      </c>
      <c r="O814" s="3">
        <f>VLOOKUP($H814,Customers!$A$1:$I$721,8,FALSE)</f>
        <v>640000</v>
      </c>
      <c r="P814" s="3" t="str">
        <f>VLOOKUP($H814,Customers!$A$1:$I$721,9,FALSE)</f>
        <v>Individual</v>
      </c>
      <c r="Q814" s="3" t="s">
        <v>81</v>
      </c>
      <c r="R814" s="3" t="str" cm="1">
        <f t="array" ref="R814:Y814">VLOOKUP($Q814,Cars[],{2,3,4,5,6,7,8,9},FALSE)</f>
        <v>Tata</v>
      </c>
      <c r="S814" s="3" t="str">
        <v>Tiago</v>
      </c>
      <c r="T814" s="3" t="str">
        <v>Hatchback</v>
      </c>
      <c r="U814" s="3" t="str">
        <v>Petrol</v>
      </c>
      <c r="V814" s="3" t="str">
        <v>Manual</v>
      </c>
      <c r="W814" s="3">
        <v>570000</v>
      </c>
      <c r="X814" s="3">
        <v>2022</v>
      </c>
      <c r="Y814" s="3">
        <v>3</v>
      </c>
      <c r="Z814" s="3" t="s">
        <v>68</v>
      </c>
      <c r="AA814" s="3" t="str">
        <f>VLOOKUP(Z814,Dealers[],5,FALSE)</f>
        <v>South</v>
      </c>
      <c r="AB814" s="3" t="str" cm="1">
        <f t="array" ref="AB814:AE814">VLOOKUP($Z814,Dealers[],{2,7,8,9},FALSE)</f>
        <v>Hyderabad Automobiles</v>
      </c>
      <c r="AC814" s="3">
        <v>2019</v>
      </c>
      <c r="AD814" s="3">
        <v>4500</v>
      </c>
      <c r="AE814" s="3">
        <v>3.8</v>
      </c>
      <c r="AF814" s="3" t="s">
        <v>831</v>
      </c>
      <c r="AG814" s="3" t="str">
        <f>VLOOKUP($AF814,SalesPerson[],2,FALSE)</f>
        <v>Vivek Das</v>
      </c>
      <c r="AH814" s="3">
        <f>_xlfn.XLOOKUP(AG814,Salespersons!$B:$B,Salespersons!$G:$G,,0)</f>
        <v>8</v>
      </c>
      <c r="AI814" s="3" t="str">
        <f>_xlfn.XLOOKUP(AG814,Salespersons!$B:$B,Salespersons!$I:$I,,0)</f>
        <v>False</v>
      </c>
      <c r="AJ814" s="3" t="s">
        <v>78</v>
      </c>
      <c r="AK814" s="14">
        <f t="shared" si="72"/>
        <v>2.8070175438596492E-2</v>
      </c>
      <c r="AL814" s="5">
        <v>16000</v>
      </c>
      <c r="AM814" s="5">
        <f t="shared" si="73"/>
        <v>554000</v>
      </c>
      <c r="AN814" s="16">
        <f t="shared" si="77"/>
        <v>5.54</v>
      </c>
      <c r="AO814" s="3" t="s">
        <v>20</v>
      </c>
      <c r="AP814" s="3" t="s">
        <v>21</v>
      </c>
      <c r="AQ814" s="3" t="s">
        <v>122</v>
      </c>
      <c r="AR814" s="3" t="s">
        <v>47</v>
      </c>
      <c r="AS814" s="3" t="s">
        <v>4646</v>
      </c>
      <c r="AT814" s="3" t="s">
        <v>4646</v>
      </c>
      <c r="AU814" s="3" t="s">
        <v>4646</v>
      </c>
      <c r="AV814" s="3" t="s">
        <v>4646</v>
      </c>
      <c r="AW814" s="3" t="s">
        <v>4646</v>
      </c>
    </row>
    <row r="815" spans="1:49" x14ac:dyDescent="0.3">
      <c r="A815" s="3" t="s">
        <v>1485</v>
      </c>
      <c r="B815" s="4">
        <v>46105</v>
      </c>
      <c r="C815" s="4" t="str">
        <f t="shared" si="74"/>
        <v>Mar</v>
      </c>
      <c r="D815" s="4" t="str">
        <f t="shared" si="75"/>
        <v>2026</v>
      </c>
      <c r="E815" s="4">
        <v>46110</v>
      </c>
      <c r="F815" s="3" t="s">
        <v>23</v>
      </c>
      <c r="G815" s="3">
        <f t="shared" si="76"/>
        <v>5</v>
      </c>
      <c r="H815" s="3" t="s">
        <v>1486</v>
      </c>
      <c r="I815" s="3" t="str">
        <f>VLOOKUP($H815,Customers!$A$1:$I$721,2,FALSE)</f>
        <v>Shweta Patel</v>
      </c>
      <c r="J815" s="3" t="str">
        <f>VLOOKUP($H815,Customers!$A$1:$I$721,3,FALSE)</f>
        <v>Female</v>
      </c>
      <c r="K815" s="3">
        <f>VLOOKUP($H815,Customers!$A$1:$I$721,4,FALSE)</f>
        <v>36</v>
      </c>
      <c r="L815" s="3" t="str">
        <f>VLOOKUP($H815,Customers!$A$1:$I$721,5,FALSE)</f>
        <v>Bhubaneswar</v>
      </c>
      <c r="M815" s="3" t="str">
        <f>VLOOKUP($H815,Customers!$A$1:$I$721,6,FALSE)</f>
        <v>Odisha</v>
      </c>
      <c r="N815" s="3" t="str">
        <f>VLOOKUP($H815,Customers!$A$1:$I$721,7,FALSE)</f>
        <v>Salaried - Private</v>
      </c>
      <c r="O815" s="3">
        <f>VLOOKUP($H815,Customers!$A$1:$I$721,8,FALSE)</f>
        <v>1370000</v>
      </c>
      <c r="P815" s="3" t="str">
        <f>VLOOKUP($H815,Customers!$A$1:$I$721,9,FALSE)</f>
        <v>Individual</v>
      </c>
      <c r="Q815" s="3" t="s">
        <v>27</v>
      </c>
      <c r="R815" s="3" t="str" cm="1">
        <f t="array" ref="R815:Y815">VLOOKUP($Q815,Cars[],{2,3,4,5,6,7,8,9},FALSE)</f>
        <v>Maruti Suzuki</v>
      </c>
      <c r="S815" s="3" t="str">
        <v>Brezza</v>
      </c>
      <c r="T815" s="3" t="str">
        <v>SUV</v>
      </c>
      <c r="U815" s="3" t="str">
        <v>Petrol</v>
      </c>
      <c r="V815" s="3" t="str">
        <v>Automatic</v>
      </c>
      <c r="W815" s="3">
        <v>900000</v>
      </c>
      <c r="X815" s="3">
        <v>2022</v>
      </c>
      <c r="Y815" s="3">
        <v>3</v>
      </c>
      <c r="Z815" s="3" t="s">
        <v>37</v>
      </c>
      <c r="AA815" s="3" t="str">
        <f>VLOOKUP(Z815,Dealers[],5,FALSE)</f>
        <v>North</v>
      </c>
      <c r="AB815" s="3" t="str" cm="1">
        <f t="array" ref="AB815:AE815">VLOOKUP($Z815,Dealers[],{2,7,8,9},FALSE)</f>
        <v>Delhi Autoplex</v>
      </c>
      <c r="AC815" s="3">
        <v>2013</v>
      </c>
      <c r="AD815" s="3">
        <v>4500</v>
      </c>
      <c r="AE815" s="3">
        <v>3.7</v>
      </c>
      <c r="AF815" s="3" t="s">
        <v>574</v>
      </c>
      <c r="AG815" s="3" t="str">
        <f>VLOOKUP($AF815,SalesPerson[],2,FALSE)</f>
        <v>Vivek Iyer</v>
      </c>
      <c r="AH815" s="3">
        <f>_xlfn.XLOOKUP(AG815,Salespersons!$B:$B,Salespersons!$G:$G,,0)</f>
        <v>4</v>
      </c>
      <c r="AI815" s="3" t="str">
        <f>_xlfn.XLOOKUP(AG815,Salespersons!$B:$B,Salespersons!$I:$I,,0)</f>
        <v>True</v>
      </c>
      <c r="AJ815" s="3" t="s">
        <v>19</v>
      </c>
      <c r="AK815" s="14">
        <f t="shared" si="72"/>
        <v>3.6666666666666667E-2</v>
      </c>
      <c r="AL815" s="5">
        <v>33000</v>
      </c>
      <c r="AM815" s="5">
        <f t="shared" si="73"/>
        <v>867000</v>
      </c>
      <c r="AN815" s="16">
        <f t="shared" si="77"/>
        <v>8.67</v>
      </c>
      <c r="AO815" s="3" t="s">
        <v>95</v>
      </c>
      <c r="AP815" s="3" t="s">
        <v>100</v>
      </c>
      <c r="AQ815" s="3" t="s">
        <v>119</v>
      </c>
      <c r="AR815" s="3" t="s">
        <v>24</v>
      </c>
      <c r="AS815" s="3" t="str" cm="1">
        <f t="array" ref="AS815:AW815">VLOOKUP($A815,Feedback[],{2,4,5,6,7},FALSE)</f>
        <v>FB0419</v>
      </c>
      <c r="AT815" s="3">
        <v>2</v>
      </c>
      <c r="AU815" s="3">
        <v>4</v>
      </c>
      <c r="AV815" s="3" t="str">
        <v>Online Survey</v>
      </c>
      <c r="AW815" s="3" t="str">
        <v>Vehicle Quality</v>
      </c>
    </row>
    <row r="816" spans="1:49" x14ac:dyDescent="0.3">
      <c r="A816" s="3" t="s">
        <v>1487</v>
      </c>
      <c r="B816" s="4">
        <v>46105</v>
      </c>
      <c r="C816" s="4" t="str">
        <f t="shared" si="74"/>
        <v>Mar</v>
      </c>
      <c r="D816" s="4" t="str">
        <f t="shared" si="75"/>
        <v>2026</v>
      </c>
      <c r="E816" s="4">
        <v>46131</v>
      </c>
      <c r="F816" s="3" t="s">
        <v>23</v>
      </c>
      <c r="G816" s="3">
        <f t="shared" si="76"/>
        <v>26</v>
      </c>
      <c r="H816" s="3" t="s">
        <v>1488</v>
      </c>
      <c r="I816" s="3" t="str">
        <f>VLOOKUP($H816,Customers!$A$1:$I$721,2,FALSE)</f>
        <v>Arjun Yadav</v>
      </c>
      <c r="J816" s="3" t="str">
        <f>VLOOKUP($H816,Customers!$A$1:$I$721,3,FALSE)</f>
        <v>Male</v>
      </c>
      <c r="K816" s="3">
        <f>VLOOKUP($H816,Customers!$A$1:$I$721,4,FALSE)</f>
        <v>38</v>
      </c>
      <c r="L816" s="3" t="str">
        <f>VLOOKUP($H816,Customers!$A$1:$I$721,5,FALSE)</f>
        <v>Guwahati</v>
      </c>
      <c r="M816" s="3" t="str">
        <f>VLOOKUP($H816,Customers!$A$1:$I$721,6,FALSE)</f>
        <v>Assam</v>
      </c>
      <c r="N816" s="3" t="str">
        <f>VLOOKUP($H816,Customers!$A$1:$I$721,7,FALSE)</f>
        <v>Engineer</v>
      </c>
      <c r="O816" s="3">
        <f>VLOOKUP($H816,Customers!$A$1:$I$721,8,FALSE)</f>
        <v>1470000</v>
      </c>
      <c r="P816" s="3" t="str">
        <f>VLOOKUP($H816,Customers!$A$1:$I$721,9,FALSE)</f>
        <v>Individual</v>
      </c>
      <c r="Q816" s="3" t="s">
        <v>326</v>
      </c>
      <c r="R816" s="3" t="str" cm="1">
        <f t="array" ref="R816:Y816">VLOOKUP($Q816,Cars[],{2,3,4,5,6,7,8,9},FALSE)</f>
        <v>Tata</v>
      </c>
      <c r="S816" s="3" t="str">
        <v>Tiago EV</v>
      </c>
      <c r="T816" s="3" t="str">
        <v>Hatchback</v>
      </c>
      <c r="U816" s="3" t="str">
        <v>Electric</v>
      </c>
      <c r="V816" s="3" t="str">
        <v>Automatic</v>
      </c>
      <c r="W816" s="3">
        <v>800000</v>
      </c>
      <c r="X816" s="3">
        <v>2022</v>
      </c>
      <c r="Y816" s="3">
        <v>2</v>
      </c>
      <c r="Z816" s="3" t="s">
        <v>134</v>
      </c>
      <c r="AA816" s="3" t="str">
        <f>VLOOKUP(Z816,Dealers[],5,FALSE)</f>
        <v>East</v>
      </c>
      <c r="AB816" s="3" t="str" cm="1">
        <f t="array" ref="AB816:AE816">VLOOKUP($Z816,Dealers[],{2,7,8,9},FALSE)</f>
        <v>Guwahati Automobiles</v>
      </c>
      <c r="AC816" s="3">
        <v>2005</v>
      </c>
      <c r="AD816" s="3">
        <v>12000</v>
      </c>
      <c r="AE816" s="3">
        <v>4.4000000000000004</v>
      </c>
      <c r="AF816" s="3" t="s">
        <v>135</v>
      </c>
      <c r="AG816" s="3" t="str">
        <f>VLOOKUP($AF816,SalesPerson[],2,FALSE)</f>
        <v>Tarun Mehta</v>
      </c>
      <c r="AH816" s="3">
        <f>_xlfn.XLOOKUP(AG816,Salespersons!$B:$B,Salespersons!$G:$G,,0)</f>
        <v>4</v>
      </c>
      <c r="AI816" s="3" t="str">
        <f>_xlfn.XLOOKUP(AG816,Salespersons!$B:$B,Salespersons!$I:$I,,0)</f>
        <v>True</v>
      </c>
      <c r="AJ816" s="3" t="s">
        <v>75</v>
      </c>
      <c r="AK816" s="14">
        <f t="shared" si="72"/>
        <v>0</v>
      </c>
      <c r="AL816" s="5">
        <v>0</v>
      </c>
      <c r="AM816" s="5">
        <f t="shared" si="73"/>
        <v>800000</v>
      </c>
      <c r="AN816" s="16">
        <f t="shared" si="77"/>
        <v>8</v>
      </c>
      <c r="AO816" s="3" t="s">
        <v>31</v>
      </c>
      <c r="AP816" s="3" t="s">
        <v>96</v>
      </c>
      <c r="AQ816" s="3" t="s">
        <v>122</v>
      </c>
      <c r="AR816" s="3" t="s">
        <v>24</v>
      </c>
      <c r="AS816" s="3" t="s">
        <v>4646</v>
      </c>
      <c r="AT816" s="3" t="s">
        <v>4646</v>
      </c>
      <c r="AU816" s="3" t="s">
        <v>4646</v>
      </c>
      <c r="AV816" s="3" t="s">
        <v>4646</v>
      </c>
      <c r="AW816" s="3" t="s">
        <v>4646</v>
      </c>
    </row>
    <row r="817" spans="1:49" x14ac:dyDescent="0.3">
      <c r="A817" s="3" t="s">
        <v>1489</v>
      </c>
      <c r="B817" s="4">
        <v>46107</v>
      </c>
      <c r="C817" s="4" t="str">
        <f t="shared" si="74"/>
        <v>Mar</v>
      </c>
      <c r="D817" s="4" t="str">
        <f t="shared" si="75"/>
        <v>2026</v>
      </c>
      <c r="E817" s="4">
        <v>46113</v>
      </c>
      <c r="F817" s="3" t="s">
        <v>23</v>
      </c>
      <c r="G817" s="3">
        <f t="shared" si="76"/>
        <v>6</v>
      </c>
      <c r="H817" s="3" t="s">
        <v>1490</v>
      </c>
      <c r="I817" s="3" t="str">
        <f>VLOOKUP($H817,Customers!$A$1:$I$721,2,FALSE)</f>
        <v>Suresh Yadav</v>
      </c>
      <c r="J817" s="3" t="str">
        <f>VLOOKUP($H817,Customers!$A$1:$I$721,3,FALSE)</f>
        <v>Male</v>
      </c>
      <c r="K817" s="3">
        <f>VLOOKUP($H817,Customers!$A$1:$I$721,4,FALSE)</f>
        <v>35</v>
      </c>
      <c r="L817" s="3" t="str">
        <f>VLOOKUP($H817,Customers!$A$1:$I$721,5,FALSE)</f>
        <v>Kolkata</v>
      </c>
      <c r="M817" s="3" t="str">
        <f>VLOOKUP($H817,Customers!$A$1:$I$721,6,FALSE)</f>
        <v>West Bengal</v>
      </c>
      <c r="N817" s="3" t="str">
        <f>VLOOKUP($H817,Customers!$A$1:$I$721,7,FALSE)</f>
        <v>Business Owner</v>
      </c>
      <c r="O817" s="3">
        <f>VLOOKUP($H817,Customers!$A$1:$I$721,8,FALSE)</f>
        <v>2140000</v>
      </c>
      <c r="P817" s="3" t="str">
        <f>VLOOKUP($H817,Customers!$A$1:$I$721,9,FALSE)</f>
        <v>Individual</v>
      </c>
      <c r="Q817" s="3" t="s">
        <v>117</v>
      </c>
      <c r="R817" s="3" t="str" cm="1">
        <f t="array" ref="R817:Y817">VLOOKUP($Q817,Cars[],{2,3,4,5,6,7,8,9},FALSE)</f>
        <v>Kia</v>
      </c>
      <c r="S817" s="3" t="str">
        <v>Carens</v>
      </c>
      <c r="T817" s="3" t="str">
        <v>MPV</v>
      </c>
      <c r="U817" s="3" t="str">
        <v>Diesel</v>
      </c>
      <c r="V817" s="3" t="str">
        <v>Manual</v>
      </c>
      <c r="W817" s="3">
        <v>1200000</v>
      </c>
      <c r="X817" s="3">
        <v>2022</v>
      </c>
      <c r="Y817" s="3">
        <v>3</v>
      </c>
      <c r="Z817" s="3" t="s">
        <v>402</v>
      </c>
      <c r="AA817" s="3" t="str">
        <f>VLOOKUP(Z817,Dealers[],5,FALSE)</f>
        <v>East</v>
      </c>
      <c r="AB817" s="3" t="str" cm="1">
        <f t="array" ref="AB817:AE817">VLOOKUP($Z817,Dealers[],{2,7,8,9},FALSE)</f>
        <v>Kolkata Car World</v>
      </c>
      <c r="AC817" s="3">
        <v>2012</v>
      </c>
      <c r="AD817" s="3">
        <v>4500</v>
      </c>
      <c r="AE817" s="3">
        <v>4.0999999999999996</v>
      </c>
      <c r="AF817" s="3" t="s">
        <v>479</v>
      </c>
      <c r="AG817" s="3" t="str">
        <f>VLOOKUP($AF817,SalesPerson[],2,FALSE)</f>
        <v>Tarun Shah</v>
      </c>
      <c r="AH817" s="3">
        <f>_xlfn.XLOOKUP(AG817,Salespersons!$B:$B,Salespersons!$G:$G,,0)</f>
        <v>4</v>
      </c>
      <c r="AI817" s="3" t="str">
        <f>_xlfn.XLOOKUP(AG817,Salespersons!$B:$B,Salespersons!$I:$I,,0)</f>
        <v>True</v>
      </c>
      <c r="AJ817" s="3" t="s">
        <v>45</v>
      </c>
      <c r="AK817" s="14">
        <f t="shared" si="72"/>
        <v>3.4166666666666665E-2</v>
      </c>
      <c r="AL817" s="5">
        <v>41000</v>
      </c>
      <c r="AM817" s="5">
        <f t="shared" si="73"/>
        <v>1159000</v>
      </c>
      <c r="AN817" s="16">
        <f t="shared" si="77"/>
        <v>11.59</v>
      </c>
      <c r="AO817" s="3" t="s">
        <v>31</v>
      </c>
      <c r="AP817" s="3" t="s">
        <v>180</v>
      </c>
      <c r="AQ817" s="3" t="s">
        <v>46</v>
      </c>
      <c r="AR817" s="3" t="s">
        <v>24</v>
      </c>
      <c r="AS817" s="3" t="str" cm="1">
        <f t="array" ref="AS817:AW817">VLOOKUP($A817,Feedback[],{2,4,5,6,7},FALSE)</f>
        <v>FB0420</v>
      </c>
      <c r="AT817" s="3">
        <v>3</v>
      </c>
      <c r="AU817" s="3">
        <v>7</v>
      </c>
      <c r="AV817" s="3" t="str">
        <v>Phone</v>
      </c>
      <c r="AW817" s="3" t="str">
        <v>Delivery Delay</v>
      </c>
    </row>
    <row r="818" spans="1:49" x14ac:dyDescent="0.3">
      <c r="A818" s="3" t="s">
        <v>1491</v>
      </c>
      <c r="B818" s="4">
        <v>46109</v>
      </c>
      <c r="C818" s="4" t="str">
        <f t="shared" si="74"/>
        <v>Mar</v>
      </c>
      <c r="D818" s="4" t="str">
        <f t="shared" si="75"/>
        <v>2026</v>
      </c>
      <c r="E818" s="4">
        <v>46118</v>
      </c>
      <c r="F818" s="3" t="s">
        <v>23</v>
      </c>
      <c r="G818" s="3">
        <f t="shared" si="76"/>
        <v>9</v>
      </c>
      <c r="H818" s="3" t="s">
        <v>358</v>
      </c>
      <c r="I818" s="3" t="str">
        <f>VLOOKUP($H818,Customers!$A$1:$I$721,2,FALSE)</f>
        <v>Jatin Rao</v>
      </c>
      <c r="J818" s="3" t="str">
        <f>VLOOKUP($H818,Customers!$A$1:$I$721,3,FALSE)</f>
        <v>Male</v>
      </c>
      <c r="K818" s="3">
        <f>VLOOKUP($H818,Customers!$A$1:$I$721,4,FALSE)</f>
        <v>57</v>
      </c>
      <c r="L818" s="3" t="str">
        <f>VLOOKUP($H818,Customers!$A$1:$I$721,5,FALSE)</f>
        <v>Lucknow</v>
      </c>
      <c r="M818" s="3" t="str">
        <f>VLOOKUP($H818,Customers!$A$1:$I$721,6,FALSE)</f>
        <v>Uttar Pradesh</v>
      </c>
      <c r="N818" s="3" t="str">
        <f>VLOOKUP($H818,Customers!$A$1:$I$721,7,FALSE)</f>
        <v>Salaried - Government</v>
      </c>
      <c r="O818" s="3">
        <f>VLOOKUP($H818,Customers!$A$1:$I$721,8,FALSE)</f>
        <v>680000</v>
      </c>
      <c r="P818" s="3" t="str">
        <f>VLOOKUP($H818,Customers!$A$1:$I$721,9,FALSE)</f>
        <v>Individual</v>
      </c>
      <c r="Q818" s="3" t="s">
        <v>138</v>
      </c>
      <c r="R818" s="3" t="str" cm="1">
        <f t="array" ref="R818:Y818">VLOOKUP($Q818,Cars[],{2,3,4,5,6,7,8,9},FALSE)</f>
        <v>Tata</v>
      </c>
      <c r="S818" s="3" t="str">
        <v>Nexon</v>
      </c>
      <c r="T818" s="3" t="str">
        <v>SUV</v>
      </c>
      <c r="U818" s="3" t="str">
        <v>Diesel</v>
      </c>
      <c r="V818" s="3" t="str">
        <v>Manual</v>
      </c>
      <c r="W818" s="3">
        <v>950000</v>
      </c>
      <c r="X818" s="3">
        <v>2023</v>
      </c>
      <c r="Y818" s="3">
        <v>3</v>
      </c>
      <c r="Z818" s="3" t="s">
        <v>112</v>
      </c>
      <c r="AA818" s="3" t="str">
        <f>VLOOKUP(Z818,Dealers[],5,FALSE)</f>
        <v>North</v>
      </c>
      <c r="AB818" s="3" t="str" cm="1">
        <f t="array" ref="AB818:AE818">VLOOKUP($Z818,Dealers[],{2,7,8,9},FALSE)</f>
        <v>Noida Car World</v>
      </c>
      <c r="AC818" s="3">
        <v>2007</v>
      </c>
      <c r="AD818" s="3">
        <v>10000</v>
      </c>
      <c r="AE818" s="3">
        <v>3.8</v>
      </c>
      <c r="AF818" s="3" t="s">
        <v>505</v>
      </c>
      <c r="AG818" s="3" t="str">
        <f>VLOOKUP($AF818,SalesPerson[],2,FALSE)</f>
        <v>Imran Patel</v>
      </c>
      <c r="AH818" s="3">
        <f>_xlfn.XLOOKUP(AG818,Salespersons!$B:$B,Salespersons!$G:$G,,0)</f>
        <v>5</v>
      </c>
      <c r="AI818" s="3" t="str">
        <f>_xlfn.XLOOKUP(AG818,Salespersons!$B:$B,Salespersons!$I:$I,,0)</f>
        <v>True</v>
      </c>
      <c r="AJ818" s="3" t="s">
        <v>78</v>
      </c>
      <c r="AK818" s="14">
        <f t="shared" si="72"/>
        <v>4.9473684210526316E-2</v>
      </c>
      <c r="AL818" s="5">
        <v>47000</v>
      </c>
      <c r="AM818" s="5">
        <f t="shared" si="73"/>
        <v>903000</v>
      </c>
      <c r="AN818" s="16">
        <f t="shared" si="77"/>
        <v>9.0299999999999994</v>
      </c>
      <c r="AO818" s="3" t="s">
        <v>31</v>
      </c>
      <c r="AP818" s="3" t="s">
        <v>96</v>
      </c>
      <c r="AQ818" s="3" t="s">
        <v>22</v>
      </c>
      <c r="AR818" s="3" t="s">
        <v>24</v>
      </c>
      <c r="AS818" s="3" t="s">
        <v>4646</v>
      </c>
      <c r="AT818" s="3" t="s">
        <v>4646</v>
      </c>
      <c r="AU818" s="3" t="s">
        <v>4646</v>
      </c>
      <c r="AV818" s="3" t="s">
        <v>4646</v>
      </c>
      <c r="AW818" s="3" t="s">
        <v>4646</v>
      </c>
    </row>
    <row r="819" spans="1:49" x14ac:dyDescent="0.3">
      <c r="A819" s="3" t="s">
        <v>1492</v>
      </c>
      <c r="B819" s="4">
        <v>46110</v>
      </c>
      <c r="C819" s="4" t="str">
        <f t="shared" si="74"/>
        <v>Mar</v>
      </c>
      <c r="D819" s="4" t="str">
        <f t="shared" si="75"/>
        <v>2026</v>
      </c>
      <c r="E819" s="3"/>
      <c r="F819" s="3" t="s">
        <v>114</v>
      </c>
      <c r="G819" s="3" t="str">
        <f t="shared" si="76"/>
        <v/>
      </c>
      <c r="H819" s="3" t="s">
        <v>1131</v>
      </c>
      <c r="I819" s="3" t="str">
        <f>VLOOKUP($H819,Customers!$A$1:$I$721,2,FALSE)</f>
        <v>Divya Rao</v>
      </c>
      <c r="J819" s="3" t="str">
        <f>VLOOKUP($H819,Customers!$A$1:$I$721,3,FALSE)</f>
        <v>Female</v>
      </c>
      <c r="K819" s="3">
        <f>VLOOKUP($H819,Customers!$A$1:$I$721,4,FALSE)</f>
        <v>38</v>
      </c>
      <c r="L819" s="3" t="str">
        <f>VLOOKUP($H819,Customers!$A$1:$I$721,5,FALSE)</f>
        <v>Kochi</v>
      </c>
      <c r="M819" s="3" t="str">
        <f>VLOOKUP($H819,Customers!$A$1:$I$721,6,FALSE)</f>
        <v>Kerala</v>
      </c>
      <c r="N819" s="3" t="str">
        <f>VLOOKUP($H819,Customers!$A$1:$I$721,7,FALSE)</f>
        <v>Self-Employed Professional</v>
      </c>
      <c r="O819" s="3">
        <f>VLOOKUP($H819,Customers!$A$1:$I$721,8,FALSE)</f>
        <v>2720000</v>
      </c>
      <c r="P819" s="3" t="str">
        <f>VLOOKUP($H819,Customers!$A$1:$I$721,9,FALSE)</f>
        <v>Individual</v>
      </c>
      <c r="Q819" s="3" t="s">
        <v>125</v>
      </c>
      <c r="R819" s="3" t="str" cm="1">
        <f t="array" ref="R819:Y819">VLOOKUP($Q819,Cars[],{2,3,4,5,6,7,8,9},FALSE)</f>
        <v>Hyundai</v>
      </c>
      <c r="S819" s="3" t="str">
        <v>Creta</v>
      </c>
      <c r="T819" s="3" t="str">
        <v>SUV</v>
      </c>
      <c r="U819" s="3" t="str">
        <v>Diesel</v>
      </c>
      <c r="V819" s="3" t="str">
        <v>Automatic</v>
      </c>
      <c r="W819" s="3">
        <v>1250000</v>
      </c>
      <c r="X819" s="3">
        <v>2024</v>
      </c>
      <c r="Y819" s="3">
        <v>4</v>
      </c>
      <c r="Z819" s="3" t="s">
        <v>304</v>
      </c>
      <c r="AA819" s="3" t="str">
        <f>VLOOKUP(Z819,Dealers[],5,FALSE)</f>
        <v>South</v>
      </c>
      <c r="AB819" s="3" t="str" cm="1">
        <f t="array" ref="AB819:AE819">VLOOKUP($Z819,Dealers[],{2,7,8,9},FALSE)</f>
        <v>Kochi Auto Hub</v>
      </c>
      <c r="AC819" s="3">
        <v>2013</v>
      </c>
      <c r="AD819" s="3">
        <v>12000</v>
      </c>
      <c r="AE819" s="3">
        <v>4.2</v>
      </c>
      <c r="AF819" s="3" t="s">
        <v>305</v>
      </c>
      <c r="AG819" s="3" t="str">
        <f>VLOOKUP($AF819,SalesPerson[],2,FALSE)</f>
        <v>Meera Saini</v>
      </c>
      <c r="AH819" s="3">
        <f>_xlfn.XLOOKUP(AG819,Salespersons!$B:$B,Salespersons!$G:$G,,0)</f>
        <v>8</v>
      </c>
      <c r="AI819" s="3" t="str">
        <f>_xlfn.XLOOKUP(AG819,Salespersons!$B:$B,Salespersons!$I:$I,,0)</f>
        <v>True</v>
      </c>
      <c r="AJ819" s="3" t="s">
        <v>30</v>
      </c>
      <c r="AK819" s="14">
        <f t="shared" si="72"/>
        <v>9.5999999999999992E-3</v>
      </c>
      <c r="AL819" s="5">
        <v>12000</v>
      </c>
      <c r="AM819" s="5">
        <f t="shared" si="73"/>
        <v>1238000</v>
      </c>
      <c r="AN819" s="16">
        <f t="shared" si="77"/>
        <v>12.38</v>
      </c>
      <c r="AO819" s="3" t="s">
        <v>31</v>
      </c>
      <c r="AP819" s="3" t="s">
        <v>39</v>
      </c>
      <c r="AQ819" s="3" t="s">
        <v>53</v>
      </c>
      <c r="AR819" s="3" t="s">
        <v>24</v>
      </c>
      <c r="AS819" s="3" t="s">
        <v>4646</v>
      </c>
      <c r="AT819" s="3" t="s">
        <v>4646</v>
      </c>
      <c r="AU819" s="3" t="s">
        <v>4646</v>
      </c>
      <c r="AV819" s="3" t="s">
        <v>4646</v>
      </c>
      <c r="AW819" s="3" t="s">
        <v>4646</v>
      </c>
    </row>
    <row r="820" spans="1:49" x14ac:dyDescent="0.3">
      <c r="A820" s="3" t="s">
        <v>1493</v>
      </c>
      <c r="B820" s="4">
        <v>46111</v>
      </c>
      <c r="C820" s="4" t="str">
        <f t="shared" si="74"/>
        <v>Mar</v>
      </c>
      <c r="D820" s="4" t="str">
        <f t="shared" si="75"/>
        <v>2026</v>
      </c>
      <c r="E820" s="4">
        <v>46118</v>
      </c>
      <c r="F820" s="3" t="s">
        <v>23</v>
      </c>
      <c r="G820" s="3">
        <f t="shared" si="76"/>
        <v>7</v>
      </c>
      <c r="H820" s="3" t="s">
        <v>668</v>
      </c>
      <c r="I820" s="3" t="str">
        <f>VLOOKUP($H820,Customers!$A$1:$I$721,2,FALSE)</f>
        <v>Divya Khanna</v>
      </c>
      <c r="J820" s="3" t="str">
        <f>VLOOKUP($H820,Customers!$A$1:$I$721,3,FALSE)</f>
        <v>Female</v>
      </c>
      <c r="K820" s="3">
        <f>VLOOKUP($H820,Customers!$A$1:$I$721,4,FALSE)</f>
        <v>56</v>
      </c>
      <c r="L820" s="3" t="str">
        <f>VLOOKUP($H820,Customers!$A$1:$I$721,5,FALSE)</f>
        <v>Chandigarh</v>
      </c>
      <c r="M820" s="3" t="str">
        <f>VLOOKUP($H820,Customers!$A$1:$I$721,6,FALSE)</f>
        <v>Chandigarh</v>
      </c>
      <c r="N820" s="3" t="str">
        <f>VLOOKUP($H820,Customers!$A$1:$I$721,7,FALSE)</f>
        <v>Salaried - Private</v>
      </c>
      <c r="O820" s="3">
        <f>VLOOKUP($H820,Customers!$A$1:$I$721,8,FALSE)</f>
        <v>980000</v>
      </c>
      <c r="P820" s="3" t="str">
        <f>VLOOKUP($H820,Customers!$A$1:$I$721,9,FALSE)</f>
        <v>Individual</v>
      </c>
      <c r="Q820" s="3" t="s">
        <v>108</v>
      </c>
      <c r="R820" s="3" t="str" cm="1">
        <f t="array" ref="R820:Y820">VLOOKUP($Q820,Cars[],{2,3,4,5,6,7,8,9},FALSE)</f>
        <v>Hyundai</v>
      </c>
      <c r="S820" s="3" t="str">
        <v>i10 Nios</v>
      </c>
      <c r="T820" s="3" t="str">
        <v>Hatchback</v>
      </c>
      <c r="U820" s="3" t="str">
        <v>Petrol</v>
      </c>
      <c r="V820" s="3" t="str">
        <v>Manual</v>
      </c>
      <c r="W820" s="3">
        <v>600000</v>
      </c>
      <c r="X820" s="3">
        <v>2023</v>
      </c>
      <c r="Y820" s="3">
        <v>3</v>
      </c>
      <c r="Z820" s="3" t="s">
        <v>57</v>
      </c>
      <c r="AA820" s="3" t="str">
        <f>VLOOKUP(Z820,Dealers[],5,FALSE)</f>
        <v>North</v>
      </c>
      <c r="AB820" s="3" t="str" cm="1">
        <f t="array" ref="AB820:AE820">VLOOKUP($Z820,Dealers[],{2,7,8,9},FALSE)</f>
        <v>Gurugram Autoplex</v>
      </c>
      <c r="AC820" s="3">
        <v>2007</v>
      </c>
      <c r="AD820" s="3">
        <v>10000</v>
      </c>
      <c r="AE820" s="3">
        <v>4</v>
      </c>
      <c r="AF820" s="3" t="s">
        <v>58</v>
      </c>
      <c r="AG820" s="3" t="str">
        <f>VLOOKUP($AF820,SalesPerson[],2,FALSE)</f>
        <v>Mohit Nair</v>
      </c>
      <c r="AH820" s="3">
        <f>_xlfn.XLOOKUP(AG820,Salespersons!$B:$B,Salespersons!$G:$G,,0)</f>
        <v>5</v>
      </c>
      <c r="AI820" s="3" t="str">
        <f>_xlfn.XLOOKUP(AG820,Salespersons!$B:$B,Salespersons!$I:$I,,0)</f>
        <v>True</v>
      </c>
      <c r="AJ820" s="3" t="s">
        <v>78</v>
      </c>
      <c r="AK820" s="14">
        <f t="shared" si="72"/>
        <v>0.02</v>
      </c>
      <c r="AL820" s="5">
        <v>12000</v>
      </c>
      <c r="AM820" s="5">
        <f t="shared" si="73"/>
        <v>588000</v>
      </c>
      <c r="AN820" s="16">
        <f t="shared" si="77"/>
        <v>5.88</v>
      </c>
      <c r="AO820" s="3" t="s">
        <v>95</v>
      </c>
      <c r="AP820" s="3" t="s">
        <v>100</v>
      </c>
      <c r="AQ820" s="3" t="s">
        <v>33</v>
      </c>
      <c r="AR820" s="3" t="s">
        <v>24</v>
      </c>
      <c r="AS820" s="3" t="str" cm="1">
        <f t="array" ref="AS820:AW820">VLOOKUP($A820,Feedback[],{2,4,5,6,7},FALSE)</f>
        <v>FB0421</v>
      </c>
      <c r="AT820" s="3">
        <v>4</v>
      </c>
      <c r="AU820" s="3">
        <v>8</v>
      </c>
      <c r="AV820" s="3" t="str">
        <v>Email</v>
      </c>
      <c r="AW820" s="3" t="str">
        <v>None</v>
      </c>
    </row>
    <row r="821" spans="1:49" x14ac:dyDescent="0.3">
      <c r="A821" s="3" t="s">
        <v>1494</v>
      </c>
      <c r="B821" s="4">
        <v>46114</v>
      </c>
      <c r="C821" s="4" t="str">
        <f t="shared" si="74"/>
        <v>Apr</v>
      </c>
      <c r="D821" s="4" t="str">
        <f t="shared" si="75"/>
        <v>2026</v>
      </c>
      <c r="E821" s="4">
        <v>46142</v>
      </c>
      <c r="F821" s="3" t="s">
        <v>23</v>
      </c>
      <c r="G821" s="3">
        <f t="shared" si="76"/>
        <v>28</v>
      </c>
      <c r="H821" s="3" t="s">
        <v>835</v>
      </c>
      <c r="I821" s="3" t="str">
        <f>VLOOKUP($H821,Customers!$A$1:$I$721,2,FALSE)</f>
        <v>Vivek Shah</v>
      </c>
      <c r="J821" s="3" t="str">
        <f>VLOOKUP($H821,Customers!$A$1:$I$721,3,FALSE)</f>
        <v>Male</v>
      </c>
      <c r="K821" s="3">
        <f>VLOOKUP($H821,Customers!$A$1:$I$721,4,FALSE)</f>
        <v>39</v>
      </c>
      <c r="L821" s="3" t="str">
        <f>VLOOKUP($H821,Customers!$A$1:$I$721,5,FALSE)</f>
        <v>Pune</v>
      </c>
      <c r="M821" s="3" t="str">
        <f>VLOOKUP($H821,Customers!$A$1:$I$721,6,FALSE)</f>
        <v>Maharashtra</v>
      </c>
      <c r="N821" s="3" t="str">
        <f>VLOOKUP($H821,Customers!$A$1:$I$721,7,FALSE)</f>
        <v>Salaried - Private</v>
      </c>
      <c r="O821" s="3">
        <f>VLOOKUP($H821,Customers!$A$1:$I$721,8,FALSE)</f>
        <v>1170000</v>
      </c>
      <c r="P821" s="3" t="str">
        <f>VLOOKUP($H821,Customers!$A$1:$I$721,9,FALSE)</f>
        <v>Individual</v>
      </c>
      <c r="Q821" s="3" t="s">
        <v>103</v>
      </c>
      <c r="R821" s="3" t="str" cm="1">
        <f t="array" ref="R821:Y821">VLOOKUP($Q821,Cars[],{2,3,4,5,6,7,8,9},FALSE)</f>
        <v>Maruti Suzuki</v>
      </c>
      <c r="S821" s="3" t="str">
        <v>Ertiga</v>
      </c>
      <c r="T821" s="3" t="str">
        <v>MPV</v>
      </c>
      <c r="U821" s="3" t="str">
        <v>CNG</v>
      </c>
      <c r="V821" s="3" t="str">
        <v>Manual</v>
      </c>
      <c r="W821" s="3">
        <v>900000</v>
      </c>
      <c r="X821" s="3">
        <v>2022</v>
      </c>
      <c r="Y821" s="3">
        <v>3</v>
      </c>
      <c r="Z821" s="3" t="s">
        <v>163</v>
      </c>
      <c r="AA821" s="3" t="str">
        <f>VLOOKUP(Z821,Dealers[],5,FALSE)</f>
        <v>West</v>
      </c>
      <c r="AB821" s="3" t="str" cm="1">
        <f t="array" ref="AB821:AE821">VLOOKUP($Z821,Dealers[],{2,7,8,9},FALSE)</f>
        <v>Mumbai Autoplex</v>
      </c>
      <c r="AC821" s="3">
        <v>2011</v>
      </c>
      <c r="AD821" s="3">
        <v>12000</v>
      </c>
      <c r="AE821" s="3">
        <v>3.5</v>
      </c>
      <c r="AF821" s="3" t="s">
        <v>201</v>
      </c>
      <c r="AG821" s="3" t="str">
        <f>VLOOKUP($AF821,SalesPerson[],2,FALSE)</f>
        <v>Karan Rao</v>
      </c>
      <c r="AH821" s="3">
        <f>_xlfn.XLOOKUP(AG821,Salespersons!$B:$B,Salespersons!$G:$G,,0)</f>
        <v>4</v>
      </c>
      <c r="AI821" s="3" t="str">
        <f>_xlfn.XLOOKUP(AG821,Salespersons!$B:$B,Salespersons!$I:$I,,0)</f>
        <v>True</v>
      </c>
      <c r="AJ821" s="3" t="s">
        <v>30</v>
      </c>
      <c r="AK821" s="14">
        <f t="shared" si="72"/>
        <v>7.7777777777777776E-3</v>
      </c>
      <c r="AL821" s="5">
        <v>7000</v>
      </c>
      <c r="AM821" s="5">
        <f t="shared" si="73"/>
        <v>893000</v>
      </c>
      <c r="AN821" s="16">
        <f t="shared" si="77"/>
        <v>8.93</v>
      </c>
      <c r="AO821" s="3" t="s">
        <v>95</v>
      </c>
      <c r="AP821" s="3" t="s">
        <v>180</v>
      </c>
      <c r="AQ821" s="3" t="s">
        <v>119</v>
      </c>
      <c r="AR821" s="3" t="s">
        <v>24</v>
      </c>
      <c r="AS821" s="3" t="s">
        <v>4646</v>
      </c>
      <c r="AT821" s="3" t="s">
        <v>4646</v>
      </c>
      <c r="AU821" s="3" t="s">
        <v>4646</v>
      </c>
      <c r="AV821" s="3" t="s">
        <v>4646</v>
      </c>
      <c r="AW821" s="3" t="s">
        <v>4646</v>
      </c>
    </row>
    <row r="822" spans="1:49" x14ac:dyDescent="0.3">
      <c r="A822" s="3" t="s">
        <v>1495</v>
      </c>
      <c r="B822" s="4">
        <v>46114</v>
      </c>
      <c r="C822" s="4" t="str">
        <f t="shared" si="74"/>
        <v>Apr</v>
      </c>
      <c r="D822" s="4" t="str">
        <f t="shared" si="75"/>
        <v>2026</v>
      </c>
      <c r="E822" s="4">
        <v>46129</v>
      </c>
      <c r="F822" s="3" t="s">
        <v>23</v>
      </c>
      <c r="G822" s="3">
        <f t="shared" si="76"/>
        <v>15</v>
      </c>
      <c r="H822" s="3" t="s">
        <v>1496</v>
      </c>
      <c r="I822" s="3" t="str">
        <f>VLOOKUP($H822,Customers!$A$1:$I$721,2,FALSE)</f>
        <v>Varun Das</v>
      </c>
      <c r="J822" s="3" t="str">
        <f>VLOOKUP($H822,Customers!$A$1:$I$721,3,FALSE)</f>
        <v>Male</v>
      </c>
      <c r="K822" s="3">
        <f>VLOOKUP($H822,Customers!$A$1:$I$721,4,FALSE)</f>
        <v>40</v>
      </c>
      <c r="L822" s="3" t="str">
        <f>VLOOKUP($H822,Customers!$A$1:$I$721,5,FALSE)</f>
        <v>Bhopal</v>
      </c>
      <c r="M822" s="3" t="str">
        <f>VLOOKUP($H822,Customers!$A$1:$I$721,6,FALSE)</f>
        <v>Madhya Pradesh</v>
      </c>
      <c r="N822" s="3" t="str">
        <f>VLOOKUP($H822,Customers!$A$1:$I$721,7,FALSE)</f>
        <v>Salaried - Private</v>
      </c>
      <c r="O822" s="3">
        <f>VLOOKUP($H822,Customers!$A$1:$I$721,8,FALSE)</f>
        <v>960000</v>
      </c>
      <c r="P822" s="3" t="str">
        <f>VLOOKUP($H822,Customers!$A$1:$I$721,9,FALSE)</f>
        <v>Individual</v>
      </c>
      <c r="Q822" s="3" t="s">
        <v>92</v>
      </c>
      <c r="R822" s="3" t="str" cm="1">
        <f t="array" ref="R822:Y822">VLOOKUP($Q822,Cars[],{2,3,4,5,6,7,8,9},FALSE)</f>
        <v>Hyundai</v>
      </c>
      <c r="S822" s="3" t="str">
        <v>Verna</v>
      </c>
      <c r="T822" s="3" t="str">
        <v>Sedan</v>
      </c>
      <c r="U822" s="3" t="str">
        <v>Petrol</v>
      </c>
      <c r="V822" s="3" t="str">
        <v>Automatic</v>
      </c>
      <c r="W822" s="3">
        <v>1100000</v>
      </c>
      <c r="X822" s="3">
        <v>2023</v>
      </c>
      <c r="Y822" s="3">
        <v>2</v>
      </c>
      <c r="Z822" s="3" t="s">
        <v>93</v>
      </c>
      <c r="AA822" s="3" t="str">
        <f>VLOOKUP(Z822,Dealers[],5,FALSE)</f>
        <v>Central</v>
      </c>
      <c r="AB822" s="3" t="str" cm="1">
        <f t="array" ref="AB822:AE822">VLOOKUP($Z822,Dealers[],{2,7,8,9},FALSE)</f>
        <v>Bhopal Autoplex</v>
      </c>
      <c r="AC822" s="3">
        <v>2013</v>
      </c>
      <c r="AD822" s="3">
        <v>12000</v>
      </c>
      <c r="AE822" s="3">
        <v>3.9</v>
      </c>
      <c r="AF822" s="3" t="s">
        <v>192</v>
      </c>
      <c r="AG822" s="3" t="str">
        <f>VLOOKUP($AF822,SalesPerson[],2,FALSE)</f>
        <v>Priya Saini</v>
      </c>
      <c r="AH822" s="3">
        <f>_xlfn.XLOOKUP(AG822,Salespersons!$B:$B,Salespersons!$G:$G,,0)</f>
        <v>4</v>
      </c>
      <c r="AI822" s="3" t="str">
        <f>_xlfn.XLOOKUP(AG822,Salespersons!$B:$B,Salespersons!$I:$I,,0)</f>
        <v>True</v>
      </c>
      <c r="AJ822" s="3" t="s">
        <v>75</v>
      </c>
      <c r="AK822" s="14">
        <f t="shared" si="72"/>
        <v>4.5454545454545456E-2</v>
      </c>
      <c r="AL822" s="5">
        <v>50000</v>
      </c>
      <c r="AM822" s="5">
        <f t="shared" si="73"/>
        <v>1050000</v>
      </c>
      <c r="AN822" s="16">
        <f t="shared" si="77"/>
        <v>10.5</v>
      </c>
      <c r="AO822" s="3" t="s">
        <v>20</v>
      </c>
      <c r="AP822" s="3" t="s">
        <v>21</v>
      </c>
      <c r="AQ822" s="3" t="s">
        <v>22</v>
      </c>
      <c r="AR822" s="3" t="s">
        <v>24</v>
      </c>
      <c r="AS822" s="3" t="str" cm="1">
        <f t="array" ref="AS822:AW822">VLOOKUP($A822,Feedback[],{2,4,5,6,7},FALSE)</f>
        <v>FB0422</v>
      </c>
      <c r="AT822" s="3">
        <v>3</v>
      </c>
      <c r="AU822" s="3">
        <v>5</v>
      </c>
      <c r="AV822" s="3" t="str">
        <v>Phone</v>
      </c>
      <c r="AW822" s="3" t="str">
        <v>Vehicle Quality</v>
      </c>
    </row>
    <row r="823" spans="1:49" x14ac:dyDescent="0.3">
      <c r="A823" s="3" t="s">
        <v>1497</v>
      </c>
      <c r="B823" s="4">
        <v>46116</v>
      </c>
      <c r="C823" s="4" t="str">
        <f t="shared" si="74"/>
        <v>Apr</v>
      </c>
      <c r="D823" s="4" t="str">
        <f t="shared" si="75"/>
        <v>2026</v>
      </c>
      <c r="E823" s="4">
        <v>46146</v>
      </c>
      <c r="F823" s="3" t="s">
        <v>23</v>
      </c>
      <c r="G823" s="3">
        <f t="shared" si="76"/>
        <v>30</v>
      </c>
      <c r="H823" s="3" t="s">
        <v>391</v>
      </c>
      <c r="I823" s="3" t="str">
        <f>VLOOKUP($H823,Customers!$A$1:$I$721,2,FALSE)</f>
        <v>Yash Shah</v>
      </c>
      <c r="J823" s="3" t="str">
        <f>VLOOKUP($H823,Customers!$A$1:$I$721,3,FALSE)</f>
        <v>Male</v>
      </c>
      <c r="K823" s="3">
        <f>VLOOKUP($H823,Customers!$A$1:$I$721,4,FALSE)</f>
        <v>44</v>
      </c>
      <c r="L823" s="3" t="str">
        <f>VLOOKUP($H823,Customers!$A$1:$I$721,5,FALSE)</f>
        <v>Lucknow</v>
      </c>
      <c r="M823" s="3" t="str">
        <f>VLOOKUP($H823,Customers!$A$1:$I$721,6,FALSE)</f>
        <v>Uttar Pradesh</v>
      </c>
      <c r="N823" s="3" t="str">
        <f>VLOOKUP($H823,Customers!$A$1:$I$721,7,FALSE)</f>
        <v>Self-Employed Professional</v>
      </c>
      <c r="O823" s="3">
        <f>VLOOKUP($H823,Customers!$A$1:$I$721,8,FALSE)</f>
        <v>1110000</v>
      </c>
      <c r="P823" s="3" t="str">
        <f>VLOOKUP($H823,Customers!$A$1:$I$721,9,FALSE)</f>
        <v>Individual</v>
      </c>
      <c r="Q823" s="3" t="s">
        <v>395</v>
      </c>
      <c r="R823" s="3" t="str" cm="1">
        <f t="array" ref="R823:Y823">VLOOKUP($Q823,Cars[],{2,3,4,5,6,7,8,9},FALSE)</f>
        <v>Mahindra</v>
      </c>
      <c r="S823" s="3" t="str">
        <v>XUV700</v>
      </c>
      <c r="T823" s="3" t="str">
        <v>SUV</v>
      </c>
      <c r="U823" s="3" t="str">
        <v>Diesel</v>
      </c>
      <c r="V823" s="3" t="str">
        <v>Automatic</v>
      </c>
      <c r="W823" s="3">
        <v>1700000</v>
      </c>
      <c r="X823" s="3">
        <v>2021</v>
      </c>
      <c r="Y823" s="3">
        <v>2</v>
      </c>
      <c r="Z823" s="3" t="s">
        <v>112</v>
      </c>
      <c r="AA823" s="3" t="str">
        <f>VLOOKUP(Z823,Dealers[],5,FALSE)</f>
        <v>North</v>
      </c>
      <c r="AB823" s="3" t="str" cm="1">
        <f t="array" ref="AB823:AE823">VLOOKUP($Z823,Dealers[],{2,7,8,9},FALSE)</f>
        <v>Noida Car World</v>
      </c>
      <c r="AC823" s="3">
        <v>2007</v>
      </c>
      <c r="AD823" s="3">
        <v>10000</v>
      </c>
      <c r="AE823" s="3">
        <v>3.8</v>
      </c>
      <c r="AF823" s="3" t="s">
        <v>113</v>
      </c>
      <c r="AG823" s="3" t="str">
        <f>VLOOKUP($AF823,SalesPerson[],2,FALSE)</f>
        <v>Kunal Jain</v>
      </c>
      <c r="AH823" s="3">
        <f>_xlfn.XLOOKUP(AG823,Salespersons!$B:$B,Salespersons!$G:$G,,0)</f>
        <v>8</v>
      </c>
      <c r="AI823" s="3" t="str">
        <f>_xlfn.XLOOKUP(AG823,Salespersons!$B:$B,Salespersons!$I:$I,,0)</f>
        <v>True</v>
      </c>
      <c r="AJ823" s="3" t="s">
        <v>30</v>
      </c>
      <c r="AK823" s="14">
        <f t="shared" si="72"/>
        <v>1.8235294117647058E-2</v>
      </c>
      <c r="AL823" s="5">
        <v>31000</v>
      </c>
      <c r="AM823" s="5">
        <f t="shared" si="73"/>
        <v>1669000</v>
      </c>
      <c r="AN823" s="16">
        <f t="shared" si="77"/>
        <v>16.690000000000001</v>
      </c>
      <c r="AO823" s="3" t="s">
        <v>31</v>
      </c>
      <c r="AP823" s="3" t="s">
        <v>180</v>
      </c>
      <c r="AQ823" s="3" t="s">
        <v>119</v>
      </c>
      <c r="AR823" s="3" t="s">
        <v>24</v>
      </c>
      <c r="AS823" s="3" t="str" cm="1">
        <f t="array" ref="AS823:AW823">VLOOKUP($A823,Feedback[],{2,4,5,6,7},FALSE)</f>
        <v>FB0423</v>
      </c>
      <c r="AT823" s="3">
        <v>3</v>
      </c>
      <c r="AU823" s="3">
        <v>7</v>
      </c>
      <c r="AV823" s="3" t="str">
        <v>Online Survey</v>
      </c>
      <c r="AW823" s="3" t="str">
        <v>Sales Experience</v>
      </c>
    </row>
    <row r="824" spans="1:49" x14ac:dyDescent="0.3">
      <c r="A824" s="3" t="s">
        <v>1498</v>
      </c>
      <c r="B824" s="4">
        <v>46116</v>
      </c>
      <c r="C824" s="4" t="str">
        <f t="shared" si="74"/>
        <v>Apr</v>
      </c>
      <c r="D824" s="4" t="str">
        <f t="shared" si="75"/>
        <v>2026</v>
      </c>
      <c r="E824" s="4">
        <v>46142</v>
      </c>
      <c r="F824" s="3" t="s">
        <v>23</v>
      </c>
      <c r="G824" s="3">
        <f t="shared" si="76"/>
        <v>26</v>
      </c>
      <c r="H824" s="3" t="s">
        <v>1103</v>
      </c>
      <c r="I824" s="3" t="str">
        <f>VLOOKUP($H824,Customers!$A$1:$I$721,2,FALSE)</f>
        <v>Jatin Chauhan</v>
      </c>
      <c r="J824" s="3" t="str">
        <f>VLOOKUP($H824,Customers!$A$1:$I$721,3,FALSE)</f>
        <v>Male</v>
      </c>
      <c r="K824" s="3">
        <f>VLOOKUP($H824,Customers!$A$1:$I$721,4,FALSE)</f>
        <v>35</v>
      </c>
      <c r="L824" s="3" t="str">
        <f>VLOOKUP($H824,Customers!$A$1:$I$721,5,FALSE)</f>
        <v>Guwahati</v>
      </c>
      <c r="M824" s="3" t="str">
        <f>VLOOKUP($H824,Customers!$A$1:$I$721,6,FALSE)</f>
        <v>Assam</v>
      </c>
      <c r="N824" s="3" t="str">
        <f>VLOOKUP($H824,Customers!$A$1:$I$721,7,FALSE)</f>
        <v>Student/Other</v>
      </c>
      <c r="O824" s="3">
        <f>VLOOKUP($H824,Customers!$A$1:$I$721,8,FALSE)</f>
        <v>370000</v>
      </c>
      <c r="P824" s="3" t="str">
        <f>VLOOKUP($H824,Customers!$A$1:$I$721,9,FALSE)</f>
        <v>Individual</v>
      </c>
      <c r="Q824" s="3" t="s">
        <v>42</v>
      </c>
      <c r="R824" s="3" t="str" cm="1">
        <f t="array" ref="R824:Y824">VLOOKUP($Q824,Cars[],{2,3,4,5,6,7,8,9},FALSE)</f>
        <v>Maruti Suzuki</v>
      </c>
      <c r="S824" s="3" t="str">
        <v>Swift</v>
      </c>
      <c r="T824" s="3" t="str">
        <v>Hatchback</v>
      </c>
      <c r="U824" s="3" t="str">
        <v>Petrol</v>
      </c>
      <c r="V824" s="3" t="str">
        <v>Manual</v>
      </c>
      <c r="W824" s="3">
        <v>650000</v>
      </c>
      <c r="X824" s="3">
        <v>2024</v>
      </c>
      <c r="Y824" s="3">
        <v>3</v>
      </c>
      <c r="Z824" s="3" t="s">
        <v>134</v>
      </c>
      <c r="AA824" s="3" t="str">
        <f>VLOOKUP(Z824,Dealers[],5,FALSE)</f>
        <v>East</v>
      </c>
      <c r="AB824" s="3" t="str" cm="1">
        <f t="array" ref="AB824:AE824">VLOOKUP($Z824,Dealers[],{2,7,8,9},FALSE)</f>
        <v>Guwahati Automobiles</v>
      </c>
      <c r="AC824" s="3">
        <v>2005</v>
      </c>
      <c r="AD824" s="3">
        <v>12000</v>
      </c>
      <c r="AE824" s="3">
        <v>4.4000000000000004</v>
      </c>
      <c r="AF824" s="3" t="s">
        <v>183</v>
      </c>
      <c r="AG824" s="3" t="str">
        <f>VLOOKUP($AF824,SalesPerson[],2,FALSE)</f>
        <v>Varun Yadav</v>
      </c>
      <c r="AH824" s="3">
        <f>_xlfn.XLOOKUP(AG824,Salespersons!$B:$B,Salespersons!$G:$G,,0)</f>
        <v>6</v>
      </c>
      <c r="AI824" s="3" t="str">
        <f>_xlfn.XLOOKUP(AG824,Salespersons!$B:$B,Salespersons!$I:$I,,0)</f>
        <v>True</v>
      </c>
      <c r="AJ824" s="3" t="s">
        <v>75</v>
      </c>
      <c r="AK824" s="14">
        <f t="shared" si="72"/>
        <v>7.6923076923076927E-3</v>
      </c>
      <c r="AL824" s="5">
        <v>5000</v>
      </c>
      <c r="AM824" s="5">
        <f t="shared" si="73"/>
        <v>645000</v>
      </c>
      <c r="AN824" s="16">
        <f t="shared" si="77"/>
        <v>6.45</v>
      </c>
      <c r="AO824" s="3" t="s">
        <v>20</v>
      </c>
      <c r="AP824" s="3" t="s">
        <v>21</v>
      </c>
      <c r="AQ824" s="3" t="s">
        <v>122</v>
      </c>
      <c r="AR824" s="3" t="s">
        <v>24</v>
      </c>
      <c r="AS824" s="3" t="str" cm="1">
        <f t="array" ref="AS824:AW824">VLOOKUP($A824,Feedback[],{2,4,5,6,7},FALSE)</f>
        <v>FB0424</v>
      </c>
      <c r="AT824" s="3">
        <v>4</v>
      </c>
      <c r="AU824" s="3">
        <v>8</v>
      </c>
      <c r="AV824" s="3" t="str">
        <v>Dealer Visit</v>
      </c>
      <c r="AW824" s="3" t="str">
        <v>None</v>
      </c>
    </row>
    <row r="825" spans="1:49" x14ac:dyDescent="0.3">
      <c r="A825" s="3" t="s">
        <v>1499</v>
      </c>
      <c r="B825" s="4">
        <v>46116</v>
      </c>
      <c r="C825" s="4" t="str">
        <f t="shared" si="74"/>
        <v>Apr</v>
      </c>
      <c r="D825" s="4" t="str">
        <f t="shared" si="75"/>
        <v>2026</v>
      </c>
      <c r="E825" s="4">
        <v>46141</v>
      </c>
      <c r="F825" s="3" t="s">
        <v>23</v>
      </c>
      <c r="G825" s="3">
        <f t="shared" si="76"/>
        <v>25</v>
      </c>
      <c r="H825" s="3" t="s">
        <v>1500</v>
      </c>
      <c r="I825" s="3" t="str">
        <f>VLOOKUP($H825,Customers!$A$1:$I$721,2,FALSE)</f>
        <v>Imran Jain</v>
      </c>
      <c r="J825" s="3" t="str">
        <f>VLOOKUP($H825,Customers!$A$1:$I$721,3,FALSE)</f>
        <v>Male</v>
      </c>
      <c r="K825" s="3">
        <f>VLOOKUP($H825,Customers!$A$1:$I$721,4,FALSE)</f>
        <v>53</v>
      </c>
      <c r="L825" s="3" t="str">
        <f>VLOOKUP($H825,Customers!$A$1:$I$721,5,FALSE)</f>
        <v>Mysuru</v>
      </c>
      <c r="M825" s="3" t="str">
        <f>VLOOKUP($H825,Customers!$A$1:$I$721,6,FALSE)</f>
        <v>Karnataka</v>
      </c>
      <c r="N825" s="3" t="str">
        <f>VLOOKUP($H825,Customers!$A$1:$I$721,7,FALSE)</f>
        <v>Salaried - Private</v>
      </c>
      <c r="O825" s="3">
        <f>VLOOKUP($H825,Customers!$A$1:$I$721,8,FALSE)</f>
        <v>1650000</v>
      </c>
      <c r="P825" s="3" t="str">
        <f>VLOOKUP($H825,Customers!$A$1:$I$721,9,FALSE)</f>
        <v>Individual</v>
      </c>
      <c r="Q825" s="3" t="s">
        <v>117</v>
      </c>
      <c r="R825" s="3" t="str" cm="1">
        <f t="array" ref="R825:Y825">VLOOKUP($Q825,Cars[],{2,3,4,5,6,7,8,9},FALSE)</f>
        <v>Kia</v>
      </c>
      <c r="S825" s="3" t="str">
        <v>Carens</v>
      </c>
      <c r="T825" s="3" t="str">
        <v>MPV</v>
      </c>
      <c r="U825" s="3" t="str">
        <v>Diesel</v>
      </c>
      <c r="V825" s="3" t="str">
        <v>Manual</v>
      </c>
      <c r="W825" s="3">
        <v>1200000</v>
      </c>
      <c r="X825" s="3">
        <v>2022</v>
      </c>
      <c r="Y825" s="3">
        <v>3</v>
      </c>
      <c r="Z825" s="3" t="s">
        <v>126</v>
      </c>
      <c r="AA825" s="3" t="str">
        <f>VLOOKUP(Z825,Dealers[],5,FALSE)</f>
        <v>South</v>
      </c>
      <c r="AB825" s="3" t="str" cm="1">
        <f t="array" ref="AB825:AE825">VLOOKUP($Z825,Dealers[],{2,7,8,9},FALSE)</f>
        <v>Bengaluru Auto Hub</v>
      </c>
      <c r="AC825" s="3">
        <v>2013</v>
      </c>
      <c r="AD825" s="3">
        <v>12000</v>
      </c>
      <c r="AE825" s="3">
        <v>4.4000000000000004</v>
      </c>
      <c r="AF825" s="3" t="s">
        <v>127</v>
      </c>
      <c r="AG825" s="3" t="str">
        <f>VLOOKUP($AF825,SalesPerson[],2,FALSE)</f>
        <v>Yash Sharma</v>
      </c>
      <c r="AH825" s="3">
        <f>_xlfn.XLOOKUP(AG825,Salespersons!$B:$B,Salespersons!$G:$G,,0)</f>
        <v>5</v>
      </c>
      <c r="AI825" s="3" t="str">
        <f>_xlfn.XLOOKUP(AG825,Salespersons!$B:$B,Salespersons!$I:$I,,0)</f>
        <v>True</v>
      </c>
      <c r="AJ825" s="3" t="s">
        <v>75</v>
      </c>
      <c r="AK825" s="14">
        <f t="shared" si="72"/>
        <v>0</v>
      </c>
      <c r="AL825" s="5">
        <v>0</v>
      </c>
      <c r="AM825" s="5">
        <f t="shared" si="73"/>
        <v>1200000</v>
      </c>
      <c r="AN825" s="16">
        <f t="shared" si="77"/>
        <v>12</v>
      </c>
      <c r="AO825" s="3" t="s">
        <v>20</v>
      </c>
      <c r="AP825" s="3" t="s">
        <v>21</v>
      </c>
      <c r="AQ825" s="3" t="s">
        <v>33</v>
      </c>
      <c r="AR825" s="3" t="s">
        <v>24</v>
      </c>
      <c r="AS825" s="3" t="str" cm="1">
        <f t="array" ref="AS825:AW825">VLOOKUP($A825,Feedback[],{2,4,5,6,7},FALSE)</f>
        <v>FB0425</v>
      </c>
      <c r="AT825" s="3">
        <v>1</v>
      </c>
      <c r="AU825" s="3">
        <v>2</v>
      </c>
      <c r="AV825" s="3" t="str">
        <v>Phone</v>
      </c>
      <c r="AW825" s="3" t="str">
        <v>None</v>
      </c>
    </row>
    <row r="826" spans="1:49" x14ac:dyDescent="0.3">
      <c r="A826" s="3" t="s">
        <v>1501</v>
      </c>
      <c r="B826" s="4">
        <v>46117</v>
      </c>
      <c r="C826" s="4" t="str">
        <f t="shared" si="74"/>
        <v>Apr</v>
      </c>
      <c r="D826" s="4" t="str">
        <f t="shared" si="75"/>
        <v>2026</v>
      </c>
      <c r="E826" s="4">
        <v>46143</v>
      </c>
      <c r="F826" s="3" t="s">
        <v>23</v>
      </c>
      <c r="G826" s="3">
        <f t="shared" si="76"/>
        <v>26</v>
      </c>
      <c r="H826" s="3" t="s">
        <v>797</v>
      </c>
      <c r="I826" s="3" t="str">
        <f>VLOOKUP($H826,Customers!$A$1:$I$721,2,FALSE)</f>
        <v>Aman Agarwal</v>
      </c>
      <c r="J826" s="3" t="str">
        <f>VLOOKUP($H826,Customers!$A$1:$I$721,3,FALSE)</f>
        <v>Male</v>
      </c>
      <c r="K826" s="3">
        <f>VLOOKUP($H826,Customers!$A$1:$I$721,4,FALSE)</f>
        <v>43</v>
      </c>
      <c r="L826" s="3" t="str">
        <f>VLOOKUP($H826,Customers!$A$1:$I$721,5,FALSE)</f>
        <v>Jaipur</v>
      </c>
      <c r="M826" s="3" t="str">
        <f>VLOOKUP($H826,Customers!$A$1:$I$721,6,FALSE)</f>
        <v>Rajasthan</v>
      </c>
      <c r="N826" s="3" t="str">
        <f>VLOOKUP($H826,Customers!$A$1:$I$721,7,FALSE)</f>
        <v>Business Owner</v>
      </c>
      <c r="O826" s="3">
        <f>VLOOKUP($H826,Customers!$A$1:$I$721,8,FALSE)</f>
        <v>2620000</v>
      </c>
      <c r="P826" s="3" t="str">
        <f>VLOOKUP($H826,Customers!$A$1:$I$721,9,FALSE)</f>
        <v>Individual</v>
      </c>
      <c r="Q826" s="3" t="s">
        <v>36</v>
      </c>
      <c r="R826" s="3" t="str" cm="1">
        <f t="array" ref="R826:Y826">VLOOKUP($Q826,Cars[],{2,3,4,5,6,7,8,9},FALSE)</f>
        <v>Tata</v>
      </c>
      <c r="S826" s="3" t="str">
        <v>Punch</v>
      </c>
      <c r="T826" s="3" t="str">
        <v>SUV</v>
      </c>
      <c r="U826" s="3" t="str">
        <v>Petrol</v>
      </c>
      <c r="V826" s="3" t="str">
        <v>Manual</v>
      </c>
      <c r="W826" s="3">
        <v>650000</v>
      </c>
      <c r="X826" s="3">
        <v>2021</v>
      </c>
      <c r="Y826" s="3">
        <v>3</v>
      </c>
      <c r="Z826" s="3" t="s">
        <v>225</v>
      </c>
      <c r="AA826" s="3" t="str">
        <f>VLOOKUP(Z826,Dealers[],5,FALSE)</f>
        <v>West</v>
      </c>
      <c r="AB826" s="3" t="str" cm="1">
        <f t="array" ref="AB826:AE826">VLOOKUP($Z826,Dealers[],{2,7,8,9},FALSE)</f>
        <v>Surat Autoplex</v>
      </c>
      <c r="AC826" s="3">
        <v>2010</v>
      </c>
      <c r="AD826" s="3">
        <v>10000</v>
      </c>
      <c r="AE826" s="3">
        <v>4.4000000000000004</v>
      </c>
      <c r="AF826" s="3" t="s">
        <v>240</v>
      </c>
      <c r="AG826" s="3" t="str">
        <f>VLOOKUP($AF826,SalesPerson[],2,FALSE)</f>
        <v>Vivek Mehta</v>
      </c>
      <c r="AH826" s="3">
        <f>_xlfn.XLOOKUP(AG826,Salespersons!$B:$B,Salespersons!$G:$G,,0)</f>
        <v>4</v>
      </c>
      <c r="AI826" s="3" t="str">
        <f>_xlfn.XLOOKUP(AG826,Salespersons!$B:$B,Salespersons!$I:$I,,0)</f>
        <v>True</v>
      </c>
      <c r="AJ826" s="3" t="s">
        <v>19</v>
      </c>
      <c r="AK826" s="14">
        <f t="shared" si="72"/>
        <v>9.2307692307692316E-3</v>
      </c>
      <c r="AL826" s="5">
        <v>6000</v>
      </c>
      <c r="AM826" s="5">
        <f t="shared" si="73"/>
        <v>644000</v>
      </c>
      <c r="AN826" s="16">
        <f t="shared" si="77"/>
        <v>6.44</v>
      </c>
      <c r="AO826" s="3" t="s">
        <v>20</v>
      </c>
      <c r="AP826" s="3" t="s">
        <v>21</v>
      </c>
      <c r="AQ826" s="3" t="s">
        <v>122</v>
      </c>
      <c r="AR826" s="3" t="s">
        <v>24</v>
      </c>
      <c r="AS826" s="3" t="str" cm="1">
        <f t="array" ref="AS826:AW826">VLOOKUP($A826,Feedback[],{2,4,5,6,7},FALSE)</f>
        <v>FB0426</v>
      </c>
      <c r="AT826" s="3">
        <v>2</v>
      </c>
      <c r="AU826" s="3">
        <v>4</v>
      </c>
      <c r="AV826" s="3" t="str">
        <v>Online Survey</v>
      </c>
      <c r="AW826" s="3" t="str">
        <v>Delivery Delay</v>
      </c>
    </row>
    <row r="827" spans="1:49" x14ac:dyDescent="0.3">
      <c r="A827" s="3" t="s">
        <v>1502</v>
      </c>
      <c r="B827" s="4">
        <v>46119</v>
      </c>
      <c r="C827" s="4" t="str">
        <f t="shared" si="74"/>
        <v>Apr</v>
      </c>
      <c r="D827" s="4" t="str">
        <f t="shared" si="75"/>
        <v>2026</v>
      </c>
      <c r="E827" s="4">
        <v>46153</v>
      </c>
      <c r="F827" s="3" t="s">
        <v>23</v>
      </c>
      <c r="G827" s="3">
        <f t="shared" si="76"/>
        <v>34</v>
      </c>
      <c r="H827" s="3" t="s">
        <v>1407</v>
      </c>
      <c r="I827" s="3" t="str">
        <f>VLOOKUP($H827,Customers!$A$1:$I$721,2,FALSE)</f>
        <v>Tarun Nair</v>
      </c>
      <c r="J827" s="3" t="str">
        <f>VLOOKUP($H827,Customers!$A$1:$I$721,3,FALSE)</f>
        <v>Male</v>
      </c>
      <c r="K827" s="3">
        <f>VLOOKUP($H827,Customers!$A$1:$I$721,4,FALSE)</f>
        <v>41</v>
      </c>
      <c r="L827" s="3" t="str">
        <f>VLOOKUP($H827,Customers!$A$1:$I$721,5,FALSE)</f>
        <v>Chandigarh</v>
      </c>
      <c r="M827" s="3" t="str">
        <f>VLOOKUP($H827,Customers!$A$1:$I$721,6,FALSE)</f>
        <v>Chandigarh</v>
      </c>
      <c r="N827" s="3" t="str">
        <f>VLOOKUP($H827,Customers!$A$1:$I$721,7,FALSE)</f>
        <v>Farmer</v>
      </c>
      <c r="O827" s="3">
        <f>VLOOKUP($H827,Customers!$A$1:$I$721,8,FALSE)</f>
        <v>500000</v>
      </c>
      <c r="P827" s="3" t="str">
        <f>VLOOKUP($H827,Customers!$A$1:$I$721,9,FALSE)</f>
        <v>Individual</v>
      </c>
      <c r="Q827" s="3" t="s">
        <v>103</v>
      </c>
      <c r="R827" s="3" t="str" cm="1">
        <f t="array" ref="R827:Y827">VLOOKUP($Q827,Cars[],{2,3,4,5,6,7,8,9},FALSE)</f>
        <v>Maruti Suzuki</v>
      </c>
      <c r="S827" s="3" t="str">
        <v>Ertiga</v>
      </c>
      <c r="T827" s="3" t="str">
        <v>MPV</v>
      </c>
      <c r="U827" s="3" t="str">
        <v>CNG</v>
      </c>
      <c r="V827" s="3" t="str">
        <v>Manual</v>
      </c>
      <c r="W827" s="3">
        <v>900000</v>
      </c>
      <c r="X827" s="3">
        <v>2022</v>
      </c>
      <c r="Y827" s="3">
        <v>3</v>
      </c>
      <c r="Z827" s="3" t="s">
        <v>17</v>
      </c>
      <c r="AA827" s="3" t="str">
        <f>VLOOKUP(Z827,Dealers[],5,FALSE)</f>
        <v>North</v>
      </c>
      <c r="AB827" s="3" t="str" cm="1">
        <f t="array" ref="AB827:AE827">VLOOKUP($Z827,Dealers[],{2,7,8,9},FALSE)</f>
        <v>Chandigarh Car World</v>
      </c>
      <c r="AC827" s="3">
        <v>2018</v>
      </c>
      <c r="AD827" s="3">
        <v>4500</v>
      </c>
      <c r="AE827" s="3">
        <v>4</v>
      </c>
      <c r="AF827" s="3" t="s">
        <v>277</v>
      </c>
      <c r="AG827" s="3" t="str">
        <f>VLOOKUP($AF827,SalesPerson[],2,FALSE)</f>
        <v>Yash Shah</v>
      </c>
      <c r="AH827" s="3">
        <f>_xlfn.XLOOKUP(AG827,Salespersons!$B:$B,Salespersons!$G:$G,,0)</f>
        <v>7</v>
      </c>
      <c r="AI827" s="3" t="str">
        <f>_xlfn.XLOOKUP(AG827,Salespersons!$B:$B,Salespersons!$I:$I,,0)</f>
        <v>True</v>
      </c>
      <c r="AJ827" s="3" t="s">
        <v>75</v>
      </c>
      <c r="AK827" s="14">
        <f t="shared" si="72"/>
        <v>1.7777777777777778E-2</v>
      </c>
      <c r="AL827" s="5">
        <v>16000</v>
      </c>
      <c r="AM827" s="5">
        <f t="shared" si="73"/>
        <v>884000</v>
      </c>
      <c r="AN827" s="16">
        <f t="shared" si="77"/>
        <v>8.84</v>
      </c>
      <c r="AO827" s="3" t="s">
        <v>31</v>
      </c>
      <c r="AP827" s="3" t="s">
        <v>227</v>
      </c>
      <c r="AQ827" s="3" t="s">
        <v>119</v>
      </c>
      <c r="AR827" s="3" t="s">
        <v>47</v>
      </c>
      <c r="AS827" s="3" t="str" cm="1">
        <f t="array" ref="AS827:AW827">VLOOKUP($A827,Feedback[],{2,4,5,6,7},FALSE)</f>
        <v>FB0427</v>
      </c>
      <c r="AT827" s="3">
        <v>2</v>
      </c>
      <c r="AU827" s="3">
        <v>4</v>
      </c>
      <c r="AV827" s="3" t="str">
        <v>Dealer Visit</v>
      </c>
      <c r="AW827" s="3" t="str">
        <v>After-Sales Support</v>
      </c>
    </row>
    <row r="828" spans="1:49" x14ac:dyDescent="0.3">
      <c r="A828" s="3" t="s">
        <v>1503</v>
      </c>
      <c r="B828" s="4">
        <v>46119</v>
      </c>
      <c r="C828" s="4" t="str">
        <f t="shared" si="74"/>
        <v>Apr</v>
      </c>
      <c r="D828" s="4" t="str">
        <f t="shared" si="75"/>
        <v>2026</v>
      </c>
      <c r="E828" s="4">
        <v>46130</v>
      </c>
      <c r="F828" s="3" t="s">
        <v>23</v>
      </c>
      <c r="G828" s="3">
        <f t="shared" si="76"/>
        <v>11</v>
      </c>
      <c r="H828" s="3" t="s">
        <v>668</v>
      </c>
      <c r="I828" s="3" t="str">
        <f>VLOOKUP($H828,Customers!$A$1:$I$721,2,FALSE)</f>
        <v>Divya Khanna</v>
      </c>
      <c r="J828" s="3" t="str">
        <f>VLOOKUP($H828,Customers!$A$1:$I$721,3,FALSE)</f>
        <v>Female</v>
      </c>
      <c r="K828" s="3">
        <f>VLOOKUP($H828,Customers!$A$1:$I$721,4,FALSE)</f>
        <v>56</v>
      </c>
      <c r="L828" s="3" t="str">
        <f>VLOOKUP($H828,Customers!$A$1:$I$721,5,FALSE)</f>
        <v>Chandigarh</v>
      </c>
      <c r="M828" s="3" t="str">
        <f>VLOOKUP($H828,Customers!$A$1:$I$721,6,FALSE)</f>
        <v>Chandigarh</v>
      </c>
      <c r="N828" s="3" t="str">
        <f>VLOOKUP($H828,Customers!$A$1:$I$721,7,FALSE)</f>
        <v>Salaried - Private</v>
      </c>
      <c r="O828" s="3">
        <f>VLOOKUP($H828,Customers!$A$1:$I$721,8,FALSE)</f>
        <v>980000</v>
      </c>
      <c r="P828" s="3" t="str">
        <f>VLOOKUP($H828,Customers!$A$1:$I$721,9,FALSE)</f>
        <v>Individual</v>
      </c>
      <c r="Q828" s="3" t="s">
        <v>56</v>
      </c>
      <c r="R828" s="3" t="str" cm="1">
        <f t="array" ref="R828:Y828">VLOOKUP($Q828,Cars[],{2,3,4,5,6,7,8,9},FALSE)</f>
        <v>Maruti Suzuki</v>
      </c>
      <c r="S828" s="3" t="str">
        <v>Baleno</v>
      </c>
      <c r="T828" s="3" t="str">
        <v>Hatchback</v>
      </c>
      <c r="U828" s="3" t="str">
        <v>Petrol</v>
      </c>
      <c r="V828" s="3" t="str">
        <v>Automatic</v>
      </c>
      <c r="W828" s="3">
        <v>760000</v>
      </c>
      <c r="X828" s="3">
        <v>2022</v>
      </c>
      <c r="Y828" s="3">
        <v>2</v>
      </c>
      <c r="Z828" s="3" t="s">
        <v>17</v>
      </c>
      <c r="AA828" s="3" t="str">
        <f>VLOOKUP(Z828,Dealers[],5,FALSE)</f>
        <v>North</v>
      </c>
      <c r="AB828" s="3" t="str" cm="1">
        <f t="array" ref="AB828:AE828">VLOOKUP($Z828,Dealers[],{2,7,8,9},FALSE)</f>
        <v>Chandigarh Car World</v>
      </c>
      <c r="AC828" s="3">
        <v>2018</v>
      </c>
      <c r="AD828" s="3">
        <v>4500</v>
      </c>
      <c r="AE828" s="3">
        <v>4</v>
      </c>
      <c r="AF828" s="3" t="s">
        <v>277</v>
      </c>
      <c r="AG828" s="3" t="str">
        <f>VLOOKUP($AF828,SalesPerson[],2,FALSE)</f>
        <v>Yash Shah</v>
      </c>
      <c r="AH828" s="3">
        <f>_xlfn.XLOOKUP(AG828,Salespersons!$B:$B,Salespersons!$G:$G,,0)</f>
        <v>7</v>
      </c>
      <c r="AI828" s="3" t="str">
        <f>_xlfn.XLOOKUP(AG828,Salespersons!$B:$B,Salespersons!$I:$I,,0)</f>
        <v>True</v>
      </c>
      <c r="AJ828" s="3" t="s">
        <v>75</v>
      </c>
      <c r="AK828" s="14">
        <f t="shared" si="72"/>
        <v>0</v>
      </c>
      <c r="AL828" s="5">
        <v>0</v>
      </c>
      <c r="AM828" s="5">
        <f t="shared" si="73"/>
        <v>760000</v>
      </c>
      <c r="AN828" s="16">
        <f t="shared" si="77"/>
        <v>7.6</v>
      </c>
      <c r="AO828" s="3" t="s">
        <v>20</v>
      </c>
      <c r="AP828" s="3" t="s">
        <v>21</v>
      </c>
      <c r="AQ828" s="3" t="s">
        <v>22</v>
      </c>
      <c r="AR828" s="3" t="s">
        <v>47</v>
      </c>
      <c r="AS828" s="3" t="str" cm="1">
        <f t="array" ref="AS828:AW828">VLOOKUP($A828,Feedback[],{2,4,5,6,7},FALSE)</f>
        <v>FB0428</v>
      </c>
      <c r="AT828" s="3">
        <v>5</v>
      </c>
      <c r="AU828" s="3">
        <v>9</v>
      </c>
      <c r="AV828" s="3" t="str">
        <v>Phone</v>
      </c>
      <c r="AW828" s="3" t="str">
        <v>None</v>
      </c>
    </row>
    <row r="829" spans="1:49" x14ac:dyDescent="0.3">
      <c r="A829" s="3" t="s">
        <v>1504</v>
      </c>
      <c r="B829" s="4">
        <v>46120</v>
      </c>
      <c r="C829" s="4" t="str">
        <f t="shared" si="74"/>
        <v>Apr</v>
      </c>
      <c r="D829" s="4" t="str">
        <f t="shared" si="75"/>
        <v>2026</v>
      </c>
      <c r="E829" s="4">
        <v>46140</v>
      </c>
      <c r="F829" s="3" t="s">
        <v>23</v>
      </c>
      <c r="G829" s="3">
        <f t="shared" si="76"/>
        <v>20</v>
      </c>
      <c r="H829" s="3" t="s">
        <v>867</v>
      </c>
      <c r="I829" s="3" t="str">
        <f>VLOOKUP($H829,Customers!$A$1:$I$721,2,FALSE)</f>
        <v>Sandeep Patel</v>
      </c>
      <c r="J829" s="3" t="str">
        <f>VLOOKUP($H829,Customers!$A$1:$I$721,3,FALSE)</f>
        <v>Male</v>
      </c>
      <c r="K829" s="3">
        <f>VLOOKUP($H829,Customers!$A$1:$I$721,4,FALSE)</f>
        <v>38</v>
      </c>
      <c r="L829" s="3" t="str">
        <f>VLOOKUP($H829,Customers!$A$1:$I$721,5,FALSE)</f>
        <v>Patna</v>
      </c>
      <c r="M829" s="3" t="str">
        <f>VLOOKUP($H829,Customers!$A$1:$I$721,6,FALSE)</f>
        <v>Bihar</v>
      </c>
      <c r="N829" s="3" t="str">
        <f>VLOOKUP($H829,Customers!$A$1:$I$721,7,FALSE)</f>
        <v>Doctor</v>
      </c>
      <c r="O829" s="3">
        <f>VLOOKUP($H829,Customers!$A$1:$I$721,8,FALSE)</f>
        <v>1870000</v>
      </c>
      <c r="P829" s="3" t="str">
        <f>VLOOKUP($H829,Customers!$A$1:$I$721,9,FALSE)</f>
        <v>Individual</v>
      </c>
      <c r="Q829" s="3" t="s">
        <v>138</v>
      </c>
      <c r="R829" s="3" t="str" cm="1">
        <f t="array" ref="R829:Y829">VLOOKUP($Q829,Cars[],{2,3,4,5,6,7,8,9},FALSE)</f>
        <v>Tata</v>
      </c>
      <c r="S829" s="3" t="str">
        <v>Nexon</v>
      </c>
      <c r="T829" s="3" t="str">
        <v>SUV</v>
      </c>
      <c r="U829" s="3" t="str">
        <v>Diesel</v>
      </c>
      <c r="V829" s="3" t="str">
        <v>Manual</v>
      </c>
      <c r="W829" s="3">
        <v>950000</v>
      </c>
      <c r="X829" s="3">
        <v>2023</v>
      </c>
      <c r="Y829" s="3">
        <v>3</v>
      </c>
      <c r="Z829" s="3" t="s">
        <v>249</v>
      </c>
      <c r="AA829" s="3" t="str">
        <f>VLOOKUP(Z829,Dealers[],5,FALSE)</f>
        <v>East</v>
      </c>
      <c r="AB829" s="3" t="str" cm="1">
        <f t="array" ref="AB829:AE829">VLOOKUP($Z829,Dealers[],{2,7,8,9},FALSE)</f>
        <v>Patna Autoplex</v>
      </c>
      <c r="AC829" s="3">
        <v>2007</v>
      </c>
      <c r="AD829" s="3">
        <v>8000</v>
      </c>
      <c r="AE829" s="3">
        <v>3.9</v>
      </c>
      <c r="AF829" s="3" t="s">
        <v>457</v>
      </c>
      <c r="AG829" s="3" t="str">
        <f>VLOOKUP($AF829,SalesPerson[],2,FALSE)</f>
        <v>Priya Singh</v>
      </c>
      <c r="AH829" s="3">
        <f>_xlfn.XLOOKUP(AG829,Salespersons!$B:$B,Salespersons!$G:$G,,0)</f>
        <v>7</v>
      </c>
      <c r="AI829" s="3" t="str">
        <f>_xlfn.XLOOKUP(AG829,Salespersons!$B:$B,Salespersons!$I:$I,,0)</f>
        <v>True</v>
      </c>
      <c r="AJ829" s="3" t="s">
        <v>19</v>
      </c>
      <c r="AK829" s="14">
        <f t="shared" si="72"/>
        <v>0</v>
      </c>
      <c r="AL829" s="5">
        <v>0</v>
      </c>
      <c r="AM829" s="5">
        <f t="shared" si="73"/>
        <v>950000</v>
      </c>
      <c r="AN829" s="16">
        <f t="shared" si="77"/>
        <v>9.5</v>
      </c>
      <c r="AO829" s="3" t="s">
        <v>31</v>
      </c>
      <c r="AP829" s="3" t="s">
        <v>227</v>
      </c>
      <c r="AQ829" s="3" t="s">
        <v>122</v>
      </c>
      <c r="AR829" s="3" t="s">
        <v>24</v>
      </c>
      <c r="AS829" s="3" t="s">
        <v>4646</v>
      </c>
      <c r="AT829" s="3" t="s">
        <v>4646</v>
      </c>
      <c r="AU829" s="3" t="s">
        <v>4646</v>
      </c>
      <c r="AV829" s="3" t="s">
        <v>4646</v>
      </c>
      <c r="AW829" s="3" t="s">
        <v>4646</v>
      </c>
    </row>
    <row r="830" spans="1:49" x14ac:dyDescent="0.3">
      <c r="A830" s="3" t="s">
        <v>1505</v>
      </c>
      <c r="B830" s="4">
        <v>46121</v>
      </c>
      <c r="C830" s="4" t="str">
        <f t="shared" si="74"/>
        <v>Apr</v>
      </c>
      <c r="D830" s="4" t="str">
        <f t="shared" si="75"/>
        <v>2026</v>
      </c>
      <c r="E830" s="4">
        <v>46133</v>
      </c>
      <c r="F830" s="3" t="s">
        <v>23</v>
      </c>
      <c r="G830" s="3">
        <f t="shared" si="76"/>
        <v>12</v>
      </c>
      <c r="H830" s="3" t="s">
        <v>1506</v>
      </c>
      <c r="I830" s="3" t="str">
        <f>VLOOKUP($H830,Customers!$A$1:$I$721,2,FALSE)</f>
        <v>Suresh Chauhan</v>
      </c>
      <c r="J830" s="3" t="str">
        <f>VLOOKUP($H830,Customers!$A$1:$I$721,3,FALSE)</f>
        <v>Male</v>
      </c>
      <c r="K830" s="3">
        <f>VLOOKUP($H830,Customers!$A$1:$I$721,4,FALSE)</f>
        <v>54</v>
      </c>
      <c r="L830" s="3" t="str">
        <f>VLOOKUP($H830,Customers!$A$1:$I$721,5,FALSE)</f>
        <v>Bhopal</v>
      </c>
      <c r="M830" s="3" t="str">
        <f>VLOOKUP($H830,Customers!$A$1:$I$721,6,FALSE)</f>
        <v>Madhya Pradesh</v>
      </c>
      <c r="N830" s="3" t="str">
        <f>VLOOKUP($H830,Customers!$A$1:$I$721,7,FALSE)</f>
        <v>Teacher</v>
      </c>
      <c r="O830" s="3">
        <f>VLOOKUP($H830,Customers!$A$1:$I$721,8,FALSE)</f>
        <v>340000</v>
      </c>
      <c r="P830" s="3" t="str">
        <f>VLOOKUP($H830,Customers!$A$1:$I$721,9,FALSE)</f>
        <v>Individual</v>
      </c>
      <c r="Q830" s="3" t="s">
        <v>81</v>
      </c>
      <c r="R830" s="3" t="str" cm="1">
        <f t="array" ref="R830:Y830">VLOOKUP($Q830,Cars[],{2,3,4,5,6,7,8,9},FALSE)</f>
        <v>Tata</v>
      </c>
      <c r="S830" s="3" t="str">
        <v>Tiago</v>
      </c>
      <c r="T830" s="3" t="str">
        <v>Hatchback</v>
      </c>
      <c r="U830" s="3" t="str">
        <v>Petrol</v>
      </c>
      <c r="V830" s="3" t="str">
        <v>Manual</v>
      </c>
      <c r="W830" s="3">
        <v>570000</v>
      </c>
      <c r="X830" s="3">
        <v>2022</v>
      </c>
      <c r="Y830" s="3">
        <v>3</v>
      </c>
      <c r="Z830" s="3" t="s">
        <v>93</v>
      </c>
      <c r="AA830" s="3" t="str">
        <f>VLOOKUP(Z830,Dealers[],5,FALSE)</f>
        <v>Central</v>
      </c>
      <c r="AB830" s="3" t="str" cm="1">
        <f t="array" ref="AB830:AE830">VLOOKUP($Z830,Dealers[],{2,7,8,9},FALSE)</f>
        <v>Bhopal Autoplex</v>
      </c>
      <c r="AC830" s="3">
        <v>2013</v>
      </c>
      <c r="AD830" s="3">
        <v>12000</v>
      </c>
      <c r="AE830" s="3">
        <v>3.9</v>
      </c>
      <c r="AF830" s="3" t="s">
        <v>192</v>
      </c>
      <c r="AG830" s="3" t="str">
        <f>VLOOKUP($AF830,SalesPerson[],2,FALSE)</f>
        <v>Priya Saini</v>
      </c>
      <c r="AH830" s="3">
        <f>_xlfn.XLOOKUP(AG830,Salespersons!$B:$B,Salespersons!$G:$G,,0)</f>
        <v>4</v>
      </c>
      <c r="AI830" s="3" t="str">
        <f>_xlfn.XLOOKUP(AG830,Salespersons!$B:$B,Salespersons!$I:$I,,0)</f>
        <v>True</v>
      </c>
      <c r="AJ830" s="3" t="s">
        <v>78</v>
      </c>
      <c r="AK830" s="14">
        <f t="shared" si="72"/>
        <v>1.9298245614035089E-2</v>
      </c>
      <c r="AL830" s="5">
        <v>11000</v>
      </c>
      <c r="AM830" s="5">
        <f t="shared" si="73"/>
        <v>559000</v>
      </c>
      <c r="AN830" s="16">
        <f t="shared" si="77"/>
        <v>5.59</v>
      </c>
      <c r="AO830" s="3" t="s">
        <v>20</v>
      </c>
      <c r="AP830" s="3" t="s">
        <v>21</v>
      </c>
      <c r="AQ830" s="3" t="s">
        <v>86</v>
      </c>
      <c r="AR830" s="3" t="s">
        <v>24</v>
      </c>
      <c r="AS830" s="3" t="s">
        <v>4646</v>
      </c>
      <c r="AT830" s="3" t="s">
        <v>4646</v>
      </c>
      <c r="AU830" s="3" t="s">
        <v>4646</v>
      </c>
      <c r="AV830" s="3" t="s">
        <v>4646</v>
      </c>
      <c r="AW830" s="3" t="s">
        <v>4646</v>
      </c>
    </row>
    <row r="831" spans="1:49" x14ac:dyDescent="0.3">
      <c r="A831" s="3" t="s">
        <v>1507</v>
      </c>
      <c r="B831" s="4">
        <v>46122</v>
      </c>
      <c r="C831" s="4" t="str">
        <f t="shared" si="74"/>
        <v>Apr</v>
      </c>
      <c r="D831" s="4" t="str">
        <f t="shared" si="75"/>
        <v>2026</v>
      </c>
      <c r="E831" s="4">
        <v>46146</v>
      </c>
      <c r="F831" s="3" t="s">
        <v>23</v>
      </c>
      <c r="G831" s="3">
        <f t="shared" si="76"/>
        <v>24</v>
      </c>
      <c r="H831" s="3" t="s">
        <v>1508</v>
      </c>
      <c r="I831" s="3" t="str">
        <f>VLOOKUP($H831,Customers!$A$1:$I$721,2,FALSE)</f>
        <v>Kamal Saini</v>
      </c>
      <c r="J831" s="3" t="str">
        <f>VLOOKUP($H831,Customers!$A$1:$I$721,3,FALSE)</f>
        <v>Male</v>
      </c>
      <c r="K831" s="3">
        <f>VLOOKUP($H831,Customers!$A$1:$I$721,4,FALSE)</f>
        <v>42</v>
      </c>
      <c r="L831" s="3" t="str">
        <f>VLOOKUP($H831,Customers!$A$1:$I$721,5,FALSE)</f>
        <v>Guwahati</v>
      </c>
      <c r="M831" s="3" t="str">
        <f>VLOOKUP($H831,Customers!$A$1:$I$721,6,FALSE)</f>
        <v>Assam</v>
      </c>
      <c r="N831" s="3" t="str">
        <f>VLOOKUP($H831,Customers!$A$1:$I$721,7,FALSE)</f>
        <v>Business Owner</v>
      </c>
      <c r="O831" s="3">
        <f>VLOOKUP($H831,Customers!$A$1:$I$721,8,FALSE)</f>
        <v>2220000</v>
      </c>
      <c r="P831" s="3" t="str">
        <f>VLOOKUP($H831,Customers!$A$1:$I$721,9,FALSE)</f>
        <v>Individual</v>
      </c>
      <c r="Q831" s="3" t="s">
        <v>153</v>
      </c>
      <c r="R831" s="3" t="str" cm="1">
        <f t="array" ref="R831:Y831">VLOOKUP($Q831,Cars[],{2,3,4,5,6,7,8,9},FALSE)</f>
        <v>Honda</v>
      </c>
      <c r="S831" s="3" t="str">
        <v>Amaze</v>
      </c>
      <c r="T831" s="3" t="str">
        <v>Sedan</v>
      </c>
      <c r="U831" s="3" t="str">
        <v>Petrol</v>
      </c>
      <c r="V831" s="3" t="str">
        <v>Manual</v>
      </c>
      <c r="W831" s="3">
        <v>800000</v>
      </c>
      <c r="X831" s="3">
        <v>2024</v>
      </c>
      <c r="Y831" s="3">
        <v>3</v>
      </c>
      <c r="Z831" s="3" t="s">
        <v>134</v>
      </c>
      <c r="AA831" s="3" t="str">
        <f>VLOOKUP(Z831,Dealers[],5,FALSE)</f>
        <v>East</v>
      </c>
      <c r="AB831" s="3" t="str" cm="1">
        <f t="array" ref="AB831:AE831">VLOOKUP($Z831,Dealers[],{2,7,8,9},FALSE)</f>
        <v>Guwahati Automobiles</v>
      </c>
      <c r="AC831" s="3">
        <v>2005</v>
      </c>
      <c r="AD831" s="3">
        <v>12000</v>
      </c>
      <c r="AE831" s="3">
        <v>4.4000000000000004</v>
      </c>
      <c r="AF831" s="3" t="s">
        <v>183</v>
      </c>
      <c r="AG831" s="3" t="str">
        <f>VLOOKUP($AF831,SalesPerson[],2,FALSE)</f>
        <v>Varun Yadav</v>
      </c>
      <c r="AH831" s="3">
        <f>_xlfn.XLOOKUP(AG831,Salespersons!$B:$B,Salespersons!$G:$G,,0)</f>
        <v>6</v>
      </c>
      <c r="AI831" s="3" t="str">
        <f>_xlfn.XLOOKUP(AG831,Salespersons!$B:$B,Salespersons!$I:$I,,0)</f>
        <v>True</v>
      </c>
      <c r="AJ831" s="3" t="s">
        <v>75</v>
      </c>
      <c r="AK831" s="14">
        <f t="shared" si="72"/>
        <v>0</v>
      </c>
      <c r="AL831" s="5">
        <v>0</v>
      </c>
      <c r="AM831" s="5">
        <f t="shared" si="73"/>
        <v>800000</v>
      </c>
      <c r="AN831" s="16">
        <f t="shared" si="77"/>
        <v>8</v>
      </c>
      <c r="AO831" s="3" t="s">
        <v>20</v>
      </c>
      <c r="AP831" s="3" t="s">
        <v>21</v>
      </c>
      <c r="AQ831" s="3" t="s">
        <v>122</v>
      </c>
      <c r="AR831" s="3" t="s">
        <v>24</v>
      </c>
      <c r="AS831" s="3" t="str" cm="1">
        <f t="array" ref="AS831:AW831">VLOOKUP($A831,Feedback[],{2,4,5,6,7},FALSE)</f>
        <v>FB0429</v>
      </c>
      <c r="AT831" s="3">
        <v>4</v>
      </c>
      <c r="AU831" s="3">
        <v>8</v>
      </c>
      <c r="AV831" s="3" t="str">
        <v>Email</v>
      </c>
      <c r="AW831" s="3" t="str">
        <v>None</v>
      </c>
    </row>
    <row r="832" spans="1:49" x14ac:dyDescent="0.3">
      <c r="A832" s="3" t="s">
        <v>1509</v>
      </c>
      <c r="B832" s="4">
        <v>46122</v>
      </c>
      <c r="C832" s="4" t="str">
        <f t="shared" si="74"/>
        <v>Apr</v>
      </c>
      <c r="D832" s="4" t="str">
        <f t="shared" si="75"/>
        <v>2026</v>
      </c>
      <c r="E832" s="4">
        <v>46142</v>
      </c>
      <c r="F832" s="3" t="s">
        <v>23</v>
      </c>
      <c r="G832" s="3">
        <f t="shared" si="76"/>
        <v>20</v>
      </c>
      <c r="H832" s="3" t="s">
        <v>1420</v>
      </c>
      <c r="I832" s="3" t="str">
        <f>VLOOKUP($H832,Customers!$A$1:$I$721,2,FALSE)</f>
        <v>Suresh Iyer</v>
      </c>
      <c r="J832" s="3" t="str">
        <f>VLOOKUP($H832,Customers!$A$1:$I$721,3,FALSE)</f>
        <v>Male</v>
      </c>
      <c r="K832" s="3">
        <f>VLOOKUP($H832,Customers!$A$1:$I$721,4,FALSE)</f>
        <v>21</v>
      </c>
      <c r="L832" s="3" t="str">
        <f>VLOOKUP($H832,Customers!$A$1:$I$721,5,FALSE)</f>
        <v>Pune</v>
      </c>
      <c r="M832" s="3" t="str">
        <f>VLOOKUP($H832,Customers!$A$1:$I$721,6,FALSE)</f>
        <v>Maharashtra</v>
      </c>
      <c r="N832" s="3" t="str">
        <f>VLOOKUP($H832,Customers!$A$1:$I$721,7,FALSE)</f>
        <v>Teacher</v>
      </c>
      <c r="O832" s="3">
        <f>VLOOKUP($H832,Customers!$A$1:$I$721,8,FALSE)</f>
        <v>1030000</v>
      </c>
      <c r="P832" s="3" t="str">
        <f>VLOOKUP($H832,Customers!$A$1:$I$721,9,FALSE)</f>
        <v>Individual</v>
      </c>
      <c r="Q832" s="3" t="s">
        <v>27</v>
      </c>
      <c r="R832" s="3" t="str" cm="1">
        <f t="array" ref="R832:Y832">VLOOKUP($Q832,Cars[],{2,3,4,5,6,7,8,9},FALSE)</f>
        <v>Maruti Suzuki</v>
      </c>
      <c r="S832" s="3" t="str">
        <v>Brezza</v>
      </c>
      <c r="T832" s="3" t="str">
        <v>SUV</v>
      </c>
      <c r="U832" s="3" t="str">
        <v>Petrol</v>
      </c>
      <c r="V832" s="3" t="str">
        <v>Automatic</v>
      </c>
      <c r="W832" s="3">
        <v>900000</v>
      </c>
      <c r="X832" s="3">
        <v>2022</v>
      </c>
      <c r="Y832" s="3">
        <v>3</v>
      </c>
      <c r="Z832" s="3" t="s">
        <v>84</v>
      </c>
      <c r="AA832" s="3" t="str">
        <f>VLOOKUP(Z832,Dealers[],5,FALSE)</f>
        <v>West</v>
      </c>
      <c r="AB832" s="3" t="str" cm="1">
        <f t="array" ref="AB832:AE832">VLOOKUP($Z832,Dealers[],{2,7,8,9},FALSE)</f>
        <v>Pune Autoplex</v>
      </c>
      <c r="AC832" s="3">
        <v>2014</v>
      </c>
      <c r="AD832" s="3">
        <v>3000</v>
      </c>
      <c r="AE832" s="3">
        <v>4.5999999999999996</v>
      </c>
      <c r="AF832" s="3" t="s">
        <v>85</v>
      </c>
      <c r="AG832" s="3" t="str">
        <f>VLOOKUP($AF832,SalesPerson[],2,FALSE)</f>
        <v>Ankit Verma</v>
      </c>
      <c r="AH832" s="3">
        <f>_xlfn.XLOOKUP(AG832,Salespersons!$B:$B,Salespersons!$G:$G,,0)</f>
        <v>4</v>
      </c>
      <c r="AI832" s="3" t="str">
        <f>_xlfn.XLOOKUP(AG832,Salespersons!$B:$B,Salespersons!$I:$I,,0)</f>
        <v>True</v>
      </c>
      <c r="AJ832" s="3" t="s">
        <v>78</v>
      </c>
      <c r="AK832" s="14">
        <f t="shared" si="72"/>
        <v>2.4444444444444446E-2</v>
      </c>
      <c r="AL832" s="5">
        <v>22000</v>
      </c>
      <c r="AM832" s="5">
        <f t="shared" si="73"/>
        <v>878000</v>
      </c>
      <c r="AN832" s="16">
        <f t="shared" si="77"/>
        <v>8.7799999999999994</v>
      </c>
      <c r="AO832" s="3" t="s">
        <v>20</v>
      </c>
      <c r="AP832" s="3" t="s">
        <v>21</v>
      </c>
      <c r="AQ832" s="3" t="s">
        <v>122</v>
      </c>
      <c r="AR832" s="3" t="s">
        <v>24</v>
      </c>
      <c r="AS832" s="3" t="s">
        <v>4646</v>
      </c>
      <c r="AT832" s="3" t="s">
        <v>4646</v>
      </c>
      <c r="AU832" s="3" t="s">
        <v>4646</v>
      </c>
      <c r="AV832" s="3" t="s">
        <v>4646</v>
      </c>
      <c r="AW832" s="3" t="s">
        <v>4646</v>
      </c>
    </row>
    <row r="833" spans="1:49" x14ac:dyDescent="0.3">
      <c r="A833" s="3" t="s">
        <v>1510</v>
      </c>
      <c r="B833" s="4">
        <v>46122</v>
      </c>
      <c r="C833" s="4" t="str">
        <f t="shared" si="74"/>
        <v>Apr</v>
      </c>
      <c r="D833" s="4" t="str">
        <f t="shared" si="75"/>
        <v>2026</v>
      </c>
      <c r="E833" s="4">
        <v>46151</v>
      </c>
      <c r="F833" s="3" t="s">
        <v>23</v>
      </c>
      <c r="G833" s="3">
        <f t="shared" si="76"/>
        <v>29</v>
      </c>
      <c r="H833" s="3" t="s">
        <v>1511</v>
      </c>
      <c r="I833" s="3" t="str">
        <f>VLOOKUP($H833,Customers!$A$1:$I$721,2,FALSE)</f>
        <v>Karan Iyer</v>
      </c>
      <c r="J833" s="3" t="str">
        <f>VLOOKUP($H833,Customers!$A$1:$I$721,3,FALSE)</f>
        <v>Male</v>
      </c>
      <c r="K833" s="3">
        <f>VLOOKUP($H833,Customers!$A$1:$I$721,4,FALSE)</f>
        <v>21</v>
      </c>
      <c r="L833" s="3" t="str">
        <f>VLOOKUP($H833,Customers!$A$1:$I$721,5,FALSE)</f>
        <v>Coimbatore</v>
      </c>
      <c r="M833" s="3" t="str">
        <f>VLOOKUP($H833,Customers!$A$1:$I$721,6,FALSE)</f>
        <v>Tamil Nadu</v>
      </c>
      <c r="N833" s="3" t="str">
        <f>VLOOKUP($H833,Customers!$A$1:$I$721,7,FALSE)</f>
        <v>Salaried - Private</v>
      </c>
      <c r="O833" s="3">
        <f>VLOOKUP($H833,Customers!$A$1:$I$721,8,FALSE)</f>
        <v>990000</v>
      </c>
      <c r="P833" s="3" t="str">
        <f>VLOOKUP($H833,Customers!$A$1:$I$721,9,FALSE)</f>
        <v>Individual</v>
      </c>
      <c r="Q833" s="3" t="s">
        <v>274</v>
      </c>
      <c r="R833" s="3" t="str" cm="1">
        <f t="array" ref="R833:Y833">VLOOKUP($Q833,Cars[],{2,3,4,5,6,7,8,9},FALSE)</f>
        <v>Tata</v>
      </c>
      <c r="S833" s="3" t="str">
        <v>Harrier</v>
      </c>
      <c r="T833" s="3" t="str">
        <v>SUV</v>
      </c>
      <c r="U833" s="3" t="str">
        <v>Diesel</v>
      </c>
      <c r="V833" s="3" t="str">
        <v>Automatic</v>
      </c>
      <c r="W833" s="3">
        <v>1550000</v>
      </c>
      <c r="X833" s="3">
        <v>2023</v>
      </c>
      <c r="Y833" s="3">
        <v>2</v>
      </c>
      <c r="Z833" s="3" t="s">
        <v>186</v>
      </c>
      <c r="AA833" s="3" t="str">
        <f>VLOOKUP(Z833,Dealers[],5,FALSE)</f>
        <v>South</v>
      </c>
      <c r="AB833" s="3" t="str" cm="1">
        <f t="array" ref="AB833:AE833">VLOOKUP($Z833,Dealers[],{2,7,8,9},FALSE)</f>
        <v>Coimbatore Car World</v>
      </c>
      <c r="AC833" s="3">
        <v>2015</v>
      </c>
      <c r="AD833" s="3">
        <v>4500</v>
      </c>
      <c r="AE833" s="3">
        <v>4.3</v>
      </c>
      <c r="AF833" s="3" t="s">
        <v>187</v>
      </c>
      <c r="AG833" s="3" t="str">
        <f>VLOOKUP($AF833,SalesPerson[],2,FALSE)</f>
        <v>Arjun Verma</v>
      </c>
      <c r="AH833" s="3">
        <f>_xlfn.XLOOKUP(AG833,Salespersons!$B:$B,Salespersons!$G:$G,,0)</f>
        <v>4</v>
      </c>
      <c r="AI833" s="3" t="str">
        <f>_xlfn.XLOOKUP(AG833,Salespersons!$B:$B,Salespersons!$I:$I,,0)</f>
        <v>True</v>
      </c>
      <c r="AJ833" s="3" t="s">
        <v>78</v>
      </c>
      <c r="AK833" s="14">
        <f t="shared" si="72"/>
        <v>0</v>
      </c>
      <c r="AL833" s="5">
        <v>0</v>
      </c>
      <c r="AM833" s="5">
        <f t="shared" si="73"/>
        <v>1550000</v>
      </c>
      <c r="AN833" s="16">
        <f t="shared" si="77"/>
        <v>15.5</v>
      </c>
      <c r="AO833" s="3" t="s">
        <v>95</v>
      </c>
      <c r="AP833" s="3" t="s">
        <v>70</v>
      </c>
      <c r="AQ833" s="3" t="s">
        <v>119</v>
      </c>
      <c r="AR833" s="3" t="s">
        <v>24</v>
      </c>
      <c r="AS833" s="3" t="str" cm="1">
        <f t="array" ref="AS833:AW833">VLOOKUP($A833,Feedback[],{2,4,5,6,7},FALSE)</f>
        <v>FB0430</v>
      </c>
      <c r="AT833" s="3">
        <v>1</v>
      </c>
      <c r="AU833" s="3">
        <v>2</v>
      </c>
      <c r="AV833" s="3" t="str">
        <v>Email</v>
      </c>
      <c r="AW833" s="3" t="str">
        <v>Sales Experience</v>
      </c>
    </row>
    <row r="834" spans="1:49" x14ac:dyDescent="0.3">
      <c r="A834" s="3" t="s">
        <v>1512</v>
      </c>
      <c r="B834" s="4">
        <v>46122</v>
      </c>
      <c r="C834" s="4" t="str">
        <f t="shared" si="74"/>
        <v>Apr</v>
      </c>
      <c r="D834" s="4" t="str">
        <f t="shared" si="75"/>
        <v>2026</v>
      </c>
      <c r="E834" s="4">
        <v>46154</v>
      </c>
      <c r="F834" s="3" t="s">
        <v>23</v>
      </c>
      <c r="G834" s="3">
        <f t="shared" si="76"/>
        <v>32</v>
      </c>
      <c r="H834" s="3" t="s">
        <v>573</v>
      </c>
      <c r="I834" s="3" t="str">
        <f>VLOOKUP($H834,Customers!$A$1:$I$721,2,FALSE)</f>
        <v>Sachin Das</v>
      </c>
      <c r="J834" s="3" t="str">
        <f>VLOOKUP($H834,Customers!$A$1:$I$721,3,FALSE)</f>
        <v>Male</v>
      </c>
      <c r="K834" s="3">
        <f>VLOOKUP($H834,Customers!$A$1:$I$721,4,FALSE)</f>
        <v>44</v>
      </c>
      <c r="L834" s="3" t="str">
        <f>VLOOKUP($H834,Customers!$A$1:$I$721,5,FALSE)</f>
        <v>Delhi</v>
      </c>
      <c r="M834" s="3" t="str">
        <f>VLOOKUP($H834,Customers!$A$1:$I$721,6,FALSE)</f>
        <v>Delhi</v>
      </c>
      <c r="N834" s="3" t="str">
        <f>VLOOKUP($H834,Customers!$A$1:$I$721,7,FALSE)</f>
        <v>Self-Employed Professional</v>
      </c>
      <c r="O834" s="3">
        <f>VLOOKUP($H834,Customers!$A$1:$I$721,8,FALSE)</f>
        <v>1500000</v>
      </c>
      <c r="P834" s="3" t="str">
        <f>VLOOKUP($H834,Customers!$A$1:$I$721,9,FALSE)</f>
        <v>Individual</v>
      </c>
      <c r="Q834" s="3" t="s">
        <v>92</v>
      </c>
      <c r="R834" s="3" t="str" cm="1">
        <f t="array" ref="R834:Y834">VLOOKUP($Q834,Cars[],{2,3,4,5,6,7,8,9},FALSE)</f>
        <v>Hyundai</v>
      </c>
      <c r="S834" s="3" t="str">
        <v>Verna</v>
      </c>
      <c r="T834" s="3" t="str">
        <v>Sedan</v>
      </c>
      <c r="U834" s="3" t="str">
        <v>Petrol</v>
      </c>
      <c r="V834" s="3" t="str">
        <v>Automatic</v>
      </c>
      <c r="W834" s="3">
        <v>1100000</v>
      </c>
      <c r="X834" s="3">
        <v>2023</v>
      </c>
      <c r="Y834" s="3">
        <v>2</v>
      </c>
      <c r="Z834" s="3" t="s">
        <v>37</v>
      </c>
      <c r="AA834" s="3" t="str">
        <f>VLOOKUP(Z834,Dealers[],5,FALSE)</f>
        <v>North</v>
      </c>
      <c r="AB834" s="3" t="str" cm="1">
        <f t="array" ref="AB834:AE834">VLOOKUP($Z834,Dealers[],{2,7,8,9},FALSE)</f>
        <v>Delhi Autoplex</v>
      </c>
      <c r="AC834" s="3">
        <v>2013</v>
      </c>
      <c r="AD834" s="3">
        <v>4500</v>
      </c>
      <c r="AE834" s="3">
        <v>3.7</v>
      </c>
      <c r="AF834" s="3" t="s">
        <v>574</v>
      </c>
      <c r="AG834" s="3" t="str">
        <f>VLOOKUP($AF834,SalesPerson[],2,FALSE)</f>
        <v>Vivek Iyer</v>
      </c>
      <c r="AH834" s="3">
        <f>_xlfn.XLOOKUP(AG834,Salespersons!$B:$B,Salespersons!$G:$G,,0)</f>
        <v>4</v>
      </c>
      <c r="AI834" s="3" t="str">
        <f>_xlfn.XLOOKUP(AG834,Salespersons!$B:$B,Salespersons!$I:$I,,0)</f>
        <v>True</v>
      </c>
      <c r="AJ834" s="3" t="s">
        <v>19</v>
      </c>
      <c r="AK834" s="14">
        <f t="shared" ref="AK834:AK897" si="78">AL834/W834</f>
        <v>0</v>
      </c>
      <c r="AL834" s="5">
        <v>0</v>
      </c>
      <c r="AM834" s="5">
        <f t="shared" ref="AM834:AM897" si="79">W834-AL834</f>
        <v>1100000</v>
      </c>
      <c r="AN834" s="16">
        <f t="shared" si="77"/>
        <v>11</v>
      </c>
      <c r="AO834" s="3" t="s">
        <v>31</v>
      </c>
      <c r="AP834" s="3" t="s">
        <v>32</v>
      </c>
      <c r="AQ834" s="3" t="s">
        <v>122</v>
      </c>
      <c r="AR834" s="3" t="s">
        <v>24</v>
      </c>
      <c r="AS834" s="3" t="s">
        <v>4646</v>
      </c>
      <c r="AT834" s="3" t="s">
        <v>4646</v>
      </c>
      <c r="AU834" s="3" t="s">
        <v>4646</v>
      </c>
      <c r="AV834" s="3" t="s">
        <v>4646</v>
      </c>
      <c r="AW834" s="3" t="s">
        <v>4646</v>
      </c>
    </row>
    <row r="835" spans="1:49" x14ac:dyDescent="0.3">
      <c r="A835" s="3" t="s">
        <v>1513</v>
      </c>
      <c r="B835" s="4">
        <v>46126</v>
      </c>
      <c r="C835" s="4" t="str">
        <f t="shared" ref="C835:C898" si="80">TEXT(B835,"mmm")</f>
        <v>Apr</v>
      </c>
      <c r="D835" s="4" t="str">
        <f t="shared" ref="D835:D898" si="81">TEXT(B835,"yyyy")</f>
        <v>2026</v>
      </c>
      <c r="E835" s="4">
        <v>46137</v>
      </c>
      <c r="F835" s="3" t="s">
        <v>23</v>
      </c>
      <c r="G835" s="3">
        <f t="shared" ref="G835:G898" si="82">IF(E835=0,"",E835-B835)</f>
        <v>11</v>
      </c>
      <c r="H835" s="3" t="s">
        <v>733</v>
      </c>
      <c r="I835" s="3" t="str">
        <f>VLOOKUP($H835,Customers!$A$1:$I$721,2,FALSE)</f>
        <v>Ayesha Khanna</v>
      </c>
      <c r="J835" s="3" t="str">
        <f>VLOOKUP($H835,Customers!$A$1:$I$721,3,FALSE)</f>
        <v>Female</v>
      </c>
      <c r="K835" s="3">
        <f>VLOOKUP($H835,Customers!$A$1:$I$721,4,FALSE)</f>
        <v>31</v>
      </c>
      <c r="L835" s="3" t="str">
        <f>VLOOKUP($H835,Customers!$A$1:$I$721,5,FALSE)</f>
        <v>Panipat</v>
      </c>
      <c r="M835" s="3" t="str">
        <f>VLOOKUP($H835,Customers!$A$1:$I$721,6,FALSE)</f>
        <v>Haryana</v>
      </c>
      <c r="N835" s="3" t="str">
        <f>VLOOKUP($H835,Customers!$A$1:$I$721,7,FALSE)</f>
        <v>Salaried - Government</v>
      </c>
      <c r="O835" s="3">
        <f>VLOOKUP($H835,Customers!$A$1:$I$721,8,FALSE)</f>
        <v>740000</v>
      </c>
      <c r="P835" s="3" t="str">
        <f>VLOOKUP($H835,Customers!$A$1:$I$721,9,FALSE)</f>
        <v>Individual</v>
      </c>
      <c r="Q835" s="3" t="s">
        <v>205</v>
      </c>
      <c r="R835" s="3" t="str" cm="1">
        <f t="array" ref="R835:Y835">VLOOKUP($Q835,Cars[],{2,3,4,5,6,7,8,9},FALSE)</f>
        <v>Maruti Suzuki</v>
      </c>
      <c r="S835" s="3" t="str">
        <v>Grand Vitara</v>
      </c>
      <c r="T835" s="3" t="str">
        <v>SUV</v>
      </c>
      <c r="U835" s="3" t="str">
        <v>Hybrid</v>
      </c>
      <c r="V835" s="3" t="str">
        <v>Automatic</v>
      </c>
      <c r="W835" s="3">
        <v>1150000</v>
      </c>
      <c r="X835" s="3">
        <v>2022</v>
      </c>
      <c r="Y835" s="3">
        <v>3</v>
      </c>
      <c r="Z835" s="3" t="s">
        <v>57</v>
      </c>
      <c r="AA835" s="3" t="str">
        <f>VLOOKUP(Z835,Dealers[],5,FALSE)</f>
        <v>North</v>
      </c>
      <c r="AB835" s="3" t="str" cm="1">
        <f t="array" ref="AB835:AE835">VLOOKUP($Z835,Dealers[],{2,7,8,9},FALSE)</f>
        <v>Gurugram Autoplex</v>
      </c>
      <c r="AC835" s="3">
        <v>2007</v>
      </c>
      <c r="AD835" s="3">
        <v>10000</v>
      </c>
      <c r="AE835" s="3">
        <v>4</v>
      </c>
      <c r="AF835" s="3" t="s">
        <v>934</v>
      </c>
      <c r="AG835" s="3" t="str">
        <f>VLOOKUP($AF835,SalesPerson[],2,FALSE)</f>
        <v>Ayesha Rao</v>
      </c>
      <c r="AH835" s="3">
        <f>_xlfn.XLOOKUP(AG835,Salespersons!$B:$B,Salespersons!$G:$G,,0)</f>
        <v>6</v>
      </c>
      <c r="AI835" s="3" t="str">
        <f>_xlfn.XLOOKUP(AG835,Salespersons!$B:$B,Salespersons!$I:$I,,0)</f>
        <v>False</v>
      </c>
      <c r="AJ835" s="3" t="s">
        <v>78</v>
      </c>
      <c r="AK835" s="14">
        <f t="shared" si="78"/>
        <v>0</v>
      </c>
      <c r="AL835" s="5">
        <v>0</v>
      </c>
      <c r="AM835" s="5">
        <f t="shared" si="79"/>
        <v>1150000</v>
      </c>
      <c r="AN835" s="16">
        <f t="shared" ref="AN835:AN898" si="83">AM835/100000</f>
        <v>11.5</v>
      </c>
      <c r="AO835" s="3" t="s">
        <v>95</v>
      </c>
      <c r="AP835" s="3" t="s">
        <v>32</v>
      </c>
      <c r="AQ835" s="3" t="s">
        <v>122</v>
      </c>
      <c r="AR835" s="3" t="s">
        <v>24</v>
      </c>
      <c r="AS835" s="3" t="s">
        <v>4646</v>
      </c>
      <c r="AT835" s="3" t="s">
        <v>4646</v>
      </c>
      <c r="AU835" s="3" t="s">
        <v>4646</v>
      </c>
      <c r="AV835" s="3" t="s">
        <v>4646</v>
      </c>
      <c r="AW835" s="3" t="s">
        <v>4646</v>
      </c>
    </row>
    <row r="836" spans="1:49" x14ac:dyDescent="0.3">
      <c r="A836" s="3" t="s">
        <v>1514</v>
      </c>
      <c r="B836" s="4">
        <v>46127</v>
      </c>
      <c r="C836" s="4" t="str">
        <f t="shared" si="80"/>
        <v>Apr</v>
      </c>
      <c r="D836" s="4" t="str">
        <f t="shared" si="81"/>
        <v>2026</v>
      </c>
      <c r="E836" s="4">
        <v>46149</v>
      </c>
      <c r="F836" s="3" t="s">
        <v>23</v>
      </c>
      <c r="G836" s="3">
        <f t="shared" si="82"/>
        <v>22</v>
      </c>
      <c r="H836" s="3" t="s">
        <v>1515</v>
      </c>
      <c r="I836" s="3" t="str">
        <f>VLOOKUP($H836,Customers!$A$1:$I$721,2,FALSE)</f>
        <v>Rakesh Khanna</v>
      </c>
      <c r="J836" s="3" t="str">
        <f>VLOOKUP($H836,Customers!$A$1:$I$721,3,FALSE)</f>
        <v>Male</v>
      </c>
      <c r="K836" s="3">
        <f>VLOOKUP($H836,Customers!$A$1:$I$721,4,FALSE)</f>
        <v>25</v>
      </c>
      <c r="L836" s="3" t="str">
        <f>VLOOKUP($H836,Customers!$A$1:$I$721,5,FALSE)</f>
        <v>Jaipur</v>
      </c>
      <c r="M836" s="3" t="str">
        <f>VLOOKUP($H836,Customers!$A$1:$I$721,6,FALSE)</f>
        <v>Rajasthan</v>
      </c>
      <c r="N836" s="3" t="str">
        <f>VLOOKUP($H836,Customers!$A$1:$I$721,7,FALSE)</f>
        <v>Engineer</v>
      </c>
      <c r="O836" s="3">
        <f>VLOOKUP($H836,Customers!$A$1:$I$721,8,FALSE)</f>
        <v>1610000</v>
      </c>
      <c r="P836" s="3" t="str">
        <f>VLOOKUP($H836,Customers!$A$1:$I$721,9,FALSE)</f>
        <v>Individual</v>
      </c>
      <c r="Q836" s="3" t="s">
        <v>62</v>
      </c>
      <c r="R836" s="3" t="str" cm="1">
        <f t="array" ref="R836:Y836">VLOOKUP($Q836,Cars[],{2,3,4,5,6,7,8,9},FALSE)</f>
        <v>Honda</v>
      </c>
      <c r="S836" s="3" t="str">
        <v>City</v>
      </c>
      <c r="T836" s="3" t="str">
        <v>Sedan</v>
      </c>
      <c r="U836" s="3" t="str">
        <v>Petrol</v>
      </c>
      <c r="V836" s="3" t="str">
        <v>Automatic</v>
      </c>
      <c r="W836" s="3">
        <v>1250000</v>
      </c>
      <c r="X836" s="3">
        <v>2023</v>
      </c>
      <c r="Y836" s="3">
        <v>4</v>
      </c>
      <c r="Z836" s="3" t="s">
        <v>146</v>
      </c>
      <c r="AA836" s="3" t="str">
        <f>VLOOKUP(Z836,Dealers[],5,FALSE)</f>
        <v>North</v>
      </c>
      <c r="AB836" s="3" t="str" cm="1">
        <f t="array" ref="AB836:AE836">VLOOKUP($Z836,Dealers[],{2,7,8,9},FALSE)</f>
        <v>Jaipur Wheels</v>
      </c>
      <c r="AC836" s="3">
        <v>2015</v>
      </c>
      <c r="AD836" s="3">
        <v>3000</v>
      </c>
      <c r="AE836" s="3">
        <v>3.5</v>
      </c>
      <c r="AF836" s="3" t="s">
        <v>198</v>
      </c>
      <c r="AG836" s="3" t="str">
        <f>VLOOKUP($AF836,SalesPerson[],2,FALSE)</f>
        <v>Rahul Kapoor</v>
      </c>
      <c r="AH836" s="3">
        <f>_xlfn.XLOOKUP(AG836,Salespersons!$B:$B,Salespersons!$G:$G,,0)</f>
        <v>8</v>
      </c>
      <c r="AI836" s="3" t="str">
        <f>_xlfn.XLOOKUP(AG836,Salespersons!$B:$B,Salespersons!$I:$I,,0)</f>
        <v>True</v>
      </c>
      <c r="AJ836" s="3" t="s">
        <v>30</v>
      </c>
      <c r="AK836" s="14">
        <f t="shared" si="78"/>
        <v>1.6799999999999999E-2</v>
      </c>
      <c r="AL836" s="5">
        <v>21000</v>
      </c>
      <c r="AM836" s="5">
        <f t="shared" si="79"/>
        <v>1229000</v>
      </c>
      <c r="AN836" s="16">
        <f t="shared" si="83"/>
        <v>12.29</v>
      </c>
      <c r="AO836" s="3" t="s">
        <v>31</v>
      </c>
      <c r="AP836" s="3" t="s">
        <v>180</v>
      </c>
      <c r="AQ836" s="3" t="s">
        <v>46</v>
      </c>
      <c r="AR836" s="3" t="s">
        <v>24</v>
      </c>
      <c r="AS836" s="3" t="str" cm="1">
        <f t="array" ref="AS836:AW836">VLOOKUP($A836,Feedback[],{2,4,5,6,7},FALSE)</f>
        <v>FB0431</v>
      </c>
      <c r="AT836" s="3">
        <v>5</v>
      </c>
      <c r="AU836" s="3">
        <v>10</v>
      </c>
      <c r="AV836" s="3" t="str">
        <v>Online Survey</v>
      </c>
      <c r="AW836" s="3" t="str">
        <v>None</v>
      </c>
    </row>
    <row r="837" spans="1:49" x14ac:dyDescent="0.3">
      <c r="A837" s="3" t="s">
        <v>1516</v>
      </c>
      <c r="B837" s="4">
        <v>46127</v>
      </c>
      <c r="C837" s="4" t="str">
        <f t="shared" si="80"/>
        <v>Apr</v>
      </c>
      <c r="D837" s="4" t="str">
        <f t="shared" si="81"/>
        <v>2026</v>
      </c>
      <c r="E837" s="4">
        <v>46156</v>
      </c>
      <c r="F837" s="3" t="s">
        <v>23</v>
      </c>
      <c r="G837" s="3">
        <f t="shared" si="82"/>
        <v>29</v>
      </c>
      <c r="H837" s="3" t="s">
        <v>653</v>
      </c>
      <c r="I837" s="3" t="str">
        <f>VLOOKUP($H837,Customers!$A$1:$I$721,2,FALSE)</f>
        <v>Ankit Malhotra</v>
      </c>
      <c r="J837" s="3" t="str">
        <f>VLOOKUP($H837,Customers!$A$1:$I$721,3,FALSE)</f>
        <v>Male</v>
      </c>
      <c r="K837" s="3">
        <f>VLOOKUP($H837,Customers!$A$1:$I$721,4,FALSE)</f>
        <v>42</v>
      </c>
      <c r="L837" s="3" t="str">
        <f>VLOOKUP($H837,Customers!$A$1:$I$721,5,FALSE)</f>
        <v>Mumbai</v>
      </c>
      <c r="M837" s="3" t="str">
        <f>VLOOKUP($H837,Customers!$A$1:$I$721,6,FALSE)</f>
        <v>Maharashtra</v>
      </c>
      <c r="N837" s="3" t="str">
        <f>VLOOKUP($H837,Customers!$A$1:$I$721,7,FALSE)</f>
        <v>Salaried - Private</v>
      </c>
      <c r="O837" s="3">
        <f>VLOOKUP($H837,Customers!$A$1:$I$721,8,FALSE)</f>
        <v>1050000</v>
      </c>
      <c r="P837" s="3" t="str">
        <f>VLOOKUP($H837,Customers!$A$1:$I$721,9,FALSE)</f>
        <v>Individual</v>
      </c>
      <c r="Q837" s="3" t="s">
        <v>27</v>
      </c>
      <c r="R837" s="3" t="str" cm="1">
        <f t="array" ref="R837:Y837">VLOOKUP($Q837,Cars[],{2,3,4,5,6,7,8,9},FALSE)</f>
        <v>Maruti Suzuki</v>
      </c>
      <c r="S837" s="3" t="str">
        <v>Brezza</v>
      </c>
      <c r="T837" s="3" t="str">
        <v>SUV</v>
      </c>
      <c r="U837" s="3" t="str">
        <v>Petrol</v>
      </c>
      <c r="V837" s="3" t="str">
        <v>Automatic</v>
      </c>
      <c r="W837" s="3">
        <v>900000</v>
      </c>
      <c r="X837" s="3">
        <v>2022</v>
      </c>
      <c r="Y837" s="3">
        <v>3</v>
      </c>
      <c r="Z837" s="3" t="s">
        <v>43</v>
      </c>
      <c r="AA837" s="3" t="str">
        <f>VLOOKUP(Z837,Dealers[],5,FALSE)</f>
        <v>West</v>
      </c>
      <c r="AB837" s="3" t="str" cm="1">
        <f t="array" ref="AB837:AE837">VLOOKUP($Z837,Dealers[],{2,7,8,9},FALSE)</f>
        <v>Nagpur Motors</v>
      </c>
      <c r="AC837" s="3">
        <v>2019</v>
      </c>
      <c r="AD837" s="3">
        <v>12000</v>
      </c>
      <c r="AE837" s="3">
        <v>4.5999999999999996</v>
      </c>
      <c r="AF837" s="3" t="s">
        <v>372</v>
      </c>
      <c r="AG837" s="3" t="str">
        <f>VLOOKUP($AF837,SalesPerson[],2,FALSE)</f>
        <v>Gaurav Shah</v>
      </c>
      <c r="AH837" s="3">
        <f>_xlfn.XLOOKUP(AG837,Salespersons!$B:$B,Salespersons!$G:$G,,0)</f>
        <v>4</v>
      </c>
      <c r="AI837" s="3" t="str">
        <f>_xlfn.XLOOKUP(AG837,Salespersons!$B:$B,Salespersons!$I:$I,,0)</f>
        <v>True</v>
      </c>
      <c r="AJ837" s="3" t="s">
        <v>75</v>
      </c>
      <c r="AK837" s="14">
        <f t="shared" si="78"/>
        <v>1.8888888888888889E-2</v>
      </c>
      <c r="AL837" s="5">
        <v>17000</v>
      </c>
      <c r="AM837" s="5">
        <f t="shared" si="79"/>
        <v>883000</v>
      </c>
      <c r="AN837" s="16">
        <f t="shared" si="83"/>
        <v>8.83</v>
      </c>
      <c r="AO837" s="3" t="s">
        <v>20</v>
      </c>
      <c r="AP837" s="3" t="s">
        <v>21</v>
      </c>
      <c r="AQ837" s="3" t="s">
        <v>119</v>
      </c>
      <c r="AR837" s="3" t="s">
        <v>24</v>
      </c>
      <c r="AS837" s="3" t="s">
        <v>4646</v>
      </c>
      <c r="AT837" s="3" t="s">
        <v>4646</v>
      </c>
      <c r="AU837" s="3" t="s">
        <v>4646</v>
      </c>
      <c r="AV837" s="3" t="s">
        <v>4646</v>
      </c>
      <c r="AW837" s="3" t="s">
        <v>4646</v>
      </c>
    </row>
    <row r="838" spans="1:49" x14ac:dyDescent="0.3">
      <c r="A838" s="3" t="s">
        <v>1517</v>
      </c>
      <c r="B838" s="4">
        <v>46128</v>
      </c>
      <c r="C838" s="4" t="str">
        <f t="shared" si="80"/>
        <v>Apr</v>
      </c>
      <c r="D838" s="4" t="str">
        <f t="shared" si="81"/>
        <v>2026</v>
      </c>
      <c r="E838" s="4">
        <v>46161</v>
      </c>
      <c r="F838" s="3" t="s">
        <v>23</v>
      </c>
      <c r="G838" s="3">
        <f t="shared" si="82"/>
        <v>33</v>
      </c>
      <c r="H838" s="3" t="s">
        <v>1518</v>
      </c>
      <c r="I838" s="3" t="str">
        <f>VLOOKUP($H838,Customers!$A$1:$I$721,2,FALSE)</f>
        <v>Aman Verma</v>
      </c>
      <c r="J838" s="3" t="str">
        <f>VLOOKUP($H838,Customers!$A$1:$I$721,3,FALSE)</f>
        <v>Male</v>
      </c>
      <c r="K838" s="3">
        <f>VLOOKUP($H838,Customers!$A$1:$I$721,4,FALSE)</f>
        <v>36</v>
      </c>
      <c r="L838" s="3" t="str">
        <f>VLOOKUP($H838,Customers!$A$1:$I$721,5,FALSE)</f>
        <v>Panipat</v>
      </c>
      <c r="M838" s="3" t="str">
        <f>VLOOKUP($H838,Customers!$A$1:$I$721,6,FALSE)</f>
        <v>Haryana</v>
      </c>
      <c r="N838" s="3" t="str">
        <f>VLOOKUP($H838,Customers!$A$1:$I$721,7,FALSE)</f>
        <v>Salaried - Private</v>
      </c>
      <c r="O838" s="3">
        <f>VLOOKUP($H838,Customers!$A$1:$I$721,8,FALSE)</f>
        <v>700000</v>
      </c>
      <c r="P838" s="3" t="str">
        <f>VLOOKUP($H838,Customers!$A$1:$I$721,9,FALSE)</f>
        <v>Individual</v>
      </c>
      <c r="Q838" s="3" t="s">
        <v>303</v>
      </c>
      <c r="R838" s="3" t="str" cm="1">
        <f t="array" ref="R838:Y838">VLOOKUP($Q838,Cars[],{2,3,4,5,6,7,8,9},FALSE)</f>
        <v>MG</v>
      </c>
      <c r="S838" s="3" t="str">
        <v>Hector</v>
      </c>
      <c r="T838" s="3" t="str">
        <v>SUV</v>
      </c>
      <c r="U838" s="3" t="str">
        <v>Petrol</v>
      </c>
      <c r="V838" s="3" t="str">
        <v>Automatic</v>
      </c>
      <c r="W838" s="3">
        <v>1600000</v>
      </c>
      <c r="X838" s="3">
        <v>2019</v>
      </c>
      <c r="Y838" s="3">
        <v>4</v>
      </c>
      <c r="Z838" s="3" t="s">
        <v>51</v>
      </c>
      <c r="AA838" s="3" t="str">
        <f>VLOOKUP(Z838,Dealers[],5,FALSE)</f>
        <v>North</v>
      </c>
      <c r="AB838" s="3" t="str" cm="1">
        <f t="array" ref="AB838:AE838">VLOOKUP($Z838,Dealers[],{2,7,8,9},FALSE)</f>
        <v>Panipat Motors</v>
      </c>
      <c r="AC838" s="3">
        <v>2012</v>
      </c>
      <c r="AD838" s="3">
        <v>10000</v>
      </c>
      <c r="AE838" s="3">
        <v>4.2</v>
      </c>
      <c r="AF838" s="3" t="s">
        <v>52</v>
      </c>
      <c r="AG838" s="3" t="str">
        <f>VLOOKUP($AF838,SalesPerson[],2,FALSE)</f>
        <v>Yash Bose</v>
      </c>
      <c r="AH838" s="3">
        <f>_xlfn.XLOOKUP(AG838,Salespersons!$B:$B,Salespersons!$G:$G,,0)</f>
        <v>7</v>
      </c>
      <c r="AI838" s="3" t="str">
        <f>_xlfn.XLOOKUP(AG838,Salespersons!$B:$B,Salespersons!$I:$I,,0)</f>
        <v>True</v>
      </c>
      <c r="AJ838" s="3" t="s">
        <v>78</v>
      </c>
      <c r="AK838" s="14">
        <f t="shared" si="78"/>
        <v>0</v>
      </c>
      <c r="AL838" s="5">
        <v>0</v>
      </c>
      <c r="AM838" s="5">
        <f t="shared" si="79"/>
        <v>1600000</v>
      </c>
      <c r="AN838" s="16">
        <f t="shared" si="83"/>
        <v>16</v>
      </c>
      <c r="AO838" s="3" t="s">
        <v>20</v>
      </c>
      <c r="AP838" s="3" t="s">
        <v>21</v>
      </c>
      <c r="AQ838" s="3" t="s">
        <v>46</v>
      </c>
      <c r="AR838" s="3" t="s">
        <v>24</v>
      </c>
      <c r="AS838" s="3" t="str" cm="1">
        <f t="array" ref="AS838:AW838">VLOOKUP($A838,Feedback[],{2,4,5,6,7},FALSE)</f>
        <v>FB0432</v>
      </c>
      <c r="AT838" s="3">
        <v>4</v>
      </c>
      <c r="AU838" s="3">
        <v>10</v>
      </c>
      <c r="AV838" s="3" t="str">
        <v>Email</v>
      </c>
      <c r="AW838" s="3" t="str">
        <v>None</v>
      </c>
    </row>
    <row r="839" spans="1:49" x14ac:dyDescent="0.3">
      <c r="A839" s="3" t="s">
        <v>1519</v>
      </c>
      <c r="B839" s="4">
        <v>46128</v>
      </c>
      <c r="C839" s="4" t="str">
        <f t="shared" si="80"/>
        <v>Apr</v>
      </c>
      <c r="D839" s="4" t="str">
        <f t="shared" si="81"/>
        <v>2026</v>
      </c>
      <c r="E839" s="4">
        <v>46156</v>
      </c>
      <c r="F839" s="3" t="s">
        <v>23</v>
      </c>
      <c r="G839" s="3">
        <f t="shared" si="82"/>
        <v>28</v>
      </c>
      <c r="H839" s="3" t="s">
        <v>307</v>
      </c>
      <c r="I839" s="3" t="str">
        <f>VLOOKUP($H839,Customers!$A$1:$I$721,2,FALSE)</f>
        <v>Ankit Joshi</v>
      </c>
      <c r="J839" s="3" t="str">
        <f>VLOOKUP($H839,Customers!$A$1:$I$721,3,FALSE)</f>
        <v>Male</v>
      </c>
      <c r="K839" s="3">
        <f>VLOOKUP($H839,Customers!$A$1:$I$721,4,FALSE)</f>
        <v>34</v>
      </c>
      <c r="L839" s="3" t="str">
        <f>VLOOKUP($H839,Customers!$A$1:$I$721,5,FALSE)</f>
        <v>Mysuru</v>
      </c>
      <c r="M839" s="3" t="str">
        <f>VLOOKUP($H839,Customers!$A$1:$I$721,6,FALSE)</f>
        <v>Karnataka</v>
      </c>
      <c r="N839" s="3" t="str">
        <f>VLOOKUP($H839,Customers!$A$1:$I$721,7,FALSE)</f>
        <v>Engineer</v>
      </c>
      <c r="O839" s="3">
        <f>VLOOKUP($H839,Customers!$A$1:$I$721,8,FALSE)</f>
        <v>840000</v>
      </c>
      <c r="P839" s="3" t="str">
        <f>VLOOKUP($H839,Customers!$A$1:$I$721,9,FALSE)</f>
        <v>Individual</v>
      </c>
      <c r="Q839" s="3" t="s">
        <v>27</v>
      </c>
      <c r="R839" s="3" t="str" cm="1">
        <f t="array" ref="R839:Y839">VLOOKUP($Q839,Cars[],{2,3,4,5,6,7,8,9},FALSE)</f>
        <v>Maruti Suzuki</v>
      </c>
      <c r="S839" s="3" t="str">
        <v>Brezza</v>
      </c>
      <c r="T839" s="3" t="str">
        <v>SUV</v>
      </c>
      <c r="U839" s="3" t="str">
        <v>Petrol</v>
      </c>
      <c r="V839" s="3" t="str">
        <v>Automatic</v>
      </c>
      <c r="W839" s="3">
        <v>900000</v>
      </c>
      <c r="X839" s="3">
        <v>2022</v>
      </c>
      <c r="Y839" s="3">
        <v>3</v>
      </c>
      <c r="Z839" s="3" t="s">
        <v>126</v>
      </c>
      <c r="AA839" s="3" t="str">
        <f>VLOOKUP(Z839,Dealers[],5,FALSE)</f>
        <v>South</v>
      </c>
      <c r="AB839" s="3" t="str" cm="1">
        <f t="array" ref="AB839:AE839">VLOOKUP($Z839,Dealers[],{2,7,8,9},FALSE)</f>
        <v>Bengaluru Auto Hub</v>
      </c>
      <c r="AC839" s="3">
        <v>2013</v>
      </c>
      <c r="AD839" s="3">
        <v>12000</v>
      </c>
      <c r="AE839" s="3">
        <v>4.4000000000000004</v>
      </c>
      <c r="AF839" s="3" t="s">
        <v>127</v>
      </c>
      <c r="AG839" s="3" t="str">
        <f>VLOOKUP($AF839,SalesPerson[],2,FALSE)</f>
        <v>Yash Sharma</v>
      </c>
      <c r="AH839" s="3">
        <f>_xlfn.XLOOKUP(AG839,Salespersons!$B:$B,Salespersons!$G:$G,,0)</f>
        <v>5</v>
      </c>
      <c r="AI839" s="3" t="str">
        <f>_xlfn.XLOOKUP(AG839,Salespersons!$B:$B,Salespersons!$I:$I,,0)</f>
        <v>True</v>
      </c>
      <c r="AJ839" s="3" t="s">
        <v>78</v>
      </c>
      <c r="AK839" s="14">
        <f t="shared" si="78"/>
        <v>8.8888888888888889E-3</v>
      </c>
      <c r="AL839" s="5">
        <v>8000</v>
      </c>
      <c r="AM839" s="5">
        <f t="shared" si="79"/>
        <v>892000</v>
      </c>
      <c r="AN839" s="16">
        <f t="shared" si="83"/>
        <v>8.92</v>
      </c>
      <c r="AO839" s="3" t="s">
        <v>20</v>
      </c>
      <c r="AP839" s="3" t="s">
        <v>21</v>
      </c>
      <c r="AQ839" s="3" t="s">
        <v>22</v>
      </c>
      <c r="AR839" s="3" t="s">
        <v>47</v>
      </c>
      <c r="AS839" s="3" t="s">
        <v>4646</v>
      </c>
      <c r="AT839" s="3" t="s">
        <v>4646</v>
      </c>
      <c r="AU839" s="3" t="s">
        <v>4646</v>
      </c>
      <c r="AV839" s="3" t="s">
        <v>4646</v>
      </c>
      <c r="AW839" s="3" t="s">
        <v>4646</v>
      </c>
    </row>
    <row r="840" spans="1:49" x14ac:dyDescent="0.3">
      <c r="A840" s="3" t="s">
        <v>1520</v>
      </c>
      <c r="B840" s="4">
        <v>46129</v>
      </c>
      <c r="C840" s="4" t="str">
        <f t="shared" si="80"/>
        <v>Apr</v>
      </c>
      <c r="D840" s="4" t="str">
        <f t="shared" si="81"/>
        <v>2026</v>
      </c>
      <c r="E840" s="4">
        <v>46141</v>
      </c>
      <c r="F840" s="3" t="s">
        <v>23</v>
      </c>
      <c r="G840" s="3">
        <f t="shared" si="82"/>
        <v>12</v>
      </c>
      <c r="H840" s="3" t="s">
        <v>851</v>
      </c>
      <c r="I840" s="3" t="str">
        <f>VLOOKUP($H840,Customers!$A$1:$I$721,2,FALSE)</f>
        <v>Karan Bansal</v>
      </c>
      <c r="J840" s="3" t="str">
        <f>VLOOKUP($H840,Customers!$A$1:$I$721,3,FALSE)</f>
        <v>Male</v>
      </c>
      <c r="K840" s="3">
        <f>VLOOKUP($H840,Customers!$A$1:$I$721,4,FALSE)</f>
        <v>36</v>
      </c>
      <c r="L840" s="3" t="str">
        <f>VLOOKUP($H840,Customers!$A$1:$I$721,5,FALSE)</f>
        <v>Hyderabad</v>
      </c>
      <c r="M840" s="3" t="str">
        <f>VLOOKUP($H840,Customers!$A$1:$I$721,6,FALSE)</f>
        <v>Telangana</v>
      </c>
      <c r="N840" s="3" t="str">
        <f>VLOOKUP($H840,Customers!$A$1:$I$721,7,FALSE)</f>
        <v>Business Owner</v>
      </c>
      <c r="O840" s="3">
        <f>VLOOKUP($H840,Customers!$A$1:$I$721,8,FALSE)</f>
        <v>1670000</v>
      </c>
      <c r="P840" s="3" t="str">
        <f>VLOOKUP($H840,Customers!$A$1:$I$721,9,FALSE)</f>
        <v>Individual</v>
      </c>
      <c r="Q840" s="3" t="s">
        <v>213</v>
      </c>
      <c r="R840" s="3" t="str" cm="1">
        <f t="array" ref="R840:Y840">VLOOKUP($Q840,Cars[],{2,3,4,5,6,7,8,9},FALSE)</f>
        <v>Kia</v>
      </c>
      <c r="S840" s="3" t="str">
        <v>Sonet</v>
      </c>
      <c r="T840" s="3" t="str">
        <v>SUV</v>
      </c>
      <c r="U840" s="3" t="str">
        <v>Diesel</v>
      </c>
      <c r="V840" s="3" t="str">
        <v>Manual</v>
      </c>
      <c r="W840" s="3">
        <v>950000</v>
      </c>
      <c r="X840" s="3">
        <v>2024</v>
      </c>
      <c r="Y840" s="3">
        <v>4</v>
      </c>
      <c r="Z840" s="3" t="s">
        <v>68</v>
      </c>
      <c r="AA840" s="3" t="str">
        <f>VLOOKUP(Z840,Dealers[],5,FALSE)</f>
        <v>South</v>
      </c>
      <c r="AB840" s="3" t="str" cm="1">
        <f t="array" ref="AB840:AE840">VLOOKUP($Z840,Dealers[],{2,7,8,9},FALSE)</f>
        <v>Hyderabad Automobiles</v>
      </c>
      <c r="AC840" s="3">
        <v>2019</v>
      </c>
      <c r="AD840" s="3">
        <v>4500</v>
      </c>
      <c r="AE840" s="3">
        <v>3.8</v>
      </c>
      <c r="AF840" s="3" t="s">
        <v>150</v>
      </c>
      <c r="AG840" s="3" t="str">
        <f>VLOOKUP($AF840,SalesPerson[],2,FALSE)</f>
        <v>Gaurav Shah</v>
      </c>
      <c r="AH840" s="3">
        <f>_xlfn.XLOOKUP(AG840,Salespersons!$B:$B,Salespersons!$G:$G,,0)</f>
        <v>4</v>
      </c>
      <c r="AI840" s="3" t="str">
        <f>_xlfn.XLOOKUP(AG840,Salespersons!$B:$B,Salespersons!$I:$I,,0)</f>
        <v>True</v>
      </c>
      <c r="AJ840" s="3" t="s">
        <v>75</v>
      </c>
      <c r="AK840" s="14">
        <f t="shared" si="78"/>
        <v>9.4736842105263164E-3</v>
      </c>
      <c r="AL840" s="5">
        <v>9000</v>
      </c>
      <c r="AM840" s="5">
        <f t="shared" si="79"/>
        <v>941000</v>
      </c>
      <c r="AN840" s="16">
        <f t="shared" si="83"/>
        <v>9.41</v>
      </c>
      <c r="AO840" s="3" t="s">
        <v>20</v>
      </c>
      <c r="AP840" s="3" t="s">
        <v>21</v>
      </c>
      <c r="AQ840" s="3" t="s">
        <v>122</v>
      </c>
      <c r="AR840" s="3" t="s">
        <v>24</v>
      </c>
      <c r="AS840" s="3" t="s">
        <v>4646</v>
      </c>
      <c r="AT840" s="3" t="s">
        <v>4646</v>
      </c>
      <c r="AU840" s="3" t="s">
        <v>4646</v>
      </c>
      <c r="AV840" s="3" t="s">
        <v>4646</v>
      </c>
      <c r="AW840" s="3" t="s">
        <v>4646</v>
      </c>
    </row>
    <row r="841" spans="1:49" x14ac:dyDescent="0.3">
      <c r="A841" s="3" t="s">
        <v>1521</v>
      </c>
      <c r="B841" s="4">
        <v>46130</v>
      </c>
      <c r="C841" s="4" t="str">
        <f t="shared" si="80"/>
        <v>Apr</v>
      </c>
      <c r="D841" s="4" t="str">
        <f t="shared" si="81"/>
        <v>2026</v>
      </c>
      <c r="E841" s="3"/>
      <c r="F841" s="3" t="s">
        <v>114</v>
      </c>
      <c r="G841" s="3" t="str">
        <f t="shared" si="82"/>
        <v/>
      </c>
      <c r="H841" s="3" t="s">
        <v>736</v>
      </c>
      <c r="I841" s="3" t="str">
        <f>VLOOKUP($H841,Customers!$A$1:$I$721,2,FALSE)</f>
        <v>Sneha Sharma</v>
      </c>
      <c r="J841" s="3" t="str">
        <f>VLOOKUP($H841,Customers!$A$1:$I$721,3,FALSE)</f>
        <v>Female</v>
      </c>
      <c r="K841" s="3">
        <f>VLOOKUP($H841,Customers!$A$1:$I$721,4,FALSE)</f>
        <v>21</v>
      </c>
      <c r="L841" s="3" t="str">
        <f>VLOOKUP($H841,Customers!$A$1:$I$721,5,FALSE)</f>
        <v>Surat</v>
      </c>
      <c r="M841" s="3" t="str">
        <f>VLOOKUP($H841,Customers!$A$1:$I$721,6,FALSE)</f>
        <v>Gujarat</v>
      </c>
      <c r="N841" s="3" t="str">
        <f>VLOOKUP($H841,Customers!$A$1:$I$721,7,FALSE)</f>
        <v>Teacher</v>
      </c>
      <c r="O841" s="3">
        <f>VLOOKUP($H841,Customers!$A$1:$I$721,8,FALSE)</f>
        <v>730000</v>
      </c>
      <c r="P841" s="3" t="str">
        <f>VLOOKUP($H841,Customers!$A$1:$I$721,9,FALSE)</f>
        <v>Individual</v>
      </c>
      <c r="Q841" s="3" t="s">
        <v>195</v>
      </c>
      <c r="R841" s="3" t="str" cm="1">
        <f t="array" ref="R841:Y841">VLOOKUP($Q841,Cars[],{2,3,4,5,6,7,8,9},FALSE)</f>
        <v>Renault</v>
      </c>
      <c r="S841" s="3" t="str">
        <v>Kiger</v>
      </c>
      <c r="T841" s="3" t="str">
        <v>SUV</v>
      </c>
      <c r="U841" s="3" t="str">
        <v>Petrol</v>
      </c>
      <c r="V841" s="3" t="str">
        <v>Manual</v>
      </c>
      <c r="W841" s="3">
        <v>700000</v>
      </c>
      <c r="X841" s="3">
        <v>2021</v>
      </c>
      <c r="Y841" s="3">
        <v>4</v>
      </c>
      <c r="Z841" s="3" t="s">
        <v>225</v>
      </c>
      <c r="AA841" s="3" t="str">
        <f>VLOOKUP(Z841,Dealers[],5,FALSE)</f>
        <v>West</v>
      </c>
      <c r="AB841" s="3" t="str" cm="1">
        <f t="array" ref="AB841:AE841">VLOOKUP($Z841,Dealers[],{2,7,8,9},FALSE)</f>
        <v>Surat Autoplex</v>
      </c>
      <c r="AC841" s="3">
        <v>2010</v>
      </c>
      <c r="AD841" s="3">
        <v>10000</v>
      </c>
      <c r="AE841" s="3">
        <v>4.4000000000000004</v>
      </c>
      <c r="AF841" s="3" t="s">
        <v>585</v>
      </c>
      <c r="AG841" s="3" t="str">
        <f>VLOOKUP($AF841,SalesPerson[],2,FALSE)</f>
        <v>Jatin Chauhan</v>
      </c>
      <c r="AH841" s="3">
        <f>_xlfn.XLOOKUP(AG841,Salespersons!$B:$B,Salespersons!$G:$G,,0)</f>
        <v>6</v>
      </c>
      <c r="AI841" s="3" t="str">
        <f>_xlfn.XLOOKUP(AG841,Salespersons!$B:$B,Salespersons!$I:$I,,0)</f>
        <v>True</v>
      </c>
      <c r="AJ841" s="3" t="s">
        <v>253</v>
      </c>
      <c r="AK841" s="14">
        <f t="shared" si="78"/>
        <v>0</v>
      </c>
      <c r="AL841" s="5">
        <v>0</v>
      </c>
      <c r="AM841" s="5">
        <f t="shared" si="79"/>
        <v>700000</v>
      </c>
      <c r="AN841" s="16">
        <f t="shared" si="83"/>
        <v>7</v>
      </c>
      <c r="AO841" s="3" t="s">
        <v>20</v>
      </c>
      <c r="AP841" s="3" t="s">
        <v>21</v>
      </c>
      <c r="AQ841" s="3" t="s">
        <v>46</v>
      </c>
      <c r="AR841" s="3" t="s">
        <v>24</v>
      </c>
      <c r="AS841" s="3" t="s">
        <v>4646</v>
      </c>
      <c r="AT841" s="3" t="s">
        <v>4646</v>
      </c>
      <c r="AU841" s="3" t="s">
        <v>4646</v>
      </c>
      <c r="AV841" s="3" t="s">
        <v>4646</v>
      </c>
      <c r="AW841" s="3" t="s">
        <v>4646</v>
      </c>
    </row>
    <row r="842" spans="1:49" x14ac:dyDescent="0.3">
      <c r="A842" s="3" t="s">
        <v>1522</v>
      </c>
      <c r="B842" s="4">
        <v>46130</v>
      </c>
      <c r="C842" s="4" t="str">
        <f t="shared" si="80"/>
        <v>Apr</v>
      </c>
      <c r="D842" s="4" t="str">
        <f t="shared" si="81"/>
        <v>2026</v>
      </c>
      <c r="E842" s="4">
        <v>46136</v>
      </c>
      <c r="F842" s="3" t="s">
        <v>23</v>
      </c>
      <c r="G842" s="3">
        <f t="shared" si="82"/>
        <v>6</v>
      </c>
      <c r="H842" s="3" t="s">
        <v>973</v>
      </c>
      <c r="I842" s="3" t="str">
        <f>VLOOKUP($H842,Customers!$A$1:$I$721,2,FALSE)</f>
        <v>Aman Patel</v>
      </c>
      <c r="J842" s="3" t="str">
        <f>VLOOKUP($H842,Customers!$A$1:$I$721,3,FALSE)</f>
        <v>Male</v>
      </c>
      <c r="K842" s="3">
        <f>VLOOKUP($H842,Customers!$A$1:$I$721,4,FALSE)</f>
        <v>21</v>
      </c>
      <c r="L842" s="3" t="str">
        <f>VLOOKUP($H842,Customers!$A$1:$I$721,5,FALSE)</f>
        <v>Bhubaneswar</v>
      </c>
      <c r="M842" s="3" t="str">
        <f>VLOOKUP($H842,Customers!$A$1:$I$721,6,FALSE)</f>
        <v>Odisha</v>
      </c>
      <c r="N842" s="3" t="str">
        <f>VLOOKUP($H842,Customers!$A$1:$I$721,7,FALSE)</f>
        <v>Teacher</v>
      </c>
      <c r="O842" s="3">
        <f>VLOOKUP($H842,Customers!$A$1:$I$721,8,FALSE)</f>
        <v>660000</v>
      </c>
      <c r="P842" s="3" t="str">
        <f>VLOOKUP($H842,Customers!$A$1:$I$721,9,FALSE)</f>
        <v>Individual</v>
      </c>
      <c r="Q842" s="3" t="s">
        <v>167</v>
      </c>
      <c r="R842" s="3" t="str" cm="1">
        <f t="array" ref="R842:Y842">VLOOKUP($Q842,Cars[],{2,3,4,5,6,7,8,9},FALSE)</f>
        <v>Hyundai</v>
      </c>
      <c r="S842" s="3" t="str">
        <v>Alcazar</v>
      </c>
      <c r="T842" s="3" t="str">
        <v>SUV</v>
      </c>
      <c r="U842" s="3" t="str">
        <v>Diesel</v>
      </c>
      <c r="V842" s="3" t="str">
        <v>Automatic</v>
      </c>
      <c r="W842" s="3">
        <v>1700000</v>
      </c>
      <c r="X842" s="3">
        <v>2024</v>
      </c>
      <c r="Y842" s="3">
        <v>2</v>
      </c>
      <c r="Z842" s="3" t="s">
        <v>63</v>
      </c>
      <c r="AA842" s="3" t="str">
        <f>VLOOKUP(Z842,Dealers[],5,FALSE)</f>
        <v>East</v>
      </c>
      <c r="AB842" s="3" t="str" cm="1">
        <f t="array" ref="AB842:AE842">VLOOKUP($Z842,Dealers[],{2,7,8,9},FALSE)</f>
        <v>Bhubaneswar Motors</v>
      </c>
      <c r="AC842" s="3">
        <v>2008</v>
      </c>
      <c r="AD842" s="3">
        <v>4500</v>
      </c>
      <c r="AE842" s="3">
        <v>4.3</v>
      </c>
      <c r="AF842" s="3" t="s">
        <v>503</v>
      </c>
      <c r="AG842" s="3" t="str">
        <f>VLOOKUP($AF842,SalesPerson[],2,FALSE)</f>
        <v>Tarun Saini</v>
      </c>
      <c r="AH842" s="3">
        <f>_xlfn.XLOOKUP(AG842,Salespersons!$B:$B,Salespersons!$G:$G,,0)</f>
        <v>7</v>
      </c>
      <c r="AI842" s="3" t="str">
        <f>_xlfn.XLOOKUP(AG842,Salespersons!$B:$B,Salespersons!$I:$I,,0)</f>
        <v>True</v>
      </c>
      <c r="AJ842" s="3" t="s">
        <v>75</v>
      </c>
      <c r="AK842" s="14">
        <f t="shared" si="78"/>
        <v>4.2352941176470586E-2</v>
      </c>
      <c r="AL842" s="5">
        <v>72000</v>
      </c>
      <c r="AM842" s="5">
        <f t="shared" si="79"/>
        <v>1628000</v>
      </c>
      <c r="AN842" s="16">
        <f t="shared" si="83"/>
        <v>16.28</v>
      </c>
      <c r="AO842" s="3" t="s">
        <v>31</v>
      </c>
      <c r="AP842" s="3" t="s">
        <v>100</v>
      </c>
      <c r="AQ842" s="3" t="s">
        <v>122</v>
      </c>
      <c r="AR842" s="3" t="s">
        <v>24</v>
      </c>
      <c r="AS842" s="3" t="str" cm="1">
        <f t="array" ref="AS842:AW842">VLOOKUP($A842,Feedback[],{2,4,5,6,7},FALSE)</f>
        <v>FB0433</v>
      </c>
      <c r="AT842" s="3">
        <v>3</v>
      </c>
      <c r="AU842" s="3">
        <v>7</v>
      </c>
      <c r="AV842" s="3" t="str">
        <v>Dealer Visit</v>
      </c>
      <c r="AW842" s="3" t="str">
        <v>After-Sales Support</v>
      </c>
    </row>
    <row r="843" spans="1:49" x14ac:dyDescent="0.3">
      <c r="A843" s="3" t="s">
        <v>1523</v>
      </c>
      <c r="B843" s="4">
        <v>46130</v>
      </c>
      <c r="C843" s="4" t="str">
        <f t="shared" si="80"/>
        <v>Apr</v>
      </c>
      <c r="D843" s="4" t="str">
        <f t="shared" si="81"/>
        <v>2026</v>
      </c>
      <c r="E843" s="4">
        <v>46158</v>
      </c>
      <c r="F843" s="3" t="s">
        <v>23</v>
      </c>
      <c r="G843" s="3">
        <f t="shared" si="82"/>
        <v>28</v>
      </c>
      <c r="H843" s="3" t="s">
        <v>408</v>
      </c>
      <c r="I843" s="3" t="str">
        <f>VLOOKUP($H843,Customers!$A$1:$I$721,2,FALSE)</f>
        <v>Divya Mehta</v>
      </c>
      <c r="J843" s="3" t="str">
        <f>VLOOKUP($H843,Customers!$A$1:$I$721,3,FALSE)</f>
        <v>Female</v>
      </c>
      <c r="K843" s="3">
        <f>VLOOKUP($H843,Customers!$A$1:$I$721,4,FALSE)</f>
        <v>40</v>
      </c>
      <c r="L843" s="3" t="str">
        <f>VLOOKUP($H843,Customers!$A$1:$I$721,5,FALSE)</f>
        <v>Hyderabad</v>
      </c>
      <c r="M843" s="3" t="str">
        <f>VLOOKUP($H843,Customers!$A$1:$I$721,6,FALSE)</f>
        <v>Telangana</v>
      </c>
      <c r="N843" s="3" t="str">
        <f>VLOOKUP($H843,Customers!$A$1:$I$721,7,FALSE)</f>
        <v>Salaried - Private</v>
      </c>
      <c r="O843" s="3">
        <f>VLOOKUP($H843,Customers!$A$1:$I$721,8,FALSE)</f>
        <v>730000</v>
      </c>
      <c r="P843" s="3" t="str">
        <f>VLOOKUP($H843,Customers!$A$1:$I$721,9,FALSE)</f>
        <v>Individual</v>
      </c>
      <c r="Q843" s="3" t="s">
        <v>133</v>
      </c>
      <c r="R843" s="3" t="str" cm="1">
        <f t="array" ref="R843:Y843">VLOOKUP($Q843,Cars[],{2,3,4,5,6,7,8,9},FALSE)</f>
        <v>Skoda</v>
      </c>
      <c r="S843" s="3" t="str">
        <v>Slavia</v>
      </c>
      <c r="T843" s="3" t="str">
        <v>Sedan</v>
      </c>
      <c r="U843" s="3" t="str">
        <v>Petrol</v>
      </c>
      <c r="V843" s="3" t="str">
        <v>Automatic</v>
      </c>
      <c r="W843" s="3">
        <v>1300000</v>
      </c>
      <c r="X843" s="3">
        <v>2022</v>
      </c>
      <c r="Y843" s="3">
        <v>3</v>
      </c>
      <c r="Z843" s="3" t="s">
        <v>68</v>
      </c>
      <c r="AA843" s="3" t="str">
        <f>VLOOKUP(Z843,Dealers[],5,FALSE)</f>
        <v>South</v>
      </c>
      <c r="AB843" s="3" t="str" cm="1">
        <f t="array" ref="AB843:AE843">VLOOKUP($Z843,Dealers[],{2,7,8,9},FALSE)</f>
        <v>Hyderabad Automobiles</v>
      </c>
      <c r="AC843" s="3">
        <v>2019</v>
      </c>
      <c r="AD843" s="3">
        <v>4500</v>
      </c>
      <c r="AE843" s="3">
        <v>3.8</v>
      </c>
      <c r="AF843" s="3" t="s">
        <v>150</v>
      </c>
      <c r="AG843" s="3" t="str">
        <f>VLOOKUP($AF843,SalesPerson[],2,FALSE)</f>
        <v>Gaurav Shah</v>
      </c>
      <c r="AH843" s="3">
        <f>_xlfn.XLOOKUP(AG843,Salespersons!$B:$B,Salespersons!$G:$G,,0)</f>
        <v>4</v>
      </c>
      <c r="AI843" s="3" t="str">
        <f>_xlfn.XLOOKUP(AG843,Salespersons!$B:$B,Salespersons!$I:$I,,0)</f>
        <v>True</v>
      </c>
      <c r="AJ843" s="3" t="s">
        <v>78</v>
      </c>
      <c r="AK843" s="14">
        <f t="shared" si="78"/>
        <v>1.8461538461538463E-2</v>
      </c>
      <c r="AL843" s="5">
        <v>24000</v>
      </c>
      <c r="AM843" s="5">
        <f t="shared" si="79"/>
        <v>1276000</v>
      </c>
      <c r="AN843" s="16">
        <f t="shared" si="83"/>
        <v>12.76</v>
      </c>
      <c r="AO843" s="3" t="s">
        <v>31</v>
      </c>
      <c r="AP843" s="3" t="s">
        <v>32</v>
      </c>
      <c r="AQ843" s="3" t="s">
        <v>119</v>
      </c>
      <c r="AR843" s="3" t="s">
        <v>47</v>
      </c>
      <c r="AS843" s="3" t="str" cm="1">
        <f t="array" ref="AS843:AW843">VLOOKUP($A843,Feedback[],{2,4,5,6,7},FALSE)</f>
        <v>FB0434</v>
      </c>
      <c r="AT843" s="3">
        <v>4</v>
      </c>
      <c r="AU843" s="3">
        <v>7</v>
      </c>
      <c r="AV843" s="3" t="str">
        <v>Dealer Visit</v>
      </c>
      <c r="AW843" s="3" t="str">
        <v>None</v>
      </c>
    </row>
    <row r="844" spans="1:49" x14ac:dyDescent="0.3">
      <c r="A844" s="3" t="s">
        <v>1524</v>
      </c>
      <c r="B844" s="4">
        <v>46131</v>
      </c>
      <c r="C844" s="4" t="str">
        <f t="shared" si="80"/>
        <v>Apr</v>
      </c>
      <c r="D844" s="4" t="str">
        <f t="shared" si="81"/>
        <v>2026</v>
      </c>
      <c r="E844" s="4">
        <v>46140</v>
      </c>
      <c r="F844" s="3" t="s">
        <v>23</v>
      </c>
      <c r="G844" s="3">
        <f t="shared" si="82"/>
        <v>9</v>
      </c>
      <c r="H844" s="3" t="s">
        <v>129</v>
      </c>
      <c r="I844" s="3" t="str">
        <f>VLOOKUP($H844,Customers!$A$1:$I$721,2,FALSE)</f>
        <v>Nisha Mishra</v>
      </c>
      <c r="J844" s="3" t="str">
        <f>VLOOKUP($H844,Customers!$A$1:$I$721,3,FALSE)</f>
        <v>Female</v>
      </c>
      <c r="K844" s="3">
        <f>VLOOKUP($H844,Customers!$A$1:$I$721,4,FALSE)</f>
        <v>21</v>
      </c>
      <c r="L844" s="3" t="str">
        <f>VLOOKUP($H844,Customers!$A$1:$I$721,5,FALSE)</f>
        <v>Pune</v>
      </c>
      <c r="M844" s="3" t="str">
        <f>VLOOKUP($H844,Customers!$A$1:$I$721,6,FALSE)</f>
        <v>Maharashtra</v>
      </c>
      <c r="N844" s="3" t="str">
        <f>VLOOKUP($H844,Customers!$A$1:$I$721,7,FALSE)</f>
        <v>Student/Other</v>
      </c>
      <c r="O844" s="3">
        <f>VLOOKUP($H844,Customers!$A$1:$I$721,8,FALSE)</f>
        <v>590000</v>
      </c>
      <c r="P844" s="3" t="str">
        <f>VLOOKUP($H844,Customers!$A$1:$I$721,9,FALSE)</f>
        <v>Individual</v>
      </c>
      <c r="Q844" s="3" t="s">
        <v>36</v>
      </c>
      <c r="R844" s="3" t="str" cm="1">
        <f t="array" ref="R844:Y844">VLOOKUP($Q844,Cars[],{2,3,4,5,6,7,8,9},FALSE)</f>
        <v>Tata</v>
      </c>
      <c r="S844" s="3" t="str">
        <v>Punch</v>
      </c>
      <c r="T844" s="3" t="str">
        <v>SUV</v>
      </c>
      <c r="U844" s="3" t="str">
        <v>Petrol</v>
      </c>
      <c r="V844" s="3" t="str">
        <v>Manual</v>
      </c>
      <c r="W844" s="3">
        <v>650000</v>
      </c>
      <c r="X844" s="3">
        <v>2021</v>
      </c>
      <c r="Y844" s="3">
        <v>3</v>
      </c>
      <c r="Z844" s="3" t="s">
        <v>84</v>
      </c>
      <c r="AA844" s="3" t="str">
        <f>VLOOKUP(Z844,Dealers[],5,FALSE)</f>
        <v>West</v>
      </c>
      <c r="AB844" s="3" t="str" cm="1">
        <f t="array" ref="AB844:AE844">VLOOKUP($Z844,Dealers[],{2,7,8,9},FALSE)</f>
        <v>Pune Autoplex</v>
      </c>
      <c r="AC844" s="3">
        <v>2014</v>
      </c>
      <c r="AD844" s="3">
        <v>3000</v>
      </c>
      <c r="AE844" s="3">
        <v>4.5999999999999996</v>
      </c>
      <c r="AF844" s="3" t="s">
        <v>130</v>
      </c>
      <c r="AG844" s="3" t="str">
        <f>VLOOKUP($AF844,SalesPerson[],2,FALSE)</f>
        <v>Nitin Pillai</v>
      </c>
      <c r="AH844" s="3">
        <f>_xlfn.XLOOKUP(AG844,Salespersons!$B:$B,Salespersons!$G:$G,,0)</f>
        <v>6</v>
      </c>
      <c r="AI844" s="3" t="str">
        <f>_xlfn.XLOOKUP(AG844,Salespersons!$B:$B,Salespersons!$I:$I,,0)</f>
        <v>True</v>
      </c>
      <c r="AJ844" s="3" t="s">
        <v>19</v>
      </c>
      <c r="AK844" s="14">
        <f t="shared" si="78"/>
        <v>0</v>
      </c>
      <c r="AL844" s="5">
        <v>0</v>
      </c>
      <c r="AM844" s="5">
        <f t="shared" si="79"/>
        <v>650000</v>
      </c>
      <c r="AN844" s="16">
        <f t="shared" si="83"/>
        <v>6.5</v>
      </c>
      <c r="AO844" s="3" t="s">
        <v>31</v>
      </c>
      <c r="AP844" s="3" t="s">
        <v>227</v>
      </c>
      <c r="AQ844" s="3" t="s">
        <v>122</v>
      </c>
      <c r="AR844" s="3" t="s">
        <v>47</v>
      </c>
      <c r="AS844" s="3" t="s">
        <v>4646</v>
      </c>
      <c r="AT844" s="3" t="s">
        <v>4646</v>
      </c>
      <c r="AU844" s="3" t="s">
        <v>4646</v>
      </c>
      <c r="AV844" s="3" t="s">
        <v>4646</v>
      </c>
      <c r="AW844" s="3" t="s">
        <v>4646</v>
      </c>
    </row>
    <row r="845" spans="1:49" x14ac:dyDescent="0.3">
      <c r="A845" s="3" t="s">
        <v>1525</v>
      </c>
      <c r="B845" s="4">
        <v>46132</v>
      </c>
      <c r="C845" s="4" t="str">
        <f t="shared" si="80"/>
        <v>Apr</v>
      </c>
      <c r="D845" s="4" t="str">
        <f t="shared" si="81"/>
        <v>2026</v>
      </c>
      <c r="E845" s="4">
        <v>46153</v>
      </c>
      <c r="F845" s="3" t="s">
        <v>23</v>
      </c>
      <c r="G845" s="3">
        <f t="shared" si="82"/>
        <v>21</v>
      </c>
      <c r="H845" s="3" t="s">
        <v>255</v>
      </c>
      <c r="I845" s="3" t="str">
        <f>VLOOKUP($H845,Customers!$A$1:$I$721,2,FALSE)</f>
        <v>Nisha Bansal</v>
      </c>
      <c r="J845" s="3" t="str">
        <f>VLOOKUP($H845,Customers!$A$1:$I$721,3,FALSE)</f>
        <v>Female</v>
      </c>
      <c r="K845" s="3">
        <f>VLOOKUP($H845,Customers!$A$1:$I$721,4,FALSE)</f>
        <v>32</v>
      </c>
      <c r="L845" s="3" t="str">
        <f>VLOOKUP($H845,Customers!$A$1:$I$721,5,FALSE)</f>
        <v>Kolkata</v>
      </c>
      <c r="M845" s="3" t="str">
        <f>VLOOKUP($H845,Customers!$A$1:$I$721,6,FALSE)</f>
        <v>West Bengal</v>
      </c>
      <c r="N845" s="3" t="str">
        <f>VLOOKUP($H845,Customers!$A$1:$I$721,7,FALSE)</f>
        <v>Salaried - Private</v>
      </c>
      <c r="O845" s="3">
        <f>VLOOKUP($H845,Customers!$A$1:$I$721,8,FALSE)</f>
        <v>890000</v>
      </c>
      <c r="P845" s="3" t="str">
        <f>VLOOKUP($H845,Customers!$A$1:$I$721,9,FALSE)</f>
        <v>Individual</v>
      </c>
      <c r="Q845" s="3" t="s">
        <v>125</v>
      </c>
      <c r="R845" s="3" t="str" cm="1">
        <f t="array" ref="R845:Y845">VLOOKUP($Q845,Cars[],{2,3,4,5,6,7,8,9},FALSE)</f>
        <v>Hyundai</v>
      </c>
      <c r="S845" s="3" t="str">
        <v>Creta</v>
      </c>
      <c r="T845" s="3" t="str">
        <v>SUV</v>
      </c>
      <c r="U845" s="3" t="str">
        <v>Diesel</v>
      </c>
      <c r="V845" s="3" t="str">
        <v>Automatic</v>
      </c>
      <c r="W845" s="3">
        <v>1250000</v>
      </c>
      <c r="X845" s="3">
        <v>2024</v>
      </c>
      <c r="Y845" s="3">
        <v>4</v>
      </c>
      <c r="Z845" s="3" t="s">
        <v>402</v>
      </c>
      <c r="AA845" s="3" t="str">
        <f>VLOOKUP(Z845,Dealers[],5,FALSE)</f>
        <v>East</v>
      </c>
      <c r="AB845" s="3" t="str" cm="1">
        <f t="array" ref="AB845:AE845">VLOOKUP($Z845,Dealers[],{2,7,8,9},FALSE)</f>
        <v>Kolkata Car World</v>
      </c>
      <c r="AC845" s="3">
        <v>2012</v>
      </c>
      <c r="AD845" s="3">
        <v>4500</v>
      </c>
      <c r="AE845" s="3">
        <v>4.0999999999999996</v>
      </c>
      <c r="AF845" s="3" t="s">
        <v>403</v>
      </c>
      <c r="AG845" s="3" t="str">
        <f>VLOOKUP($AF845,SalesPerson[],2,FALSE)</f>
        <v>Akash Khanna</v>
      </c>
      <c r="AH845" s="3">
        <f>_xlfn.XLOOKUP(AG845,Salespersons!$B:$B,Salespersons!$G:$G,,0)</f>
        <v>5</v>
      </c>
      <c r="AI845" s="3" t="str">
        <f>_xlfn.XLOOKUP(AG845,Salespersons!$B:$B,Salespersons!$I:$I,,0)</f>
        <v>True</v>
      </c>
      <c r="AJ845" s="3" t="s">
        <v>59</v>
      </c>
      <c r="AK845" s="14">
        <f t="shared" si="78"/>
        <v>2.9600000000000001E-2</v>
      </c>
      <c r="AL845" s="5">
        <v>37000</v>
      </c>
      <c r="AM845" s="5">
        <f t="shared" si="79"/>
        <v>1213000</v>
      </c>
      <c r="AN845" s="16">
        <f t="shared" si="83"/>
        <v>12.13</v>
      </c>
      <c r="AO845" s="3" t="s">
        <v>31</v>
      </c>
      <c r="AP845" s="3" t="s">
        <v>70</v>
      </c>
      <c r="AQ845" s="3" t="s">
        <v>53</v>
      </c>
      <c r="AR845" s="3" t="s">
        <v>24</v>
      </c>
      <c r="AS845" s="3" t="s">
        <v>4646</v>
      </c>
      <c r="AT845" s="3" t="s">
        <v>4646</v>
      </c>
      <c r="AU845" s="3" t="s">
        <v>4646</v>
      </c>
      <c r="AV845" s="3" t="s">
        <v>4646</v>
      </c>
      <c r="AW845" s="3" t="s">
        <v>4646</v>
      </c>
    </row>
    <row r="846" spans="1:49" x14ac:dyDescent="0.3">
      <c r="A846" s="3" t="s">
        <v>1526</v>
      </c>
      <c r="B846" s="4">
        <v>46132</v>
      </c>
      <c r="C846" s="4" t="str">
        <f t="shared" si="80"/>
        <v>Apr</v>
      </c>
      <c r="D846" s="4" t="str">
        <f t="shared" si="81"/>
        <v>2026</v>
      </c>
      <c r="E846" s="4">
        <v>46152</v>
      </c>
      <c r="F846" s="3" t="s">
        <v>23</v>
      </c>
      <c r="G846" s="3">
        <f t="shared" si="82"/>
        <v>20</v>
      </c>
      <c r="H846" s="3" t="s">
        <v>1124</v>
      </c>
      <c r="I846" s="3" t="str">
        <f>VLOOKUP($H846,Customers!$A$1:$I$721,2,FALSE)</f>
        <v>Ashok Jain</v>
      </c>
      <c r="J846" s="3" t="str">
        <f>VLOOKUP($H846,Customers!$A$1:$I$721,3,FALSE)</f>
        <v>Male</v>
      </c>
      <c r="K846" s="3">
        <f>VLOOKUP($H846,Customers!$A$1:$I$721,4,FALSE)</f>
        <v>43</v>
      </c>
      <c r="L846" s="3" t="str">
        <f>VLOOKUP($H846,Customers!$A$1:$I$721,5,FALSE)</f>
        <v>Pune</v>
      </c>
      <c r="M846" s="3" t="str">
        <f>VLOOKUP($H846,Customers!$A$1:$I$721,6,FALSE)</f>
        <v>Maharashtra</v>
      </c>
      <c r="N846" s="3" t="str">
        <f>VLOOKUP($H846,Customers!$A$1:$I$721,7,FALSE)</f>
        <v>Self-Employed Professional</v>
      </c>
      <c r="O846" s="3">
        <f>VLOOKUP($H846,Customers!$A$1:$I$721,8,FALSE)</f>
        <v>2680000</v>
      </c>
      <c r="P846" s="3" t="str">
        <f>VLOOKUP($H846,Customers!$A$1:$I$721,9,FALSE)</f>
        <v>Individual</v>
      </c>
      <c r="Q846" s="3" t="s">
        <v>42</v>
      </c>
      <c r="R846" s="3" t="str" cm="1">
        <f t="array" ref="R846:Y846">VLOOKUP($Q846,Cars[],{2,3,4,5,6,7,8,9},FALSE)</f>
        <v>Maruti Suzuki</v>
      </c>
      <c r="S846" s="3" t="str">
        <v>Swift</v>
      </c>
      <c r="T846" s="3" t="str">
        <v>Hatchback</v>
      </c>
      <c r="U846" s="3" t="str">
        <v>Petrol</v>
      </c>
      <c r="V846" s="3" t="str">
        <v>Manual</v>
      </c>
      <c r="W846" s="3">
        <v>650000</v>
      </c>
      <c r="X846" s="3">
        <v>2024</v>
      </c>
      <c r="Y846" s="3">
        <v>3</v>
      </c>
      <c r="Z846" s="3" t="s">
        <v>163</v>
      </c>
      <c r="AA846" s="3" t="str">
        <f>VLOOKUP(Z846,Dealers[],5,FALSE)</f>
        <v>West</v>
      </c>
      <c r="AB846" s="3" t="str" cm="1">
        <f t="array" ref="AB846:AE846">VLOOKUP($Z846,Dealers[],{2,7,8,9},FALSE)</f>
        <v>Mumbai Autoplex</v>
      </c>
      <c r="AC846" s="3">
        <v>2011</v>
      </c>
      <c r="AD846" s="3">
        <v>12000</v>
      </c>
      <c r="AE846" s="3">
        <v>3.5</v>
      </c>
      <c r="AF846" s="3" t="s">
        <v>406</v>
      </c>
      <c r="AG846" s="3" t="str">
        <f>VLOOKUP($AF846,SalesPerson[],2,FALSE)</f>
        <v>Nitin Pillai</v>
      </c>
      <c r="AH846" s="3">
        <f>_xlfn.XLOOKUP(AG846,Salespersons!$B:$B,Salespersons!$G:$G,,0)</f>
        <v>6</v>
      </c>
      <c r="AI846" s="3" t="str">
        <f>_xlfn.XLOOKUP(AG846,Salespersons!$B:$B,Salespersons!$I:$I,,0)</f>
        <v>True</v>
      </c>
      <c r="AJ846" s="3" t="s">
        <v>59</v>
      </c>
      <c r="AK846" s="14">
        <f t="shared" si="78"/>
        <v>1.8461538461538463E-2</v>
      </c>
      <c r="AL846" s="5">
        <v>12000</v>
      </c>
      <c r="AM846" s="5">
        <f t="shared" si="79"/>
        <v>638000</v>
      </c>
      <c r="AN846" s="16">
        <f t="shared" si="83"/>
        <v>6.38</v>
      </c>
      <c r="AO846" s="3" t="s">
        <v>31</v>
      </c>
      <c r="AP846" s="3" t="s">
        <v>70</v>
      </c>
      <c r="AQ846" s="3" t="s">
        <v>122</v>
      </c>
      <c r="AR846" s="3" t="s">
        <v>24</v>
      </c>
      <c r="AS846" s="3" t="str" cm="1">
        <f t="array" ref="AS846:AW846">VLOOKUP($A846,Feedback[],{2,4,5,6,7},FALSE)</f>
        <v>FB0435</v>
      </c>
      <c r="AT846" s="3">
        <v>5</v>
      </c>
      <c r="AU846" s="3">
        <v>9</v>
      </c>
      <c r="AV846" s="3" t="str">
        <v>Email</v>
      </c>
      <c r="AW846" s="3" t="str">
        <v>None</v>
      </c>
    </row>
    <row r="847" spans="1:49" x14ac:dyDescent="0.3">
      <c r="A847" s="3" t="s">
        <v>1527</v>
      </c>
      <c r="B847" s="4">
        <v>46134</v>
      </c>
      <c r="C847" s="4" t="str">
        <f t="shared" si="80"/>
        <v>Apr</v>
      </c>
      <c r="D847" s="4" t="str">
        <f t="shared" si="81"/>
        <v>2026</v>
      </c>
      <c r="E847" s="4">
        <v>46159</v>
      </c>
      <c r="F847" s="3" t="s">
        <v>23</v>
      </c>
      <c r="G847" s="3">
        <f t="shared" si="82"/>
        <v>25</v>
      </c>
      <c r="H847" s="3" t="s">
        <v>954</v>
      </c>
      <c r="I847" s="3" t="str">
        <f>VLOOKUP($H847,Customers!$A$1:$I$721,2,FALSE)</f>
        <v>Ritu Saini</v>
      </c>
      <c r="J847" s="3" t="str">
        <f>VLOOKUP($H847,Customers!$A$1:$I$721,3,FALSE)</f>
        <v>Female</v>
      </c>
      <c r="K847" s="3">
        <f>VLOOKUP($H847,Customers!$A$1:$I$721,4,FALSE)</f>
        <v>33</v>
      </c>
      <c r="L847" s="3" t="str">
        <f>VLOOKUP($H847,Customers!$A$1:$I$721,5,FALSE)</f>
        <v>Kochi</v>
      </c>
      <c r="M847" s="3" t="str">
        <f>VLOOKUP($H847,Customers!$A$1:$I$721,6,FALSE)</f>
        <v>Kerala</v>
      </c>
      <c r="N847" s="3" t="str">
        <f>VLOOKUP($H847,Customers!$A$1:$I$721,7,FALSE)</f>
        <v>Doctor</v>
      </c>
      <c r="O847" s="3">
        <f>VLOOKUP($H847,Customers!$A$1:$I$721,8,FALSE)</f>
        <v>2920000</v>
      </c>
      <c r="P847" s="3" t="str">
        <f>VLOOKUP($H847,Customers!$A$1:$I$721,9,FALSE)</f>
        <v>Individual</v>
      </c>
      <c r="Q847" s="3" t="s">
        <v>1528</v>
      </c>
      <c r="R847" s="3" t="str" cm="1">
        <f t="array" ref="R847:Y847">VLOOKUP($Q847,Cars[],{2,3,4,5,6,7,8,9},FALSE)</f>
        <v>Mercedes-Benz</v>
      </c>
      <c r="S847" s="3" t="str">
        <v>C-Class</v>
      </c>
      <c r="T847" s="3" t="str">
        <v>Luxury Sedan</v>
      </c>
      <c r="U847" s="3" t="str">
        <v>Petrol</v>
      </c>
      <c r="V847" s="3" t="str">
        <v>Automatic</v>
      </c>
      <c r="W847" s="3">
        <v>6200000</v>
      </c>
      <c r="X847" s="3">
        <v>2022</v>
      </c>
      <c r="Y847" s="3">
        <v>5</v>
      </c>
      <c r="Z847" s="3" t="s">
        <v>249</v>
      </c>
      <c r="AA847" s="3" t="str">
        <f>VLOOKUP(Z847,Dealers[],5,FALSE)</f>
        <v>East</v>
      </c>
      <c r="AB847" s="3" t="str" cm="1">
        <f t="array" ref="AB847:AE847">VLOOKUP($Z847,Dealers[],{2,7,8,9},FALSE)</f>
        <v>Patna Autoplex</v>
      </c>
      <c r="AC847" s="3">
        <v>2007</v>
      </c>
      <c r="AD847" s="3">
        <v>8000</v>
      </c>
      <c r="AE847" s="3">
        <v>3.9</v>
      </c>
      <c r="AF847" s="3" t="s">
        <v>396</v>
      </c>
      <c r="AG847" s="3" t="str">
        <f>VLOOKUP($AF847,SalesPerson[],2,FALSE)</f>
        <v>Akash Pillai</v>
      </c>
      <c r="AH847" s="3">
        <f>_xlfn.XLOOKUP(AG847,Salespersons!$B:$B,Salespersons!$G:$G,,0)</f>
        <v>7</v>
      </c>
      <c r="AI847" s="3" t="str">
        <f>_xlfn.XLOOKUP(AG847,Salespersons!$B:$B,Salespersons!$I:$I,,0)</f>
        <v>True</v>
      </c>
      <c r="AJ847" s="3" t="s">
        <v>19</v>
      </c>
      <c r="AK847" s="14">
        <f t="shared" si="78"/>
        <v>0</v>
      </c>
      <c r="AL847" s="5">
        <v>0</v>
      </c>
      <c r="AM847" s="5">
        <f t="shared" si="79"/>
        <v>6200000</v>
      </c>
      <c r="AN847" s="16">
        <f t="shared" si="83"/>
        <v>62</v>
      </c>
      <c r="AO847" s="3" t="s">
        <v>31</v>
      </c>
      <c r="AP847" s="3" t="s">
        <v>96</v>
      </c>
      <c r="AQ847" s="3" t="s">
        <v>122</v>
      </c>
      <c r="AR847" s="3" t="s">
        <v>47</v>
      </c>
      <c r="AS847" s="3" t="s">
        <v>4646</v>
      </c>
      <c r="AT847" s="3" t="s">
        <v>4646</v>
      </c>
      <c r="AU847" s="3" t="s">
        <v>4646</v>
      </c>
      <c r="AV847" s="3" t="s">
        <v>4646</v>
      </c>
      <c r="AW847" s="3" t="s">
        <v>4646</v>
      </c>
    </row>
    <row r="848" spans="1:49" x14ac:dyDescent="0.3">
      <c r="A848" s="3" t="s">
        <v>1529</v>
      </c>
      <c r="B848" s="4">
        <v>46136</v>
      </c>
      <c r="C848" s="4" t="str">
        <f t="shared" si="80"/>
        <v>Apr</v>
      </c>
      <c r="D848" s="4" t="str">
        <f t="shared" si="81"/>
        <v>2026</v>
      </c>
      <c r="E848" s="4">
        <v>46150</v>
      </c>
      <c r="F848" s="3" t="s">
        <v>23</v>
      </c>
      <c r="G848" s="3">
        <f t="shared" si="82"/>
        <v>14</v>
      </c>
      <c r="H848" s="3" t="s">
        <v>1385</v>
      </c>
      <c r="I848" s="3" t="str">
        <f>VLOOKUP($H848,Customers!$A$1:$I$721,2,FALSE)</f>
        <v>Rakesh Joshi</v>
      </c>
      <c r="J848" s="3" t="str">
        <f>VLOOKUP($H848,Customers!$A$1:$I$721,3,FALSE)</f>
        <v>Male</v>
      </c>
      <c r="K848" s="3">
        <f>VLOOKUP($H848,Customers!$A$1:$I$721,4,FALSE)</f>
        <v>30</v>
      </c>
      <c r="L848" s="3" t="str">
        <f>VLOOKUP($H848,Customers!$A$1:$I$721,5,FALSE)</f>
        <v>Jaipur</v>
      </c>
      <c r="M848" s="3" t="str">
        <f>VLOOKUP($H848,Customers!$A$1:$I$721,6,FALSE)</f>
        <v>Rajasthan</v>
      </c>
      <c r="N848" s="3" t="str">
        <f>VLOOKUP($H848,Customers!$A$1:$I$721,7,FALSE)</f>
        <v>Salaried - Government</v>
      </c>
      <c r="O848" s="3">
        <f>VLOOKUP($H848,Customers!$A$1:$I$721,8,FALSE)</f>
        <v>1000000</v>
      </c>
      <c r="P848" s="3" t="str">
        <f>VLOOKUP($H848,Customers!$A$1:$I$721,9,FALSE)</f>
        <v>Individual</v>
      </c>
      <c r="Q848" s="3" t="s">
        <v>332</v>
      </c>
      <c r="R848" s="3" t="str" cm="1">
        <f t="array" ref="R848:Y848">VLOOKUP($Q848,Cars[],{2,3,4,5,6,7,8,9},FALSE)</f>
        <v>Kia</v>
      </c>
      <c r="S848" s="3" t="str">
        <v>Seltos</v>
      </c>
      <c r="T848" s="3" t="str">
        <v>SUV</v>
      </c>
      <c r="U848" s="3" t="str">
        <v>Petrol</v>
      </c>
      <c r="V848" s="3" t="str">
        <v>Automatic</v>
      </c>
      <c r="W848" s="3">
        <v>1350000</v>
      </c>
      <c r="X848" s="3">
        <v>2023</v>
      </c>
      <c r="Y848" s="3">
        <v>3</v>
      </c>
      <c r="Z848" s="3" t="s">
        <v>146</v>
      </c>
      <c r="AA848" s="3" t="str">
        <f>VLOOKUP(Z848,Dealers[],5,FALSE)</f>
        <v>North</v>
      </c>
      <c r="AB848" s="3" t="str" cm="1">
        <f t="array" ref="AB848:AE848">VLOOKUP($Z848,Dealers[],{2,7,8,9},FALSE)</f>
        <v>Jaipur Wheels</v>
      </c>
      <c r="AC848" s="3">
        <v>2015</v>
      </c>
      <c r="AD848" s="3">
        <v>3000</v>
      </c>
      <c r="AE848" s="3">
        <v>3.5</v>
      </c>
      <c r="AF848" s="3" t="s">
        <v>198</v>
      </c>
      <c r="AG848" s="3" t="str">
        <f>VLOOKUP($AF848,SalesPerson[],2,FALSE)</f>
        <v>Rahul Kapoor</v>
      </c>
      <c r="AH848" s="3">
        <f>_xlfn.XLOOKUP(AG848,Salespersons!$B:$B,Salespersons!$G:$G,,0)</f>
        <v>8</v>
      </c>
      <c r="AI848" s="3" t="str">
        <f>_xlfn.XLOOKUP(AG848,Salespersons!$B:$B,Salespersons!$I:$I,,0)</f>
        <v>True</v>
      </c>
      <c r="AJ848" s="3" t="s">
        <v>19</v>
      </c>
      <c r="AK848" s="14">
        <f t="shared" si="78"/>
        <v>8.1481481481481474E-3</v>
      </c>
      <c r="AL848" s="5">
        <v>11000</v>
      </c>
      <c r="AM848" s="5">
        <f t="shared" si="79"/>
        <v>1339000</v>
      </c>
      <c r="AN848" s="16">
        <f t="shared" si="83"/>
        <v>13.39</v>
      </c>
      <c r="AO848" s="3" t="s">
        <v>20</v>
      </c>
      <c r="AP848" s="3" t="s">
        <v>21</v>
      </c>
      <c r="AQ848" s="3" t="s">
        <v>46</v>
      </c>
      <c r="AR848" s="3" t="s">
        <v>24</v>
      </c>
      <c r="AS848" s="3" t="s">
        <v>4646</v>
      </c>
      <c r="AT848" s="3" t="s">
        <v>4646</v>
      </c>
      <c r="AU848" s="3" t="s">
        <v>4646</v>
      </c>
      <c r="AV848" s="3" t="s">
        <v>4646</v>
      </c>
      <c r="AW848" s="3" t="s">
        <v>4646</v>
      </c>
    </row>
    <row r="849" spans="1:49" x14ac:dyDescent="0.3">
      <c r="A849" s="3" t="s">
        <v>1530</v>
      </c>
      <c r="B849" s="4">
        <v>46136</v>
      </c>
      <c r="C849" s="4" t="str">
        <f t="shared" si="80"/>
        <v>Apr</v>
      </c>
      <c r="D849" s="4" t="str">
        <f t="shared" si="81"/>
        <v>2026</v>
      </c>
      <c r="E849" s="4">
        <v>46151</v>
      </c>
      <c r="F849" s="3" t="s">
        <v>23</v>
      </c>
      <c r="G849" s="3">
        <f t="shared" si="82"/>
        <v>15</v>
      </c>
      <c r="H849" s="3" t="s">
        <v>764</v>
      </c>
      <c r="I849" s="3" t="str">
        <f>VLOOKUP($H849,Customers!$A$1:$I$721,2,FALSE)</f>
        <v>Divya Khanna</v>
      </c>
      <c r="J849" s="3" t="str">
        <f>VLOOKUP($H849,Customers!$A$1:$I$721,3,FALSE)</f>
        <v>Female</v>
      </c>
      <c r="K849" s="3">
        <f>VLOOKUP($H849,Customers!$A$1:$I$721,4,FALSE)</f>
        <v>41</v>
      </c>
      <c r="L849" s="3" t="str">
        <f>VLOOKUP($H849,Customers!$A$1:$I$721,5,FALSE)</f>
        <v>Gurugram</v>
      </c>
      <c r="M849" s="3" t="str">
        <f>VLOOKUP($H849,Customers!$A$1:$I$721,6,FALSE)</f>
        <v>Haryana</v>
      </c>
      <c r="N849" s="3" t="str">
        <f>VLOOKUP($H849,Customers!$A$1:$I$721,7,FALSE)</f>
        <v>Engineer</v>
      </c>
      <c r="O849" s="3">
        <f>VLOOKUP($H849,Customers!$A$1:$I$721,8,FALSE)</f>
        <v>1260000</v>
      </c>
      <c r="P849" s="3" t="str">
        <f>VLOOKUP($H849,Customers!$A$1:$I$721,9,FALSE)</f>
        <v>Individual</v>
      </c>
      <c r="Q849" s="3" t="s">
        <v>283</v>
      </c>
      <c r="R849" s="3" t="str" cm="1">
        <f t="array" ref="R849:Y849">VLOOKUP($Q849,Cars[],{2,3,4,5,6,7,8,9},FALSE)</f>
        <v>Mahindra</v>
      </c>
      <c r="S849" s="3" t="str">
        <v>Thar</v>
      </c>
      <c r="T849" s="3" t="str">
        <v>SUV</v>
      </c>
      <c r="U849" s="3" t="str">
        <v>Diesel</v>
      </c>
      <c r="V849" s="3" t="str">
        <v>Manual</v>
      </c>
      <c r="W849" s="3">
        <v>1250000</v>
      </c>
      <c r="X849" s="3">
        <v>2020</v>
      </c>
      <c r="Y849" s="3">
        <v>2</v>
      </c>
      <c r="Z849" s="3" t="s">
        <v>51</v>
      </c>
      <c r="AA849" s="3" t="str">
        <f>VLOOKUP(Z849,Dealers[],5,FALSE)</f>
        <v>North</v>
      </c>
      <c r="AB849" s="3" t="str" cm="1">
        <f t="array" ref="AB849:AE849">VLOOKUP($Z849,Dealers[],{2,7,8,9},FALSE)</f>
        <v>Panipat Motors</v>
      </c>
      <c r="AC849" s="3">
        <v>2012</v>
      </c>
      <c r="AD849" s="3">
        <v>10000</v>
      </c>
      <c r="AE849" s="3">
        <v>4.2</v>
      </c>
      <c r="AF849" s="3" t="s">
        <v>413</v>
      </c>
      <c r="AG849" s="3" t="str">
        <f>VLOOKUP($AF849,SalesPerson[],2,FALSE)</f>
        <v>Varun Das</v>
      </c>
      <c r="AH849" s="3">
        <f>_xlfn.XLOOKUP(AG849,Salespersons!$B:$B,Salespersons!$G:$G,,0)</f>
        <v>8</v>
      </c>
      <c r="AI849" s="3" t="str">
        <f>_xlfn.XLOOKUP(AG849,Salespersons!$B:$B,Salespersons!$I:$I,,0)</f>
        <v>True</v>
      </c>
      <c r="AJ849" s="3" t="s">
        <v>45</v>
      </c>
      <c r="AK849" s="14">
        <f t="shared" si="78"/>
        <v>1.6799999999999999E-2</v>
      </c>
      <c r="AL849" s="5">
        <v>21000</v>
      </c>
      <c r="AM849" s="5">
        <f t="shared" si="79"/>
        <v>1229000</v>
      </c>
      <c r="AN849" s="16">
        <f t="shared" si="83"/>
        <v>12.29</v>
      </c>
      <c r="AO849" s="3" t="s">
        <v>95</v>
      </c>
      <c r="AP849" s="3" t="s">
        <v>32</v>
      </c>
      <c r="AQ849" s="3" t="s">
        <v>53</v>
      </c>
      <c r="AR849" s="3" t="s">
        <v>24</v>
      </c>
      <c r="AS849" s="3" t="str" cm="1">
        <f t="array" ref="AS849:AW849">VLOOKUP($A849,Feedback[],{2,4,5,6,7},FALSE)</f>
        <v>FB0436</v>
      </c>
      <c r="AT849" s="3">
        <v>3</v>
      </c>
      <c r="AU849" s="3">
        <v>6</v>
      </c>
      <c r="AV849" s="3" t="str">
        <v>Email</v>
      </c>
      <c r="AW849" s="3" t="str">
        <v>None</v>
      </c>
    </row>
    <row r="850" spans="1:49" x14ac:dyDescent="0.3">
      <c r="A850" s="3" t="s">
        <v>1531</v>
      </c>
      <c r="B850" s="4">
        <v>46138</v>
      </c>
      <c r="C850" s="4" t="str">
        <f t="shared" si="80"/>
        <v>Apr</v>
      </c>
      <c r="D850" s="4" t="str">
        <f t="shared" si="81"/>
        <v>2026</v>
      </c>
      <c r="E850" s="4">
        <v>46166</v>
      </c>
      <c r="F850" s="3" t="s">
        <v>23</v>
      </c>
      <c r="G850" s="3">
        <f t="shared" si="82"/>
        <v>28</v>
      </c>
      <c r="H850" s="3" t="s">
        <v>358</v>
      </c>
      <c r="I850" s="3" t="str">
        <f>VLOOKUP($H850,Customers!$A$1:$I$721,2,FALSE)</f>
        <v>Jatin Rao</v>
      </c>
      <c r="J850" s="3" t="str">
        <f>VLOOKUP($H850,Customers!$A$1:$I$721,3,FALSE)</f>
        <v>Male</v>
      </c>
      <c r="K850" s="3">
        <f>VLOOKUP($H850,Customers!$A$1:$I$721,4,FALSE)</f>
        <v>57</v>
      </c>
      <c r="L850" s="3" t="str">
        <f>VLOOKUP($H850,Customers!$A$1:$I$721,5,FALSE)</f>
        <v>Lucknow</v>
      </c>
      <c r="M850" s="3" t="str">
        <f>VLOOKUP($H850,Customers!$A$1:$I$721,6,FALSE)</f>
        <v>Uttar Pradesh</v>
      </c>
      <c r="N850" s="3" t="str">
        <f>VLOOKUP($H850,Customers!$A$1:$I$721,7,FALSE)</f>
        <v>Salaried - Government</v>
      </c>
      <c r="O850" s="3">
        <f>VLOOKUP($H850,Customers!$A$1:$I$721,8,FALSE)</f>
        <v>680000</v>
      </c>
      <c r="P850" s="3" t="str">
        <f>VLOOKUP($H850,Customers!$A$1:$I$721,9,FALSE)</f>
        <v>Individual</v>
      </c>
      <c r="Q850" s="3" t="s">
        <v>42</v>
      </c>
      <c r="R850" s="3" t="str" cm="1">
        <f t="array" ref="R850:Y850">VLOOKUP($Q850,Cars[],{2,3,4,5,6,7,8,9},FALSE)</f>
        <v>Maruti Suzuki</v>
      </c>
      <c r="S850" s="3" t="str">
        <v>Swift</v>
      </c>
      <c r="T850" s="3" t="str">
        <v>Hatchback</v>
      </c>
      <c r="U850" s="3" t="str">
        <v>Petrol</v>
      </c>
      <c r="V850" s="3" t="str">
        <v>Manual</v>
      </c>
      <c r="W850" s="3">
        <v>650000</v>
      </c>
      <c r="X850" s="3">
        <v>2024</v>
      </c>
      <c r="Y850" s="3">
        <v>3</v>
      </c>
      <c r="Z850" s="3" t="s">
        <v>112</v>
      </c>
      <c r="AA850" s="3" t="str">
        <f>VLOOKUP(Z850,Dealers[],5,FALSE)</f>
        <v>North</v>
      </c>
      <c r="AB850" s="3" t="str" cm="1">
        <f t="array" ref="AB850:AE850">VLOOKUP($Z850,Dealers[],{2,7,8,9},FALSE)</f>
        <v>Noida Car World</v>
      </c>
      <c r="AC850" s="3">
        <v>2007</v>
      </c>
      <c r="AD850" s="3">
        <v>10000</v>
      </c>
      <c r="AE850" s="3">
        <v>3.8</v>
      </c>
      <c r="AF850" s="3" t="s">
        <v>271</v>
      </c>
      <c r="AG850" s="3" t="str">
        <f>VLOOKUP($AF850,SalesPerson[],2,FALSE)</f>
        <v>Ankit Malhotra</v>
      </c>
      <c r="AH850" s="3">
        <f>_xlfn.XLOOKUP(AG850,Salespersons!$B:$B,Salespersons!$G:$G,,0)</f>
        <v>6</v>
      </c>
      <c r="AI850" s="3" t="str">
        <f>_xlfn.XLOOKUP(AG850,Salespersons!$B:$B,Salespersons!$I:$I,,0)</f>
        <v>True</v>
      </c>
      <c r="AJ850" s="3" t="s">
        <v>75</v>
      </c>
      <c r="AK850" s="14">
        <f t="shared" si="78"/>
        <v>0</v>
      </c>
      <c r="AL850" s="5">
        <v>0</v>
      </c>
      <c r="AM850" s="5">
        <f t="shared" si="79"/>
        <v>650000</v>
      </c>
      <c r="AN850" s="16">
        <f t="shared" si="83"/>
        <v>6.5</v>
      </c>
      <c r="AO850" s="3" t="s">
        <v>31</v>
      </c>
      <c r="AP850" s="3" t="s">
        <v>32</v>
      </c>
      <c r="AQ850" s="3" t="s">
        <v>33</v>
      </c>
      <c r="AR850" s="3" t="s">
        <v>24</v>
      </c>
      <c r="AS850" s="3" t="str" cm="1">
        <f t="array" ref="AS850:AW850">VLOOKUP($A850,Feedback[],{2,4,5,6,7},FALSE)</f>
        <v>FB0437</v>
      </c>
      <c r="AT850" s="3">
        <v>4</v>
      </c>
      <c r="AU850" s="3">
        <v>7</v>
      </c>
      <c r="AV850" s="3" t="str">
        <v>Dealer Visit</v>
      </c>
      <c r="AW850" s="3" t="str">
        <v>None</v>
      </c>
    </row>
    <row r="851" spans="1:49" x14ac:dyDescent="0.3">
      <c r="A851" s="3" t="s">
        <v>1532</v>
      </c>
      <c r="B851" s="4">
        <v>46140</v>
      </c>
      <c r="C851" s="4" t="str">
        <f t="shared" si="80"/>
        <v>Apr</v>
      </c>
      <c r="D851" s="4" t="str">
        <f t="shared" si="81"/>
        <v>2026</v>
      </c>
      <c r="E851" s="4">
        <v>46151</v>
      </c>
      <c r="F851" s="3" t="s">
        <v>23</v>
      </c>
      <c r="G851" s="3">
        <f t="shared" si="82"/>
        <v>11</v>
      </c>
      <c r="H851" s="3" t="s">
        <v>1533</v>
      </c>
      <c r="I851" s="3" t="str">
        <f>VLOOKUP($H851,Customers!$A$1:$I$721,2,FALSE)</f>
        <v>Ayesha Gupta</v>
      </c>
      <c r="J851" s="3" t="str">
        <f>VLOOKUP($H851,Customers!$A$1:$I$721,3,FALSE)</f>
        <v>Female</v>
      </c>
      <c r="K851" s="3">
        <f>VLOOKUP($H851,Customers!$A$1:$I$721,4,FALSE)</f>
        <v>44</v>
      </c>
      <c r="L851" s="3" t="str">
        <f>VLOOKUP($H851,Customers!$A$1:$I$721,5,FALSE)</f>
        <v>Patna</v>
      </c>
      <c r="M851" s="3" t="str">
        <f>VLOOKUP($H851,Customers!$A$1:$I$721,6,FALSE)</f>
        <v>Bihar</v>
      </c>
      <c r="N851" s="3" t="str">
        <f>VLOOKUP($H851,Customers!$A$1:$I$721,7,FALSE)</f>
        <v>Engineer</v>
      </c>
      <c r="O851" s="3">
        <f>VLOOKUP($H851,Customers!$A$1:$I$721,8,FALSE)</f>
        <v>2170000</v>
      </c>
      <c r="P851" s="3" t="str">
        <f>VLOOKUP($H851,Customers!$A$1:$I$721,9,FALSE)</f>
        <v>Individual</v>
      </c>
      <c r="Q851" s="3" t="s">
        <v>195</v>
      </c>
      <c r="R851" s="3" t="str" cm="1">
        <f t="array" ref="R851:Y851">VLOOKUP($Q851,Cars[],{2,3,4,5,6,7,8,9},FALSE)</f>
        <v>Renault</v>
      </c>
      <c r="S851" s="3" t="str">
        <v>Kiger</v>
      </c>
      <c r="T851" s="3" t="str">
        <v>SUV</v>
      </c>
      <c r="U851" s="3" t="str">
        <v>Petrol</v>
      </c>
      <c r="V851" s="3" t="str">
        <v>Manual</v>
      </c>
      <c r="W851" s="3">
        <v>700000</v>
      </c>
      <c r="X851" s="3">
        <v>2021</v>
      </c>
      <c r="Y851" s="3">
        <v>4</v>
      </c>
      <c r="Z851" s="3" t="s">
        <v>249</v>
      </c>
      <c r="AA851" s="3" t="str">
        <f>VLOOKUP(Z851,Dealers[],5,FALSE)</f>
        <v>East</v>
      </c>
      <c r="AB851" s="3" t="str" cm="1">
        <f t="array" ref="AB851:AE851">VLOOKUP($Z851,Dealers[],{2,7,8,9},FALSE)</f>
        <v>Patna Autoplex</v>
      </c>
      <c r="AC851" s="3">
        <v>2007</v>
      </c>
      <c r="AD851" s="3">
        <v>8000</v>
      </c>
      <c r="AE851" s="3">
        <v>3.9</v>
      </c>
      <c r="AF851" s="3" t="s">
        <v>396</v>
      </c>
      <c r="AG851" s="3" t="str">
        <f>VLOOKUP($AF851,SalesPerson[],2,FALSE)</f>
        <v>Akash Pillai</v>
      </c>
      <c r="AH851" s="3">
        <f>_xlfn.XLOOKUP(AG851,Salespersons!$B:$B,Salespersons!$G:$G,,0)</f>
        <v>7</v>
      </c>
      <c r="AI851" s="3" t="str">
        <f>_xlfn.XLOOKUP(AG851,Salespersons!$B:$B,Salespersons!$I:$I,,0)</f>
        <v>True</v>
      </c>
      <c r="AJ851" s="3" t="s">
        <v>19</v>
      </c>
      <c r="AK851" s="14">
        <f t="shared" si="78"/>
        <v>3.8571428571428569E-2</v>
      </c>
      <c r="AL851" s="5">
        <v>27000</v>
      </c>
      <c r="AM851" s="5">
        <f t="shared" si="79"/>
        <v>673000</v>
      </c>
      <c r="AN851" s="16">
        <f t="shared" si="83"/>
        <v>6.73</v>
      </c>
      <c r="AO851" s="3" t="s">
        <v>31</v>
      </c>
      <c r="AP851" s="3" t="s">
        <v>32</v>
      </c>
      <c r="AQ851" s="3" t="s">
        <v>22</v>
      </c>
      <c r="AR851" s="3" t="s">
        <v>24</v>
      </c>
      <c r="AS851" s="3" t="s">
        <v>4646</v>
      </c>
      <c r="AT851" s="3" t="s">
        <v>4646</v>
      </c>
      <c r="AU851" s="3" t="s">
        <v>4646</v>
      </c>
      <c r="AV851" s="3" t="s">
        <v>4646</v>
      </c>
      <c r="AW851" s="3" t="s">
        <v>4646</v>
      </c>
    </row>
    <row r="852" spans="1:49" x14ac:dyDescent="0.3">
      <c r="A852" s="3" t="s">
        <v>1534</v>
      </c>
      <c r="B852" s="4">
        <v>46141</v>
      </c>
      <c r="C852" s="4" t="str">
        <f t="shared" si="80"/>
        <v>Apr</v>
      </c>
      <c r="D852" s="4" t="str">
        <f t="shared" si="81"/>
        <v>2026</v>
      </c>
      <c r="E852" s="4">
        <v>46158</v>
      </c>
      <c r="F852" s="3" t="s">
        <v>23</v>
      </c>
      <c r="G852" s="3">
        <f t="shared" si="82"/>
        <v>17</v>
      </c>
      <c r="H852" s="3" t="s">
        <v>1535</v>
      </c>
      <c r="I852" s="3" t="str">
        <f>VLOOKUP($H852,Customers!$A$1:$I$721,2,FALSE)</f>
        <v>Karan Joshi</v>
      </c>
      <c r="J852" s="3" t="str">
        <f>VLOOKUP($H852,Customers!$A$1:$I$721,3,FALSE)</f>
        <v>Male</v>
      </c>
      <c r="K852" s="3">
        <f>VLOOKUP($H852,Customers!$A$1:$I$721,4,FALSE)</f>
        <v>48</v>
      </c>
      <c r="L852" s="3" t="str">
        <f>VLOOKUP($H852,Customers!$A$1:$I$721,5,FALSE)</f>
        <v>Mysuru</v>
      </c>
      <c r="M852" s="3" t="str">
        <f>VLOOKUP($H852,Customers!$A$1:$I$721,6,FALSE)</f>
        <v>Karnataka</v>
      </c>
      <c r="N852" s="3" t="str">
        <f>VLOOKUP($H852,Customers!$A$1:$I$721,7,FALSE)</f>
        <v>Salaried - Private</v>
      </c>
      <c r="O852" s="3">
        <f>VLOOKUP($H852,Customers!$A$1:$I$721,8,FALSE)</f>
        <v>1600000</v>
      </c>
      <c r="P852" s="3" t="str">
        <f>VLOOKUP($H852,Customers!$A$1:$I$721,9,FALSE)</f>
        <v>Individual</v>
      </c>
      <c r="Q852" s="3" t="s">
        <v>167</v>
      </c>
      <c r="R852" s="3" t="str" cm="1">
        <f t="array" ref="R852:Y852">VLOOKUP($Q852,Cars[],{2,3,4,5,6,7,8,9},FALSE)</f>
        <v>Hyundai</v>
      </c>
      <c r="S852" s="3" t="str">
        <v>Alcazar</v>
      </c>
      <c r="T852" s="3" t="str">
        <v>SUV</v>
      </c>
      <c r="U852" s="3" t="str">
        <v>Diesel</v>
      </c>
      <c r="V852" s="3" t="str">
        <v>Automatic</v>
      </c>
      <c r="W852" s="3">
        <v>1700000</v>
      </c>
      <c r="X852" s="3">
        <v>2024</v>
      </c>
      <c r="Y852" s="3">
        <v>2</v>
      </c>
      <c r="Z852" s="3" t="s">
        <v>104</v>
      </c>
      <c r="AA852" s="3" t="str">
        <f>VLOOKUP(Z852,Dealers[],5,FALSE)</f>
        <v>South</v>
      </c>
      <c r="AB852" s="3" t="str" cm="1">
        <f t="array" ref="AB852:AE852">VLOOKUP($Z852,Dealers[],{2,7,8,9},FALSE)</f>
        <v>Mysuru Auto Hub</v>
      </c>
      <c r="AC852" s="3">
        <v>2006</v>
      </c>
      <c r="AD852" s="3">
        <v>4500</v>
      </c>
      <c r="AE852" s="3">
        <v>4.5999999999999996</v>
      </c>
      <c r="AF852" s="3" t="s">
        <v>266</v>
      </c>
      <c r="AG852" s="3" t="str">
        <f>VLOOKUP($AF852,SalesPerson[],2,FALSE)</f>
        <v>Divya Jain</v>
      </c>
      <c r="AH852" s="3">
        <f>_xlfn.XLOOKUP(AG852,Salespersons!$B:$B,Salespersons!$G:$G,,0)</f>
        <v>7</v>
      </c>
      <c r="AI852" s="3" t="str">
        <f>_xlfn.XLOOKUP(AG852,Salespersons!$B:$B,Salespersons!$I:$I,,0)</f>
        <v>True</v>
      </c>
      <c r="AJ852" s="3" t="s">
        <v>253</v>
      </c>
      <c r="AK852" s="14">
        <f t="shared" si="78"/>
        <v>0</v>
      </c>
      <c r="AL852" s="5">
        <v>0</v>
      </c>
      <c r="AM852" s="5">
        <f t="shared" si="79"/>
        <v>1700000</v>
      </c>
      <c r="AN852" s="16">
        <f t="shared" si="83"/>
        <v>17</v>
      </c>
      <c r="AO852" s="3" t="s">
        <v>20</v>
      </c>
      <c r="AP852" s="3" t="s">
        <v>21</v>
      </c>
      <c r="AQ852" s="3" t="s">
        <v>46</v>
      </c>
      <c r="AR852" s="3" t="s">
        <v>24</v>
      </c>
      <c r="AS852" s="3" t="s">
        <v>4646</v>
      </c>
      <c r="AT852" s="3" t="s">
        <v>4646</v>
      </c>
      <c r="AU852" s="3" t="s">
        <v>4646</v>
      </c>
      <c r="AV852" s="3" t="s">
        <v>4646</v>
      </c>
      <c r="AW852" s="3" t="s">
        <v>4646</v>
      </c>
    </row>
    <row r="853" spans="1:49" x14ac:dyDescent="0.3">
      <c r="A853" s="3" t="s">
        <v>1536</v>
      </c>
      <c r="B853" s="4">
        <v>46142</v>
      </c>
      <c r="C853" s="4" t="str">
        <f t="shared" si="80"/>
        <v>Apr</v>
      </c>
      <c r="D853" s="4" t="str">
        <f t="shared" si="81"/>
        <v>2026</v>
      </c>
      <c r="E853" s="4">
        <v>46154</v>
      </c>
      <c r="F853" s="3" t="s">
        <v>23</v>
      </c>
      <c r="G853" s="3">
        <f t="shared" si="82"/>
        <v>12</v>
      </c>
      <c r="H853" s="3" t="s">
        <v>1537</v>
      </c>
      <c r="I853" s="3" t="str">
        <f>VLOOKUP($H853,Customers!$A$1:$I$721,2,FALSE)</f>
        <v>Meera Iyer</v>
      </c>
      <c r="J853" s="3" t="str">
        <f>VLOOKUP($H853,Customers!$A$1:$I$721,3,FALSE)</f>
        <v>Female</v>
      </c>
      <c r="K853" s="3">
        <f>VLOOKUP($H853,Customers!$A$1:$I$721,4,FALSE)</f>
        <v>32</v>
      </c>
      <c r="L853" s="3" t="str">
        <f>VLOOKUP($H853,Customers!$A$1:$I$721,5,FALSE)</f>
        <v>Chandigarh</v>
      </c>
      <c r="M853" s="3" t="str">
        <f>VLOOKUP($H853,Customers!$A$1:$I$721,6,FALSE)</f>
        <v>Chandigarh</v>
      </c>
      <c r="N853" s="3" t="str">
        <f>VLOOKUP($H853,Customers!$A$1:$I$721,7,FALSE)</f>
        <v>Salaried - Private</v>
      </c>
      <c r="O853" s="3">
        <f>VLOOKUP($H853,Customers!$A$1:$I$721,8,FALSE)</f>
        <v>1020000</v>
      </c>
      <c r="P853" s="3" t="str">
        <f>VLOOKUP($H853,Customers!$A$1:$I$721,9,FALSE)</f>
        <v>Individual</v>
      </c>
      <c r="Q853" s="3" t="s">
        <v>213</v>
      </c>
      <c r="R853" s="3" t="str" cm="1">
        <f t="array" ref="R853:Y853">VLOOKUP($Q853,Cars[],{2,3,4,5,6,7,8,9},FALSE)</f>
        <v>Kia</v>
      </c>
      <c r="S853" s="3" t="str">
        <v>Sonet</v>
      </c>
      <c r="T853" s="3" t="str">
        <v>SUV</v>
      </c>
      <c r="U853" s="3" t="str">
        <v>Diesel</v>
      </c>
      <c r="V853" s="3" t="str">
        <v>Manual</v>
      </c>
      <c r="W853" s="3">
        <v>950000</v>
      </c>
      <c r="X853" s="3">
        <v>2024</v>
      </c>
      <c r="Y853" s="3">
        <v>4</v>
      </c>
      <c r="Z853" s="3" t="s">
        <v>209</v>
      </c>
      <c r="AA853" s="3" t="str">
        <f>VLOOKUP(Z853,Dealers[],5,FALSE)</f>
        <v>West</v>
      </c>
      <c r="AB853" s="3" t="str" cm="1">
        <f t="array" ref="AB853:AE853">VLOOKUP($Z853,Dealers[],{2,7,8,9},FALSE)</f>
        <v>Ahmedabad Auto Hub</v>
      </c>
      <c r="AC853" s="3">
        <v>2011</v>
      </c>
      <c r="AD853" s="3">
        <v>12000</v>
      </c>
      <c r="AE853" s="3">
        <v>3.8</v>
      </c>
      <c r="AF853" s="3" t="s">
        <v>367</v>
      </c>
      <c r="AG853" s="3" t="str">
        <f>VLOOKUP($AF853,SalesPerson[],2,FALSE)</f>
        <v>Arjun Pillai</v>
      </c>
      <c r="AH853" s="3">
        <f>_xlfn.XLOOKUP(AG853,Salespersons!$B:$B,Salespersons!$G:$G,,0)</f>
        <v>6</v>
      </c>
      <c r="AI853" s="3" t="str">
        <f>_xlfn.XLOOKUP(AG853,Salespersons!$B:$B,Salespersons!$I:$I,,0)</f>
        <v>True</v>
      </c>
      <c r="AJ853" s="3" t="s">
        <v>78</v>
      </c>
      <c r="AK853" s="14">
        <f t="shared" si="78"/>
        <v>4.736842105263158E-2</v>
      </c>
      <c r="AL853" s="5">
        <v>45000</v>
      </c>
      <c r="AM853" s="5">
        <f t="shared" si="79"/>
        <v>905000</v>
      </c>
      <c r="AN853" s="16">
        <f t="shared" si="83"/>
        <v>9.0500000000000007</v>
      </c>
      <c r="AO853" s="3" t="s">
        <v>31</v>
      </c>
      <c r="AP853" s="3" t="s">
        <v>227</v>
      </c>
      <c r="AQ853" s="3" t="s">
        <v>53</v>
      </c>
      <c r="AR853" s="3" t="s">
        <v>47</v>
      </c>
      <c r="AS853" s="3" t="str" cm="1">
        <f t="array" ref="AS853:AW853">VLOOKUP($A853,Feedback[],{2,4,5,6,7},FALSE)</f>
        <v>FB0438</v>
      </c>
      <c r="AT853" s="3">
        <v>4</v>
      </c>
      <c r="AU853" s="3">
        <v>8</v>
      </c>
      <c r="AV853" s="3" t="str">
        <v>Email</v>
      </c>
      <c r="AW853" s="3" t="str">
        <v>None</v>
      </c>
    </row>
    <row r="854" spans="1:49" x14ac:dyDescent="0.3">
      <c r="A854" s="3" t="s">
        <v>1538</v>
      </c>
      <c r="B854" s="4">
        <v>46142</v>
      </c>
      <c r="C854" s="4" t="str">
        <f t="shared" si="80"/>
        <v>Apr</v>
      </c>
      <c r="D854" s="4" t="str">
        <f t="shared" si="81"/>
        <v>2026</v>
      </c>
      <c r="E854" s="4">
        <v>46148</v>
      </c>
      <c r="F854" s="3" t="s">
        <v>23</v>
      </c>
      <c r="G854" s="3">
        <f t="shared" si="82"/>
        <v>6</v>
      </c>
      <c r="H854" s="3" t="s">
        <v>882</v>
      </c>
      <c r="I854" s="3" t="str">
        <f>VLOOKUP($H854,Customers!$A$1:$I$721,2,FALSE)</f>
        <v>Sneha Kapoor</v>
      </c>
      <c r="J854" s="3" t="str">
        <f>VLOOKUP($H854,Customers!$A$1:$I$721,3,FALSE)</f>
        <v>Female</v>
      </c>
      <c r="K854" s="3">
        <f>VLOOKUP($H854,Customers!$A$1:$I$721,4,FALSE)</f>
        <v>35</v>
      </c>
      <c r="L854" s="3" t="str">
        <f>VLOOKUP($H854,Customers!$A$1:$I$721,5,FALSE)</f>
        <v>Kochi</v>
      </c>
      <c r="M854" s="3" t="str">
        <f>VLOOKUP($H854,Customers!$A$1:$I$721,6,FALSE)</f>
        <v>Kerala</v>
      </c>
      <c r="N854" s="3" t="str">
        <f>VLOOKUP($H854,Customers!$A$1:$I$721,7,FALSE)</f>
        <v>Engineer</v>
      </c>
      <c r="O854" s="3">
        <f>VLOOKUP($H854,Customers!$A$1:$I$721,8,FALSE)</f>
        <v>880000</v>
      </c>
      <c r="P854" s="3" t="str">
        <f>VLOOKUP($H854,Customers!$A$1:$I$721,9,FALSE)</f>
        <v>Individual</v>
      </c>
      <c r="Q854" s="3" t="s">
        <v>42</v>
      </c>
      <c r="R854" s="3" t="str" cm="1">
        <f t="array" ref="R854:Y854">VLOOKUP($Q854,Cars[],{2,3,4,5,6,7,8,9},FALSE)</f>
        <v>Maruti Suzuki</v>
      </c>
      <c r="S854" s="3" t="str">
        <v>Swift</v>
      </c>
      <c r="T854" s="3" t="str">
        <v>Hatchback</v>
      </c>
      <c r="U854" s="3" t="str">
        <v>Petrol</v>
      </c>
      <c r="V854" s="3" t="str">
        <v>Manual</v>
      </c>
      <c r="W854" s="3">
        <v>650000</v>
      </c>
      <c r="X854" s="3">
        <v>2024</v>
      </c>
      <c r="Y854" s="3">
        <v>3</v>
      </c>
      <c r="Z854" s="3" t="s">
        <v>304</v>
      </c>
      <c r="AA854" s="3" t="str">
        <f>VLOOKUP(Z854,Dealers[],5,FALSE)</f>
        <v>South</v>
      </c>
      <c r="AB854" s="3" t="str" cm="1">
        <f t="array" ref="AB854:AE854">VLOOKUP($Z854,Dealers[],{2,7,8,9},FALSE)</f>
        <v>Kochi Auto Hub</v>
      </c>
      <c r="AC854" s="3">
        <v>2013</v>
      </c>
      <c r="AD854" s="3">
        <v>12000</v>
      </c>
      <c r="AE854" s="3">
        <v>4.2</v>
      </c>
      <c r="AF854" s="3" t="s">
        <v>305</v>
      </c>
      <c r="AG854" s="3" t="str">
        <f>VLOOKUP($AF854,SalesPerson[],2,FALSE)</f>
        <v>Meera Saini</v>
      </c>
      <c r="AH854" s="3">
        <f>_xlfn.XLOOKUP(AG854,Salespersons!$B:$B,Salespersons!$G:$G,,0)</f>
        <v>8</v>
      </c>
      <c r="AI854" s="3" t="str">
        <f>_xlfn.XLOOKUP(AG854,Salespersons!$B:$B,Salespersons!$I:$I,,0)</f>
        <v>True</v>
      </c>
      <c r="AJ854" s="3" t="s">
        <v>78</v>
      </c>
      <c r="AK854" s="14">
        <f t="shared" si="78"/>
        <v>3.2307692307692308E-2</v>
      </c>
      <c r="AL854" s="5">
        <v>21000</v>
      </c>
      <c r="AM854" s="5">
        <f t="shared" si="79"/>
        <v>629000</v>
      </c>
      <c r="AN854" s="16">
        <f t="shared" si="83"/>
        <v>6.29</v>
      </c>
      <c r="AO854" s="3" t="s">
        <v>20</v>
      </c>
      <c r="AP854" s="3" t="s">
        <v>21</v>
      </c>
      <c r="AQ854" s="3" t="s">
        <v>53</v>
      </c>
      <c r="AR854" s="3" t="s">
        <v>24</v>
      </c>
      <c r="AS854" s="3" t="str" cm="1">
        <f t="array" ref="AS854:AW854">VLOOKUP($A854,Feedback[],{2,4,5,6,7},FALSE)</f>
        <v>FB0439</v>
      </c>
      <c r="AT854" s="3">
        <v>4</v>
      </c>
      <c r="AU854" s="3">
        <v>8</v>
      </c>
      <c r="AV854" s="3" t="str">
        <v>Online Survey</v>
      </c>
      <c r="AW854" s="3" t="str">
        <v>None</v>
      </c>
    </row>
    <row r="855" spans="1:49" x14ac:dyDescent="0.3">
      <c r="A855" s="3" t="s">
        <v>1539</v>
      </c>
      <c r="B855" s="4">
        <v>46142</v>
      </c>
      <c r="C855" s="4" t="str">
        <f t="shared" si="80"/>
        <v>Apr</v>
      </c>
      <c r="D855" s="4" t="str">
        <f t="shared" si="81"/>
        <v>2026</v>
      </c>
      <c r="E855" s="4">
        <v>46158</v>
      </c>
      <c r="F855" s="3" t="s">
        <v>23</v>
      </c>
      <c r="G855" s="3">
        <f t="shared" si="82"/>
        <v>16</v>
      </c>
      <c r="H855" s="3" t="s">
        <v>353</v>
      </c>
      <c r="I855" s="3" t="str">
        <f>VLOOKUP($H855,Customers!$A$1:$I$721,2,FALSE)</f>
        <v>Arjun Sharma</v>
      </c>
      <c r="J855" s="3" t="str">
        <f>VLOOKUP($H855,Customers!$A$1:$I$721,3,FALSE)</f>
        <v>Male</v>
      </c>
      <c r="K855" s="3">
        <f>VLOOKUP($H855,Customers!$A$1:$I$721,4,FALSE)</f>
        <v>48</v>
      </c>
      <c r="L855" s="3" t="str">
        <f>VLOOKUP($H855,Customers!$A$1:$I$721,5,FALSE)</f>
        <v>Patna</v>
      </c>
      <c r="M855" s="3" t="str">
        <f>VLOOKUP($H855,Customers!$A$1:$I$721,6,FALSE)</f>
        <v>Bihar</v>
      </c>
      <c r="N855" s="3" t="str">
        <f>VLOOKUP($H855,Customers!$A$1:$I$721,7,FALSE)</f>
        <v>Salaried - Private</v>
      </c>
      <c r="O855" s="3">
        <f>VLOOKUP($H855,Customers!$A$1:$I$721,8,FALSE)</f>
        <v>1220000</v>
      </c>
      <c r="P855" s="3" t="str">
        <f>VLOOKUP($H855,Customers!$A$1:$I$721,9,FALSE)</f>
        <v>Individual</v>
      </c>
      <c r="Q855" s="3" t="s">
        <v>92</v>
      </c>
      <c r="R855" s="3" t="str" cm="1">
        <f t="array" ref="R855:Y855">VLOOKUP($Q855,Cars[],{2,3,4,5,6,7,8,9},FALSE)</f>
        <v>Hyundai</v>
      </c>
      <c r="S855" s="3" t="str">
        <v>Verna</v>
      </c>
      <c r="T855" s="3" t="str">
        <v>Sedan</v>
      </c>
      <c r="U855" s="3" t="str">
        <v>Petrol</v>
      </c>
      <c r="V855" s="3" t="str">
        <v>Automatic</v>
      </c>
      <c r="W855" s="3">
        <v>1100000</v>
      </c>
      <c r="X855" s="3">
        <v>2023</v>
      </c>
      <c r="Y855" s="3">
        <v>2</v>
      </c>
      <c r="Z855" s="3" t="s">
        <v>249</v>
      </c>
      <c r="AA855" s="3" t="str">
        <f>VLOOKUP(Z855,Dealers[],5,FALSE)</f>
        <v>East</v>
      </c>
      <c r="AB855" s="3" t="str" cm="1">
        <f t="array" ref="AB855:AE855">VLOOKUP($Z855,Dealers[],{2,7,8,9},FALSE)</f>
        <v>Patna Autoplex</v>
      </c>
      <c r="AC855" s="3">
        <v>2007</v>
      </c>
      <c r="AD855" s="3">
        <v>8000</v>
      </c>
      <c r="AE855" s="3">
        <v>3.9</v>
      </c>
      <c r="AF855" s="3" t="s">
        <v>457</v>
      </c>
      <c r="AG855" s="3" t="str">
        <f>VLOOKUP($AF855,SalesPerson[],2,FALSE)</f>
        <v>Priya Singh</v>
      </c>
      <c r="AH855" s="3">
        <f>_xlfn.XLOOKUP(AG855,Salespersons!$B:$B,Salespersons!$G:$G,,0)</f>
        <v>7</v>
      </c>
      <c r="AI855" s="3" t="str">
        <f>_xlfn.XLOOKUP(AG855,Salespersons!$B:$B,Salespersons!$I:$I,,0)</f>
        <v>True</v>
      </c>
      <c r="AJ855" s="3" t="s">
        <v>59</v>
      </c>
      <c r="AK855" s="14">
        <f t="shared" si="78"/>
        <v>2.5454545454545455E-2</v>
      </c>
      <c r="AL855" s="5">
        <v>28000</v>
      </c>
      <c r="AM855" s="5">
        <f t="shared" si="79"/>
        <v>1072000</v>
      </c>
      <c r="AN855" s="16">
        <f t="shared" si="83"/>
        <v>10.72</v>
      </c>
      <c r="AO855" s="3" t="s">
        <v>20</v>
      </c>
      <c r="AP855" s="3" t="s">
        <v>21</v>
      </c>
      <c r="AQ855" s="3" t="s">
        <v>119</v>
      </c>
      <c r="AR855" s="3" t="s">
        <v>24</v>
      </c>
      <c r="AS855" s="3" t="str" cm="1">
        <f t="array" ref="AS855:AW855">VLOOKUP($A855,Feedback[],{2,4,5,6,7},FALSE)</f>
        <v>FB0440</v>
      </c>
      <c r="AT855" s="3">
        <v>4</v>
      </c>
      <c r="AU855" s="3">
        <v>8</v>
      </c>
      <c r="AV855" s="3" t="str">
        <v>Phone</v>
      </c>
      <c r="AW855" s="3" t="str">
        <v>None</v>
      </c>
    </row>
    <row r="856" spans="1:49" x14ac:dyDescent="0.3">
      <c r="A856" s="3" t="s">
        <v>1540</v>
      </c>
      <c r="B856" s="4">
        <v>46144</v>
      </c>
      <c r="C856" s="4" t="str">
        <f t="shared" si="80"/>
        <v>May</v>
      </c>
      <c r="D856" s="4" t="str">
        <f t="shared" si="81"/>
        <v>2026</v>
      </c>
      <c r="E856" s="4">
        <v>46157</v>
      </c>
      <c r="F856" s="3" t="s">
        <v>23</v>
      </c>
      <c r="G856" s="3">
        <f t="shared" si="82"/>
        <v>13</v>
      </c>
      <c r="H856" s="3" t="s">
        <v>1352</v>
      </c>
      <c r="I856" s="3" t="str">
        <f>VLOOKUP($H856,Customers!$A$1:$I$721,2,FALSE)</f>
        <v>Ashok Jain</v>
      </c>
      <c r="J856" s="3" t="str">
        <f>VLOOKUP($H856,Customers!$A$1:$I$721,3,FALSE)</f>
        <v>Male</v>
      </c>
      <c r="K856" s="3">
        <f>VLOOKUP($H856,Customers!$A$1:$I$721,4,FALSE)</f>
        <v>46</v>
      </c>
      <c r="L856" s="3" t="str">
        <f>VLOOKUP($H856,Customers!$A$1:$I$721,5,FALSE)</f>
        <v>Nagpur</v>
      </c>
      <c r="M856" s="3" t="str">
        <f>VLOOKUP($H856,Customers!$A$1:$I$721,6,FALSE)</f>
        <v>Maharashtra</v>
      </c>
      <c r="N856" s="3" t="str">
        <f>VLOOKUP($H856,Customers!$A$1:$I$721,7,FALSE)</f>
        <v>Farmer</v>
      </c>
      <c r="O856" s="3">
        <f>VLOOKUP($H856,Customers!$A$1:$I$721,8,FALSE)</f>
        <v>280000</v>
      </c>
      <c r="P856" s="3" t="str">
        <f>VLOOKUP($H856,Customers!$A$1:$I$721,9,FALSE)</f>
        <v>Individual</v>
      </c>
      <c r="Q856" s="3" t="s">
        <v>81</v>
      </c>
      <c r="R856" s="3" t="str" cm="1">
        <f t="array" ref="R856:Y856">VLOOKUP($Q856,Cars[],{2,3,4,5,6,7,8,9},FALSE)</f>
        <v>Tata</v>
      </c>
      <c r="S856" s="3" t="str">
        <v>Tiago</v>
      </c>
      <c r="T856" s="3" t="str">
        <v>Hatchback</v>
      </c>
      <c r="U856" s="3" t="str">
        <v>Petrol</v>
      </c>
      <c r="V856" s="3" t="str">
        <v>Manual</v>
      </c>
      <c r="W856" s="3">
        <v>570000</v>
      </c>
      <c r="X856" s="3">
        <v>2022</v>
      </c>
      <c r="Y856" s="3">
        <v>3</v>
      </c>
      <c r="Z856" s="3" t="s">
        <v>209</v>
      </c>
      <c r="AA856" s="3" t="str">
        <f>VLOOKUP(Z856,Dealers[],5,FALSE)</f>
        <v>West</v>
      </c>
      <c r="AB856" s="3" t="str" cm="1">
        <f t="array" ref="AB856:AE856">VLOOKUP($Z856,Dealers[],{2,7,8,9},FALSE)</f>
        <v>Ahmedabad Auto Hub</v>
      </c>
      <c r="AC856" s="3">
        <v>2011</v>
      </c>
      <c r="AD856" s="3">
        <v>12000</v>
      </c>
      <c r="AE856" s="3">
        <v>3.8</v>
      </c>
      <c r="AF856" s="3" t="s">
        <v>329</v>
      </c>
      <c r="AG856" s="3" t="str">
        <f>VLOOKUP($AF856,SalesPerson[],2,FALSE)</f>
        <v>Nitin Das</v>
      </c>
      <c r="AH856" s="3">
        <f>_xlfn.XLOOKUP(AG856,Salespersons!$B:$B,Salespersons!$G:$G,,0)</f>
        <v>5</v>
      </c>
      <c r="AI856" s="3" t="str">
        <f>_xlfn.XLOOKUP(AG856,Salespersons!$B:$B,Salespersons!$I:$I,,0)</f>
        <v>True</v>
      </c>
      <c r="AJ856" s="3" t="s">
        <v>75</v>
      </c>
      <c r="AK856" s="14">
        <f t="shared" si="78"/>
        <v>0</v>
      </c>
      <c r="AL856" s="5">
        <v>0</v>
      </c>
      <c r="AM856" s="5">
        <f t="shared" si="79"/>
        <v>570000</v>
      </c>
      <c r="AN856" s="16">
        <f t="shared" si="83"/>
        <v>5.7</v>
      </c>
      <c r="AO856" s="3" t="s">
        <v>95</v>
      </c>
      <c r="AP856" s="3" t="s">
        <v>100</v>
      </c>
      <c r="AQ856" s="3" t="s">
        <v>122</v>
      </c>
      <c r="AR856" s="3" t="s">
        <v>47</v>
      </c>
      <c r="AS856" s="3" t="s">
        <v>4646</v>
      </c>
      <c r="AT856" s="3" t="s">
        <v>4646</v>
      </c>
      <c r="AU856" s="3" t="s">
        <v>4646</v>
      </c>
      <c r="AV856" s="3" t="s">
        <v>4646</v>
      </c>
      <c r="AW856" s="3" t="s">
        <v>4646</v>
      </c>
    </row>
    <row r="857" spans="1:49" x14ac:dyDescent="0.3">
      <c r="A857" s="3" t="s">
        <v>1541</v>
      </c>
      <c r="B857" s="4">
        <v>46147</v>
      </c>
      <c r="C857" s="4" t="str">
        <f t="shared" si="80"/>
        <v>May</v>
      </c>
      <c r="D857" s="4" t="str">
        <f t="shared" si="81"/>
        <v>2026</v>
      </c>
      <c r="E857" s="4">
        <v>46175</v>
      </c>
      <c r="F857" s="3" t="s">
        <v>23</v>
      </c>
      <c r="G857" s="3">
        <f t="shared" si="82"/>
        <v>28</v>
      </c>
      <c r="H857" s="3" t="s">
        <v>1542</v>
      </c>
      <c r="I857" s="3" t="str">
        <f>VLOOKUP($H857,Customers!$A$1:$I$721,2,FALSE)</f>
        <v>Ramesh Singh</v>
      </c>
      <c r="J857" s="3" t="str">
        <f>VLOOKUP($H857,Customers!$A$1:$I$721,3,FALSE)</f>
        <v>Male</v>
      </c>
      <c r="K857" s="3">
        <f>VLOOKUP($H857,Customers!$A$1:$I$721,4,FALSE)</f>
        <v>53</v>
      </c>
      <c r="L857" s="3" t="str">
        <f>VLOOKUP($H857,Customers!$A$1:$I$721,5,FALSE)</f>
        <v>Kochi</v>
      </c>
      <c r="M857" s="3" t="str">
        <f>VLOOKUP($H857,Customers!$A$1:$I$721,6,FALSE)</f>
        <v>Kerala</v>
      </c>
      <c r="N857" s="3" t="str">
        <f>VLOOKUP($H857,Customers!$A$1:$I$721,7,FALSE)</f>
        <v>Farmer</v>
      </c>
      <c r="O857" s="3">
        <f>VLOOKUP($H857,Customers!$A$1:$I$721,8,FALSE)</f>
        <v>390000</v>
      </c>
      <c r="P857" s="3" t="str">
        <f>VLOOKUP($H857,Customers!$A$1:$I$721,9,FALSE)</f>
        <v>Individual</v>
      </c>
      <c r="Q857" s="3" t="s">
        <v>36</v>
      </c>
      <c r="R857" s="3" t="str" cm="1">
        <f t="array" ref="R857:Y857">VLOOKUP($Q857,Cars[],{2,3,4,5,6,7,8,9},FALSE)</f>
        <v>Tata</v>
      </c>
      <c r="S857" s="3" t="str">
        <v>Punch</v>
      </c>
      <c r="T857" s="3" t="str">
        <v>SUV</v>
      </c>
      <c r="U857" s="3" t="str">
        <v>Petrol</v>
      </c>
      <c r="V857" s="3" t="str">
        <v>Manual</v>
      </c>
      <c r="W857" s="3">
        <v>650000</v>
      </c>
      <c r="X857" s="3">
        <v>2021</v>
      </c>
      <c r="Y857" s="3">
        <v>3</v>
      </c>
      <c r="Z857" s="3" t="s">
        <v>304</v>
      </c>
      <c r="AA857" s="3" t="str">
        <f>VLOOKUP(Z857,Dealers[],5,FALSE)</f>
        <v>South</v>
      </c>
      <c r="AB857" s="3" t="str" cm="1">
        <f t="array" ref="AB857:AE857">VLOOKUP($Z857,Dealers[],{2,7,8,9},FALSE)</f>
        <v>Kochi Auto Hub</v>
      </c>
      <c r="AC857" s="3">
        <v>2013</v>
      </c>
      <c r="AD857" s="3">
        <v>12000</v>
      </c>
      <c r="AE857" s="3">
        <v>4.2</v>
      </c>
      <c r="AF857" s="3" t="s">
        <v>541</v>
      </c>
      <c r="AG857" s="3" t="str">
        <f>VLOOKUP($AF857,SalesPerson[],2,FALSE)</f>
        <v>Mohit Mehta</v>
      </c>
      <c r="AH857" s="3">
        <f>_xlfn.XLOOKUP(AG857,Salespersons!$B:$B,Salespersons!$G:$G,,0)</f>
        <v>6</v>
      </c>
      <c r="AI857" s="3" t="str">
        <f>_xlfn.XLOOKUP(AG857,Salespersons!$B:$B,Salespersons!$I:$I,,0)</f>
        <v>True</v>
      </c>
      <c r="AJ857" s="3" t="s">
        <v>78</v>
      </c>
      <c r="AK857" s="14">
        <f t="shared" si="78"/>
        <v>0</v>
      </c>
      <c r="AL857" s="5">
        <v>0</v>
      </c>
      <c r="AM857" s="5">
        <f t="shared" si="79"/>
        <v>650000</v>
      </c>
      <c r="AN857" s="16">
        <f t="shared" si="83"/>
        <v>6.5</v>
      </c>
      <c r="AO857" s="3" t="s">
        <v>31</v>
      </c>
      <c r="AP857" s="3" t="s">
        <v>39</v>
      </c>
      <c r="AQ857" s="3" t="s">
        <v>122</v>
      </c>
      <c r="AR857" s="3" t="s">
        <v>24</v>
      </c>
      <c r="AS857" s="3" t="s">
        <v>4646</v>
      </c>
      <c r="AT857" s="3" t="s">
        <v>4646</v>
      </c>
      <c r="AU857" s="3" t="s">
        <v>4646</v>
      </c>
      <c r="AV857" s="3" t="s">
        <v>4646</v>
      </c>
      <c r="AW857" s="3" t="s">
        <v>4646</v>
      </c>
    </row>
    <row r="858" spans="1:49" x14ac:dyDescent="0.3">
      <c r="A858" s="3" t="s">
        <v>1543</v>
      </c>
      <c r="B858" s="4">
        <v>46147</v>
      </c>
      <c r="C858" s="4" t="str">
        <f t="shared" si="80"/>
        <v>May</v>
      </c>
      <c r="D858" s="4" t="str">
        <f t="shared" si="81"/>
        <v>2026</v>
      </c>
      <c r="E858" s="4">
        <v>46164</v>
      </c>
      <c r="F858" s="3" t="s">
        <v>23</v>
      </c>
      <c r="G858" s="3">
        <f t="shared" si="82"/>
        <v>17</v>
      </c>
      <c r="H858" s="3" t="s">
        <v>649</v>
      </c>
      <c r="I858" s="3" t="str">
        <f>VLOOKUP($H858,Customers!$A$1:$I$721,2,FALSE)</f>
        <v>Rahul Das</v>
      </c>
      <c r="J858" s="3" t="str">
        <f>VLOOKUP($H858,Customers!$A$1:$I$721,3,FALSE)</f>
        <v>Male</v>
      </c>
      <c r="K858" s="3">
        <f>VLOOKUP($H858,Customers!$A$1:$I$721,4,FALSE)</f>
        <v>43</v>
      </c>
      <c r="L858" s="3" t="str">
        <f>VLOOKUP($H858,Customers!$A$1:$I$721,5,FALSE)</f>
        <v>Bhubaneswar</v>
      </c>
      <c r="M858" s="3" t="str">
        <f>VLOOKUP($H858,Customers!$A$1:$I$721,6,FALSE)</f>
        <v>Odisha</v>
      </c>
      <c r="N858" s="3" t="str">
        <f>VLOOKUP($H858,Customers!$A$1:$I$721,7,FALSE)</f>
        <v>Salaried - Private</v>
      </c>
      <c r="O858" s="3">
        <f>VLOOKUP($H858,Customers!$A$1:$I$721,8,FALSE)</f>
        <v>1260000</v>
      </c>
      <c r="P858" s="3" t="str">
        <f>VLOOKUP($H858,Customers!$A$1:$I$721,9,FALSE)</f>
        <v>Individual</v>
      </c>
      <c r="Q858" s="3" t="s">
        <v>27</v>
      </c>
      <c r="R858" s="3" t="str" cm="1">
        <f t="array" ref="R858:Y858">VLOOKUP($Q858,Cars[],{2,3,4,5,6,7,8,9},FALSE)</f>
        <v>Maruti Suzuki</v>
      </c>
      <c r="S858" s="3" t="str">
        <v>Brezza</v>
      </c>
      <c r="T858" s="3" t="str">
        <v>SUV</v>
      </c>
      <c r="U858" s="3" t="str">
        <v>Petrol</v>
      </c>
      <c r="V858" s="3" t="str">
        <v>Automatic</v>
      </c>
      <c r="W858" s="3">
        <v>900000</v>
      </c>
      <c r="X858" s="3">
        <v>2022</v>
      </c>
      <c r="Y858" s="3">
        <v>3</v>
      </c>
      <c r="Z858" s="3" t="s">
        <v>63</v>
      </c>
      <c r="AA858" s="3" t="str">
        <f>VLOOKUP(Z858,Dealers[],5,FALSE)</f>
        <v>East</v>
      </c>
      <c r="AB858" s="3" t="str" cm="1">
        <f t="array" ref="AB858:AE858">VLOOKUP($Z858,Dealers[],{2,7,8,9},FALSE)</f>
        <v>Bhubaneswar Motors</v>
      </c>
      <c r="AC858" s="3">
        <v>2008</v>
      </c>
      <c r="AD858" s="3">
        <v>4500</v>
      </c>
      <c r="AE858" s="3">
        <v>4.3</v>
      </c>
      <c r="AF858" s="3" t="s">
        <v>259</v>
      </c>
      <c r="AG858" s="3" t="str">
        <f>VLOOKUP($AF858,SalesPerson[],2,FALSE)</f>
        <v>Siddharth Joshi</v>
      </c>
      <c r="AH858" s="3">
        <f>_xlfn.XLOOKUP(AG858,Salespersons!$B:$B,Salespersons!$G:$G,,0)</f>
        <v>8</v>
      </c>
      <c r="AI858" s="3" t="str">
        <f>_xlfn.XLOOKUP(AG858,Salespersons!$B:$B,Salespersons!$I:$I,,0)</f>
        <v>True</v>
      </c>
      <c r="AJ858" s="3" t="s">
        <v>75</v>
      </c>
      <c r="AK858" s="14">
        <f t="shared" si="78"/>
        <v>2.7777777777777776E-2</v>
      </c>
      <c r="AL858" s="5">
        <v>25000</v>
      </c>
      <c r="AM858" s="5">
        <f t="shared" si="79"/>
        <v>875000</v>
      </c>
      <c r="AN858" s="16">
        <f t="shared" si="83"/>
        <v>8.75</v>
      </c>
      <c r="AO858" s="3" t="s">
        <v>20</v>
      </c>
      <c r="AP858" s="3" t="s">
        <v>21</v>
      </c>
      <c r="AQ858" s="3" t="s">
        <v>86</v>
      </c>
      <c r="AR858" s="3" t="s">
        <v>47</v>
      </c>
      <c r="AS858" s="3" t="str" cm="1">
        <f t="array" ref="AS858:AW858">VLOOKUP($A858,Feedback[],{2,4,5,6,7},FALSE)</f>
        <v>FB0441</v>
      </c>
      <c r="AT858" s="3">
        <v>4</v>
      </c>
      <c r="AU858" s="3">
        <v>9</v>
      </c>
      <c r="AV858" s="3" t="str">
        <v>Online Survey</v>
      </c>
      <c r="AW858" s="3" t="str">
        <v>None</v>
      </c>
    </row>
    <row r="859" spans="1:49" x14ac:dyDescent="0.3">
      <c r="A859" s="3" t="s">
        <v>1544</v>
      </c>
      <c r="B859" s="4">
        <v>46149</v>
      </c>
      <c r="C859" s="4" t="str">
        <f t="shared" si="80"/>
        <v>May</v>
      </c>
      <c r="D859" s="4" t="str">
        <f t="shared" si="81"/>
        <v>2026</v>
      </c>
      <c r="E859" s="4">
        <v>46178</v>
      </c>
      <c r="F859" s="3" t="s">
        <v>23</v>
      </c>
      <c r="G859" s="3">
        <f t="shared" si="82"/>
        <v>29</v>
      </c>
      <c r="H859" s="3" t="s">
        <v>242</v>
      </c>
      <c r="I859" s="3" t="str">
        <f>VLOOKUP($H859,Customers!$A$1:$I$721,2,FALSE)</f>
        <v>Ashok Singh</v>
      </c>
      <c r="J859" s="3" t="str">
        <f>VLOOKUP($H859,Customers!$A$1:$I$721,3,FALSE)</f>
        <v>Male</v>
      </c>
      <c r="K859" s="3">
        <f>VLOOKUP($H859,Customers!$A$1:$I$721,4,FALSE)</f>
        <v>56</v>
      </c>
      <c r="L859" s="3" t="str">
        <f>VLOOKUP($H859,Customers!$A$1:$I$721,5,FALSE)</f>
        <v>Ludhiana</v>
      </c>
      <c r="M859" s="3" t="str">
        <f>VLOOKUP($H859,Customers!$A$1:$I$721,6,FALSE)</f>
        <v>Punjab</v>
      </c>
      <c r="N859" s="3" t="str">
        <f>VLOOKUP($H859,Customers!$A$1:$I$721,7,FALSE)</f>
        <v>Doctor</v>
      </c>
      <c r="O859" s="3">
        <f>VLOOKUP($H859,Customers!$A$1:$I$721,8,FALSE)</f>
        <v>4100000</v>
      </c>
      <c r="P859" s="3" t="str">
        <f>VLOOKUP($H859,Customers!$A$1:$I$721,9,FALSE)</f>
        <v>Individual</v>
      </c>
      <c r="Q859" s="3" t="s">
        <v>256</v>
      </c>
      <c r="R859" s="3" t="str" cm="1">
        <f t="array" ref="R859:Y859">VLOOKUP($Q859,Cars[],{2,3,4,5,6,7,8,9},FALSE)</f>
        <v>Maruti Suzuki</v>
      </c>
      <c r="S859" s="3" t="str">
        <v>Alto K10</v>
      </c>
      <c r="T859" s="3" t="str">
        <v>Hatchback</v>
      </c>
      <c r="U859" s="3" t="str">
        <v>Petrol</v>
      </c>
      <c r="V859" s="3" t="str">
        <v>Manual</v>
      </c>
      <c r="W859" s="3">
        <v>425000</v>
      </c>
      <c r="X859" s="3">
        <v>2022</v>
      </c>
      <c r="Y859" s="3">
        <v>3</v>
      </c>
      <c r="Z859" s="3" t="s">
        <v>28</v>
      </c>
      <c r="AA859" s="3" t="str">
        <f>VLOOKUP(Z859,Dealers[],5,FALSE)</f>
        <v>North</v>
      </c>
      <c r="AB859" s="3" t="str" cm="1">
        <f t="array" ref="AB859:AE859">VLOOKUP($Z859,Dealers[],{2,7,8,9},FALSE)</f>
        <v>Ludhiana Wheels</v>
      </c>
      <c r="AC859" s="3">
        <v>2010</v>
      </c>
      <c r="AD859" s="3">
        <v>12000</v>
      </c>
      <c r="AE859" s="3">
        <v>4</v>
      </c>
      <c r="AF859" s="3" t="s">
        <v>89</v>
      </c>
      <c r="AG859" s="3" t="str">
        <f>VLOOKUP($AF859,SalesPerson[],2,FALSE)</f>
        <v>Akash Verma</v>
      </c>
      <c r="AH859" s="3">
        <f>_xlfn.XLOOKUP(AG859,Salespersons!$B:$B,Salespersons!$G:$G,,0)</f>
        <v>8</v>
      </c>
      <c r="AI859" s="3" t="str">
        <f>_xlfn.XLOOKUP(AG859,Salespersons!$B:$B,Salespersons!$I:$I,,0)</f>
        <v>True</v>
      </c>
      <c r="AJ859" s="3" t="s">
        <v>30</v>
      </c>
      <c r="AK859" s="14">
        <f t="shared" si="78"/>
        <v>4.7058823529411764E-2</v>
      </c>
      <c r="AL859" s="5">
        <v>20000</v>
      </c>
      <c r="AM859" s="5">
        <f t="shared" si="79"/>
        <v>405000</v>
      </c>
      <c r="AN859" s="16">
        <f t="shared" si="83"/>
        <v>4.05</v>
      </c>
      <c r="AO859" s="3" t="s">
        <v>31</v>
      </c>
      <c r="AP859" s="3" t="s">
        <v>70</v>
      </c>
      <c r="AQ859" s="3" t="s">
        <v>22</v>
      </c>
      <c r="AR859" s="3" t="s">
        <v>47</v>
      </c>
      <c r="AS859" s="3" t="str" cm="1">
        <f t="array" ref="AS859:AW859">VLOOKUP($A859,Feedback[],{2,4,5,6,7},FALSE)</f>
        <v>FB0442</v>
      </c>
      <c r="AT859" s="3">
        <v>5</v>
      </c>
      <c r="AU859" s="3">
        <v>10</v>
      </c>
      <c r="AV859" s="3" t="str">
        <v>Email</v>
      </c>
      <c r="AW859" s="3" t="str">
        <v>None</v>
      </c>
    </row>
    <row r="860" spans="1:49" x14ac:dyDescent="0.3">
      <c r="A860" s="3" t="s">
        <v>1545</v>
      </c>
      <c r="B860" s="4">
        <v>46149</v>
      </c>
      <c r="C860" s="4" t="str">
        <f t="shared" si="80"/>
        <v>May</v>
      </c>
      <c r="D860" s="4" t="str">
        <f t="shared" si="81"/>
        <v>2026</v>
      </c>
      <c r="E860" s="4">
        <v>46152</v>
      </c>
      <c r="F860" s="3" t="s">
        <v>23</v>
      </c>
      <c r="G860" s="3">
        <f t="shared" si="82"/>
        <v>3</v>
      </c>
      <c r="H860" s="3" t="s">
        <v>584</v>
      </c>
      <c r="I860" s="3" t="str">
        <f>VLOOKUP($H860,Customers!$A$1:$I$721,2,FALSE)</f>
        <v>Sneha Verma</v>
      </c>
      <c r="J860" s="3" t="str">
        <f>VLOOKUP($H860,Customers!$A$1:$I$721,3,FALSE)</f>
        <v>Female</v>
      </c>
      <c r="K860" s="3">
        <f>VLOOKUP($H860,Customers!$A$1:$I$721,4,FALSE)</f>
        <v>55</v>
      </c>
      <c r="L860" s="3" t="str">
        <f>VLOOKUP($H860,Customers!$A$1:$I$721,5,FALSE)</f>
        <v>Surat</v>
      </c>
      <c r="M860" s="3" t="str">
        <f>VLOOKUP($H860,Customers!$A$1:$I$721,6,FALSE)</f>
        <v>Gujarat</v>
      </c>
      <c r="N860" s="3" t="str">
        <f>VLOOKUP($H860,Customers!$A$1:$I$721,7,FALSE)</f>
        <v>Engineer</v>
      </c>
      <c r="O860" s="3">
        <f>VLOOKUP($H860,Customers!$A$1:$I$721,8,FALSE)</f>
        <v>1010000</v>
      </c>
      <c r="P860" s="3" t="str">
        <f>VLOOKUP($H860,Customers!$A$1:$I$721,9,FALSE)</f>
        <v>Individual</v>
      </c>
      <c r="Q860" s="3" t="s">
        <v>213</v>
      </c>
      <c r="R860" s="3" t="str" cm="1">
        <f t="array" ref="R860:Y860">VLOOKUP($Q860,Cars[],{2,3,4,5,6,7,8,9},FALSE)</f>
        <v>Kia</v>
      </c>
      <c r="S860" s="3" t="str">
        <v>Sonet</v>
      </c>
      <c r="T860" s="3" t="str">
        <v>SUV</v>
      </c>
      <c r="U860" s="3" t="str">
        <v>Diesel</v>
      </c>
      <c r="V860" s="3" t="str">
        <v>Manual</v>
      </c>
      <c r="W860" s="3">
        <v>950000</v>
      </c>
      <c r="X860" s="3">
        <v>2024</v>
      </c>
      <c r="Y860" s="3">
        <v>4</v>
      </c>
      <c r="Z860" s="3" t="s">
        <v>225</v>
      </c>
      <c r="AA860" s="3" t="str">
        <f>VLOOKUP(Z860,Dealers[],5,FALSE)</f>
        <v>West</v>
      </c>
      <c r="AB860" s="3" t="str" cm="1">
        <f t="array" ref="AB860:AE860">VLOOKUP($Z860,Dealers[],{2,7,8,9},FALSE)</f>
        <v>Surat Autoplex</v>
      </c>
      <c r="AC860" s="3">
        <v>2010</v>
      </c>
      <c r="AD860" s="3">
        <v>10000</v>
      </c>
      <c r="AE860" s="3">
        <v>4.4000000000000004</v>
      </c>
      <c r="AF860" s="3" t="s">
        <v>585</v>
      </c>
      <c r="AG860" s="3" t="str">
        <f>VLOOKUP($AF860,SalesPerson[],2,FALSE)</f>
        <v>Jatin Chauhan</v>
      </c>
      <c r="AH860" s="3">
        <f>_xlfn.XLOOKUP(AG860,Salespersons!$B:$B,Salespersons!$G:$G,,0)</f>
        <v>6</v>
      </c>
      <c r="AI860" s="3" t="str">
        <f>_xlfn.XLOOKUP(AG860,Salespersons!$B:$B,Salespersons!$I:$I,,0)</f>
        <v>True</v>
      </c>
      <c r="AJ860" s="3" t="s">
        <v>75</v>
      </c>
      <c r="AK860" s="14">
        <f t="shared" si="78"/>
        <v>1.6842105263157894E-2</v>
      </c>
      <c r="AL860" s="5">
        <v>16000</v>
      </c>
      <c r="AM860" s="5">
        <f t="shared" si="79"/>
        <v>934000</v>
      </c>
      <c r="AN860" s="16">
        <f t="shared" si="83"/>
        <v>9.34</v>
      </c>
      <c r="AO860" s="3" t="s">
        <v>20</v>
      </c>
      <c r="AP860" s="3" t="s">
        <v>21</v>
      </c>
      <c r="AQ860" s="3" t="s">
        <v>33</v>
      </c>
      <c r="AR860" s="3" t="s">
        <v>24</v>
      </c>
      <c r="AS860" s="3" t="s">
        <v>4646</v>
      </c>
      <c r="AT860" s="3" t="s">
        <v>4646</v>
      </c>
      <c r="AU860" s="3" t="s">
        <v>4646</v>
      </c>
      <c r="AV860" s="3" t="s">
        <v>4646</v>
      </c>
      <c r="AW860" s="3" t="s">
        <v>4646</v>
      </c>
    </row>
    <row r="861" spans="1:49" x14ac:dyDescent="0.3">
      <c r="A861" s="3" t="s">
        <v>1546</v>
      </c>
      <c r="B861" s="4">
        <v>46153</v>
      </c>
      <c r="C861" s="4" t="str">
        <f t="shared" si="80"/>
        <v>May</v>
      </c>
      <c r="D861" s="4" t="str">
        <f t="shared" si="81"/>
        <v>2026</v>
      </c>
      <c r="E861" s="4">
        <v>46183</v>
      </c>
      <c r="F861" s="3" t="s">
        <v>23</v>
      </c>
      <c r="G861" s="3">
        <f t="shared" si="82"/>
        <v>30</v>
      </c>
      <c r="H861" s="3" t="s">
        <v>77</v>
      </c>
      <c r="I861" s="3" t="str">
        <f>VLOOKUP($H861,Customers!$A$1:$I$721,2,FALSE)</f>
        <v>Gaurav Das</v>
      </c>
      <c r="J861" s="3" t="str">
        <f>VLOOKUP($H861,Customers!$A$1:$I$721,3,FALSE)</f>
        <v>Male</v>
      </c>
      <c r="K861" s="3">
        <f>VLOOKUP($H861,Customers!$A$1:$I$721,4,FALSE)</f>
        <v>27</v>
      </c>
      <c r="L861" s="3" t="str">
        <f>VLOOKUP($H861,Customers!$A$1:$I$721,5,FALSE)</f>
        <v>Pune</v>
      </c>
      <c r="M861" s="3" t="str">
        <f>VLOOKUP($H861,Customers!$A$1:$I$721,6,FALSE)</f>
        <v>Maharashtra</v>
      </c>
      <c r="N861" s="3" t="str">
        <f>VLOOKUP($H861,Customers!$A$1:$I$721,7,FALSE)</f>
        <v>Salaried - Government</v>
      </c>
      <c r="O861" s="3">
        <f>VLOOKUP($H861,Customers!$A$1:$I$721,8,FALSE)</f>
        <v>750000</v>
      </c>
      <c r="P861" s="3" t="str">
        <f>VLOOKUP($H861,Customers!$A$1:$I$721,9,FALSE)</f>
        <v>Individual</v>
      </c>
      <c r="Q861" s="3" t="s">
        <v>108</v>
      </c>
      <c r="R861" s="3" t="str" cm="1">
        <f t="array" ref="R861:Y861">VLOOKUP($Q861,Cars[],{2,3,4,5,6,7,8,9},FALSE)</f>
        <v>Hyundai</v>
      </c>
      <c r="S861" s="3" t="str">
        <v>i10 Nios</v>
      </c>
      <c r="T861" s="3" t="str">
        <v>Hatchback</v>
      </c>
      <c r="U861" s="3" t="str">
        <v>Petrol</v>
      </c>
      <c r="V861" s="3" t="str">
        <v>Manual</v>
      </c>
      <c r="W861" s="3">
        <v>600000</v>
      </c>
      <c r="X861" s="3">
        <v>2023</v>
      </c>
      <c r="Y861" s="3">
        <v>3</v>
      </c>
      <c r="Z861" s="3" t="s">
        <v>304</v>
      </c>
      <c r="AA861" s="3" t="str">
        <f>VLOOKUP(Z861,Dealers[],5,FALSE)</f>
        <v>South</v>
      </c>
      <c r="AB861" s="3" t="str" cm="1">
        <f t="array" ref="AB861:AE861">VLOOKUP($Z861,Dealers[],{2,7,8,9},FALSE)</f>
        <v>Kochi Auto Hub</v>
      </c>
      <c r="AC861" s="3">
        <v>2013</v>
      </c>
      <c r="AD861" s="3">
        <v>12000</v>
      </c>
      <c r="AE861" s="3">
        <v>4.2</v>
      </c>
      <c r="AF861" s="3" t="s">
        <v>541</v>
      </c>
      <c r="AG861" s="3" t="str">
        <f>VLOOKUP($AF861,SalesPerson[],2,FALSE)</f>
        <v>Mohit Mehta</v>
      </c>
      <c r="AH861" s="3">
        <f>_xlfn.XLOOKUP(AG861,Salespersons!$B:$B,Salespersons!$G:$G,,0)</f>
        <v>6</v>
      </c>
      <c r="AI861" s="3" t="str">
        <f>_xlfn.XLOOKUP(AG861,Salespersons!$B:$B,Salespersons!$I:$I,,0)</f>
        <v>True</v>
      </c>
      <c r="AJ861" s="3" t="s">
        <v>75</v>
      </c>
      <c r="AK861" s="14">
        <f t="shared" si="78"/>
        <v>0.01</v>
      </c>
      <c r="AL861" s="5">
        <v>6000</v>
      </c>
      <c r="AM861" s="5">
        <f t="shared" si="79"/>
        <v>594000</v>
      </c>
      <c r="AN861" s="16">
        <f t="shared" si="83"/>
        <v>5.94</v>
      </c>
      <c r="AO861" s="3" t="s">
        <v>20</v>
      </c>
      <c r="AP861" s="3" t="s">
        <v>21</v>
      </c>
      <c r="AQ861" s="3" t="s">
        <v>53</v>
      </c>
      <c r="AR861" s="3" t="s">
        <v>47</v>
      </c>
      <c r="AS861" s="3" t="s">
        <v>4646</v>
      </c>
      <c r="AT861" s="3" t="s">
        <v>4646</v>
      </c>
      <c r="AU861" s="3" t="s">
        <v>4646</v>
      </c>
      <c r="AV861" s="3" t="s">
        <v>4646</v>
      </c>
      <c r="AW861" s="3" t="s">
        <v>4646</v>
      </c>
    </row>
    <row r="862" spans="1:49" x14ac:dyDescent="0.3">
      <c r="A862" s="3" t="s">
        <v>1547</v>
      </c>
      <c r="B862" s="4">
        <v>46153</v>
      </c>
      <c r="C862" s="4" t="str">
        <f t="shared" si="80"/>
        <v>May</v>
      </c>
      <c r="D862" s="4" t="str">
        <f t="shared" si="81"/>
        <v>2026</v>
      </c>
      <c r="E862" s="4">
        <v>46160</v>
      </c>
      <c r="F862" s="3" t="s">
        <v>23</v>
      </c>
      <c r="G862" s="3">
        <f t="shared" si="82"/>
        <v>7</v>
      </c>
      <c r="H862" s="3" t="s">
        <v>369</v>
      </c>
      <c r="I862" s="3" t="str">
        <f>VLOOKUP($H862,Customers!$A$1:$I$721,2,FALSE)</f>
        <v>Akash Khanna</v>
      </c>
      <c r="J862" s="3" t="str">
        <f>VLOOKUP($H862,Customers!$A$1:$I$721,3,FALSE)</f>
        <v>Male</v>
      </c>
      <c r="K862" s="3">
        <f>VLOOKUP($H862,Customers!$A$1:$I$721,4,FALSE)</f>
        <v>34</v>
      </c>
      <c r="L862" s="3" t="str">
        <f>VLOOKUP($H862,Customers!$A$1:$I$721,5,FALSE)</f>
        <v>Guwahati</v>
      </c>
      <c r="M862" s="3" t="str">
        <f>VLOOKUP($H862,Customers!$A$1:$I$721,6,FALSE)</f>
        <v>Assam</v>
      </c>
      <c r="N862" s="3" t="str">
        <f>VLOOKUP($H862,Customers!$A$1:$I$721,7,FALSE)</f>
        <v>Retired</v>
      </c>
      <c r="O862" s="3">
        <f>VLOOKUP($H862,Customers!$A$1:$I$721,8,FALSE)</f>
        <v>630000</v>
      </c>
      <c r="P862" s="3" t="str">
        <f>VLOOKUP($H862,Customers!$A$1:$I$721,9,FALSE)</f>
        <v>Individual</v>
      </c>
      <c r="Q862" s="3" t="s">
        <v>303</v>
      </c>
      <c r="R862" s="3" t="str" cm="1">
        <f t="array" ref="R862:Y862">VLOOKUP($Q862,Cars[],{2,3,4,5,6,7,8,9},FALSE)</f>
        <v>MG</v>
      </c>
      <c r="S862" s="3" t="str">
        <v>Hector</v>
      </c>
      <c r="T862" s="3" t="str">
        <v>SUV</v>
      </c>
      <c r="U862" s="3" t="str">
        <v>Petrol</v>
      </c>
      <c r="V862" s="3" t="str">
        <v>Automatic</v>
      </c>
      <c r="W862" s="3">
        <v>1600000</v>
      </c>
      <c r="X862" s="3">
        <v>2019</v>
      </c>
      <c r="Y862" s="3">
        <v>4</v>
      </c>
      <c r="Z862" s="3" t="s">
        <v>134</v>
      </c>
      <c r="AA862" s="3" t="str">
        <f>VLOOKUP(Z862,Dealers[],5,FALSE)</f>
        <v>East</v>
      </c>
      <c r="AB862" s="3" t="str" cm="1">
        <f t="array" ref="AB862:AE862">VLOOKUP($Z862,Dealers[],{2,7,8,9},FALSE)</f>
        <v>Guwahati Automobiles</v>
      </c>
      <c r="AC862" s="3">
        <v>2005</v>
      </c>
      <c r="AD862" s="3">
        <v>12000</v>
      </c>
      <c r="AE862" s="3">
        <v>4.4000000000000004</v>
      </c>
      <c r="AF862" s="3" t="s">
        <v>183</v>
      </c>
      <c r="AG862" s="3" t="str">
        <f>VLOOKUP($AF862,SalesPerson[],2,FALSE)</f>
        <v>Varun Yadav</v>
      </c>
      <c r="AH862" s="3">
        <f>_xlfn.XLOOKUP(AG862,Salespersons!$B:$B,Salespersons!$G:$G,,0)</f>
        <v>6</v>
      </c>
      <c r="AI862" s="3" t="str">
        <f>_xlfn.XLOOKUP(AG862,Salespersons!$B:$B,Salespersons!$I:$I,,0)</f>
        <v>True</v>
      </c>
      <c r="AJ862" s="3" t="s">
        <v>78</v>
      </c>
      <c r="AK862" s="14">
        <f t="shared" si="78"/>
        <v>3.3125000000000002E-2</v>
      </c>
      <c r="AL862" s="5">
        <v>53000</v>
      </c>
      <c r="AM862" s="5">
        <f t="shared" si="79"/>
        <v>1547000</v>
      </c>
      <c r="AN862" s="16">
        <f t="shared" si="83"/>
        <v>15.47</v>
      </c>
      <c r="AO862" s="3" t="s">
        <v>31</v>
      </c>
      <c r="AP862" s="3" t="s">
        <v>39</v>
      </c>
      <c r="AQ862" s="3" t="s">
        <v>53</v>
      </c>
      <c r="AR862" s="3" t="s">
        <v>47</v>
      </c>
      <c r="AS862" s="3" t="str" cm="1">
        <f t="array" ref="AS862:AW862">VLOOKUP($A862,Feedback[],{2,4,5,6,7},FALSE)</f>
        <v>FB0443</v>
      </c>
      <c r="AT862" s="3">
        <v>4</v>
      </c>
      <c r="AU862" s="3">
        <v>5</v>
      </c>
      <c r="AV862" s="3" t="str">
        <v>Email</v>
      </c>
      <c r="AW862" s="3" t="str">
        <v>None</v>
      </c>
    </row>
    <row r="863" spans="1:49" x14ac:dyDescent="0.3">
      <c r="A863" s="3" t="s">
        <v>1548</v>
      </c>
      <c r="B863" s="4">
        <v>46155</v>
      </c>
      <c r="C863" s="4" t="str">
        <f t="shared" si="80"/>
        <v>May</v>
      </c>
      <c r="D863" s="4" t="str">
        <f t="shared" si="81"/>
        <v>2026</v>
      </c>
      <c r="E863" s="4">
        <v>46158</v>
      </c>
      <c r="F863" s="3" t="s">
        <v>23</v>
      </c>
      <c r="G863" s="3">
        <f t="shared" si="82"/>
        <v>3</v>
      </c>
      <c r="H863" s="3" t="s">
        <v>1326</v>
      </c>
      <c r="I863" s="3" t="str">
        <f>VLOOKUP($H863,Customers!$A$1:$I$721,2,FALSE)</f>
        <v>Jatin Chauhan</v>
      </c>
      <c r="J863" s="3" t="str">
        <f>VLOOKUP($H863,Customers!$A$1:$I$721,3,FALSE)</f>
        <v>Male</v>
      </c>
      <c r="K863" s="3">
        <f>VLOOKUP($H863,Customers!$A$1:$I$721,4,FALSE)</f>
        <v>26</v>
      </c>
      <c r="L863" s="3" t="str">
        <f>VLOOKUP($H863,Customers!$A$1:$I$721,5,FALSE)</f>
        <v>Patna</v>
      </c>
      <c r="M863" s="3" t="str">
        <f>VLOOKUP($H863,Customers!$A$1:$I$721,6,FALSE)</f>
        <v>Bihar</v>
      </c>
      <c r="N863" s="3" t="str">
        <f>VLOOKUP($H863,Customers!$A$1:$I$721,7,FALSE)</f>
        <v>Business Owner</v>
      </c>
      <c r="O863" s="3">
        <f>VLOOKUP($H863,Customers!$A$1:$I$721,8,FALSE)</f>
        <v>1550000</v>
      </c>
      <c r="P863" s="3" t="str">
        <f>VLOOKUP($H863,Customers!$A$1:$I$721,9,FALSE)</f>
        <v>Individual</v>
      </c>
      <c r="Q863" s="3" t="s">
        <v>36</v>
      </c>
      <c r="R863" s="3" t="str" cm="1">
        <f t="array" ref="R863:Y863">VLOOKUP($Q863,Cars[],{2,3,4,5,6,7,8,9},FALSE)</f>
        <v>Tata</v>
      </c>
      <c r="S863" s="3" t="str">
        <v>Punch</v>
      </c>
      <c r="T863" s="3" t="str">
        <v>SUV</v>
      </c>
      <c r="U863" s="3" t="str">
        <v>Petrol</v>
      </c>
      <c r="V863" s="3" t="str">
        <v>Manual</v>
      </c>
      <c r="W863" s="3">
        <v>650000</v>
      </c>
      <c r="X863" s="3">
        <v>2021</v>
      </c>
      <c r="Y863" s="3">
        <v>3</v>
      </c>
      <c r="Z863" s="3" t="s">
        <v>249</v>
      </c>
      <c r="AA863" s="3" t="str">
        <f>VLOOKUP(Z863,Dealers[],5,FALSE)</f>
        <v>East</v>
      </c>
      <c r="AB863" s="3" t="str" cm="1">
        <f t="array" ref="AB863:AE863">VLOOKUP($Z863,Dealers[],{2,7,8,9},FALSE)</f>
        <v>Patna Autoplex</v>
      </c>
      <c r="AC863" s="3">
        <v>2007</v>
      </c>
      <c r="AD863" s="3">
        <v>8000</v>
      </c>
      <c r="AE863" s="3">
        <v>3.9</v>
      </c>
      <c r="AF863" s="3" t="s">
        <v>250</v>
      </c>
      <c r="AG863" s="3" t="str">
        <f>VLOOKUP($AF863,SalesPerson[],2,FALSE)</f>
        <v>Lokesh Iyer</v>
      </c>
      <c r="AH863" s="3">
        <f>_xlfn.XLOOKUP(AG863,Salespersons!$B:$B,Salespersons!$G:$G,,0)</f>
        <v>4</v>
      </c>
      <c r="AI863" s="3" t="str">
        <f>_xlfn.XLOOKUP(AG863,Salespersons!$B:$B,Salespersons!$I:$I,,0)</f>
        <v>True</v>
      </c>
      <c r="AJ863" s="3" t="s">
        <v>78</v>
      </c>
      <c r="AK863" s="14">
        <f t="shared" si="78"/>
        <v>0</v>
      </c>
      <c r="AL863" s="5">
        <v>0</v>
      </c>
      <c r="AM863" s="5">
        <f t="shared" si="79"/>
        <v>650000</v>
      </c>
      <c r="AN863" s="16">
        <f t="shared" si="83"/>
        <v>6.5</v>
      </c>
      <c r="AO863" s="3" t="s">
        <v>20</v>
      </c>
      <c r="AP863" s="3" t="s">
        <v>21</v>
      </c>
      <c r="AQ863" s="3" t="s">
        <v>53</v>
      </c>
      <c r="AR863" s="3" t="s">
        <v>24</v>
      </c>
      <c r="AS863" s="3" t="s">
        <v>4646</v>
      </c>
      <c r="AT863" s="3" t="s">
        <v>4646</v>
      </c>
      <c r="AU863" s="3" t="s">
        <v>4646</v>
      </c>
      <c r="AV863" s="3" t="s">
        <v>4646</v>
      </c>
      <c r="AW863" s="3" t="s">
        <v>4646</v>
      </c>
    </row>
    <row r="864" spans="1:49" x14ac:dyDescent="0.3">
      <c r="A864" s="3" t="s">
        <v>1549</v>
      </c>
      <c r="B864" s="4">
        <v>46158</v>
      </c>
      <c r="C864" s="4" t="str">
        <f t="shared" si="80"/>
        <v>May</v>
      </c>
      <c r="D864" s="4" t="str">
        <f t="shared" si="81"/>
        <v>2026</v>
      </c>
      <c r="E864" s="4">
        <v>46192</v>
      </c>
      <c r="F864" s="3" t="s">
        <v>23</v>
      </c>
      <c r="G864" s="3">
        <f t="shared" si="82"/>
        <v>34</v>
      </c>
      <c r="H864" s="3" t="s">
        <v>1467</v>
      </c>
      <c r="I864" s="3" t="str">
        <f>VLOOKUP($H864,Customers!$A$1:$I$721,2,FALSE)</f>
        <v>Imran Nair</v>
      </c>
      <c r="J864" s="3" t="str">
        <f>VLOOKUP($H864,Customers!$A$1:$I$721,3,FALSE)</f>
        <v>Male</v>
      </c>
      <c r="K864" s="3">
        <f>VLOOKUP($H864,Customers!$A$1:$I$721,4,FALSE)</f>
        <v>38</v>
      </c>
      <c r="L864" s="3" t="str">
        <f>VLOOKUP($H864,Customers!$A$1:$I$721,5,FALSE)</f>
        <v>Bhopal</v>
      </c>
      <c r="M864" s="3" t="str">
        <f>VLOOKUP($H864,Customers!$A$1:$I$721,6,FALSE)</f>
        <v>Madhya Pradesh</v>
      </c>
      <c r="N864" s="3" t="str">
        <f>VLOOKUP($H864,Customers!$A$1:$I$721,7,FALSE)</f>
        <v>Self-Employed Professional</v>
      </c>
      <c r="O864" s="3">
        <f>VLOOKUP($H864,Customers!$A$1:$I$721,8,FALSE)</f>
        <v>2100000</v>
      </c>
      <c r="P864" s="3" t="str">
        <f>VLOOKUP($H864,Customers!$A$1:$I$721,9,FALSE)</f>
        <v>Individual</v>
      </c>
      <c r="Q864" s="3" t="s">
        <v>56</v>
      </c>
      <c r="R864" s="3" t="str" cm="1">
        <f t="array" ref="R864:Y864">VLOOKUP($Q864,Cars[],{2,3,4,5,6,7,8,9},FALSE)</f>
        <v>Maruti Suzuki</v>
      </c>
      <c r="S864" s="3" t="str">
        <v>Baleno</v>
      </c>
      <c r="T864" s="3" t="str">
        <v>Hatchback</v>
      </c>
      <c r="U864" s="3" t="str">
        <v>Petrol</v>
      </c>
      <c r="V864" s="3" t="str">
        <v>Automatic</v>
      </c>
      <c r="W864" s="3">
        <v>760000</v>
      </c>
      <c r="X864" s="3">
        <v>2022</v>
      </c>
      <c r="Y864" s="3">
        <v>2</v>
      </c>
      <c r="Z864" s="3" t="s">
        <v>93</v>
      </c>
      <c r="AA864" s="3" t="str">
        <f>VLOOKUP(Z864,Dealers[],5,FALSE)</f>
        <v>Central</v>
      </c>
      <c r="AB864" s="3" t="str" cm="1">
        <f t="array" ref="AB864:AE864">VLOOKUP($Z864,Dealers[],{2,7,8,9},FALSE)</f>
        <v>Bhopal Autoplex</v>
      </c>
      <c r="AC864" s="3">
        <v>2013</v>
      </c>
      <c r="AD864" s="3">
        <v>12000</v>
      </c>
      <c r="AE864" s="3">
        <v>3.9</v>
      </c>
      <c r="AF864" s="3" t="s">
        <v>94</v>
      </c>
      <c r="AG864" s="3" t="str">
        <f>VLOOKUP($AF864,SalesPerson[],2,FALSE)</f>
        <v>Imran Verma</v>
      </c>
      <c r="AH864" s="3">
        <f>_xlfn.XLOOKUP(AG864,Salespersons!$B:$B,Salespersons!$G:$G,,0)</f>
        <v>5</v>
      </c>
      <c r="AI864" s="3" t="str">
        <f>_xlfn.XLOOKUP(AG864,Salespersons!$B:$B,Salespersons!$I:$I,,0)</f>
        <v>True</v>
      </c>
      <c r="AJ864" s="3" t="s">
        <v>59</v>
      </c>
      <c r="AK864" s="14">
        <f t="shared" si="78"/>
        <v>9.2105263157894728E-3</v>
      </c>
      <c r="AL864" s="5">
        <v>7000</v>
      </c>
      <c r="AM864" s="5">
        <f t="shared" si="79"/>
        <v>753000</v>
      </c>
      <c r="AN864" s="16">
        <f t="shared" si="83"/>
        <v>7.53</v>
      </c>
      <c r="AO864" s="3" t="s">
        <v>20</v>
      </c>
      <c r="AP864" s="3" t="s">
        <v>21</v>
      </c>
      <c r="AQ864" s="3" t="s">
        <v>33</v>
      </c>
      <c r="AR864" s="3" t="s">
        <v>24</v>
      </c>
      <c r="AS864" s="3" t="str" cm="1">
        <f t="array" ref="AS864:AW864">VLOOKUP($A864,Feedback[],{2,4,5,6,7},FALSE)</f>
        <v>FB0444</v>
      </c>
      <c r="AT864" s="3">
        <v>4</v>
      </c>
      <c r="AU864" s="3">
        <v>7</v>
      </c>
      <c r="AV864" s="3" t="str">
        <v>Email</v>
      </c>
      <c r="AW864" s="3" t="str">
        <v>None</v>
      </c>
    </row>
    <row r="865" spans="1:49" x14ac:dyDescent="0.3">
      <c r="A865" s="3" t="s">
        <v>1550</v>
      </c>
      <c r="B865" s="4">
        <v>46161</v>
      </c>
      <c r="C865" s="4" t="str">
        <f t="shared" si="80"/>
        <v>May</v>
      </c>
      <c r="D865" s="4" t="str">
        <f t="shared" si="81"/>
        <v>2026</v>
      </c>
      <c r="E865" s="4">
        <v>46184</v>
      </c>
      <c r="F865" s="3" t="s">
        <v>23</v>
      </c>
      <c r="G865" s="3">
        <f t="shared" si="82"/>
        <v>23</v>
      </c>
      <c r="H865" s="3" t="s">
        <v>1103</v>
      </c>
      <c r="I865" s="3" t="str">
        <f>VLOOKUP($H865,Customers!$A$1:$I$721,2,FALSE)</f>
        <v>Jatin Chauhan</v>
      </c>
      <c r="J865" s="3" t="str">
        <f>VLOOKUP($H865,Customers!$A$1:$I$721,3,FALSE)</f>
        <v>Male</v>
      </c>
      <c r="K865" s="3">
        <f>VLOOKUP($H865,Customers!$A$1:$I$721,4,FALSE)</f>
        <v>35</v>
      </c>
      <c r="L865" s="3" t="str">
        <f>VLOOKUP($H865,Customers!$A$1:$I$721,5,FALSE)</f>
        <v>Guwahati</v>
      </c>
      <c r="M865" s="3" t="str">
        <f>VLOOKUP($H865,Customers!$A$1:$I$721,6,FALSE)</f>
        <v>Assam</v>
      </c>
      <c r="N865" s="3" t="str">
        <f>VLOOKUP($H865,Customers!$A$1:$I$721,7,FALSE)</f>
        <v>Student/Other</v>
      </c>
      <c r="O865" s="3">
        <f>VLOOKUP($H865,Customers!$A$1:$I$721,8,FALSE)</f>
        <v>370000</v>
      </c>
      <c r="P865" s="3" t="str">
        <f>VLOOKUP($H865,Customers!$A$1:$I$721,9,FALSE)</f>
        <v>Individual</v>
      </c>
      <c r="Q865" s="3" t="s">
        <v>42</v>
      </c>
      <c r="R865" s="3" t="str" cm="1">
        <f t="array" ref="R865:Y865">VLOOKUP($Q865,Cars[],{2,3,4,5,6,7,8,9},FALSE)</f>
        <v>Maruti Suzuki</v>
      </c>
      <c r="S865" s="3" t="str">
        <v>Swift</v>
      </c>
      <c r="T865" s="3" t="str">
        <v>Hatchback</v>
      </c>
      <c r="U865" s="3" t="str">
        <v>Petrol</v>
      </c>
      <c r="V865" s="3" t="str">
        <v>Manual</v>
      </c>
      <c r="W865" s="3">
        <v>650000</v>
      </c>
      <c r="X865" s="3">
        <v>2024</v>
      </c>
      <c r="Y865" s="3">
        <v>3</v>
      </c>
      <c r="Z865" s="3" t="s">
        <v>134</v>
      </c>
      <c r="AA865" s="3" t="str">
        <f>VLOOKUP(Z865,Dealers[],5,FALSE)</f>
        <v>East</v>
      </c>
      <c r="AB865" s="3" t="str" cm="1">
        <f t="array" ref="AB865:AE865">VLOOKUP($Z865,Dealers[],{2,7,8,9},FALSE)</f>
        <v>Guwahati Automobiles</v>
      </c>
      <c r="AC865" s="3">
        <v>2005</v>
      </c>
      <c r="AD865" s="3">
        <v>12000</v>
      </c>
      <c r="AE865" s="3">
        <v>4.4000000000000004</v>
      </c>
      <c r="AF865" s="3" t="s">
        <v>135</v>
      </c>
      <c r="AG865" s="3" t="str">
        <f>VLOOKUP($AF865,SalesPerson[],2,FALSE)</f>
        <v>Tarun Mehta</v>
      </c>
      <c r="AH865" s="3">
        <f>_xlfn.XLOOKUP(AG865,Salespersons!$B:$B,Salespersons!$G:$G,,0)</f>
        <v>4</v>
      </c>
      <c r="AI865" s="3" t="str">
        <f>_xlfn.XLOOKUP(AG865,Salespersons!$B:$B,Salespersons!$I:$I,,0)</f>
        <v>True</v>
      </c>
      <c r="AJ865" s="3" t="s">
        <v>30</v>
      </c>
      <c r="AK865" s="14">
        <f t="shared" si="78"/>
        <v>0</v>
      </c>
      <c r="AL865" s="5">
        <v>0</v>
      </c>
      <c r="AM865" s="5">
        <f t="shared" si="79"/>
        <v>650000</v>
      </c>
      <c r="AN865" s="16">
        <f t="shared" si="83"/>
        <v>6.5</v>
      </c>
      <c r="AO865" s="3" t="s">
        <v>31</v>
      </c>
      <c r="AP865" s="3" t="s">
        <v>180</v>
      </c>
      <c r="AQ865" s="3" t="s">
        <v>53</v>
      </c>
      <c r="AR865" s="3" t="s">
        <v>24</v>
      </c>
      <c r="AS865" s="3" t="str" cm="1">
        <f t="array" ref="AS865:AW865">VLOOKUP($A865,Feedback[],{2,4,5,6,7},FALSE)</f>
        <v>FB0445</v>
      </c>
      <c r="AT865" s="3">
        <v>5</v>
      </c>
      <c r="AU865" s="3">
        <v>8</v>
      </c>
      <c r="AV865" s="3" t="str">
        <v>Phone</v>
      </c>
      <c r="AW865" s="3" t="str">
        <v>None</v>
      </c>
    </row>
    <row r="866" spans="1:49" x14ac:dyDescent="0.3">
      <c r="A866" s="3" t="s">
        <v>1551</v>
      </c>
      <c r="B866" s="4">
        <v>46162</v>
      </c>
      <c r="C866" s="4" t="str">
        <f t="shared" si="80"/>
        <v>May</v>
      </c>
      <c r="D866" s="4" t="str">
        <f t="shared" si="81"/>
        <v>2026</v>
      </c>
      <c r="E866" s="3"/>
      <c r="F866" s="3" t="s">
        <v>114</v>
      </c>
      <c r="G866" s="3" t="str">
        <f t="shared" si="82"/>
        <v/>
      </c>
      <c r="H866" s="3" t="s">
        <v>1383</v>
      </c>
      <c r="I866" s="3" t="str">
        <f>VLOOKUP($H866,Customers!$A$1:$I$721,2,FALSE)</f>
        <v>Lokesh Sharma</v>
      </c>
      <c r="J866" s="3" t="str">
        <f>VLOOKUP($H866,Customers!$A$1:$I$721,3,FALSE)</f>
        <v>Male</v>
      </c>
      <c r="K866" s="3">
        <f>VLOOKUP($H866,Customers!$A$1:$I$721,4,FALSE)</f>
        <v>49</v>
      </c>
      <c r="L866" s="3" t="str">
        <f>VLOOKUP($H866,Customers!$A$1:$I$721,5,FALSE)</f>
        <v>Gurugram</v>
      </c>
      <c r="M866" s="3" t="str">
        <f>VLOOKUP($H866,Customers!$A$1:$I$721,6,FALSE)</f>
        <v>Haryana</v>
      </c>
      <c r="N866" s="3" t="str">
        <f>VLOOKUP($H866,Customers!$A$1:$I$721,7,FALSE)</f>
        <v>Business Owner</v>
      </c>
      <c r="O866" s="3">
        <f>VLOOKUP($H866,Customers!$A$1:$I$721,8,FALSE)</f>
        <v>2700000</v>
      </c>
      <c r="P866" s="3" t="str">
        <f>VLOOKUP($H866,Customers!$A$1:$I$721,9,FALSE)</f>
        <v>Individual</v>
      </c>
      <c r="Q866" s="3" t="s">
        <v>67</v>
      </c>
      <c r="R866" s="3" t="str" cm="1">
        <f t="array" ref="R866:Y866">VLOOKUP($Q866,Cars[],{2,3,4,5,6,7,8,9},FALSE)</f>
        <v>Maruti Suzuki</v>
      </c>
      <c r="S866" s="3" t="str">
        <v>Dzire</v>
      </c>
      <c r="T866" s="3" t="str">
        <v>Sedan</v>
      </c>
      <c r="U866" s="3" t="str">
        <v>Petrol</v>
      </c>
      <c r="V866" s="3" t="str">
        <v>Manual</v>
      </c>
      <c r="W866" s="3">
        <v>690000</v>
      </c>
      <c r="X866" s="3">
        <v>2024</v>
      </c>
      <c r="Y866" s="3">
        <v>3</v>
      </c>
      <c r="Z866" s="3" t="s">
        <v>51</v>
      </c>
      <c r="AA866" s="3" t="str">
        <f>VLOOKUP(Z866,Dealers[],5,FALSE)</f>
        <v>North</v>
      </c>
      <c r="AB866" s="3" t="str" cm="1">
        <f t="array" ref="AB866:AE866">VLOOKUP($Z866,Dealers[],{2,7,8,9},FALSE)</f>
        <v>Panipat Motors</v>
      </c>
      <c r="AC866" s="3">
        <v>2012</v>
      </c>
      <c r="AD866" s="3">
        <v>10000</v>
      </c>
      <c r="AE866" s="3">
        <v>4.2</v>
      </c>
      <c r="AF866" s="3" t="s">
        <v>52</v>
      </c>
      <c r="AG866" s="3" t="str">
        <f>VLOOKUP($AF866,SalesPerson[],2,FALSE)</f>
        <v>Yash Bose</v>
      </c>
      <c r="AH866" s="3">
        <f>_xlfn.XLOOKUP(AG866,Salespersons!$B:$B,Salespersons!$G:$G,,0)</f>
        <v>7</v>
      </c>
      <c r="AI866" s="3" t="str">
        <f>_xlfn.XLOOKUP(AG866,Salespersons!$B:$B,Salespersons!$I:$I,,0)</f>
        <v>True</v>
      </c>
      <c r="AJ866" s="3" t="s">
        <v>75</v>
      </c>
      <c r="AK866" s="14">
        <f t="shared" si="78"/>
        <v>2.4637681159420291E-2</v>
      </c>
      <c r="AL866" s="5">
        <v>17000</v>
      </c>
      <c r="AM866" s="5">
        <f t="shared" si="79"/>
        <v>673000</v>
      </c>
      <c r="AN866" s="16">
        <f t="shared" si="83"/>
        <v>6.73</v>
      </c>
      <c r="AO866" s="3" t="s">
        <v>31</v>
      </c>
      <c r="AP866" s="3" t="s">
        <v>96</v>
      </c>
      <c r="AQ866" s="3" t="s">
        <v>22</v>
      </c>
      <c r="AR866" s="3" t="s">
        <v>24</v>
      </c>
      <c r="AS866" s="3" t="s">
        <v>4646</v>
      </c>
      <c r="AT866" s="3" t="s">
        <v>4646</v>
      </c>
      <c r="AU866" s="3" t="s">
        <v>4646</v>
      </c>
      <c r="AV866" s="3" t="s">
        <v>4646</v>
      </c>
      <c r="AW866" s="3" t="s">
        <v>4646</v>
      </c>
    </row>
    <row r="867" spans="1:49" x14ac:dyDescent="0.3">
      <c r="A867" s="3" t="s">
        <v>1552</v>
      </c>
      <c r="B867" s="4">
        <v>46163</v>
      </c>
      <c r="C867" s="4" t="str">
        <f t="shared" si="80"/>
        <v>May</v>
      </c>
      <c r="D867" s="4" t="str">
        <f t="shared" si="81"/>
        <v>2026</v>
      </c>
      <c r="E867" s="4">
        <v>46198</v>
      </c>
      <c r="F867" s="3" t="s">
        <v>23</v>
      </c>
      <c r="G867" s="3">
        <f t="shared" si="82"/>
        <v>35</v>
      </c>
      <c r="H867" s="3" t="s">
        <v>723</v>
      </c>
      <c r="I867" s="3" t="str">
        <f>VLOOKUP($H867,Customers!$A$1:$I$721,2,FALSE)</f>
        <v>Ankit Verma</v>
      </c>
      <c r="J867" s="3" t="str">
        <f>VLOOKUP($H867,Customers!$A$1:$I$721,3,FALSE)</f>
        <v>Male</v>
      </c>
      <c r="K867" s="3">
        <f>VLOOKUP($H867,Customers!$A$1:$I$721,4,FALSE)</f>
        <v>39</v>
      </c>
      <c r="L867" s="3" t="str">
        <f>VLOOKUP($H867,Customers!$A$1:$I$721,5,FALSE)</f>
        <v>Ludhiana</v>
      </c>
      <c r="M867" s="3" t="str">
        <f>VLOOKUP($H867,Customers!$A$1:$I$721,6,FALSE)</f>
        <v>Punjab</v>
      </c>
      <c r="N867" s="3" t="str">
        <f>VLOOKUP($H867,Customers!$A$1:$I$721,7,FALSE)</f>
        <v>Salaried - Private</v>
      </c>
      <c r="O867" s="3">
        <f>VLOOKUP($H867,Customers!$A$1:$I$721,8,FALSE)</f>
        <v>760000</v>
      </c>
      <c r="P867" s="3" t="str">
        <f>VLOOKUP($H867,Customers!$A$1:$I$721,9,FALSE)</f>
        <v>Individual</v>
      </c>
      <c r="Q867" s="3" t="s">
        <v>81</v>
      </c>
      <c r="R867" s="3" t="str" cm="1">
        <f t="array" ref="R867:Y867">VLOOKUP($Q867,Cars[],{2,3,4,5,6,7,8,9},FALSE)</f>
        <v>Tata</v>
      </c>
      <c r="S867" s="3" t="str">
        <v>Tiago</v>
      </c>
      <c r="T867" s="3" t="str">
        <v>Hatchback</v>
      </c>
      <c r="U867" s="3" t="str">
        <v>Petrol</v>
      </c>
      <c r="V867" s="3" t="str">
        <v>Manual</v>
      </c>
      <c r="W867" s="3">
        <v>570000</v>
      </c>
      <c r="X867" s="3">
        <v>2022</v>
      </c>
      <c r="Y867" s="3">
        <v>3</v>
      </c>
      <c r="Z867" s="3" t="s">
        <v>28</v>
      </c>
      <c r="AA867" s="3" t="str">
        <f>VLOOKUP(Z867,Dealers[],5,FALSE)</f>
        <v>North</v>
      </c>
      <c r="AB867" s="3" t="str" cm="1">
        <f t="array" ref="AB867:AE867">VLOOKUP($Z867,Dealers[],{2,7,8,9},FALSE)</f>
        <v>Ludhiana Wheels</v>
      </c>
      <c r="AC867" s="3">
        <v>2010</v>
      </c>
      <c r="AD867" s="3">
        <v>12000</v>
      </c>
      <c r="AE867" s="3">
        <v>4</v>
      </c>
      <c r="AF867" s="3" t="s">
        <v>29</v>
      </c>
      <c r="AG867" s="3" t="str">
        <f>VLOOKUP($AF867,SalesPerson[],2,FALSE)</f>
        <v>Harsh Nair</v>
      </c>
      <c r="AH867" s="3">
        <f>_xlfn.XLOOKUP(AG867,Salespersons!$B:$B,Salespersons!$G:$G,,0)</f>
        <v>8</v>
      </c>
      <c r="AI867" s="3" t="str">
        <f>_xlfn.XLOOKUP(AG867,Salespersons!$B:$B,Salespersons!$I:$I,,0)</f>
        <v>True</v>
      </c>
      <c r="AJ867" s="3" t="s">
        <v>19</v>
      </c>
      <c r="AK867" s="14">
        <f t="shared" si="78"/>
        <v>2.9824561403508771E-2</v>
      </c>
      <c r="AL867" s="5">
        <v>17000</v>
      </c>
      <c r="AM867" s="5">
        <f t="shared" si="79"/>
        <v>553000</v>
      </c>
      <c r="AN867" s="16">
        <f t="shared" si="83"/>
        <v>5.53</v>
      </c>
      <c r="AO867" s="3" t="s">
        <v>20</v>
      </c>
      <c r="AP867" s="3" t="s">
        <v>21</v>
      </c>
      <c r="AQ867" s="3" t="s">
        <v>53</v>
      </c>
      <c r="AR867" s="3" t="s">
        <v>47</v>
      </c>
      <c r="AS867" s="3" t="str" cm="1">
        <f t="array" ref="AS867:AW867">VLOOKUP($A867,Feedback[],{2,4,5,6,7},FALSE)</f>
        <v>FB0446</v>
      </c>
      <c r="AT867" s="3">
        <v>3</v>
      </c>
      <c r="AU867" s="3">
        <v>4</v>
      </c>
      <c r="AV867" s="3" t="str">
        <v>Online Survey</v>
      </c>
      <c r="AW867" s="3" t="str">
        <v>Pricing</v>
      </c>
    </row>
    <row r="868" spans="1:49" x14ac:dyDescent="0.3">
      <c r="A868" s="3" t="s">
        <v>1553</v>
      </c>
      <c r="B868" s="4">
        <v>46165</v>
      </c>
      <c r="C868" s="4" t="str">
        <f t="shared" si="80"/>
        <v>May</v>
      </c>
      <c r="D868" s="4" t="str">
        <f t="shared" si="81"/>
        <v>2026</v>
      </c>
      <c r="E868" s="4">
        <v>46198</v>
      </c>
      <c r="F868" s="3" t="s">
        <v>23</v>
      </c>
      <c r="G868" s="3">
        <f t="shared" si="82"/>
        <v>33</v>
      </c>
      <c r="H868" s="3" t="s">
        <v>26</v>
      </c>
      <c r="I868" s="3" t="str">
        <f>VLOOKUP($H868,Customers!$A$1:$I$721,2,FALSE)</f>
        <v>Ashok Pillai</v>
      </c>
      <c r="J868" s="3" t="str">
        <f>VLOOKUP($H868,Customers!$A$1:$I$721,3,FALSE)</f>
        <v>Male</v>
      </c>
      <c r="K868" s="3">
        <f>VLOOKUP($H868,Customers!$A$1:$I$721,4,FALSE)</f>
        <v>25</v>
      </c>
      <c r="L868" s="3" t="str">
        <f>VLOOKUP($H868,Customers!$A$1:$I$721,5,FALSE)</f>
        <v>Ludhiana</v>
      </c>
      <c r="M868" s="3" t="str">
        <f>VLOOKUP($H868,Customers!$A$1:$I$721,6,FALSE)</f>
        <v>Punjab</v>
      </c>
      <c r="N868" s="3" t="str">
        <f>VLOOKUP($H868,Customers!$A$1:$I$721,7,FALSE)</f>
        <v>Salaried - Private</v>
      </c>
      <c r="O868" s="3">
        <f>VLOOKUP($H868,Customers!$A$1:$I$721,8,FALSE)</f>
        <v>990000</v>
      </c>
      <c r="P868" s="3" t="str">
        <f>VLOOKUP($H868,Customers!$A$1:$I$721,9,FALSE)</f>
        <v>Individual</v>
      </c>
      <c r="Q868" s="3" t="s">
        <v>103</v>
      </c>
      <c r="R868" s="3" t="str" cm="1">
        <f t="array" ref="R868:Y868">VLOOKUP($Q868,Cars[],{2,3,4,5,6,7,8,9},FALSE)</f>
        <v>Maruti Suzuki</v>
      </c>
      <c r="S868" s="3" t="str">
        <v>Ertiga</v>
      </c>
      <c r="T868" s="3" t="str">
        <v>MPV</v>
      </c>
      <c r="U868" s="3" t="str">
        <v>CNG</v>
      </c>
      <c r="V868" s="3" t="str">
        <v>Manual</v>
      </c>
      <c r="W868" s="3">
        <v>900000</v>
      </c>
      <c r="X868" s="3">
        <v>2022</v>
      </c>
      <c r="Y868" s="3">
        <v>3</v>
      </c>
      <c r="Z868" s="3" t="s">
        <v>84</v>
      </c>
      <c r="AA868" s="3" t="str">
        <f>VLOOKUP(Z868,Dealers[],5,FALSE)</f>
        <v>West</v>
      </c>
      <c r="AB868" s="3" t="str" cm="1">
        <f t="array" ref="AB868:AE868">VLOOKUP($Z868,Dealers[],{2,7,8,9},FALSE)</f>
        <v>Pune Autoplex</v>
      </c>
      <c r="AC868" s="3">
        <v>2014</v>
      </c>
      <c r="AD868" s="3">
        <v>3000</v>
      </c>
      <c r="AE868" s="3">
        <v>4.5999999999999996</v>
      </c>
      <c r="AF868" s="3" t="s">
        <v>523</v>
      </c>
      <c r="AG868" s="3" t="str">
        <f>VLOOKUP($AF868,SalesPerson[],2,FALSE)</f>
        <v>Imran Verma</v>
      </c>
      <c r="AH868" s="3">
        <f>_xlfn.XLOOKUP(AG868,Salespersons!$B:$B,Salespersons!$G:$G,,0)</f>
        <v>5</v>
      </c>
      <c r="AI868" s="3" t="str">
        <f>_xlfn.XLOOKUP(AG868,Salespersons!$B:$B,Salespersons!$I:$I,,0)</f>
        <v>True</v>
      </c>
      <c r="AJ868" s="3" t="s">
        <v>78</v>
      </c>
      <c r="AK868" s="14">
        <f t="shared" si="78"/>
        <v>3.2222222222222222E-2</v>
      </c>
      <c r="AL868" s="5">
        <v>29000</v>
      </c>
      <c r="AM868" s="5">
        <f t="shared" si="79"/>
        <v>871000</v>
      </c>
      <c r="AN868" s="16">
        <f t="shared" si="83"/>
        <v>8.7100000000000009</v>
      </c>
      <c r="AO868" s="3" t="s">
        <v>20</v>
      </c>
      <c r="AP868" s="3" t="s">
        <v>21</v>
      </c>
      <c r="AQ868" s="3" t="s">
        <v>122</v>
      </c>
      <c r="AR868" s="3" t="s">
        <v>47</v>
      </c>
      <c r="AS868" s="3" t="str" cm="1">
        <f t="array" ref="AS868:AW868">VLOOKUP($A868,Feedback[],{2,4,5,6,7},FALSE)</f>
        <v>FB0447</v>
      </c>
      <c r="AT868" s="3">
        <v>2</v>
      </c>
      <c r="AU868" s="3">
        <v>3</v>
      </c>
      <c r="AV868" s="3" t="str">
        <v>Dealer Visit</v>
      </c>
      <c r="AW868" s="3" t="str">
        <v>After-Sales Support</v>
      </c>
    </row>
    <row r="869" spans="1:49" x14ac:dyDescent="0.3">
      <c r="A869" s="3" t="s">
        <v>1554</v>
      </c>
      <c r="B869" s="4">
        <v>46165</v>
      </c>
      <c r="C869" s="4" t="str">
        <f t="shared" si="80"/>
        <v>May</v>
      </c>
      <c r="D869" s="4" t="str">
        <f t="shared" si="81"/>
        <v>2026</v>
      </c>
      <c r="E869" s="4">
        <v>46173</v>
      </c>
      <c r="F869" s="3" t="s">
        <v>23</v>
      </c>
      <c r="G869" s="3">
        <f t="shared" si="82"/>
        <v>8</v>
      </c>
      <c r="H869" s="3" t="s">
        <v>978</v>
      </c>
      <c r="I869" s="3" t="str">
        <f>VLOOKUP($H869,Customers!$A$1:$I$721,2,FALSE)</f>
        <v>Ayesha Gupta</v>
      </c>
      <c r="J869" s="3" t="str">
        <f>VLOOKUP($H869,Customers!$A$1:$I$721,3,FALSE)</f>
        <v>Female</v>
      </c>
      <c r="K869" s="3">
        <f>VLOOKUP($H869,Customers!$A$1:$I$721,4,FALSE)</f>
        <v>43</v>
      </c>
      <c r="L869" s="3" t="str">
        <f>VLOOKUP($H869,Customers!$A$1:$I$721,5,FALSE)</f>
        <v>Mumbai</v>
      </c>
      <c r="M869" s="3" t="str">
        <f>VLOOKUP($H869,Customers!$A$1:$I$721,6,FALSE)</f>
        <v>Maharashtra</v>
      </c>
      <c r="N869" s="3" t="str">
        <f>VLOOKUP($H869,Customers!$A$1:$I$721,7,FALSE)</f>
        <v>Salaried - Private</v>
      </c>
      <c r="O869" s="3">
        <f>VLOOKUP($H869,Customers!$A$1:$I$721,8,FALSE)</f>
        <v>1270000</v>
      </c>
      <c r="P869" s="3" t="str">
        <f>VLOOKUP($H869,Customers!$A$1:$I$721,9,FALSE)</f>
        <v>Individual</v>
      </c>
      <c r="Q869" s="3" t="s">
        <v>27</v>
      </c>
      <c r="R869" s="3" t="str" cm="1">
        <f t="array" ref="R869:Y869">VLOOKUP($Q869,Cars[],{2,3,4,5,6,7,8,9},FALSE)</f>
        <v>Maruti Suzuki</v>
      </c>
      <c r="S869" s="3" t="str">
        <v>Brezza</v>
      </c>
      <c r="T869" s="3" t="str">
        <v>SUV</v>
      </c>
      <c r="U869" s="3" t="str">
        <v>Petrol</v>
      </c>
      <c r="V869" s="3" t="str">
        <v>Automatic</v>
      </c>
      <c r="W869" s="3">
        <v>900000</v>
      </c>
      <c r="X869" s="3">
        <v>2022</v>
      </c>
      <c r="Y869" s="3">
        <v>3</v>
      </c>
      <c r="Z869" s="3" t="s">
        <v>163</v>
      </c>
      <c r="AA869" s="3" t="str">
        <f>VLOOKUP(Z869,Dealers[],5,FALSE)</f>
        <v>West</v>
      </c>
      <c r="AB869" s="3" t="str" cm="1">
        <f t="array" ref="AB869:AE869">VLOOKUP($Z869,Dealers[],{2,7,8,9},FALSE)</f>
        <v>Mumbai Autoplex</v>
      </c>
      <c r="AC869" s="3">
        <v>2011</v>
      </c>
      <c r="AD869" s="3">
        <v>12000</v>
      </c>
      <c r="AE869" s="3">
        <v>3.5</v>
      </c>
      <c r="AF869" s="3" t="s">
        <v>201</v>
      </c>
      <c r="AG869" s="3" t="str">
        <f>VLOOKUP($AF869,SalesPerson[],2,FALSE)</f>
        <v>Karan Rao</v>
      </c>
      <c r="AH869" s="3">
        <f>_xlfn.XLOOKUP(AG869,Salespersons!$B:$B,Salespersons!$G:$G,,0)</f>
        <v>4</v>
      </c>
      <c r="AI869" s="3" t="str">
        <f>_xlfn.XLOOKUP(AG869,Salespersons!$B:$B,Salespersons!$I:$I,,0)</f>
        <v>True</v>
      </c>
      <c r="AJ869" s="3" t="s">
        <v>78</v>
      </c>
      <c r="AK869" s="14">
        <f t="shared" si="78"/>
        <v>0</v>
      </c>
      <c r="AL869" s="5">
        <v>0</v>
      </c>
      <c r="AM869" s="5">
        <f t="shared" si="79"/>
        <v>900000</v>
      </c>
      <c r="AN869" s="16">
        <f t="shared" si="83"/>
        <v>9</v>
      </c>
      <c r="AO869" s="3" t="s">
        <v>20</v>
      </c>
      <c r="AP869" s="3" t="s">
        <v>21</v>
      </c>
      <c r="AQ869" s="3" t="s">
        <v>53</v>
      </c>
      <c r="AR869" s="3" t="s">
        <v>24</v>
      </c>
      <c r="AS869" s="3" t="str" cm="1">
        <f t="array" ref="AS869:AW869">VLOOKUP($A869,Feedback[],{2,4,5,6,7},FALSE)</f>
        <v>FB0448</v>
      </c>
      <c r="AT869" s="3">
        <v>4</v>
      </c>
      <c r="AU869" s="3">
        <v>8</v>
      </c>
      <c r="AV869" s="3" t="str">
        <v>Email</v>
      </c>
      <c r="AW869" s="3" t="str">
        <v>None</v>
      </c>
    </row>
    <row r="870" spans="1:49" x14ac:dyDescent="0.3">
      <c r="A870" s="3" t="s">
        <v>1555</v>
      </c>
      <c r="B870" s="4">
        <v>46165</v>
      </c>
      <c r="C870" s="4" t="str">
        <f t="shared" si="80"/>
        <v>May</v>
      </c>
      <c r="D870" s="4" t="str">
        <f t="shared" si="81"/>
        <v>2026</v>
      </c>
      <c r="E870" s="4">
        <v>46180</v>
      </c>
      <c r="F870" s="3" t="s">
        <v>23</v>
      </c>
      <c r="G870" s="3">
        <f t="shared" si="82"/>
        <v>15</v>
      </c>
      <c r="H870" s="3" t="s">
        <v>616</v>
      </c>
      <c r="I870" s="3" t="str">
        <f>VLOOKUP($H870,Customers!$A$1:$I$721,2,FALSE)</f>
        <v>Faisal Chauhan</v>
      </c>
      <c r="J870" s="3" t="str">
        <f>VLOOKUP($H870,Customers!$A$1:$I$721,3,FALSE)</f>
        <v>Male</v>
      </c>
      <c r="K870" s="3">
        <f>VLOOKUP($H870,Customers!$A$1:$I$721,4,FALSE)</f>
        <v>21</v>
      </c>
      <c r="L870" s="3" t="str">
        <f>VLOOKUP($H870,Customers!$A$1:$I$721,5,FALSE)</f>
        <v>Jaipur</v>
      </c>
      <c r="M870" s="3" t="str">
        <f>VLOOKUP($H870,Customers!$A$1:$I$721,6,FALSE)</f>
        <v>Rajasthan</v>
      </c>
      <c r="N870" s="3" t="str">
        <f>VLOOKUP($H870,Customers!$A$1:$I$721,7,FALSE)</f>
        <v>Salaried - Private</v>
      </c>
      <c r="O870" s="3">
        <f>VLOOKUP($H870,Customers!$A$1:$I$721,8,FALSE)</f>
        <v>680000</v>
      </c>
      <c r="P870" s="3" t="str">
        <f>VLOOKUP($H870,Customers!$A$1:$I$721,9,FALSE)</f>
        <v>Individual</v>
      </c>
      <c r="Q870" s="3" t="s">
        <v>27</v>
      </c>
      <c r="R870" s="3" t="str" cm="1">
        <f t="array" ref="R870:Y870">VLOOKUP($Q870,Cars[],{2,3,4,5,6,7,8,9},FALSE)</f>
        <v>Maruti Suzuki</v>
      </c>
      <c r="S870" s="3" t="str">
        <v>Brezza</v>
      </c>
      <c r="T870" s="3" t="str">
        <v>SUV</v>
      </c>
      <c r="U870" s="3" t="str">
        <v>Petrol</v>
      </c>
      <c r="V870" s="3" t="str">
        <v>Automatic</v>
      </c>
      <c r="W870" s="3">
        <v>900000</v>
      </c>
      <c r="X870" s="3">
        <v>2022</v>
      </c>
      <c r="Y870" s="3">
        <v>3</v>
      </c>
      <c r="Z870" s="3" t="s">
        <v>146</v>
      </c>
      <c r="AA870" s="3" t="str">
        <f>VLOOKUP(Z870,Dealers[],5,FALSE)</f>
        <v>North</v>
      </c>
      <c r="AB870" s="3" t="str" cm="1">
        <f t="array" ref="AB870:AE870">VLOOKUP($Z870,Dealers[],{2,7,8,9},FALSE)</f>
        <v>Jaipur Wheels</v>
      </c>
      <c r="AC870" s="3">
        <v>2015</v>
      </c>
      <c r="AD870" s="3">
        <v>3000</v>
      </c>
      <c r="AE870" s="3">
        <v>3.5</v>
      </c>
      <c r="AF870" s="3" t="s">
        <v>198</v>
      </c>
      <c r="AG870" s="3" t="str">
        <f>VLOOKUP($AF870,SalesPerson[],2,FALSE)</f>
        <v>Rahul Kapoor</v>
      </c>
      <c r="AH870" s="3">
        <f>_xlfn.XLOOKUP(AG870,Salespersons!$B:$B,Salespersons!$G:$G,,0)</f>
        <v>8</v>
      </c>
      <c r="AI870" s="3" t="str">
        <f>_xlfn.XLOOKUP(AG870,Salespersons!$B:$B,Salespersons!$I:$I,,0)</f>
        <v>True</v>
      </c>
      <c r="AJ870" s="3" t="s">
        <v>59</v>
      </c>
      <c r="AK870" s="14">
        <f t="shared" si="78"/>
        <v>0.02</v>
      </c>
      <c r="AL870" s="5">
        <v>18000</v>
      </c>
      <c r="AM870" s="5">
        <f t="shared" si="79"/>
        <v>882000</v>
      </c>
      <c r="AN870" s="16">
        <f t="shared" si="83"/>
        <v>8.82</v>
      </c>
      <c r="AO870" s="3" t="s">
        <v>31</v>
      </c>
      <c r="AP870" s="3" t="s">
        <v>180</v>
      </c>
      <c r="AQ870" s="3" t="s">
        <v>33</v>
      </c>
      <c r="AR870" s="3" t="s">
        <v>47</v>
      </c>
      <c r="AS870" s="3" t="str" cm="1">
        <f t="array" ref="AS870:AW870">VLOOKUP($A870,Feedback[],{2,4,5,6,7},FALSE)</f>
        <v>FB0449</v>
      </c>
      <c r="AT870" s="3">
        <v>4</v>
      </c>
      <c r="AU870" s="3">
        <v>8</v>
      </c>
      <c r="AV870" s="3" t="str">
        <v>Phone</v>
      </c>
      <c r="AW870" s="3" t="str">
        <v>None</v>
      </c>
    </row>
    <row r="871" spans="1:49" x14ac:dyDescent="0.3">
      <c r="A871" s="3" t="s">
        <v>1556</v>
      </c>
      <c r="B871" s="4">
        <v>46167</v>
      </c>
      <c r="C871" s="4" t="str">
        <f t="shared" si="80"/>
        <v>May</v>
      </c>
      <c r="D871" s="4" t="str">
        <f t="shared" si="81"/>
        <v>2026</v>
      </c>
      <c r="E871" s="4">
        <v>46178</v>
      </c>
      <c r="F871" s="3" t="s">
        <v>23</v>
      </c>
      <c r="G871" s="3">
        <f t="shared" si="82"/>
        <v>11</v>
      </c>
      <c r="H871" s="3" t="s">
        <v>1557</v>
      </c>
      <c r="I871" s="3" t="str">
        <f>VLOOKUP($H871,Customers!$A$1:$I$721,2,FALSE)</f>
        <v>Ramesh Rao</v>
      </c>
      <c r="J871" s="3" t="str">
        <f>VLOOKUP($H871,Customers!$A$1:$I$721,3,FALSE)</f>
        <v>Male</v>
      </c>
      <c r="K871" s="3">
        <f>VLOOKUP($H871,Customers!$A$1:$I$721,4,FALSE)</f>
        <v>37</v>
      </c>
      <c r="L871" s="3" t="str">
        <f>VLOOKUP($H871,Customers!$A$1:$I$721,5,FALSE)</f>
        <v>Mysuru</v>
      </c>
      <c r="M871" s="3" t="str">
        <f>VLOOKUP($H871,Customers!$A$1:$I$721,6,FALSE)</f>
        <v>Karnataka</v>
      </c>
      <c r="N871" s="3" t="str">
        <f>VLOOKUP($H871,Customers!$A$1:$I$721,7,FALSE)</f>
        <v>Self-Employed Professional</v>
      </c>
      <c r="O871" s="3">
        <f>VLOOKUP($H871,Customers!$A$1:$I$721,8,FALSE)</f>
        <v>1650000</v>
      </c>
      <c r="P871" s="3" t="str">
        <f>VLOOKUP($H871,Customers!$A$1:$I$721,9,FALSE)</f>
        <v>Individual</v>
      </c>
      <c r="Q871" s="3" t="s">
        <v>232</v>
      </c>
      <c r="R871" s="3" t="str" cm="1">
        <f t="array" ref="R871:Y871">VLOOKUP($Q871,Cars[],{2,3,4,5,6,7,8,9},FALSE)</f>
        <v>Mahindra</v>
      </c>
      <c r="S871" s="3" t="str">
        <v>XUV 3XO</v>
      </c>
      <c r="T871" s="3" t="str">
        <v>SUV</v>
      </c>
      <c r="U871" s="3" t="str">
        <v>Petrol</v>
      </c>
      <c r="V871" s="3" t="str">
        <v>Manual</v>
      </c>
      <c r="W871" s="3">
        <v>900000</v>
      </c>
      <c r="X871" s="3">
        <v>2024</v>
      </c>
      <c r="Y871" s="3">
        <v>3</v>
      </c>
      <c r="Z871" s="3" t="s">
        <v>126</v>
      </c>
      <c r="AA871" s="3" t="str">
        <f>VLOOKUP(Z871,Dealers[],5,FALSE)</f>
        <v>South</v>
      </c>
      <c r="AB871" s="3" t="str" cm="1">
        <f t="array" ref="AB871:AE871">VLOOKUP($Z871,Dealers[],{2,7,8,9},FALSE)</f>
        <v>Bengaluru Auto Hub</v>
      </c>
      <c r="AC871" s="3">
        <v>2013</v>
      </c>
      <c r="AD871" s="3">
        <v>12000</v>
      </c>
      <c r="AE871" s="3">
        <v>4.4000000000000004</v>
      </c>
      <c r="AF871" s="3" t="s">
        <v>127</v>
      </c>
      <c r="AG871" s="3" t="str">
        <f>VLOOKUP($AF871,SalesPerson[],2,FALSE)</f>
        <v>Yash Sharma</v>
      </c>
      <c r="AH871" s="3">
        <f>_xlfn.XLOOKUP(AG871,Salespersons!$B:$B,Salespersons!$G:$G,,0)</f>
        <v>5</v>
      </c>
      <c r="AI871" s="3" t="str">
        <f>_xlfn.XLOOKUP(AG871,Salespersons!$B:$B,Salespersons!$I:$I,,0)</f>
        <v>True</v>
      </c>
      <c r="AJ871" s="3" t="s">
        <v>78</v>
      </c>
      <c r="AK871" s="14">
        <f t="shared" si="78"/>
        <v>0.01</v>
      </c>
      <c r="AL871" s="5">
        <v>9000</v>
      </c>
      <c r="AM871" s="5">
        <f t="shared" si="79"/>
        <v>891000</v>
      </c>
      <c r="AN871" s="16">
        <f t="shared" si="83"/>
        <v>8.91</v>
      </c>
      <c r="AO871" s="3" t="s">
        <v>20</v>
      </c>
      <c r="AP871" s="3" t="s">
        <v>21</v>
      </c>
      <c r="AQ871" s="3" t="s">
        <v>53</v>
      </c>
      <c r="AR871" s="3" t="s">
        <v>24</v>
      </c>
      <c r="AS871" s="3" t="str" cm="1">
        <f t="array" ref="AS871:AW871">VLOOKUP($A871,Feedback[],{2,4,5,6,7},FALSE)</f>
        <v>FB0450</v>
      </c>
      <c r="AT871" s="3">
        <v>4</v>
      </c>
      <c r="AU871" s="3">
        <v>9</v>
      </c>
      <c r="AV871" s="3" t="str">
        <v>Online Survey</v>
      </c>
      <c r="AW871" s="3" t="str">
        <v>None</v>
      </c>
    </row>
    <row r="872" spans="1:49" x14ac:dyDescent="0.3">
      <c r="A872" s="3" t="s">
        <v>1558</v>
      </c>
      <c r="B872" s="4">
        <v>46168</v>
      </c>
      <c r="C872" s="4" t="str">
        <f t="shared" si="80"/>
        <v>May</v>
      </c>
      <c r="D872" s="4" t="str">
        <f t="shared" si="81"/>
        <v>2026</v>
      </c>
      <c r="E872" s="4">
        <v>46203</v>
      </c>
      <c r="F872" s="3" t="s">
        <v>23</v>
      </c>
      <c r="G872" s="3">
        <f t="shared" si="82"/>
        <v>35</v>
      </c>
      <c r="H872" s="3" t="s">
        <v>1559</v>
      </c>
      <c r="I872" s="3" t="str">
        <f>VLOOKUP($H872,Customers!$A$1:$I$721,2,FALSE)</f>
        <v>Meera Shah</v>
      </c>
      <c r="J872" s="3" t="str">
        <f>VLOOKUP($H872,Customers!$A$1:$I$721,3,FALSE)</f>
        <v>Female</v>
      </c>
      <c r="K872" s="3">
        <f>VLOOKUP($H872,Customers!$A$1:$I$721,4,FALSE)</f>
        <v>21</v>
      </c>
      <c r="L872" s="3" t="str">
        <f>VLOOKUP($H872,Customers!$A$1:$I$721,5,FALSE)</f>
        <v>Mysuru</v>
      </c>
      <c r="M872" s="3" t="str">
        <f>VLOOKUP($H872,Customers!$A$1:$I$721,6,FALSE)</f>
        <v>Karnataka</v>
      </c>
      <c r="N872" s="3" t="str">
        <f>VLOOKUP($H872,Customers!$A$1:$I$721,7,FALSE)</f>
        <v>Salaried - Private</v>
      </c>
      <c r="O872" s="3">
        <f>VLOOKUP($H872,Customers!$A$1:$I$721,8,FALSE)</f>
        <v>1430000</v>
      </c>
      <c r="P872" s="3" t="str">
        <f>VLOOKUP($H872,Customers!$A$1:$I$721,9,FALSE)</f>
        <v>Individual</v>
      </c>
      <c r="Q872" s="3" t="s">
        <v>153</v>
      </c>
      <c r="R872" s="3" t="str" cm="1">
        <f t="array" ref="R872:Y872">VLOOKUP($Q872,Cars[],{2,3,4,5,6,7,8,9},FALSE)</f>
        <v>Honda</v>
      </c>
      <c r="S872" s="3" t="str">
        <v>Amaze</v>
      </c>
      <c r="T872" s="3" t="str">
        <v>Sedan</v>
      </c>
      <c r="U872" s="3" t="str">
        <v>Petrol</v>
      </c>
      <c r="V872" s="3" t="str">
        <v>Manual</v>
      </c>
      <c r="W872" s="3">
        <v>800000</v>
      </c>
      <c r="X872" s="3">
        <v>2024</v>
      </c>
      <c r="Y872" s="3">
        <v>3</v>
      </c>
      <c r="Z872" s="3" t="s">
        <v>126</v>
      </c>
      <c r="AA872" s="3" t="str">
        <f>VLOOKUP(Z872,Dealers[],5,FALSE)</f>
        <v>South</v>
      </c>
      <c r="AB872" s="3" t="str" cm="1">
        <f t="array" ref="AB872:AE872">VLOOKUP($Z872,Dealers[],{2,7,8,9},FALSE)</f>
        <v>Bengaluru Auto Hub</v>
      </c>
      <c r="AC872" s="3">
        <v>2013</v>
      </c>
      <c r="AD872" s="3">
        <v>12000</v>
      </c>
      <c r="AE872" s="3">
        <v>4.4000000000000004</v>
      </c>
      <c r="AF872" s="3" t="s">
        <v>127</v>
      </c>
      <c r="AG872" s="3" t="str">
        <f>VLOOKUP($AF872,SalesPerson[],2,FALSE)</f>
        <v>Yash Sharma</v>
      </c>
      <c r="AH872" s="3">
        <f>_xlfn.XLOOKUP(AG872,Salespersons!$B:$B,Salespersons!$G:$G,,0)</f>
        <v>5</v>
      </c>
      <c r="AI872" s="3" t="str">
        <f>_xlfn.XLOOKUP(AG872,Salespersons!$B:$B,Salespersons!$I:$I,,0)</f>
        <v>True</v>
      </c>
      <c r="AJ872" s="3" t="s">
        <v>78</v>
      </c>
      <c r="AK872" s="14">
        <f t="shared" si="78"/>
        <v>0.01</v>
      </c>
      <c r="AL872" s="5">
        <v>8000</v>
      </c>
      <c r="AM872" s="5">
        <f t="shared" si="79"/>
        <v>792000</v>
      </c>
      <c r="AN872" s="16">
        <f t="shared" si="83"/>
        <v>7.92</v>
      </c>
      <c r="AO872" s="3" t="s">
        <v>31</v>
      </c>
      <c r="AP872" s="3" t="s">
        <v>96</v>
      </c>
      <c r="AQ872" s="3" t="s">
        <v>46</v>
      </c>
      <c r="AR872" s="3" t="s">
        <v>47</v>
      </c>
      <c r="AS872" s="3" t="s">
        <v>4646</v>
      </c>
      <c r="AT872" s="3" t="s">
        <v>4646</v>
      </c>
      <c r="AU872" s="3" t="s">
        <v>4646</v>
      </c>
      <c r="AV872" s="3" t="s">
        <v>4646</v>
      </c>
      <c r="AW872" s="3" t="s">
        <v>4646</v>
      </c>
    </row>
    <row r="873" spans="1:49" x14ac:dyDescent="0.3">
      <c r="A873" s="3" t="s">
        <v>1560</v>
      </c>
      <c r="B873" s="4">
        <v>46170</v>
      </c>
      <c r="C873" s="4" t="str">
        <f t="shared" si="80"/>
        <v>May</v>
      </c>
      <c r="D873" s="4" t="str">
        <f t="shared" si="81"/>
        <v>2026</v>
      </c>
      <c r="E873" s="4">
        <v>46201</v>
      </c>
      <c r="F873" s="3" t="s">
        <v>23</v>
      </c>
      <c r="G873" s="3">
        <f t="shared" si="82"/>
        <v>31</v>
      </c>
      <c r="H873" s="3" t="s">
        <v>998</v>
      </c>
      <c r="I873" s="3" t="str">
        <f>VLOOKUP($H873,Customers!$A$1:$I$721,2,FALSE)</f>
        <v>Swati Sharma</v>
      </c>
      <c r="J873" s="3" t="str">
        <f>VLOOKUP($H873,Customers!$A$1:$I$721,3,FALSE)</f>
        <v>Female</v>
      </c>
      <c r="K873" s="3">
        <f>VLOOKUP($H873,Customers!$A$1:$I$721,4,FALSE)</f>
        <v>46</v>
      </c>
      <c r="L873" s="3" t="str">
        <f>VLOOKUP($H873,Customers!$A$1:$I$721,5,FALSE)</f>
        <v>Coimbatore</v>
      </c>
      <c r="M873" s="3" t="str">
        <f>VLOOKUP($H873,Customers!$A$1:$I$721,6,FALSE)</f>
        <v>Tamil Nadu</v>
      </c>
      <c r="N873" s="3" t="str">
        <f>VLOOKUP($H873,Customers!$A$1:$I$721,7,FALSE)</f>
        <v>Salaried - Private</v>
      </c>
      <c r="O873" s="3">
        <f>VLOOKUP($H873,Customers!$A$1:$I$721,8,FALSE)</f>
        <v>1140000</v>
      </c>
      <c r="P873" s="3" t="str">
        <f>VLOOKUP($H873,Customers!$A$1:$I$721,9,FALSE)</f>
        <v>Individual</v>
      </c>
      <c r="Q873" s="3" t="s">
        <v>27</v>
      </c>
      <c r="R873" s="3" t="str" cm="1">
        <f t="array" ref="R873:Y873">VLOOKUP($Q873,Cars[],{2,3,4,5,6,7,8,9},FALSE)</f>
        <v>Maruti Suzuki</v>
      </c>
      <c r="S873" s="3" t="str">
        <v>Brezza</v>
      </c>
      <c r="T873" s="3" t="str">
        <v>SUV</v>
      </c>
      <c r="U873" s="3" t="str">
        <v>Petrol</v>
      </c>
      <c r="V873" s="3" t="str">
        <v>Automatic</v>
      </c>
      <c r="W873" s="3">
        <v>900000</v>
      </c>
      <c r="X873" s="3">
        <v>2022</v>
      </c>
      <c r="Y873" s="3">
        <v>3</v>
      </c>
      <c r="Z873" s="3" t="s">
        <v>173</v>
      </c>
      <c r="AA873" s="3" t="str">
        <f>VLOOKUP(Z873,Dealers[],5,FALSE)</f>
        <v>South</v>
      </c>
      <c r="AB873" s="3" t="str" cm="1">
        <f t="array" ref="AB873:AE873">VLOOKUP($Z873,Dealers[],{2,7,8,9},FALSE)</f>
        <v>Chennai Wheels</v>
      </c>
      <c r="AC873" s="3">
        <v>2007</v>
      </c>
      <c r="AD873" s="3">
        <v>4500</v>
      </c>
      <c r="AE873" s="3">
        <v>4.7</v>
      </c>
      <c r="AF873" s="3" t="s">
        <v>233</v>
      </c>
      <c r="AG873" s="3" t="str">
        <f>VLOOKUP($AF873,SalesPerson[],2,FALSE)</f>
        <v>Anjali Joshi</v>
      </c>
      <c r="AH873" s="3">
        <f>_xlfn.XLOOKUP(AG873,Salespersons!$B:$B,Salespersons!$G:$G,,0)</f>
        <v>8</v>
      </c>
      <c r="AI873" s="3" t="str">
        <f>_xlfn.XLOOKUP(AG873,Salespersons!$B:$B,Salespersons!$I:$I,,0)</f>
        <v>True</v>
      </c>
      <c r="AJ873" s="3" t="s">
        <v>75</v>
      </c>
      <c r="AK873" s="14">
        <f t="shared" si="78"/>
        <v>3.888888888888889E-2</v>
      </c>
      <c r="AL873" s="5">
        <v>35000</v>
      </c>
      <c r="AM873" s="5">
        <f t="shared" si="79"/>
        <v>865000</v>
      </c>
      <c r="AN873" s="16">
        <f t="shared" si="83"/>
        <v>8.65</v>
      </c>
      <c r="AO873" s="3" t="s">
        <v>20</v>
      </c>
      <c r="AP873" s="3" t="s">
        <v>21</v>
      </c>
      <c r="AQ873" s="3" t="s">
        <v>46</v>
      </c>
      <c r="AR873" s="3" t="s">
        <v>24</v>
      </c>
      <c r="AS873" s="3" t="str" cm="1">
        <f t="array" ref="AS873:AW873">VLOOKUP($A873,Feedback[],{2,4,5,6,7},FALSE)</f>
        <v>FB0451</v>
      </c>
      <c r="AT873" s="3">
        <v>5</v>
      </c>
      <c r="AU873" s="3">
        <v>10</v>
      </c>
      <c r="AV873" s="3" t="str">
        <v>Email</v>
      </c>
      <c r="AW873" s="3" t="str">
        <v>None</v>
      </c>
    </row>
    <row r="874" spans="1:49" x14ac:dyDescent="0.3">
      <c r="A874" s="3" t="s">
        <v>1561</v>
      </c>
      <c r="B874" s="4">
        <v>46172</v>
      </c>
      <c r="C874" s="4" t="str">
        <f t="shared" si="80"/>
        <v>May</v>
      </c>
      <c r="D874" s="4" t="str">
        <f t="shared" si="81"/>
        <v>2026</v>
      </c>
      <c r="E874" s="3"/>
      <c r="F874" s="3" t="s">
        <v>114</v>
      </c>
      <c r="G874" s="3" t="str">
        <f t="shared" si="82"/>
        <v/>
      </c>
      <c r="H874" s="3" t="s">
        <v>527</v>
      </c>
      <c r="I874" s="3" t="str">
        <f>VLOOKUP($H874,Customers!$A$1:$I$721,2,FALSE)</f>
        <v>Pradeep Yadav</v>
      </c>
      <c r="J874" s="3" t="str">
        <f>VLOOKUP($H874,Customers!$A$1:$I$721,3,FALSE)</f>
        <v>Male</v>
      </c>
      <c r="K874" s="3">
        <f>VLOOKUP($H874,Customers!$A$1:$I$721,4,FALSE)</f>
        <v>32</v>
      </c>
      <c r="L874" s="3" t="str">
        <f>VLOOKUP($H874,Customers!$A$1:$I$721,5,FALSE)</f>
        <v>Patna</v>
      </c>
      <c r="M874" s="3" t="str">
        <f>VLOOKUP($H874,Customers!$A$1:$I$721,6,FALSE)</f>
        <v>Bihar</v>
      </c>
      <c r="N874" s="3" t="str">
        <f>VLOOKUP($H874,Customers!$A$1:$I$721,7,FALSE)</f>
        <v>Retired</v>
      </c>
      <c r="O874" s="3">
        <f>VLOOKUP($H874,Customers!$A$1:$I$721,8,FALSE)</f>
        <v>360000</v>
      </c>
      <c r="P874" s="3" t="str">
        <f>VLOOKUP($H874,Customers!$A$1:$I$721,9,FALSE)</f>
        <v>Individual</v>
      </c>
      <c r="Q874" s="3" t="s">
        <v>42</v>
      </c>
      <c r="R874" s="3" t="str" cm="1">
        <f t="array" ref="R874:Y874">VLOOKUP($Q874,Cars[],{2,3,4,5,6,7,8,9},FALSE)</f>
        <v>Maruti Suzuki</v>
      </c>
      <c r="S874" s="3" t="str">
        <v>Swift</v>
      </c>
      <c r="T874" s="3" t="str">
        <v>Hatchback</v>
      </c>
      <c r="U874" s="3" t="str">
        <v>Petrol</v>
      </c>
      <c r="V874" s="3" t="str">
        <v>Manual</v>
      </c>
      <c r="W874" s="3">
        <v>650000</v>
      </c>
      <c r="X874" s="3">
        <v>2024</v>
      </c>
      <c r="Y874" s="3">
        <v>3</v>
      </c>
      <c r="Z874" s="3" t="s">
        <v>249</v>
      </c>
      <c r="AA874" s="3" t="str">
        <f>VLOOKUP(Z874,Dealers[],5,FALSE)</f>
        <v>East</v>
      </c>
      <c r="AB874" s="3" t="str" cm="1">
        <f t="array" ref="AB874:AE874">VLOOKUP($Z874,Dealers[],{2,7,8,9},FALSE)</f>
        <v>Patna Autoplex</v>
      </c>
      <c r="AC874" s="3">
        <v>2007</v>
      </c>
      <c r="AD874" s="3">
        <v>8000</v>
      </c>
      <c r="AE874" s="3">
        <v>3.9</v>
      </c>
      <c r="AF874" s="3" t="s">
        <v>250</v>
      </c>
      <c r="AG874" s="3" t="str">
        <f>VLOOKUP($AF874,SalesPerson[],2,FALSE)</f>
        <v>Lokesh Iyer</v>
      </c>
      <c r="AH874" s="3">
        <f>_xlfn.XLOOKUP(AG874,Salespersons!$B:$B,Salespersons!$G:$G,,0)</f>
        <v>4</v>
      </c>
      <c r="AI874" s="3" t="str">
        <f>_xlfn.XLOOKUP(AG874,Salespersons!$B:$B,Salespersons!$I:$I,,0)</f>
        <v>True</v>
      </c>
      <c r="AJ874" s="3" t="s">
        <v>78</v>
      </c>
      <c r="AK874" s="14">
        <f t="shared" si="78"/>
        <v>3.2307692307692308E-2</v>
      </c>
      <c r="AL874" s="5">
        <v>21000</v>
      </c>
      <c r="AM874" s="5">
        <f t="shared" si="79"/>
        <v>629000</v>
      </c>
      <c r="AN874" s="16">
        <f t="shared" si="83"/>
        <v>6.29</v>
      </c>
      <c r="AO874" s="3" t="s">
        <v>20</v>
      </c>
      <c r="AP874" s="3" t="s">
        <v>21</v>
      </c>
      <c r="AQ874" s="3" t="s">
        <v>33</v>
      </c>
      <c r="AR874" s="3" t="s">
        <v>24</v>
      </c>
      <c r="AS874" s="3" t="s">
        <v>4646</v>
      </c>
      <c r="AT874" s="3" t="s">
        <v>4646</v>
      </c>
      <c r="AU874" s="3" t="s">
        <v>4646</v>
      </c>
      <c r="AV874" s="3" t="s">
        <v>4646</v>
      </c>
      <c r="AW874" s="3" t="s">
        <v>4646</v>
      </c>
    </row>
    <row r="875" spans="1:49" x14ac:dyDescent="0.3">
      <c r="A875" s="3" t="s">
        <v>1562</v>
      </c>
      <c r="B875" s="4">
        <v>46172</v>
      </c>
      <c r="C875" s="4" t="str">
        <f t="shared" si="80"/>
        <v>May</v>
      </c>
      <c r="D875" s="4" t="str">
        <f t="shared" si="81"/>
        <v>2026</v>
      </c>
      <c r="E875" s="4">
        <v>46188</v>
      </c>
      <c r="F875" s="3" t="s">
        <v>23</v>
      </c>
      <c r="G875" s="3">
        <f t="shared" si="82"/>
        <v>16</v>
      </c>
      <c r="H875" s="3" t="s">
        <v>764</v>
      </c>
      <c r="I875" s="3" t="str">
        <f>VLOOKUP($H875,Customers!$A$1:$I$721,2,FALSE)</f>
        <v>Divya Khanna</v>
      </c>
      <c r="J875" s="3" t="str">
        <f>VLOOKUP($H875,Customers!$A$1:$I$721,3,FALSE)</f>
        <v>Female</v>
      </c>
      <c r="K875" s="3">
        <f>VLOOKUP($H875,Customers!$A$1:$I$721,4,FALSE)</f>
        <v>41</v>
      </c>
      <c r="L875" s="3" t="str">
        <f>VLOOKUP($H875,Customers!$A$1:$I$721,5,FALSE)</f>
        <v>Gurugram</v>
      </c>
      <c r="M875" s="3" t="str">
        <f>VLOOKUP($H875,Customers!$A$1:$I$721,6,FALSE)</f>
        <v>Haryana</v>
      </c>
      <c r="N875" s="3" t="str">
        <f>VLOOKUP($H875,Customers!$A$1:$I$721,7,FALSE)</f>
        <v>Engineer</v>
      </c>
      <c r="O875" s="3">
        <f>VLOOKUP($H875,Customers!$A$1:$I$721,8,FALSE)</f>
        <v>1260000</v>
      </c>
      <c r="P875" s="3" t="str">
        <f>VLOOKUP($H875,Customers!$A$1:$I$721,9,FALSE)</f>
        <v>Individual</v>
      </c>
      <c r="Q875" s="3" t="s">
        <v>195</v>
      </c>
      <c r="R875" s="3" t="str" cm="1">
        <f t="array" ref="R875:Y875">VLOOKUP($Q875,Cars[],{2,3,4,5,6,7,8,9},FALSE)</f>
        <v>Renault</v>
      </c>
      <c r="S875" s="3" t="str">
        <v>Kiger</v>
      </c>
      <c r="T875" s="3" t="str">
        <v>SUV</v>
      </c>
      <c r="U875" s="3" t="str">
        <v>Petrol</v>
      </c>
      <c r="V875" s="3" t="str">
        <v>Manual</v>
      </c>
      <c r="W875" s="3">
        <v>700000</v>
      </c>
      <c r="X875" s="3">
        <v>2021</v>
      </c>
      <c r="Y875" s="3">
        <v>4</v>
      </c>
      <c r="Z875" s="3" t="s">
        <v>51</v>
      </c>
      <c r="AA875" s="3" t="str">
        <f>VLOOKUP(Z875,Dealers[],5,FALSE)</f>
        <v>North</v>
      </c>
      <c r="AB875" s="3" t="str" cm="1">
        <f t="array" ref="AB875:AE875">VLOOKUP($Z875,Dealers[],{2,7,8,9},FALSE)</f>
        <v>Panipat Motors</v>
      </c>
      <c r="AC875" s="3">
        <v>2012</v>
      </c>
      <c r="AD875" s="3">
        <v>10000</v>
      </c>
      <c r="AE875" s="3">
        <v>4.2</v>
      </c>
      <c r="AF875" s="3" t="s">
        <v>118</v>
      </c>
      <c r="AG875" s="3" t="str">
        <f>VLOOKUP($AF875,SalesPerson[],2,FALSE)</f>
        <v>Rahul Rao</v>
      </c>
      <c r="AH875" s="3">
        <f>_xlfn.XLOOKUP(AG875,Salespersons!$B:$B,Salespersons!$G:$G,,0)</f>
        <v>5</v>
      </c>
      <c r="AI875" s="3" t="str">
        <f>_xlfn.XLOOKUP(AG875,Salespersons!$B:$B,Salespersons!$I:$I,,0)</f>
        <v>True</v>
      </c>
      <c r="AJ875" s="3" t="s">
        <v>78</v>
      </c>
      <c r="AK875" s="14">
        <f t="shared" si="78"/>
        <v>4.5714285714285714E-2</v>
      </c>
      <c r="AL875" s="5">
        <v>32000</v>
      </c>
      <c r="AM875" s="5">
        <f t="shared" si="79"/>
        <v>668000</v>
      </c>
      <c r="AN875" s="16">
        <f t="shared" si="83"/>
        <v>6.68</v>
      </c>
      <c r="AO875" s="3" t="s">
        <v>20</v>
      </c>
      <c r="AP875" s="3" t="s">
        <v>21</v>
      </c>
      <c r="AQ875" s="3" t="s">
        <v>86</v>
      </c>
      <c r="AR875" s="3" t="s">
        <v>47</v>
      </c>
      <c r="AS875" s="3" t="s">
        <v>4646</v>
      </c>
      <c r="AT875" s="3" t="s">
        <v>4646</v>
      </c>
      <c r="AU875" s="3" t="s">
        <v>4646</v>
      </c>
      <c r="AV875" s="3" t="s">
        <v>4646</v>
      </c>
      <c r="AW875" s="3" t="s">
        <v>4646</v>
      </c>
    </row>
    <row r="876" spans="1:49" x14ac:dyDescent="0.3">
      <c r="A876" s="3" t="s">
        <v>1563</v>
      </c>
      <c r="B876" s="4">
        <v>46173</v>
      </c>
      <c r="C876" s="4" t="str">
        <f t="shared" si="80"/>
        <v>May</v>
      </c>
      <c r="D876" s="4" t="str">
        <f t="shared" si="81"/>
        <v>2026</v>
      </c>
      <c r="E876" s="4">
        <v>46181</v>
      </c>
      <c r="F876" s="3" t="s">
        <v>23</v>
      </c>
      <c r="G876" s="3">
        <f t="shared" si="82"/>
        <v>8</v>
      </c>
      <c r="H876" s="3" t="s">
        <v>1564</v>
      </c>
      <c r="I876" s="3" t="str">
        <f>VLOOKUP($H876,Customers!$A$1:$I$721,2,FALSE)</f>
        <v>Sachin Saini</v>
      </c>
      <c r="J876" s="3" t="str">
        <f>VLOOKUP($H876,Customers!$A$1:$I$721,3,FALSE)</f>
        <v>Male</v>
      </c>
      <c r="K876" s="3">
        <f>VLOOKUP($H876,Customers!$A$1:$I$721,4,FALSE)</f>
        <v>51</v>
      </c>
      <c r="L876" s="3" t="str">
        <f>VLOOKUP($H876,Customers!$A$1:$I$721,5,FALSE)</f>
        <v>Indore</v>
      </c>
      <c r="M876" s="3" t="str">
        <f>VLOOKUP($H876,Customers!$A$1:$I$721,6,FALSE)</f>
        <v>Madhya Pradesh</v>
      </c>
      <c r="N876" s="3" t="str">
        <f>VLOOKUP($H876,Customers!$A$1:$I$721,7,FALSE)</f>
        <v>Salaried - Private</v>
      </c>
      <c r="O876" s="3">
        <f>VLOOKUP($H876,Customers!$A$1:$I$721,8,FALSE)</f>
        <v>1590000</v>
      </c>
      <c r="P876" s="3" t="str">
        <f>VLOOKUP($H876,Customers!$A$1:$I$721,9,FALSE)</f>
        <v>Individual</v>
      </c>
      <c r="Q876" s="3" t="s">
        <v>27</v>
      </c>
      <c r="R876" s="3" t="str" cm="1">
        <f t="array" ref="R876:Y876">VLOOKUP($Q876,Cars[],{2,3,4,5,6,7,8,9},FALSE)</f>
        <v>Maruti Suzuki</v>
      </c>
      <c r="S876" s="3" t="str">
        <v>Brezza</v>
      </c>
      <c r="T876" s="3" t="str">
        <v>SUV</v>
      </c>
      <c r="U876" s="3" t="str">
        <v>Petrol</v>
      </c>
      <c r="V876" s="3" t="str">
        <v>Automatic</v>
      </c>
      <c r="W876" s="3">
        <v>900000</v>
      </c>
      <c r="X876" s="3">
        <v>2022</v>
      </c>
      <c r="Y876" s="3">
        <v>3</v>
      </c>
      <c r="Z876" s="3" t="s">
        <v>68</v>
      </c>
      <c r="AA876" s="3" t="str">
        <f>VLOOKUP(Z876,Dealers[],5,FALSE)</f>
        <v>South</v>
      </c>
      <c r="AB876" s="3" t="str" cm="1">
        <f t="array" ref="AB876:AE876">VLOOKUP($Z876,Dealers[],{2,7,8,9},FALSE)</f>
        <v>Hyderabad Automobiles</v>
      </c>
      <c r="AC876" s="3">
        <v>2019</v>
      </c>
      <c r="AD876" s="3">
        <v>4500</v>
      </c>
      <c r="AE876" s="3">
        <v>3.8</v>
      </c>
      <c r="AF876" s="3" t="s">
        <v>150</v>
      </c>
      <c r="AG876" s="3" t="str">
        <f>VLOOKUP($AF876,SalesPerson[],2,FALSE)</f>
        <v>Gaurav Shah</v>
      </c>
      <c r="AH876" s="3">
        <f>_xlfn.XLOOKUP(AG876,Salespersons!$B:$B,Salespersons!$G:$G,,0)</f>
        <v>4</v>
      </c>
      <c r="AI876" s="3" t="str">
        <f>_xlfn.XLOOKUP(AG876,Salespersons!$B:$B,Salespersons!$I:$I,,0)</f>
        <v>True</v>
      </c>
      <c r="AJ876" s="3" t="s">
        <v>45</v>
      </c>
      <c r="AK876" s="14">
        <f t="shared" si="78"/>
        <v>0</v>
      </c>
      <c r="AL876" s="5">
        <v>0</v>
      </c>
      <c r="AM876" s="5">
        <f t="shared" si="79"/>
        <v>900000</v>
      </c>
      <c r="AN876" s="16">
        <f t="shared" si="83"/>
        <v>9</v>
      </c>
      <c r="AO876" s="3" t="s">
        <v>95</v>
      </c>
      <c r="AP876" s="3" t="s">
        <v>70</v>
      </c>
      <c r="AQ876" s="3" t="s">
        <v>22</v>
      </c>
      <c r="AR876" s="3" t="s">
        <v>47</v>
      </c>
      <c r="AS876" s="3" t="s">
        <v>4646</v>
      </c>
      <c r="AT876" s="3" t="s">
        <v>4646</v>
      </c>
      <c r="AU876" s="3" t="s">
        <v>4646</v>
      </c>
      <c r="AV876" s="3" t="s">
        <v>4646</v>
      </c>
      <c r="AW876" s="3" t="s">
        <v>4646</v>
      </c>
    </row>
    <row r="877" spans="1:49" x14ac:dyDescent="0.3">
      <c r="A877" s="3" t="s">
        <v>1565</v>
      </c>
      <c r="B877" s="4">
        <v>46173</v>
      </c>
      <c r="C877" s="4" t="str">
        <f t="shared" si="80"/>
        <v>May</v>
      </c>
      <c r="D877" s="4" t="str">
        <f t="shared" si="81"/>
        <v>2026</v>
      </c>
      <c r="E877" s="3"/>
      <c r="F877" s="3" t="s">
        <v>114</v>
      </c>
      <c r="G877" s="3" t="str">
        <f t="shared" si="82"/>
        <v/>
      </c>
      <c r="H877" s="3" t="s">
        <v>727</v>
      </c>
      <c r="I877" s="3" t="str">
        <f>VLOOKUP($H877,Customers!$A$1:$I$721,2,FALSE)</f>
        <v>Imran Pillai</v>
      </c>
      <c r="J877" s="3" t="str">
        <f>VLOOKUP($H877,Customers!$A$1:$I$721,3,FALSE)</f>
        <v>Male</v>
      </c>
      <c r="K877" s="3">
        <f>VLOOKUP($H877,Customers!$A$1:$I$721,4,FALSE)</f>
        <v>40</v>
      </c>
      <c r="L877" s="3" t="str">
        <f>VLOOKUP($H877,Customers!$A$1:$I$721,5,FALSE)</f>
        <v>Surat</v>
      </c>
      <c r="M877" s="3" t="str">
        <f>VLOOKUP($H877,Customers!$A$1:$I$721,6,FALSE)</f>
        <v>Gujarat</v>
      </c>
      <c r="N877" s="3" t="str">
        <f>VLOOKUP($H877,Customers!$A$1:$I$721,7,FALSE)</f>
        <v>Engineer</v>
      </c>
      <c r="O877" s="3">
        <f>VLOOKUP($H877,Customers!$A$1:$I$721,8,FALSE)</f>
        <v>1360000</v>
      </c>
      <c r="P877" s="3" t="str">
        <f>VLOOKUP($H877,Customers!$A$1:$I$721,9,FALSE)</f>
        <v>Individual</v>
      </c>
      <c r="Q877" s="3" t="s">
        <v>92</v>
      </c>
      <c r="R877" s="3" t="str" cm="1">
        <f t="array" ref="R877:Y877">VLOOKUP($Q877,Cars[],{2,3,4,5,6,7,8,9},FALSE)</f>
        <v>Hyundai</v>
      </c>
      <c r="S877" s="3" t="str">
        <v>Verna</v>
      </c>
      <c r="T877" s="3" t="str">
        <v>Sedan</v>
      </c>
      <c r="U877" s="3" t="str">
        <v>Petrol</v>
      </c>
      <c r="V877" s="3" t="str">
        <v>Automatic</v>
      </c>
      <c r="W877" s="3">
        <v>1100000</v>
      </c>
      <c r="X877" s="3">
        <v>2023</v>
      </c>
      <c r="Y877" s="3">
        <v>2</v>
      </c>
      <c r="Z877" s="3" t="s">
        <v>225</v>
      </c>
      <c r="AA877" s="3" t="str">
        <f>VLOOKUP(Z877,Dealers[],5,FALSE)</f>
        <v>West</v>
      </c>
      <c r="AB877" s="3" t="str" cm="1">
        <f t="array" ref="AB877:AE877">VLOOKUP($Z877,Dealers[],{2,7,8,9},FALSE)</f>
        <v>Surat Autoplex</v>
      </c>
      <c r="AC877" s="3">
        <v>2010</v>
      </c>
      <c r="AD877" s="3">
        <v>10000</v>
      </c>
      <c r="AE877" s="3">
        <v>4.4000000000000004</v>
      </c>
      <c r="AF877" s="3" t="s">
        <v>585</v>
      </c>
      <c r="AG877" s="3" t="str">
        <f>VLOOKUP($AF877,SalesPerson[],2,FALSE)</f>
        <v>Jatin Chauhan</v>
      </c>
      <c r="AH877" s="3">
        <f>_xlfn.XLOOKUP(AG877,Salespersons!$B:$B,Salespersons!$G:$G,,0)</f>
        <v>6</v>
      </c>
      <c r="AI877" s="3" t="str">
        <f>_xlfn.XLOOKUP(AG877,Salespersons!$B:$B,Salespersons!$I:$I,,0)</f>
        <v>True</v>
      </c>
      <c r="AJ877" s="3" t="s">
        <v>75</v>
      </c>
      <c r="AK877" s="14">
        <f t="shared" si="78"/>
        <v>2.9090909090909091E-2</v>
      </c>
      <c r="AL877" s="5">
        <v>32000</v>
      </c>
      <c r="AM877" s="5">
        <f t="shared" si="79"/>
        <v>1068000</v>
      </c>
      <c r="AN877" s="16">
        <f t="shared" si="83"/>
        <v>10.68</v>
      </c>
      <c r="AO877" s="3" t="s">
        <v>95</v>
      </c>
      <c r="AP877" s="3" t="s">
        <v>96</v>
      </c>
      <c r="AQ877" s="3" t="s">
        <v>86</v>
      </c>
      <c r="AR877" s="3" t="s">
        <v>24</v>
      </c>
      <c r="AS877" s="3" t="s">
        <v>4646</v>
      </c>
      <c r="AT877" s="3" t="s">
        <v>4646</v>
      </c>
      <c r="AU877" s="3" t="s">
        <v>4646</v>
      </c>
      <c r="AV877" s="3" t="s">
        <v>4646</v>
      </c>
      <c r="AW877" s="3" t="s">
        <v>4646</v>
      </c>
    </row>
    <row r="878" spans="1:49" x14ac:dyDescent="0.3">
      <c r="A878" s="3" t="s">
        <v>1566</v>
      </c>
      <c r="B878" s="4">
        <v>46176</v>
      </c>
      <c r="C878" s="4" t="str">
        <f t="shared" si="80"/>
        <v>Jun</v>
      </c>
      <c r="D878" s="4" t="str">
        <f t="shared" si="81"/>
        <v>2026</v>
      </c>
      <c r="E878" s="4">
        <v>46198</v>
      </c>
      <c r="F878" s="3" t="s">
        <v>23</v>
      </c>
      <c r="G878" s="3">
        <f t="shared" si="82"/>
        <v>22</v>
      </c>
      <c r="H878" s="3" t="s">
        <v>994</v>
      </c>
      <c r="I878" s="3" t="str">
        <f>VLOOKUP($H878,Customers!$A$1:$I$721,2,FALSE)</f>
        <v>Arjun Das</v>
      </c>
      <c r="J878" s="3" t="str">
        <f>VLOOKUP($H878,Customers!$A$1:$I$721,3,FALSE)</f>
        <v>Male</v>
      </c>
      <c r="K878" s="3">
        <f>VLOOKUP($H878,Customers!$A$1:$I$721,4,FALSE)</f>
        <v>62</v>
      </c>
      <c r="L878" s="3" t="str">
        <f>VLOOKUP($H878,Customers!$A$1:$I$721,5,FALSE)</f>
        <v>Pune</v>
      </c>
      <c r="M878" s="3" t="str">
        <f>VLOOKUP($H878,Customers!$A$1:$I$721,6,FALSE)</f>
        <v>Maharashtra</v>
      </c>
      <c r="N878" s="3" t="str">
        <f>VLOOKUP($H878,Customers!$A$1:$I$721,7,FALSE)</f>
        <v>Self-Employed Professional</v>
      </c>
      <c r="O878" s="3">
        <f>VLOOKUP($H878,Customers!$A$1:$I$721,8,FALSE)</f>
        <v>1210000</v>
      </c>
      <c r="P878" s="3" t="str">
        <f>VLOOKUP($H878,Customers!$A$1:$I$721,9,FALSE)</f>
        <v>Individual</v>
      </c>
      <c r="Q878" s="3" t="s">
        <v>145</v>
      </c>
      <c r="R878" s="3" t="str" cm="1">
        <f t="array" ref="R878:Y878">VLOOKUP($Q878,Cars[],{2,3,4,5,6,7,8,9},FALSE)</f>
        <v>Hyundai</v>
      </c>
      <c r="S878" s="3" t="str">
        <v>i20</v>
      </c>
      <c r="T878" s="3" t="str">
        <v>Hatchback</v>
      </c>
      <c r="U878" s="3" t="str">
        <v>Petrol</v>
      </c>
      <c r="V878" s="3" t="str">
        <v>Automatic</v>
      </c>
      <c r="W878" s="3">
        <v>780000</v>
      </c>
      <c r="X878" s="3">
        <v>2023</v>
      </c>
      <c r="Y878" s="3">
        <v>2</v>
      </c>
      <c r="Z878" s="3" t="s">
        <v>163</v>
      </c>
      <c r="AA878" s="3" t="str">
        <f>VLOOKUP(Z878,Dealers[],5,FALSE)</f>
        <v>West</v>
      </c>
      <c r="AB878" s="3" t="str" cm="1">
        <f t="array" ref="AB878:AE878">VLOOKUP($Z878,Dealers[],{2,7,8,9},FALSE)</f>
        <v>Mumbai Autoplex</v>
      </c>
      <c r="AC878" s="3">
        <v>2011</v>
      </c>
      <c r="AD878" s="3">
        <v>12000</v>
      </c>
      <c r="AE878" s="3">
        <v>3.5</v>
      </c>
      <c r="AF878" s="3" t="s">
        <v>406</v>
      </c>
      <c r="AG878" s="3" t="str">
        <f>VLOOKUP($AF878,SalesPerson[],2,FALSE)</f>
        <v>Nitin Pillai</v>
      </c>
      <c r="AH878" s="3">
        <f>_xlfn.XLOOKUP(AG878,Salespersons!$B:$B,Salespersons!$G:$G,,0)</f>
        <v>6</v>
      </c>
      <c r="AI878" s="3" t="str">
        <f>_xlfn.XLOOKUP(AG878,Salespersons!$B:$B,Salespersons!$I:$I,,0)</f>
        <v>True</v>
      </c>
      <c r="AJ878" s="3" t="s">
        <v>30</v>
      </c>
      <c r="AK878" s="14">
        <f t="shared" si="78"/>
        <v>2.6923076923076925E-2</v>
      </c>
      <c r="AL878" s="5">
        <v>21000</v>
      </c>
      <c r="AM878" s="5">
        <f t="shared" si="79"/>
        <v>759000</v>
      </c>
      <c r="AN878" s="16">
        <f t="shared" si="83"/>
        <v>7.59</v>
      </c>
      <c r="AO878" s="3" t="s">
        <v>95</v>
      </c>
      <c r="AP878" s="3" t="s">
        <v>39</v>
      </c>
      <c r="AQ878" s="3" t="s">
        <v>86</v>
      </c>
      <c r="AR878" s="3" t="s">
        <v>24</v>
      </c>
      <c r="AS878" s="3" t="s">
        <v>4646</v>
      </c>
      <c r="AT878" s="3" t="s">
        <v>4646</v>
      </c>
      <c r="AU878" s="3" t="s">
        <v>4646</v>
      </c>
      <c r="AV878" s="3" t="s">
        <v>4646</v>
      </c>
      <c r="AW878" s="3" t="s">
        <v>4646</v>
      </c>
    </row>
    <row r="879" spans="1:49" x14ac:dyDescent="0.3">
      <c r="A879" s="3" t="s">
        <v>1567</v>
      </c>
      <c r="B879" s="4">
        <v>46176</v>
      </c>
      <c r="C879" s="4" t="str">
        <f t="shared" si="80"/>
        <v>Jun</v>
      </c>
      <c r="D879" s="4" t="str">
        <f t="shared" si="81"/>
        <v>2026</v>
      </c>
      <c r="E879" s="4">
        <v>46193</v>
      </c>
      <c r="F879" s="3" t="s">
        <v>23</v>
      </c>
      <c r="G879" s="3">
        <f t="shared" si="82"/>
        <v>17</v>
      </c>
      <c r="H879" s="3" t="s">
        <v>622</v>
      </c>
      <c r="I879" s="3" t="str">
        <f>VLOOKUP($H879,Customers!$A$1:$I$721,2,FALSE)</f>
        <v>Faisal Singh</v>
      </c>
      <c r="J879" s="3" t="str">
        <f>VLOOKUP($H879,Customers!$A$1:$I$721,3,FALSE)</f>
        <v>Male</v>
      </c>
      <c r="K879" s="3">
        <f>VLOOKUP($H879,Customers!$A$1:$I$721,4,FALSE)</f>
        <v>53</v>
      </c>
      <c r="L879" s="3" t="str">
        <f>VLOOKUP($H879,Customers!$A$1:$I$721,5,FALSE)</f>
        <v>Chennai</v>
      </c>
      <c r="M879" s="3" t="str">
        <f>VLOOKUP($H879,Customers!$A$1:$I$721,6,FALSE)</f>
        <v>Tamil Nadu</v>
      </c>
      <c r="N879" s="3" t="str">
        <f>VLOOKUP($H879,Customers!$A$1:$I$721,7,FALSE)</f>
        <v>Engineer</v>
      </c>
      <c r="O879" s="3">
        <f>VLOOKUP($H879,Customers!$A$1:$I$721,8,FALSE)</f>
        <v>1200000</v>
      </c>
      <c r="P879" s="3" t="str">
        <f>VLOOKUP($H879,Customers!$A$1:$I$721,9,FALSE)</f>
        <v>Individual</v>
      </c>
      <c r="Q879" s="3" t="s">
        <v>274</v>
      </c>
      <c r="R879" s="3" t="str" cm="1">
        <f t="array" ref="R879:Y879">VLOOKUP($Q879,Cars[],{2,3,4,5,6,7,8,9},FALSE)</f>
        <v>Tata</v>
      </c>
      <c r="S879" s="3" t="str">
        <v>Harrier</v>
      </c>
      <c r="T879" s="3" t="str">
        <v>SUV</v>
      </c>
      <c r="U879" s="3" t="str">
        <v>Diesel</v>
      </c>
      <c r="V879" s="3" t="str">
        <v>Automatic</v>
      </c>
      <c r="W879" s="3">
        <v>1550000</v>
      </c>
      <c r="X879" s="3">
        <v>2023</v>
      </c>
      <c r="Y879" s="3">
        <v>2</v>
      </c>
      <c r="Z879" s="3" t="s">
        <v>186</v>
      </c>
      <c r="AA879" s="3" t="str">
        <f>VLOOKUP(Z879,Dealers[],5,FALSE)</f>
        <v>South</v>
      </c>
      <c r="AB879" s="3" t="str" cm="1">
        <f t="array" ref="AB879:AE879">VLOOKUP($Z879,Dealers[],{2,7,8,9},FALSE)</f>
        <v>Coimbatore Car World</v>
      </c>
      <c r="AC879" s="3">
        <v>2015</v>
      </c>
      <c r="AD879" s="3">
        <v>4500</v>
      </c>
      <c r="AE879" s="3">
        <v>4.3</v>
      </c>
      <c r="AF879" s="3" t="s">
        <v>604</v>
      </c>
      <c r="AG879" s="3" t="str">
        <f>VLOOKUP($AF879,SalesPerson[],2,FALSE)</f>
        <v>Yash Rao</v>
      </c>
      <c r="AH879" s="3">
        <f>_xlfn.XLOOKUP(AG879,Salespersons!$B:$B,Salespersons!$G:$G,,0)</f>
        <v>7</v>
      </c>
      <c r="AI879" s="3" t="str">
        <f>_xlfn.XLOOKUP(AG879,Salespersons!$B:$B,Salespersons!$I:$I,,0)</f>
        <v>True</v>
      </c>
      <c r="AJ879" s="3" t="s">
        <v>30</v>
      </c>
      <c r="AK879" s="14">
        <f t="shared" si="78"/>
        <v>0</v>
      </c>
      <c r="AL879" s="5">
        <v>0</v>
      </c>
      <c r="AM879" s="5">
        <f t="shared" si="79"/>
        <v>1550000</v>
      </c>
      <c r="AN879" s="16">
        <f t="shared" si="83"/>
        <v>15.5</v>
      </c>
      <c r="AO879" s="3" t="s">
        <v>20</v>
      </c>
      <c r="AP879" s="3" t="s">
        <v>21</v>
      </c>
      <c r="AQ879" s="3" t="s">
        <v>46</v>
      </c>
      <c r="AR879" s="3" t="s">
        <v>47</v>
      </c>
      <c r="AS879" s="3" t="str" cm="1">
        <f t="array" ref="AS879:AW879">VLOOKUP($A879,Feedback[],{2,4,5,6,7},FALSE)</f>
        <v>FB0452</v>
      </c>
      <c r="AT879" s="3">
        <v>4</v>
      </c>
      <c r="AU879" s="3">
        <v>7</v>
      </c>
      <c r="AV879" s="3" t="str">
        <v>Email</v>
      </c>
      <c r="AW879" s="3" t="str">
        <v>None</v>
      </c>
    </row>
    <row r="880" spans="1:49" x14ac:dyDescent="0.3">
      <c r="A880" s="3" t="s">
        <v>1568</v>
      </c>
      <c r="B880" s="4">
        <v>46177</v>
      </c>
      <c r="C880" s="4" t="str">
        <f t="shared" si="80"/>
        <v>Jun</v>
      </c>
      <c r="D880" s="4" t="str">
        <f t="shared" si="81"/>
        <v>2026</v>
      </c>
      <c r="E880" s="4">
        <v>46187</v>
      </c>
      <c r="F880" s="3" t="s">
        <v>23</v>
      </c>
      <c r="G880" s="3">
        <f t="shared" si="82"/>
        <v>10</v>
      </c>
      <c r="H880" s="3" t="s">
        <v>717</v>
      </c>
      <c r="I880" s="3" t="str">
        <f>VLOOKUP($H880,Customers!$A$1:$I$721,2,FALSE)</f>
        <v>Rakesh Mehta</v>
      </c>
      <c r="J880" s="3" t="str">
        <f>VLOOKUP($H880,Customers!$A$1:$I$721,3,FALSE)</f>
        <v>Male</v>
      </c>
      <c r="K880" s="3">
        <f>VLOOKUP($H880,Customers!$A$1:$I$721,4,FALSE)</f>
        <v>36</v>
      </c>
      <c r="L880" s="3" t="str">
        <f>VLOOKUP($H880,Customers!$A$1:$I$721,5,FALSE)</f>
        <v>Noida</v>
      </c>
      <c r="M880" s="3" t="str">
        <f>VLOOKUP($H880,Customers!$A$1:$I$721,6,FALSE)</f>
        <v>Uttar Pradesh</v>
      </c>
      <c r="N880" s="3" t="str">
        <f>VLOOKUP($H880,Customers!$A$1:$I$721,7,FALSE)</f>
        <v>Engineer</v>
      </c>
      <c r="O880" s="3">
        <f>VLOOKUP($H880,Customers!$A$1:$I$721,8,FALSE)</f>
        <v>1600000</v>
      </c>
      <c r="P880" s="3" t="str">
        <f>VLOOKUP($H880,Customers!$A$1:$I$721,9,FALSE)</f>
        <v>Individual</v>
      </c>
      <c r="Q880" s="3" t="s">
        <v>274</v>
      </c>
      <c r="R880" s="3" t="str" cm="1">
        <f t="array" ref="R880:Y880">VLOOKUP($Q880,Cars[],{2,3,4,5,6,7,8,9},FALSE)</f>
        <v>Tata</v>
      </c>
      <c r="S880" s="3" t="str">
        <v>Harrier</v>
      </c>
      <c r="T880" s="3" t="str">
        <v>SUV</v>
      </c>
      <c r="U880" s="3" t="str">
        <v>Diesel</v>
      </c>
      <c r="V880" s="3" t="str">
        <v>Automatic</v>
      </c>
      <c r="W880" s="3">
        <v>1550000</v>
      </c>
      <c r="X880" s="3">
        <v>2023</v>
      </c>
      <c r="Y880" s="3">
        <v>2</v>
      </c>
      <c r="Z880" s="3" t="s">
        <v>112</v>
      </c>
      <c r="AA880" s="3" t="str">
        <f>VLOOKUP(Z880,Dealers[],5,FALSE)</f>
        <v>North</v>
      </c>
      <c r="AB880" s="3" t="str" cm="1">
        <f t="array" ref="AB880:AE880">VLOOKUP($Z880,Dealers[],{2,7,8,9},FALSE)</f>
        <v>Noida Car World</v>
      </c>
      <c r="AC880" s="3">
        <v>2007</v>
      </c>
      <c r="AD880" s="3">
        <v>10000</v>
      </c>
      <c r="AE880" s="3">
        <v>3.8</v>
      </c>
      <c r="AF880" s="3" t="s">
        <v>113</v>
      </c>
      <c r="AG880" s="3" t="str">
        <f>VLOOKUP($AF880,SalesPerson[],2,FALSE)</f>
        <v>Kunal Jain</v>
      </c>
      <c r="AH880" s="3">
        <f>_xlfn.XLOOKUP(AG880,Salespersons!$B:$B,Salespersons!$G:$G,,0)</f>
        <v>8</v>
      </c>
      <c r="AI880" s="3" t="str">
        <f>_xlfn.XLOOKUP(AG880,Salespersons!$B:$B,Salespersons!$I:$I,,0)</f>
        <v>True</v>
      </c>
      <c r="AJ880" s="3" t="s">
        <v>78</v>
      </c>
      <c r="AK880" s="14">
        <f t="shared" si="78"/>
        <v>0</v>
      </c>
      <c r="AL880" s="5">
        <v>0</v>
      </c>
      <c r="AM880" s="5">
        <f t="shared" si="79"/>
        <v>1550000</v>
      </c>
      <c r="AN880" s="16">
        <f t="shared" si="83"/>
        <v>15.5</v>
      </c>
      <c r="AO880" s="3" t="s">
        <v>95</v>
      </c>
      <c r="AP880" s="3" t="s">
        <v>70</v>
      </c>
      <c r="AQ880" s="3" t="s">
        <v>22</v>
      </c>
      <c r="AR880" s="3" t="s">
        <v>24</v>
      </c>
      <c r="AS880" s="3" t="str" cm="1">
        <f t="array" ref="AS880:AW880">VLOOKUP($A880,Feedback[],{2,4,5,6,7},FALSE)</f>
        <v>FB0453</v>
      </c>
      <c r="AT880" s="3">
        <v>2</v>
      </c>
      <c r="AU880" s="3">
        <v>5</v>
      </c>
      <c r="AV880" s="3" t="str">
        <v>Dealer Visit</v>
      </c>
      <c r="AW880" s="3" t="str">
        <v>Vehicle Quality</v>
      </c>
    </row>
    <row r="881" spans="1:49" x14ac:dyDescent="0.3">
      <c r="A881" s="3" t="s">
        <v>1569</v>
      </c>
      <c r="B881" s="4">
        <v>46179</v>
      </c>
      <c r="C881" s="4" t="str">
        <f t="shared" si="80"/>
        <v>Jun</v>
      </c>
      <c r="D881" s="4" t="str">
        <f t="shared" si="81"/>
        <v>2026</v>
      </c>
      <c r="E881" s="4">
        <v>46214</v>
      </c>
      <c r="F881" s="3" t="s">
        <v>23</v>
      </c>
      <c r="G881" s="3">
        <f t="shared" si="82"/>
        <v>35</v>
      </c>
      <c r="H881" s="3" t="s">
        <v>1533</v>
      </c>
      <c r="I881" s="3" t="str">
        <f>VLOOKUP($H881,Customers!$A$1:$I$721,2,FALSE)</f>
        <v>Ayesha Gupta</v>
      </c>
      <c r="J881" s="3" t="str">
        <f>VLOOKUP($H881,Customers!$A$1:$I$721,3,FALSE)</f>
        <v>Female</v>
      </c>
      <c r="K881" s="3">
        <f>VLOOKUP($H881,Customers!$A$1:$I$721,4,FALSE)</f>
        <v>44</v>
      </c>
      <c r="L881" s="3" t="str">
        <f>VLOOKUP($H881,Customers!$A$1:$I$721,5,FALSE)</f>
        <v>Patna</v>
      </c>
      <c r="M881" s="3" t="str">
        <f>VLOOKUP($H881,Customers!$A$1:$I$721,6,FALSE)</f>
        <v>Bihar</v>
      </c>
      <c r="N881" s="3" t="str">
        <f>VLOOKUP($H881,Customers!$A$1:$I$721,7,FALSE)</f>
        <v>Engineer</v>
      </c>
      <c r="O881" s="3">
        <f>VLOOKUP($H881,Customers!$A$1:$I$721,8,FALSE)</f>
        <v>2170000</v>
      </c>
      <c r="P881" s="3" t="str">
        <f>VLOOKUP($H881,Customers!$A$1:$I$721,9,FALSE)</f>
        <v>Individual</v>
      </c>
      <c r="Q881" s="3" t="s">
        <v>1570</v>
      </c>
      <c r="R881" s="3" t="str" cm="1">
        <f t="array" ref="R881:Y881">VLOOKUP($Q881,Cars[],{2,3,4,5,6,7,8,9},FALSE)</f>
        <v>Toyota</v>
      </c>
      <c r="S881" s="3" t="str">
        <v>Fortuner</v>
      </c>
      <c r="T881" s="3" t="str">
        <v>SUV</v>
      </c>
      <c r="U881" s="3" t="str">
        <v>Diesel</v>
      </c>
      <c r="V881" s="3" t="str">
        <v>Automatic</v>
      </c>
      <c r="W881" s="3">
        <v>3600000</v>
      </c>
      <c r="X881" s="3">
        <v>2016</v>
      </c>
      <c r="Y881" s="3">
        <v>5</v>
      </c>
      <c r="Z881" s="3" t="s">
        <v>249</v>
      </c>
      <c r="AA881" s="3" t="str">
        <f>VLOOKUP(Z881,Dealers[],5,FALSE)</f>
        <v>East</v>
      </c>
      <c r="AB881" s="3" t="str" cm="1">
        <f t="array" ref="AB881:AE881">VLOOKUP($Z881,Dealers[],{2,7,8,9},FALSE)</f>
        <v>Patna Autoplex</v>
      </c>
      <c r="AC881" s="3">
        <v>2007</v>
      </c>
      <c r="AD881" s="3">
        <v>8000</v>
      </c>
      <c r="AE881" s="3">
        <v>3.9</v>
      </c>
      <c r="AF881" s="3" t="s">
        <v>354</v>
      </c>
      <c r="AG881" s="3" t="str">
        <f>VLOOKUP($AF881,SalesPerson[],2,FALSE)</f>
        <v>Jatin Jain</v>
      </c>
      <c r="AH881" s="3">
        <f>_xlfn.XLOOKUP(AG881,Salespersons!$B:$B,Salespersons!$G:$G,,0)</f>
        <v>8</v>
      </c>
      <c r="AI881" s="3" t="str">
        <f>_xlfn.XLOOKUP(AG881,Salespersons!$B:$B,Salespersons!$I:$I,,0)</f>
        <v>True</v>
      </c>
      <c r="AJ881" s="3" t="s">
        <v>59</v>
      </c>
      <c r="AK881" s="14">
        <f t="shared" si="78"/>
        <v>9.4444444444444445E-3</v>
      </c>
      <c r="AL881" s="5">
        <v>34000</v>
      </c>
      <c r="AM881" s="5">
        <f t="shared" si="79"/>
        <v>3566000</v>
      </c>
      <c r="AN881" s="16">
        <f t="shared" si="83"/>
        <v>35.659999999999997</v>
      </c>
      <c r="AO881" s="3" t="s">
        <v>31</v>
      </c>
      <c r="AP881" s="3" t="s">
        <v>227</v>
      </c>
      <c r="AQ881" s="3" t="s">
        <v>122</v>
      </c>
      <c r="AR881" s="3" t="s">
        <v>24</v>
      </c>
      <c r="AS881" s="3" t="s">
        <v>4646</v>
      </c>
      <c r="AT881" s="3" t="s">
        <v>4646</v>
      </c>
      <c r="AU881" s="3" t="s">
        <v>4646</v>
      </c>
      <c r="AV881" s="3" t="s">
        <v>4646</v>
      </c>
      <c r="AW881" s="3" t="s">
        <v>4646</v>
      </c>
    </row>
    <row r="882" spans="1:49" x14ac:dyDescent="0.3">
      <c r="A882" s="3" t="s">
        <v>1571</v>
      </c>
      <c r="B882" s="4">
        <v>46179</v>
      </c>
      <c r="C882" s="4" t="str">
        <f t="shared" si="80"/>
        <v>Jun</v>
      </c>
      <c r="D882" s="4" t="str">
        <f t="shared" si="81"/>
        <v>2026</v>
      </c>
      <c r="E882" s="4">
        <v>46201</v>
      </c>
      <c r="F882" s="3" t="s">
        <v>23</v>
      </c>
      <c r="G882" s="3">
        <f t="shared" si="82"/>
        <v>22</v>
      </c>
      <c r="H882" s="3" t="s">
        <v>1371</v>
      </c>
      <c r="I882" s="3" t="str">
        <f>VLOOKUP($H882,Customers!$A$1:$I$721,2,FALSE)</f>
        <v>Vivek Saini</v>
      </c>
      <c r="J882" s="3" t="str">
        <f>VLOOKUP($H882,Customers!$A$1:$I$721,3,FALSE)</f>
        <v>Male</v>
      </c>
      <c r="K882" s="3">
        <f>VLOOKUP($H882,Customers!$A$1:$I$721,4,FALSE)</f>
        <v>26</v>
      </c>
      <c r="L882" s="3" t="str">
        <f>VLOOKUP($H882,Customers!$A$1:$I$721,5,FALSE)</f>
        <v>Nagpur</v>
      </c>
      <c r="M882" s="3" t="str">
        <f>VLOOKUP($H882,Customers!$A$1:$I$721,6,FALSE)</f>
        <v>Maharashtra</v>
      </c>
      <c r="N882" s="3" t="str">
        <f>VLOOKUP($H882,Customers!$A$1:$I$721,7,FALSE)</f>
        <v>Salaried - Government</v>
      </c>
      <c r="O882" s="3">
        <f>VLOOKUP($H882,Customers!$A$1:$I$721,8,FALSE)</f>
        <v>1380000</v>
      </c>
      <c r="P882" s="3" t="str">
        <f>VLOOKUP($H882,Customers!$A$1:$I$721,9,FALSE)</f>
        <v>Individual</v>
      </c>
      <c r="Q882" s="3" t="s">
        <v>303</v>
      </c>
      <c r="R882" s="3" t="str" cm="1">
        <f t="array" ref="R882:Y882">VLOOKUP($Q882,Cars[],{2,3,4,5,6,7,8,9},FALSE)</f>
        <v>MG</v>
      </c>
      <c r="S882" s="3" t="str">
        <v>Hector</v>
      </c>
      <c r="T882" s="3" t="str">
        <v>SUV</v>
      </c>
      <c r="U882" s="3" t="str">
        <v>Petrol</v>
      </c>
      <c r="V882" s="3" t="str">
        <v>Automatic</v>
      </c>
      <c r="W882" s="3">
        <v>1600000</v>
      </c>
      <c r="X882" s="3">
        <v>2019</v>
      </c>
      <c r="Y882" s="3">
        <v>4</v>
      </c>
      <c r="Z882" s="3" t="s">
        <v>43</v>
      </c>
      <c r="AA882" s="3" t="str">
        <f>VLOOKUP(Z882,Dealers[],5,FALSE)</f>
        <v>West</v>
      </c>
      <c r="AB882" s="3" t="str" cm="1">
        <f t="array" ref="AB882:AE882">VLOOKUP($Z882,Dealers[],{2,7,8,9},FALSE)</f>
        <v>Nagpur Motors</v>
      </c>
      <c r="AC882" s="3">
        <v>2019</v>
      </c>
      <c r="AD882" s="3">
        <v>12000</v>
      </c>
      <c r="AE882" s="3">
        <v>4.5999999999999996</v>
      </c>
      <c r="AF882" s="3" t="s">
        <v>44</v>
      </c>
      <c r="AG882" s="3" t="str">
        <f>VLOOKUP($AF882,SalesPerson[],2,FALSE)</f>
        <v>Arjun Reddy</v>
      </c>
      <c r="AH882" s="3">
        <f>_xlfn.XLOOKUP(AG882,Salespersons!$B:$B,Salespersons!$G:$G,,0)</f>
        <v>5</v>
      </c>
      <c r="AI882" s="3" t="str">
        <f>_xlfn.XLOOKUP(AG882,Salespersons!$B:$B,Salespersons!$I:$I,,0)</f>
        <v>True</v>
      </c>
      <c r="AJ882" s="3" t="s">
        <v>19</v>
      </c>
      <c r="AK882" s="14">
        <f t="shared" si="78"/>
        <v>3.6874999999999998E-2</v>
      </c>
      <c r="AL882" s="5">
        <v>59000</v>
      </c>
      <c r="AM882" s="5">
        <f t="shared" si="79"/>
        <v>1541000</v>
      </c>
      <c r="AN882" s="16">
        <f t="shared" si="83"/>
        <v>15.41</v>
      </c>
      <c r="AO882" s="3" t="s">
        <v>95</v>
      </c>
      <c r="AP882" s="3" t="s">
        <v>70</v>
      </c>
      <c r="AQ882" s="3" t="s">
        <v>33</v>
      </c>
      <c r="AR882" s="3" t="s">
        <v>47</v>
      </c>
      <c r="AS882" s="3" t="s">
        <v>4646</v>
      </c>
      <c r="AT882" s="3" t="s">
        <v>4646</v>
      </c>
      <c r="AU882" s="3" t="s">
        <v>4646</v>
      </c>
      <c r="AV882" s="3" t="s">
        <v>4646</v>
      </c>
      <c r="AW882" s="3" t="s">
        <v>4646</v>
      </c>
    </row>
    <row r="883" spans="1:49" x14ac:dyDescent="0.3">
      <c r="A883" s="3" t="s">
        <v>1572</v>
      </c>
      <c r="B883" s="4">
        <v>46181</v>
      </c>
      <c r="C883" s="4" t="str">
        <f t="shared" si="80"/>
        <v>Jun</v>
      </c>
      <c r="D883" s="4" t="str">
        <f t="shared" si="81"/>
        <v>2026</v>
      </c>
      <c r="E883" s="4">
        <v>46202</v>
      </c>
      <c r="F883" s="3" t="s">
        <v>23</v>
      </c>
      <c r="G883" s="3">
        <f t="shared" si="82"/>
        <v>21</v>
      </c>
      <c r="H883" s="3" t="s">
        <v>578</v>
      </c>
      <c r="I883" s="3" t="str">
        <f>VLOOKUP($H883,Customers!$A$1:$I$721,2,FALSE)</f>
        <v>Rakesh Shah</v>
      </c>
      <c r="J883" s="3" t="str">
        <f>VLOOKUP($H883,Customers!$A$1:$I$721,3,FALSE)</f>
        <v>Male</v>
      </c>
      <c r="K883" s="3">
        <f>VLOOKUP($H883,Customers!$A$1:$I$721,4,FALSE)</f>
        <v>50</v>
      </c>
      <c r="L883" s="3" t="str">
        <f>VLOOKUP($H883,Customers!$A$1:$I$721,5,FALSE)</f>
        <v>Ludhiana</v>
      </c>
      <c r="M883" s="3" t="str">
        <f>VLOOKUP($H883,Customers!$A$1:$I$721,6,FALSE)</f>
        <v>Punjab</v>
      </c>
      <c r="N883" s="3" t="str">
        <f>VLOOKUP($H883,Customers!$A$1:$I$721,7,FALSE)</f>
        <v>Salaried - Government</v>
      </c>
      <c r="O883" s="3">
        <f>VLOOKUP($H883,Customers!$A$1:$I$721,8,FALSE)</f>
        <v>540000</v>
      </c>
      <c r="P883" s="3" t="str">
        <f>VLOOKUP($H883,Customers!$A$1:$I$721,9,FALSE)</f>
        <v>Individual</v>
      </c>
      <c r="Q883" s="3" t="s">
        <v>36</v>
      </c>
      <c r="R883" s="3" t="str" cm="1">
        <f t="array" ref="R883:Y883">VLOOKUP($Q883,Cars[],{2,3,4,5,6,7,8,9},FALSE)</f>
        <v>Tata</v>
      </c>
      <c r="S883" s="3" t="str">
        <v>Punch</v>
      </c>
      <c r="T883" s="3" t="str">
        <v>SUV</v>
      </c>
      <c r="U883" s="3" t="str">
        <v>Petrol</v>
      </c>
      <c r="V883" s="3" t="str">
        <v>Manual</v>
      </c>
      <c r="W883" s="3">
        <v>650000</v>
      </c>
      <c r="X883" s="3">
        <v>2021</v>
      </c>
      <c r="Y883" s="3">
        <v>3</v>
      </c>
      <c r="Z883" s="3" t="s">
        <v>28</v>
      </c>
      <c r="AA883" s="3" t="str">
        <f>VLOOKUP(Z883,Dealers[],5,FALSE)</f>
        <v>North</v>
      </c>
      <c r="AB883" s="3" t="str" cm="1">
        <f t="array" ref="AB883:AE883">VLOOKUP($Z883,Dealers[],{2,7,8,9},FALSE)</f>
        <v>Ludhiana Wheels</v>
      </c>
      <c r="AC883" s="3">
        <v>2010</v>
      </c>
      <c r="AD883" s="3">
        <v>12000</v>
      </c>
      <c r="AE883" s="3">
        <v>4</v>
      </c>
      <c r="AF883" s="3" t="s">
        <v>29</v>
      </c>
      <c r="AG883" s="3" t="str">
        <f>VLOOKUP($AF883,SalesPerson[],2,FALSE)</f>
        <v>Harsh Nair</v>
      </c>
      <c r="AH883" s="3">
        <f>_xlfn.XLOOKUP(AG883,Salespersons!$B:$B,Salespersons!$G:$G,,0)</f>
        <v>8</v>
      </c>
      <c r="AI883" s="3" t="str">
        <f>_xlfn.XLOOKUP(AG883,Salespersons!$B:$B,Salespersons!$I:$I,,0)</f>
        <v>True</v>
      </c>
      <c r="AJ883" s="3" t="s">
        <v>268</v>
      </c>
      <c r="AK883" s="14">
        <f t="shared" si="78"/>
        <v>0</v>
      </c>
      <c r="AL883" s="5">
        <v>0</v>
      </c>
      <c r="AM883" s="5">
        <f t="shared" si="79"/>
        <v>650000</v>
      </c>
      <c r="AN883" s="16">
        <f t="shared" si="83"/>
        <v>6.5</v>
      </c>
      <c r="AO883" s="3" t="s">
        <v>20</v>
      </c>
      <c r="AP883" s="3" t="s">
        <v>21</v>
      </c>
      <c r="AQ883" s="3" t="s">
        <v>22</v>
      </c>
      <c r="AR883" s="3" t="s">
        <v>24</v>
      </c>
      <c r="AS883" s="3" t="str" cm="1">
        <f t="array" ref="AS883:AW883">VLOOKUP($A883,Feedback[],{2,4,5,6,7},FALSE)</f>
        <v>FB0454</v>
      </c>
      <c r="AT883" s="3">
        <v>5</v>
      </c>
      <c r="AU883" s="3">
        <v>10</v>
      </c>
      <c r="AV883" s="3" t="str">
        <v>Online Survey</v>
      </c>
      <c r="AW883" s="3" t="str">
        <v>None</v>
      </c>
    </row>
    <row r="884" spans="1:49" x14ac:dyDescent="0.3">
      <c r="A884" s="3" t="s">
        <v>1573</v>
      </c>
      <c r="B884" s="4">
        <v>46183</v>
      </c>
      <c r="C884" s="4" t="str">
        <f t="shared" si="80"/>
        <v>Jun</v>
      </c>
      <c r="D884" s="4" t="str">
        <f t="shared" si="81"/>
        <v>2026</v>
      </c>
      <c r="E884" s="4">
        <v>46190</v>
      </c>
      <c r="F884" s="3" t="s">
        <v>23</v>
      </c>
      <c r="G884" s="3">
        <f t="shared" si="82"/>
        <v>7</v>
      </c>
      <c r="H884" s="3" t="s">
        <v>1574</v>
      </c>
      <c r="I884" s="3" t="str">
        <f>VLOOKUP($H884,Customers!$A$1:$I$721,2,FALSE)</f>
        <v>Anjali Singh</v>
      </c>
      <c r="J884" s="3" t="str">
        <f>VLOOKUP($H884,Customers!$A$1:$I$721,3,FALSE)</f>
        <v>Female</v>
      </c>
      <c r="K884" s="3">
        <f>VLOOKUP($H884,Customers!$A$1:$I$721,4,FALSE)</f>
        <v>40</v>
      </c>
      <c r="L884" s="3" t="str">
        <f>VLOOKUP($H884,Customers!$A$1:$I$721,5,FALSE)</f>
        <v>Delhi</v>
      </c>
      <c r="M884" s="3" t="str">
        <f>VLOOKUP($H884,Customers!$A$1:$I$721,6,FALSE)</f>
        <v>Delhi</v>
      </c>
      <c r="N884" s="3" t="str">
        <f>VLOOKUP($H884,Customers!$A$1:$I$721,7,FALSE)</f>
        <v>Salaried - Private</v>
      </c>
      <c r="O884" s="3">
        <f>VLOOKUP($H884,Customers!$A$1:$I$721,8,FALSE)</f>
        <v>670000</v>
      </c>
      <c r="P884" s="3" t="str">
        <f>VLOOKUP($H884,Customers!$A$1:$I$721,9,FALSE)</f>
        <v>Individual</v>
      </c>
      <c r="Q884" s="3" t="s">
        <v>42</v>
      </c>
      <c r="R884" s="3" t="str" cm="1">
        <f t="array" ref="R884:Y884">VLOOKUP($Q884,Cars[],{2,3,4,5,6,7,8,9},FALSE)</f>
        <v>Maruti Suzuki</v>
      </c>
      <c r="S884" s="3" t="str">
        <v>Swift</v>
      </c>
      <c r="T884" s="3" t="str">
        <v>Hatchback</v>
      </c>
      <c r="U884" s="3" t="str">
        <v>Petrol</v>
      </c>
      <c r="V884" s="3" t="str">
        <v>Manual</v>
      </c>
      <c r="W884" s="3">
        <v>650000</v>
      </c>
      <c r="X884" s="3">
        <v>2024</v>
      </c>
      <c r="Y884" s="3">
        <v>3</v>
      </c>
      <c r="Z884" s="3" t="s">
        <v>37</v>
      </c>
      <c r="AA884" s="3" t="str">
        <f>VLOOKUP(Z884,Dealers[],5,FALSE)</f>
        <v>North</v>
      </c>
      <c r="AB884" s="3" t="str" cm="1">
        <f t="array" ref="AB884:AE884">VLOOKUP($Z884,Dealers[],{2,7,8,9},FALSE)</f>
        <v>Delhi Autoplex</v>
      </c>
      <c r="AC884" s="3">
        <v>2013</v>
      </c>
      <c r="AD884" s="3">
        <v>4500</v>
      </c>
      <c r="AE884" s="3">
        <v>3.7</v>
      </c>
      <c r="AF884" s="3" t="s">
        <v>38</v>
      </c>
      <c r="AG884" s="3" t="str">
        <f>VLOOKUP($AF884,SalesPerson[],2,FALSE)</f>
        <v>Nisha Iyer</v>
      </c>
      <c r="AH884" s="3">
        <f>_xlfn.XLOOKUP(AG884,Salespersons!$B:$B,Salespersons!$G:$G,,0)</f>
        <v>4</v>
      </c>
      <c r="AI884" s="3" t="str">
        <f>_xlfn.XLOOKUP(AG884,Salespersons!$B:$B,Salespersons!$I:$I,,0)</f>
        <v>True</v>
      </c>
      <c r="AJ884" s="3" t="s">
        <v>78</v>
      </c>
      <c r="AK884" s="14">
        <f t="shared" si="78"/>
        <v>9.2307692307692316E-3</v>
      </c>
      <c r="AL884" s="5">
        <v>6000</v>
      </c>
      <c r="AM884" s="5">
        <f t="shared" si="79"/>
        <v>644000</v>
      </c>
      <c r="AN884" s="16">
        <f t="shared" si="83"/>
        <v>6.44</v>
      </c>
      <c r="AO884" s="3" t="s">
        <v>31</v>
      </c>
      <c r="AP884" s="3" t="s">
        <v>96</v>
      </c>
      <c r="AQ884" s="3" t="s">
        <v>86</v>
      </c>
      <c r="AR884" s="3" t="s">
        <v>24</v>
      </c>
      <c r="AS884" s="3" t="s">
        <v>4646</v>
      </c>
      <c r="AT884" s="3" t="s">
        <v>4646</v>
      </c>
      <c r="AU884" s="3" t="s">
        <v>4646</v>
      </c>
      <c r="AV884" s="3" t="s">
        <v>4646</v>
      </c>
      <c r="AW884" s="3" t="s">
        <v>4646</v>
      </c>
    </row>
    <row r="885" spans="1:49" x14ac:dyDescent="0.3">
      <c r="A885" s="3" t="s">
        <v>1575</v>
      </c>
      <c r="B885" s="4">
        <v>46184</v>
      </c>
      <c r="C885" s="4" t="str">
        <f t="shared" si="80"/>
        <v>Jun</v>
      </c>
      <c r="D885" s="4" t="str">
        <f t="shared" si="81"/>
        <v>2026</v>
      </c>
      <c r="E885" s="4">
        <v>46204</v>
      </c>
      <c r="F885" s="3" t="s">
        <v>23</v>
      </c>
      <c r="G885" s="3">
        <f t="shared" si="82"/>
        <v>20</v>
      </c>
      <c r="H885" s="3" t="s">
        <v>813</v>
      </c>
      <c r="I885" s="3" t="str">
        <f>VLOOKUP($H885,Customers!$A$1:$I$721,2,FALSE)</f>
        <v>Ritu Agarwal</v>
      </c>
      <c r="J885" s="3" t="str">
        <f>VLOOKUP($H885,Customers!$A$1:$I$721,3,FALSE)</f>
        <v>Female</v>
      </c>
      <c r="K885" s="3">
        <f>VLOOKUP($H885,Customers!$A$1:$I$721,4,FALSE)</f>
        <v>42</v>
      </c>
      <c r="L885" s="3" t="str">
        <f>VLOOKUP($H885,Customers!$A$1:$I$721,5,FALSE)</f>
        <v>Lucknow</v>
      </c>
      <c r="M885" s="3" t="str">
        <f>VLOOKUP($H885,Customers!$A$1:$I$721,6,FALSE)</f>
        <v>Uttar Pradesh</v>
      </c>
      <c r="N885" s="3" t="str">
        <f>VLOOKUP($H885,Customers!$A$1:$I$721,7,FALSE)</f>
        <v>Salaried - Private</v>
      </c>
      <c r="O885" s="3">
        <f>VLOOKUP($H885,Customers!$A$1:$I$721,8,FALSE)</f>
        <v>1530000</v>
      </c>
      <c r="P885" s="3" t="str">
        <f>VLOOKUP($H885,Customers!$A$1:$I$721,9,FALSE)</f>
        <v>Individual</v>
      </c>
      <c r="Q885" s="3" t="s">
        <v>81</v>
      </c>
      <c r="R885" s="3" t="str" cm="1">
        <f t="array" ref="R885:Y885">VLOOKUP($Q885,Cars[],{2,3,4,5,6,7,8,9},FALSE)</f>
        <v>Tata</v>
      </c>
      <c r="S885" s="3" t="str">
        <v>Tiago</v>
      </c>
      <c r="T885" s="3" t="str">
        <v>Hatchback</v>
      </c>
      <c r="U885" s="3" t="str">
        <v>Petrol</v>
      </c>
      <c r="V885" s="3" t="str">
        <v>Manual</v>
      </c>
      <c r="W885" s="3">
        <v>570000</v>
      </c>
      <c r="X885" s="3">
        <v>2022</v>
      </c>
      <c r="Y885" s="3">
        <v>3</v>
      </c>
      <c r="Z885" s="3" t="s">
        <v>112</v>
      </c>
      <c r="AA885" s="3" t="str">
        <f>VLOOKUP(Z885,Dealers[],5,FALSE)</f>
        <v>North</v>
      </c>
      <c r="AB885" s="3" t="str" cm="1">
        <f t="array" ref="AB885:AE885">VLOOKUP($Z885,Dealers[],{2,7,8,9},FALSE)</f>
        <v>Noida Car World</v>
      </c>
      <c r="AC885" s="3">
        <v>2007</v>
      </c>
      <c r="AD885" s="3">
        <v>10000</v>
      </c>
      <c r="AE885" s="3">
        <v>3.8</v>
      </c>
      <c r="AF885" s="3" t="s">
        <v>216</v>
      </c>
      <c r="AG885" s="3" t="str">
        <f>VLOOKUP($AF885,SalesPerson[],2,FALSE)</f>
        <v>Imran Joshi</v>
      </c>
      <c r="AH885" s="3">
        <f>_xlfn.XLOOKUP(AG885,Salespersons!$B:$B,Salespersons!$G:$G,,0)</f>
        <v>4</v>
      </c>
      <c r="AI885" s="3" t="str">
        <f>_xlfn.XLOOKUP(AG885,Salespersons!$B:$B,Salespersons!$I:$I,,0)</f>
        <v>True</v>
      </c>
      <c r="AJ885" s="3" t="s">
        <v>30</v>
      </c>
      <c r="AK885" s="14">
        <f t="shared" si="78"/>
        <v>1.0526315789473684E-2</v>
      </c>
      <c r="AL885" s="5">
        <v>6000</v>
      </c>
      <c r="AM885" s="5">
        <f t="shared" si="79"/>
        <v>564000</v>
      </c>
      <c r="AN885" s="16">
        <f t="shared" si="83"/>
        <v>5.64</v>
      </c>
      <c r="AO885" s="3" t="s">
        <v>95</v>
      </c>
      <c r="AP885" s="3" t="s">
        <v>227</v>
      </c>
      <c r="AQ885" s="3" t="s">
        <v>86</v>
      </c>
      <c r="AR885" s="3" t="s">
        <v>24</v>
      </c>
      <c r="AS885" s="3" t="str" cm="1">
        <f t="array" ref="AS885:AW885">VLOOKUP($A885,Feedback[],{2,4,5,6,7},FALSE)</f>
        <v>FB0455</v>
      </c>
      <c r="AT885" s="3">
        <v>4</v>
      </c>
      <c r="AU885" s="3">
        <v>7</v>
      </c>
      <c r="AV885" s="3" t="str">
        <v>Online Survey</v>
      </c>
      <c r="AW885" s="3" t="str">
        <v>None</v>
      </c>
    </row>
    <row r="886" spans="1:49" x14ac:dyDescent="0.3">
      <c r="A886" s="3" t="s">
        <v>1576</v>
      </c>
      <c r="B886" s="4">
        <v>46184</v>
      </c>
      <c r="C886" s="4" t="str">
        <f t="shared" si="80"/>
        <v>Jun</v>
      </c>
      <c r="D886" s="4" t="str">
        <f t="shared" si="81"/>
        <v>2026</v>
      </c>
      <c r="E886" s="4">
        <v>46217</v>
      </c>
      <c r="F886" s="3" t="s">
        <v>23</v>
      </c>
      <c r="G886" s="3">
        <f t="shared" si="82"/>
        <v>33</v>
      </c>
      <c r="H886" s="3" t="s">
        <v>766</v>
      </c>
      <c r="I886" s="3" t="str">
        <f>VLOOKUP($H886,Customers!$A$1:$I$721,2,FALSE)</f>
        <v>Sneha Das</v>
      </c>
      <c r="J886" s="3" t="str">
        <f>VLOOKUP($H886,Customers!$A$1:$I$721,3,FALSE)</f>
        <v>Female</v>
      </c>
      <c r="K886" s="3">
        <f>VLOOKUP($H886,Customers!$A$1:$I$721,4,FALSE)</f>
        <v>37</v>
      </c>
      <c r="L886" s="3" t="str">
        <f>VLOOKUP($H886,Customers!$A$1:$I$721,5,FALSE)</f>
        <v>Jaipur</v>
      </c>
      <c r="M886" s="3" t="str">
        <f>VLOOKUP($H886,Customers!$A$1:$I$721,6,FALSE)</f>
        <v>Rajasthan</v>
      </c>
      <c r="N886" s="3" t="str">
        <f>VLOOKUP($H886,Customers!$A$1:$I$721,7,FALSE)</f>
        <v>Salaried - Private</v>
      </c>
      <c r="O886" s="3">
        <f>VLOOKUP($H886,Customers!$A$1:$I$721,8,FALSE)</f>
        <v>1650000</v>
      </c>
      <c r="P886" s="3" t="str">
        <f>VLOOKUP($H886,Customers!$A$1:$I$721,9,FALSE)</f>
        <v>Individual</v>
      </c>
      <c r="Q886" s="3" t="s">
        <v>36</v>
      </c>
      <c r="R886" s="3" t="str" cm="1">
        <f t="array" ref="R886:Y886">VLOOKUP($Q886,Cars[],{2,3,4,5,6,7,8,9},FALSE)</f>
        <v>Tata</v>
      </c>
      <c r="S886" s="3" t="str">
        <v>Punch</v>
      </c>
      <c r="T886" s="3" t="str">
        <v>SUV</v>
      </c>
      <c r="U886" s="3" t="str">
        <v>Petrol</v>
      </c>
      <c r="V886" s="3" t="str">
        <v>Manual</v>
      </c>
      <c r="W886" s="3">
        <v>650000</v>
      </c>
      <c r="X886" s="3">
        <v>2021</v>
      </c>
      <c r="Y886" s="3">
        <v>3</v>
      </c>
      <c r="Z886" s="3" t="s">
        <v>163</v>
      </c>
      <c r="AA886" s="3" t="str">
        <f>VLOOKUP(Z886,Dealers[],5,FALSE)</f>
        <v>West</v>
      </c>
      <c r="AB886" s="3" t="str" cm="1">
        <f t="array" ref="AB886:AE886">VLOOKUP($Z886,Dealers[],{2,7,8,9},FALSE)</f>
        <v>Mumbai Autoplex</v>
      </c>
      <c r="AC886" s="3">
        <v>2011</v>
      </c>
      <c r="AD886" s="3">
        <v>12000</v>
      </c>
      <c r="AE886" s="3">
        <v>3.5</v>
      </c>
      <c r="AF886" s="3" t="s">
        <v>164</v>
      </c>
      <c r="AG886" s="3" t="str">
        <f>VLOOKUP($AF886,SalesPerson[],2,FALSE)</f>
        <v>Ankit Rao</v>
      </c>
      <c r="AH886" s="3">
        <f>_xlfn.XLOOKUP(AG886,Salespersons!$B:$B,Salespersons!$G:$G,,0)</f>
        <v>7</v>
      </c>
      <c r="AI886" s="3" t="str">
        <f>_xlfn.XLOOKUP(AG886,Salespersons!$B:$B,Salespersons!$I:$I,,0)</f>
        <v>True</v>
      </c>
      <c r="AJ886" s="3" t="s">
        <v>253</v>
      </c>
      <c r="AK886" s="14">
        <f t="shared" si="78"/>
        <v>0</v>
      </c>
      <c r="AL886" s="5">
        <v>0</v>
      </c>
      <c r="AM886" s="5">
        <f t="shared" si="79"/>
        <v>650000</v>
      </c>
      <c r="AN886" s="16">
        <f t="shared" si="83"/>
        <v>6.5</v>
      </c>
      <c r="AO886" s="3" t="s">
        <v>20</v>
      </c>
      <c r="AP886" s="3" t="s">
        <v>21</v>
      </c>
      <c r="AQ886" s="3" t="s">
        <v>46</v>
      </c>
      <c r="AR886" s="3" t="s">
        <v>24</v>
      </c>
      <c r="AS886" s="3" t="s">
        <v>4646</v>
      </c>
      <c r="AT886" s="3" t="s">
        <v>4646</v>
      </c>
      <c r="AU886" s="3" t="s">
        <v>4646</v>
      </c>
      <c r="AV886" s="3" t="s">
        <v>4646</v>
      </c>
      <c r="AW886" s="3" t="s">
        <v>4646</v>
      </c>
    </row>
    <row r="887" spans="1:49" x14ac:dyDescent="0.3">
      <c r="A887" s="3" t="s">
        <v>1577</v>
      </c>
      <c r="B887" s="4">
        <v>46187</v>
      </c>
      <c r="C887" s="4" t="str">
        <f t="shared" si="80"/>
        <v>Jun</v>
      </c>
      <c r="D887" s="4" t="str">
        <f t="shared" si="81"/>
        <v>2026</v>
      </c>
      <c r="E887" s="4">
        <v>46211</v>
      </c>
      <c r="F887" s="3" t="s">
        <v>23</v>
      </c>
      <c r="G887" s="3">
        <f t="shared" si="82"/>
        <v>24</v>
      </c>
      <c r="H887" s="3" t="s">
        <v>141</v>
      </c>
      <c r="I887" s="3" t="str">
        <f>VLOOKUP($H887,Customers!$A$1:$I$721,2,FALSE)</f>
        <v>Kamal Khanna</v>
      </c>
      <c r="J887" s="3" t="str">
        <f>VLOOKUP($H887,Customers!$A$1:$I$721,3,FALSE)</f>
        <v>Male</v>
      </c>
      <c r="K887" s="3">
        <f>VLOOKUP($H887,Customers!$A$1:$I$721,4,FALSE)</f>
        <v>24</v>
      </c>
      <c r="L887" s="3" t="str">
        <f>VLOOKUP($H887,Customers!$A$1:$I$721,5,FALSE)</f>
        <v>Delhi</v>
      </c>
      <c r="M887" s="3" t="str">
        <f>VLOOKUP($H887,Customers!$A$1:$I$721,6,FALSE)</f>
        <v>Delhi</v>
      </c>
      <c r="N887" s="3" t="str">
        <f>VLOOKUP($H887,Customers!$A$1:$I$721,7,FALSE)</f>
        <v>Salaried - Government</v>
      </c>
      <c r="O887" s="3">
        <f>VLOOKUP($H887,Customers!$A$1:$I$721,8,FALSE)</f>
        <v>600000</v>
      </c>
      <c r="P887" s="3" t="str">
        <f>VLOOKUP($H887,Customers!$A$1:$I$721,9,FALSE)</f>
        <v>Individual</v>
      </c>
      <c r="Q887" s="3" t="s">
        <v>133</v>
      </c>
      <c r="R887" s="3" t="str" cm="1">
        <f t="array" ref="R887:Y887">VLOOKUP($Q887,Cars[],{2,3,4,5,6,7,8,9},FALSE)</f>
        <v>Skoda</v>
      </c>
      <c r="S887" s="3" t="str">
        <v>Slavia</v>
      </c>
      <c r="T887" s="3" t="str">
        <v>Sedan</v>
      </c>
      <c r="U887" s="3" t="str">
        <v>Petrol</v>
      </c>
      <c r="V887" s="3" t="str">
        <v>Automatic</v>
      </c>
      <c r="W887" s="3">
        <v>1300000</v>
      </c>
      <c r="X887" s="3">
        <v>2022</v>
      </c>
      <c r="Y887" s="3">
        <v>3</v>
      </c>
      <c r="Z887" s="3" t="s">
        <v>37</v>
      </c>
      <c r="AA887" s="3" t="str">
        <f>VLOOKUP(Z887,Dealers[],5,FALSE)</f>
        <v>North</v>
      </c>
      <c r="AB887" s="3" t="str" cm="1">
        <f t="array" ref="AB887:AE887">VLOOKUP($Z887,Dealers[],{2,7,8,9},FALSE)</f>
        <v>Delhi Autoplex</v>
      </c>
      <c r="AC887" s="3">
        <v>2013</v>
      </c>
      <c r="AD887" s="3">
        <v>4500</v>
      </c>
      <c r="AE887" s="3">
        <v>3.7</v>
      </c>
      <c r="AF887" s="3" t="s">
        <v>574</v>
      </c>
      <c r="AG887" s="3" t="str">
        <f>VLOOKUP($AF887,SalesPerson[],2,FALSE)</f>
        <v>Vivek Iyer</v>
      </c>
      <c r="AH887" s="3">
        <f>_xlfn.XLOOKUP(AG887,Salespersons!$B:$B,Salespersons!$G:$G,,0)</f>
        <v>4</v>
      </c>
      <c r="AI887" s="3" t="str">
        <f>_xlfn.XLOOKUP(AG887,Salespersons!$B:$B,Salespersons!$I:$I,,0)</f>
        <v>True</v>
      </c>
      <c r="AJ887" s="3" t="s">
        <v>75</v>
      </c>
      <c r="AK887" s="14">
        <f t="shared" si="78"/>
        <v>1.6923076923076923E-2</v>
      </c>
      <c r="AL887" s="5">
        <v>22000</v>
      </c>
      <c r="AM887" s="5">
        <f t="shared" si="79"/>
        <v>1278000</v>
      </c>
      <c r="AN887" s="16">
        <f t="shared" si="83"/>
        <v>12.78</v>
      </c>
      <c r="AO887" s="3" t="s">
        <v>31</v>
      </c>
      <c r="AP887" s="3" t="s">
        <v>70</v>
      </c>
      <c r="AQ887" s="3" t="s">
        <v>122</v>
      </c>
      <c r="AR887" s="3" t="s">
        <v>24</v>
      </c>
      <c r="AS887" s="3" t="str" cm="1">
        <f t="array" ref="AS887:AW887">VLOOKUP($A887,Feedback[],{2,4,5,6,7},FALSE)</f>
        <v>FB0456</v>
      </c>
      <c r="AT887" s="3">
        <v>5</v>
      </c>
      <c r="AU887" s="3">
        <v>10</v>
      </c>
      <c r="AV887" s="3" t="str">
        <v>Online Survey</v>
      </c>
      <c r="AW887" s="3" t="str">
        <v>None</v>
      </c>
    </row>
    <row r="888" spans="1:49" x14ac:dyDescent="0.3">
      <c r="A888" s="3" t="s">
        <v>1578</v>
      </c>
      <c r="B888" s="4">
        <v>46187</v>
      </c>
      <c r="C888" s="4" t="str">
        <f t="shared" si="80"/>
        <v>Jun</v>
      </c>
      <c r="D888" s="4" t="str">
        <f t="shared" si="81"/>
        <v>2026</v>
      </c>
      <c r="E888" s="4">
        <v>46213</v>
      </c>
      <c r="F888" s="3" t="s">
        <v>23</v>
      </c>
      <c r="G888" s="3">
        <f t="shared" si="82"/>
        <v>26</v>
      </c>
      <c r="H888" s="3" t="s">
        <v>341</v>
      </c>
      <c r="I888" s="3" t="str">
        <f>VLOOKUP($H888,Customers!$A$1:$I$721,2,FALSE)</f>
        <v>Ramesh Das</v>
      </c>
      <c r="J888" s="3" t="str">
        <f>VLOOKUP($H888,Customers!$A$1:$I$721,3,FALSE)</f>
        <v>Male</v>
      </c>
      <c r="K888" s="3">
        <f>VLOOKUP($H888,Customers!$A$1:$I$721,4,FALSE)</f>
        <v>39</v>
      </c>
      <c r="L888" s="3" t="str">
        <f>VLOOKUP($H888,Customers!$A$1:$I$721,5,FALSE)</f>
        <v>Ludhiana</v>
      </c>
      <c r="M888" s="3" t="str">
        <f>VLOOKUP($H888,Customers!$A$1:$I$721,6,FALSE)</f>
        <v>Punjab</v>
      </c>
      <c r="N888" s="3" t="str">
        <f>VLOOKUP($H888,Customers!$A$1:$I$721,7,FALSE)</f>
        <v>Engineer</v>
      </c>
      <c r="O888" s="3">
        <f>VLOOKUP($H888,Customers!$A$1:$I$721,8,FALSE)</f>
        <v>2040000</v>
      </c>
      <c r="P888" s="3" t="str">
        <f>VLOOKUP($H888,Customers!$A$1:$I$721,9,FALSE)</f>
        <v>Individual</v>
      </c>
      <c r="Q888" s="3" t="s">
        <v>117</v>
      </c>
      <c r="R888" s="3" t="str" cm="1">
        <f t="array" ref="R888:Y888">VLOOKUP($Q888,Cars[],{2,3,4,5,6,7,8,9},FALSE)</f>
        <v>Kia</v>
      </c>
      <c r="S888" s="3" t="str">
        <v>Carens</v>
      </c>
      <c r="T888" s="3" t="str">
        <v>MPV</v>
      </c>
      <c r="U888" s="3" t="str">
        <v>Diesel</v>
      </c>
      <c r="V888" s="3" t="str">
        <v>Manual</v>
      </c>
      <c r="W888" s="3">
        <v>1200000</v>
      </c>
      <c r="X888" s="3">
        <v>2022</v>
      </c>
      <c r="Y888" s="3">
        <v>3</v>
      </c>
      <c r="Z888" s="3" t="s">
        <v>28</v>
      </c>
      <c r="AA888" s="3" t="str">
        <f>VLOOKUP(Z888,Dealers[],5,FALSE)</f>
        <v>North</v>
      </c>
      <c r="AB888" s="3" t="str" cm="1">
        <f t="array" ref="AB888:AE888">VLOOKUP($Z888,Dealers[],{2,7,8,9},FALSE)</f>
        <v>Ludhiana Wheels</v>
      </c>
      <c r="AC888" s="3">
        <v>2010</v>
      </c>
      <c r="AD888" s="3">
        <v>12000</v>
      </c>
      <c r="AE888" s="3">
        <v>4</v>
      </c>
      <c r="AF888" s="3" t="s">
        <v>29</v>
      </c>
      <c r="AG888" s="3" t="str">
        <f>VLOOKUP($AF888,SalesPerson[],2,FALSE)</f>
        <v>Harsh Nair</v>
      </c>
      <c r="AH888" s="3">
        <f>_xlfn.XLOOKUP(AG888,Salespersons!$B:$B,Salespersons!$G:$G,,0)</f>
        <v>8</v>
      </c>
      <c r="AI888" s="3" t="str">
        <f>_xlfn.XLOOKUP(AG888,Salespersons!$B:$B,Salespersons!$I:$I,,0)</f>
        <v>True</v>
      </c>
      <c r="AJ888" s="3" t="s">
        <v>30</v>
      </c>
      <c r="AK888" s="14">
        <f t="shared" si="78"/>
        <v>4.3333333333333335E-2</v>
      </c>
      <c r="AL888" s="5">
        <v>52000</v>
      </c>
      <c r="AM888" s="5">
        <f t="shared" si="79"/>
        <v>1148000</v>
      </c>
      <c r="AN888" s="16">
        <f t="shared" si="83"/>
        <v>11.48</v>
      </c>
      <c r="AO888" s="3" t="s">
        <v>95</v>
      </c>
      <c r="AP888" s="3" t="s">
        <v>180</v>
      </c>
      <c r="AQ888" s="3" t="s">
        <v>53</v>
      </c>
      <c r="AR888" s="3" t="s">
        <v>24</v>
      </c>
      <c r="AS888" s="3" t="str" cm="1">
        <f t="array" ref="AS888:AW888">VLOOKUP($A888,Feedback[],{2,4,5,6,7},FALSE)</f>
        <v>FB0457</v>
      </c>
      <c r="AT888" s="3">
        <v>4</v>
      </c>
      <c r="AU888" s="3">
        <v>9</v>
      </c>
      <c r="AV888" s="3" t="str">
        <v>Online Survey</v>
      </c>
      <c r="AW888" s="3" t="str">
        <v>None</v>
      </c>
    </row>
    <row r="889" spans="1:49" x14ac:dyDescent="0.3">
      <c r="A889" s="3" t="s">
        <v>1579</v>
      </c>
      <c r="B889" s="4">
        <v>46188</v>
      </c>
      <c r="C889" s="4" t="str">
        <f t="shared" si="80"/>
        <v>Jun</v>
      </c>
      <c r="D889" s="4" t="str">
        <f t="shared" si="81"/>
        <v>2026</v>
      </c>
      <c r="E889" s="4">
        <v>46198</v>
      </c>
      <c r="F889" s="3" t="s">
        <v>23</v>
      </c>
      <c r="G889" s="3">
        <f t="shared" si="82"/>
        <v>10</v>
      </c>
      <c r="H889" s="3" t="s">
        <v>1034</v>
      </c>
      <c r="I889" s="3" t="str">
        <f>VLOOKUP($H889,Customers!$A$1:$I$721,2,FALSE)</f>
        <v>Divya Malhotra</v>
      </c>
      <c r="J889" s="3" t="str">
        <f>VLOOKUP($H889,Customers!$A$1:$I$721,3,FALSE)</f>
        <v>Female</v>
      </c>
      <c r="K889" s="3">
        <f>VLOOKUP($H889,Customers!$A$1:$I$721,4,FALSE)</f>
        <v>21</v>
      </c>
      <c r="L889" s="3" t="str">
        <f>VLOOKUP($H889,Customers!$A$1:$I$721,5,FALSE)</f>
        <v>Nagpur</v>
      </c>
      <c r="M889" s="3" t="str">
        <f>VLOOKUP($H889,Customers!$A$1:$I$721,6,FALSE)</f>
        <v>Maharashtra</v>
      </c>
      <c r="N889" s="3" t="str">
        <f>VLOOKUP($H889,Customers!$A$1:$I$721,7,FALSE)</f>
        <v>Self-Employed Professional</v>
      </c>
      <c r="O889" s="3">
        <f>VLOOKUP($H889,Customers!$A$1:$I$721,8,FALSE)</f>
        <v>1850000</v>
      </c>
      <c r="P889" s="3" t="str">
        <f>VLOOKUP($H889,Customers!$A$1:$I$721,9,FALSE)</f>
        <v>Individual</v>
      </c>
      <c r="Q889" s="3" t="s">
        <v>67</v>
      </c>
      <c r="R889" s="3" t="str" cm="1">
        <f t="array" ref="R889:Y889">VLOOKUP($Q889,Cars[],{2,3,4,5,6,7,8,9},FALSE)</f>
        <v>Maruti Suzuki</v>
      </c>
      <c r="S889" s="3" t="str">
        <v>Dzire</v>
      </c>
      <c r="T889" s="3" t="str">
        <v>Sedan</v>
      </c>
      <c r="U889" s="3" t="str">
        <v>Petrol</v>
      </c>
      <c r="V889" s="3" t="str">
        <v>Manual</v>
      </c>
      <c r="W889" s="3">
        <v>690000</v>
      </c>
      <c r="X889" s="3">
        <v>2024</v>
      </c>
      <c r="Y889" s="3">
        <v>3</v>
      </c>
      <c r="Z889" s="3" t="s">
        <v>112</v>
      </c>
      <c r="AA889" s="3" t="str">
        <f>VLOOKUP(Z889,Dealers[],5,FALSE)</f>
        <v>North</v>
      </c>
      <c r="AB889" s="3" t="str" cm="1">
        <f t="array" ref="AB889:AE889">VLOOKUP($Z889,Dealers[],{2,7,8,9},FALSE)</f>
        <v>Noida Car World</v>
      </c>
      <c r="AC889" s="3">
        <v>2007</v>
      </c>
      <c r="AD889" s="3">
        <v>10000</v>
      </c>
      <c r="AE889" s="3">
        <v>3.8</v>
      </c>
      <c r="AF889" s="3" t="s">
        <v>271</v>
      </c>
      <c r="AG889" s="3" t="str">
        <f>VLOOKUP($AF889,SalesPerson[],2,FALSE)</f>
        <v>Ankit Malhotra</v>
      </c>
      <c r="AH889" s="3">
        <f>_xlfn.XLOOKUP(AG889,Salespersons!$B:$B,Salespersons!$G:$G,,0)</f>
        <v>6</v>
      </c>
      <c r="AI889" s="3" t="str">
        <f>_xlfn.XLOOKUP(AG889,Salespersons!$B:$B,Salespersons!$I:$I,,0)</f>
        <v>True</v>
      </c>
      <c r="AJ889" s="3" t="s">
        <v>78</v>
      </c>
      <c r="AK889" s="14">
        <f t="shared" si="78"/>
        <v>1.8840579710144929E-2</v>
      </c>
      <c r="AL889" s="5">
        <v>13000</v>
      </c>
      <c r="AM889" s="5">
        <f t="shared" si="79"/>
        <v>677000</v>
      </c>
      <c r="AN889" s="16">
        <f t="shared" si="83"/>
        <v>6.77</v>
      </c>
      <c r="AO889" s="3" t="s">
        <v>31</v>
      </c>
      <c r="AP889" s="3" t="s">
        <v>70</v>
      </c>
      <c r="AQ889" s="3" t="s">
        <v>53</v>
      </c>
      <c r="AR889" s="3" t="s">
        <v>47</v>
      </c>
      <c r="AS889" s="3" t="str" cm="1">
        <f t="array" ref="AS889:AW889">VLOOKUP($A889,Feedback[],{2,4,5,6,7},FALSE)</f>
        <v>FB0458</v>
      </c>
      <c r="AT889" s="3">
        <v>5</v>
      </c>
      <c r="AU889" s="3">
        <v>10</v>
      </c>
      <c r="AV889" s="3" t="str">
        <v>Online Survey</v>
      </c>
      <c r="AW889" s="3" t="str">
        <v>None</v>
      </c>
    </row>
    <row r="890" spans="1:49" x14ac:dyDescent="0.3">
      <c r="A890" s="3" t="s">
        <v>1580</v>
      </c>
      <c r="B890" s="4">
        <v>46190</v>
      </c>
      <c r="C890" s="4" t="str">
        <f t="shared" si="80"/>
        <v>Jun</v>
      </c>
      <c r="D890" s="4" t="str">
        <f t="shared" si="81"/>
        <v>2026</v>
      </c>
      <c r="E890" s="4">
        <v>46200</v>
      </c>
      <c r="F890" s="3" t="s">
        <v>23</v>
      </c>
      <c r="G890" s="3">
        <f t="shared" si="82"/>
        <v>10</v>
      </c>
      <c r="H890" s="3" t="s">
        <v>1010</v>
      </c>
      <c r="I890" s="3" t="str">
        <f>VLOOKUP($H890,Customers!$A$1:$I$721,2,FALSE)</f>
        <v>Kunal Sharma</v>
      </c>
      <c r="J890" s="3" t="str">
        <f>VLOOKUP($H890,Customers!$A$1:$I$721,3,FALSE)</f>
        <v>Male</v>
      </c>
      <c r="K890" s="3">
        <f>VLOOKUP($H890,Customers!$A$1:$I$721,4,FALSE)</f>
        <v>28</v>
      </c>
      <c r="L890" s="3" t="str">
        <f>VLOOKUP($H890,Customers!$A$1:$I$721,5,FALSE)</f>
        <v>Coimbatore</v>
      </c>
      <c r="M890" s="3" t="str">
        <f>VLOOKUP($H890,Customers!$A$1:$I$721,6,FALSE)</f>
        <v>Tamil Nadu</v>
      </c>
      <c r="N890" s="3" t="str">
        <f>VLOOKUP($H890,Customers!$A$1:$I$721,7,FALSE)</f>
        <v>Self-Employed Professional</v>
      </c>
      <c r="O890" s="3">
        <f>VLOOKUP($H890,Customers!$A$1:$I$721,8,FALSE)</f>
        <v>2470000</v>
      </c>
      <c r="P890" s="3" t="str">
        <f>VLOOKUP($H890,Customers!$A$1:$I$721,9,FALSE)</f>
        <v>Individual</v>
      </c>
      <c r="Q890" s="3" t="s">
        <v>42</v>
      </c>
      <c r="R890" s="3" t="str" cm="1">
        <f t="array" ref="R890:Y890">VLOOKUP($Q890,Cars[],{2,3,4,5,6,7,8,9},FALSE)</f>
        <v>Maruti Suzuki</v>
      </c>
      <c r="S890" s="3" t="str">
        <v>Swift</v>
      </c>
      <c r="T890" s="3" t="str">
        <v>Hatchback</v>
      </c>
      <c r="U890" s="3" t="str">
        <v>Petrol</v>
      </c>
      <c r="V890" s="3" t="str">
        <v>Manual</v>
      </c>
      <c r="W890" s="3">
        <v>650000</v>
      </c>
      <c r="X890" s="3">
        <v>2024</v>
      </c>
      <c r="Y890" s="3">
        <v>3</v>
      </c>
      <c r="Z890" s="3" t="s">
        <v>186</v>
      </c>
      <c r="AA890" s="3" t="str">
        <f>VLOOKUP(Z890,Dealers[],5,FALSE)</f>
        <v>South</v>
      </c>
      <c r="AB890" s="3" t="str" cm="1">
        <f t="array" ref="AB890:AE890">VLOOKUP($Z890,Dealers[],{2,7,8,9},FALSE)</f>
        <v>Coimbatore Car World</v>
      </c>
      <c r="AC890" s="3">
        <v>2015</v>
      </c>
      <c r="AD890" s="3">
        <v>4500</v>
      </c>
      <c r="AE890" s="3">
        <v>4.3</v>
      </c>
      <c r="AF890" s="3" t="s">
        <v>187</v>
      </c>
      <c r="AG890" s="3" t="str">
        <f>VLOOKUP($AF890,SalesPerson[],2,FALSE)</f>
        <v>Arjun Verma</v>
      </c>
      <c r="AH890" s="3">
        <f>_xlfn.XLOOKUP(AG890,Salespersons!$B:$B,Salespersons!$G:$G,,0)</f>
        <v>4</v>
      </c>
      <c r="AI890" s="3" t="str">
        <f>_xlfn.XLOOKUP(AG890,Salespersons!$B:$B,Salespersons!$I:$I,,0)</f>
        <v>True</v>
      </c>
      <c r="AJ890" s="3" t="s">
        <v>75</v>
      </c>
      <c r="AK890" s="14">
        <f t="shared" si="78"/>
        <v>0</v>
      </c>
      <c r="AL890" s="5">
        <v>0</v>
      </c>
      <c r="AM890" s="5">
        <f t="shared" si="79"/>
        <v>650000</v>
      </c>
      <c r="AN890" s="16">
        <f t="shared" si="83"/>
        <v>6.5</v>
      </c>
      <c r="AO890" s="3" t="s">
        <v>20</v>
      </c>
      <c r="AP890" s="3" t="s">
        <v>21</v>
      </c>
      <c r="AQ890" s="3" t="s">
        <v>46</v>
      </c>
      <c r="AR890" s="3" t="s">
        <v>24</v>
      </c>
      <c r="AS890" s="3" t="str" cm="1">
        <f t="array" ref="AS890:AW890">VLOOKUP($A890,Feedback[],{2,4,5,6,7},FALSE)</f>
        <v>FB0459</v>
      </c>
      <c r="AT890" s="3">
        <v>5</v>
      </c>
      <c r="AU890" s="3">
        <v>10</v>
      </c>
      <c r="AV890" s="3" t="str">
        <v>Online Survey</v>
      </c>
      <c r="AW890" s="3" t="str">
        <v>None</v>
      </c>
    </row>
    <row r="891" spans="1:49" x14ac:dyDescent="0.3">
      <c r="A891" s="3" t="s">
        <v>1581</v>
      </c>
      <c r="B891" s="4">
        <v>46192</v>
      </c>
      <c r="C891" s="4" t="str">
        <f t="shared" si="80"/>
        <v>Jun</v>
      </c>
      <c r="D891" s="4" t="str">
        <f t="shared" si="81"/>
        <v>2026</v>
      </c>
      <c r="E891" s="4">
        <v>46196</v>
      </c>
      <c r="F891" s="3" t="s">
        <v>23</v>
      </c>
      <c r="G891" s="3">
        <f t="shared" si="82"/>
        <v>4</v>
      </c>
      <c r="H891" s="3" t="s">
        <v>1091</v>
      </c>
      <c r="I891" s="3" t="str">
        <f>VLOOKUP($H891,Customers!$A$1:$I$721,2,FALSE)</f>
        <v>Ashok Das</v>
      </c>
      <c r="J891" s="3" t="str">
        <f>VLOOKUP($H891,Customers!$A$1:$I$721,3,FALSE)</f>
        <v>Male</v>
      </c>
      <c r="K891" s="3">
        <f>VLOOKUP($H891,Customers!$A$1:$I$721,4,FALSE)</f>
        <v>30</v>
      </c>
      <c r="L891" s="3" t="str">
        <f>VLOOKUP($H891,Customers!$A$1:$I$721,5,FALSE)</f>
        <v>Indore</v>
      </c>
      <c r="M891" s="3" t="str">
        <f>VLOOKUP($H891,Customers!$A$1:$I$721,6,FALSE)</f>
        <v>Madhya Pradesh</v>
      </c>
      <c r="N891" s="3" t="str">
        <f>VLOOKUP($H891,Customers!$A$1:$I$721,7,FALSE)</f>
        <v>Salaried - Private</v>
      </c>
      <c r="O891" s="3">
        <f>VLOOKUP($H891,Customers!$A$1:$I$721,8,FALSE)</f>
        <v>1710000</v>
      </c>
      <c r="P891" s="3" t="str">
        <f>VLOOKUP($H891,Customers!$A$1:$I$721,9,FALSE)</f>
        <v>Individual</v>
      </c>
      <c r="Q891" s="3" t="s">
        <v>395</v>
      </c>
      <c r="R891" s="3" t="str" cm="1">
        <f t="array" ref="R891:Y891">VLOOKUP($Q891,Cars[],{2,3,4,5,6,7,8,9},FALSE)</f>
        <v>Mahindra</v>
      </c>
      <c r="S891" s="3" t="str">
        <v>XUV700</v>
      </c>
      <c r="T891" s="3" t="str">
        <v>SUV</v>
      </c>
      <c r="U891" s="3" t="str">
        <v>Diesel</v>
      </c>
      <c r="V891" s="3" t="str">
        <v>Automatic</v>
      </c>
      <c r="W891" s="3">
        <v>1700000</v>
      </c>
      <c r="X891" s="3">
        <v>2021</v>
      </c>
      <c r="Y891" s="3">
        <v>2</v>
      </c>
      <c r="Z891" s="3" t="s">
        <v>73</v>
      </c>
      <c r="AA891" s="3" t="str">
        <f>VLOOKUP(Z891,Dealers[],5,FALSE)</f>
        <v>Central</v>
      </c>
      <c r="AB891" s="3" t="str" cm="1">
        <f t="array" ref="AB891:AE891">VLOOKUP($Z891,Dealers[],{2,7,8,9},FALSE)</f>
        <v>Indore Wheels</v>
      </c>
      <c r="AC891" s="3">
        <v>2019</v>
      </c>
      <c r="AD891" s="3">
        <v>3000</v>
      </c>
      <c r="AE891" s="3">
        <v>4.7</v>
      </c>
      <c r="AF891" s="3" t="s">
        <v>288</v>
      </c>
      <c r="AG891" s="3" t="str">
        <f>VLOOKUP($AF891,SalesPerson[],2,FALSE)</f>
        <v>Tanvi Shah</v>
      </c>
      <c r="AH891" s="3">
        <f>_xlfn.XLOOKUP(AG891,Salespersons!$B:$B,Salespersons!$G:$G,,0)</f>
        <v>4</v>
      </c>
      <c r="AI891" s="3" t="str">
        <f>_xlfn.XLOOKUP(AG891,Salespersons!$B:$B,Salespersons!$I:$I,,0)</f>
        <v>True</v>
      </c>
      <c r="AJ891" s="3" t="s">
        <v>78</v>
      </c>
      <c r="AK891" s="14">
        <f t="shared" si="78"/>
        <v>3.8235294117647062E-2</v>
      </c>
      <c r="AL891" s="5">
        <v>65000</v>
      </c>
      <c r="AM891" s="5">
        <f t="shared" si="79"/>
        <v>1635000</v>
      </c>
      <c r="AN891" s="16">
        <f t="shared" si="83"/>
        <v>16.350000000000001</v>
      </c>
      <c r="AO891" s="3" t="s">
        <v>20</v>
      </c>
      <c r="AP891" s="3" t="s">
        <v>21</v>
      </c>
      <c r="AQ891" s="3" t="s">
        <v>33</v>
      </c>
      <c r="AR891" s="3" t="s">
        <v>24</v>
      </c>
      <c r="AS891" s="3" t="str" cm="1">
        <f t="array" ref="AS891:AW891">VLOOKUP($A891,Feedback[],{2,4,5,6,7},FALSE)</f>
        <v>FB0460</v>
      </c>
      <c r="AT891" s="3">
        <v>5</v>
      </c>
      <c r="AU891" s="3">
        <v>10</v>
      </c>
      <c r="AV891" s="3" t="str">
        <v>Email</v>
      </c>
      <c r="AW891" s="3" t="str">
        <v>None</v>
      </c>
    </row>
    <row r="892" spans="1:49" x14ac:dyDescent="0.3">
      <c r="A892" s="3" t="s">
        <v>1582</v>
      </c>
      <c r="B892" s="4">
        <v>46194</v>
      </c>
      <c r="C892" s="4" t="str">
        <f t="shared" si="80"/>
        <v>Jun</v>
      </c>
      <c r="D892" s="4" t="str">
        <f t="shared" si="81"/>
        <v>2026</v>
      </c>
      <c r="E892" s="4">
        <v>46225</v>
      </c>
      <c r="F892" s="3" t="s">
        <v>23</v>
      </c>
      <c r="G892" s="3">
        <f t="shared" si="82"/>
        <v>31</v>
      </c>
      <c r="H892" s="3" t="s">
        <v>501</v>
      </c>
      <c r="I892" s="3" t="str">
        <f>VLOOKUP($H892,Customers!$A$1:$I$721,2,FALSE)</f>
        <v>Swati Singh</v>
      </c>
      <c r="J892" s="3" t="str">
        <f>VLOOKUP($H892,Customers!$A$1:$I$721,3,FALSE)</f>
        <v>Female</v>
      </c>
      <c r="K892" s="3">
        <f>VLOOKUP($H892,Customers!$A$1:$I$721,4,FALSE)</f>
        <v>53</v>
      </c>
      <c r="L892" s="3" t="str">
        <f>VLOOKUP($H892,Customers!$A$1:$I$721,5,FALSE)</f>
        <v>Ludhiana</v>
      </c>
      <c r="M892" s="3" t="str">
        <f>VLOOKUP($H892,Customers!$A$1:$I$721,6,FALSE)</f>
        <v>Punjab</v>
      </c>
      <c r="N892" s="3" t="str">
        <f>VLOOKUP($H892,Customers!$A$1:$I$721,7,FALSE)</f>
        <v>Business Owner</v>
      </c>
      <c r="O892" s="3">
        <f>VLOOKUP($H892,Customers!$A$1:$I$721,8,FALSE)</f>
        <v>2670000</v>
      </c>
      <c r="P892" s="3" t="str">
        <f>VLOOKUP($H892,Customers!$A$1:$I$721,9,FALSE)</f>
        <v>Individual</v>
      </c>
      <c r="Q892" s="3" t="s">
        <v>167</v>
      </c>
      <c r="R892" s="3" t="str" cm="1">
        <f t="array" ref="R892:Y892">VLOOKUP($Q892,Cars[],{2,3,4,5,6,7,8,9},FALSE)</f>
        <v>Hyundai</v>
      </c>
      <c r="S892" s="3" t="str">
        <v>Alcazar</v>
      </c>
      <c r="T892" s="3" t="str">
        <v>SUV</v>
      </c>
      <c r="U892" s="3" t="str">
        <v>Diesel</v>
      </c>
      <c r="V892" s="3" t="str">
        <v>Automatic</v>
      </c>
      <c r="W892" s="3">
        <v>1700000</v>
      </c>
      <c r="X892" s="3">
        <v>2024</v>
      </c>
      <c r="Y892" s="3">
        <v>2</v>
      </c>
      <c r="Z892" s="3" t="s">
        <v>28</v>
      </c>
      <c r="AA892" s="3" t="str">
        <f>VLOOKUP(Z892,Dealers[],5,FALSE)</f>
        <v>North</v>
      </c>
      <c r="AB892" s="3" t="str" cm="1">
        <f t="array" ref="AB892:AE892">VLOOKUP($Z892,Dealers[],{2,7,8,9},FALSE)</f>
        <v>Ludhiana Wheels</v>
      </c>
      <c r="AC892" s="3">
        <v>2010</v>
      </c>
      <c r="AD892" s="3">
        <v>12000</v>
      </c>
      <c r="AE892" s="3">
        <v>4</v>
      </c>
      <c r="AF892" s="3" t="s">
        <v>29</v>
      </c>
      <c r="AG892" s="3" t="str">
        <f>VLOOKUP($AF892,SalesPerson[],2,FALSE)</f>
        <v>Harsh Nair</v>
      </c>
      <c r="AH892" s="3">
        <f>_xlfn.XLOOKUP(AG892,Salespersons!$B:$B,Salespersons!$G:$G,,0)</f>
        <v>8</v>
      </c>
      <c r="AI892" s="3" t="str">
        <f>_xlfn.XLOOKUP(AG892,Salespersons!$B:$B,Salespersons!$I:$I,,0)</f>
        <v>True</v>
      </c>
      <c r="AJ892" s="3" t="s">
        <v>78</v>
      </c>
      <c r="AK892" s="14">
        <f t="shared" si="78"/>
        <v>0</v>
      </c>
      <c r="AL892" s="5">
        <v>0</v>
      </c>
      <c r="AM892" s="5">
        <f t="shared" si="79"/>
        <v>1700000</v>
      </c>
      <c r="AN892" s="16">
        <f t="shared" si="83"/>
        <v>17</v>
      </c>
      <c r="AO892" s="3" t="s">
        <v>31</v>
      </c>
      <c r="AP892" s="3" t="s">
        <v>39</v>
      </c>
      <c r="AQ892" s="3" t="s">
        <v>119</v>
      </c>
      <c r="AR892" s="3" t="s">
        <v>24</v>
      </c>
      <c r="AS892" s="3" t="str" cm="1">
        <f t="array" ref="AS892:AW892">VLOOKUP($A892,Feedback[],{2,4,5,6,7},FALSE)</f>
        <v>FB0461</v>
      </c>
      <c r="AT892" s="3">
        <v>4</v>
      </c>
      <c r="AU892" s="3">
        <v>9</v>
      </c>
      <c r="AV892" s="3" t="str">
        <v>Dealer Visit</v>
      </c>
      <c r="AW892" s="3" t="str">
        <v>None</v>
      </c>
    </row>
    <row r="893" spans="1:49" x14ac:dyDescent="0.3">
      <c r="A893" s="3" t="s">
        <v>1583</v>
      </c>
      <c r="B893" s="4">
        <v>46195</v>
      </c>
      <c r="C893" s="4" t="str">
        <f t="shared" si="80"/>
        <v>Jun</v>
      </c>
      <c r="D893" s="4" t="str">
        <f t="shared" si="81"/>
        <v>2026</v>
      </c>
      <c r="E893" s="4">
        <v>46214</v>
      </c>
      <c r="F893" s="3" t="s">
        <v>23</v>
      </c>
      <c r="G893" s="3">
        <f t="shared" si="82"/>
        <v>19</v>
      </c>
      <c r="H893" s="3" t="s">
        <v>670</v>
      </c>
      <c r="I893" s="3" t="str">
        <f>VLOOKUP($H893,Customers!$A$1:$I$721,2,FALSE)</f>
        <v>Vivek Reddy</v>
      </c>
      <c r="J893" s="3" t="str">
        <f>VLOOKUP($H893,Customers!$A$1:$I$721,3,FALSE)</f>
        <v>Male</v>
      </c>
      <c r="K893" s="3">
        <f>VLOOKUP($H893,Customers!$A$1:$I$721,4,FALSE)</f>
        <v>43</v>
      </c>
      <c r="L893" s="3" t="str">
        <f>VLOOKUP($H893,Customers!$A$1:$I$721,5,FALSE)</f>
        <v>Kochi</v>
      </c>
      <c r="M893" s="3" t="str">
        <f>VLOOKUP($H893,Customers!$A$1:$I$721,6,FALSE)</f>
        <v>Kerala</v>
      </c>
      <c r="N893" s="3" t="str">
        <f>VLOOKUP($H893,Customers!$A$1:$I$721,7,FALSE)</f>
        <v>Engineer</v>
      </c>
      <c r="O893" s="3">
        <f>VLOOKUP($H893,Customers!$A$1:$I$721,8,FALSE)</f>
        <v>1050000</v>
      </c>
      <c r="P893" s="3" t="str">
        <f>VLOOKUP($H893,Customers!$A$1:$I$721,9,FALSE)</f>
        <v>Individual</v>
      </c>
      <c r="Q893" s="3" t="s">
        <v>67</v>
      </c>
      <c r="R893" s="3" t="str" cm="1">
        <f t="array" ref="R893:Y893">VLOOKUP($Q893,Cars[],{2,3,4,5,6,7,8,9},FALSE)</f>
        <v>Maruti Suzuki</v>
      </c>
      <c r="S893" s="3" t="str">
        <v>Dzire</v>
      </c>
      <c r="T893" s="3" t="str">
        <v>Sedan</v>
      </c>
      <c r="U893" s="3" t="str">
        <v>Petrol</v>
      </c>
      <c r="V893" s="3" t="str">
        <v>Manual</v>
      </c>
      <c r="W893" s="3">
        <v>690000</v>
      </c>
      <c r="X893" s="3">
        <v>2024</v>
      </c>
      <c r="Y893" s="3">
        <v>3</v>
      </c>
      <c r="Z893" s="3" t="s">
        <v>304</v>
      </c>
      <c r="AA893" s="3" t="str">
        <f>VLOOKUP(Z893,Dealers[],5,FALSE)</f>
        <v>South</v>
      </c>
      <c r="AB893" s="3" t="str" cm="1">
        <f t="array" ref="AB893:AE893">VLOOKUP($Z893,Dealers[],{2,7,8,9},FALSE)</f>
        <v>Kochi Auto Hub</v>
      </c>
      <c r="AC893" s="3">
        <v>2013</v>
      </c>
      <c r="AD893" s="3">
        <v>12000</v>
      </c>
      <c r="AE893" s="3">
        <v>4.2</v>
      </c>
      <c r="AF893" s="3" t="s">
        <v>705</v>
      </c>
      <c r="AG893" s="3" t="str">
        <f>VLOOKUP($AF893,SalesPerson[],2,FALSE)</f>
        <v>Imran Das</v>
      </c>
      <c r="AH893" s="3">
        <f>_xlfn.XLOOKUP(AG893,Salespersons!$B:$B,Salespersons!$G:$G,,0)</f>
        <v>7</v>
      </c>
      <c r="AI893" s="3" t="str">
        <f>_xlfn.XLOOKUP(AG893,Salespersons!$B:$B,Salespersons!$I:$I,,0)</f>
        <v>True</v>
      </c>
      <c r="AJ893" s="3" t="s">
        <v>78</v>
      </c>
      <c r="AK893" s="14">
        <f t="shared" si="78"/>
        <v>1.8840579710144929E-2</v>
      </c>
      <c r="AL893" s="5">
        <v>13000</v>
      </c>
      <c r="AM893" s="5">
        <f t="shared" si="79"/>
        <v>677000</v>
      </c>
      <c r="AN893" s="16">
        <f t="shared" si="83"/>
        <v>6.77</v>
      </c>
      <c r="AO893" s="3" t="s">
        <v>20</v>
      </c>
      <c r="AP893" s="3" t="s">
        <v>21</v>
      </c>
      <c r="AQ893" s="3" t="s">
        <v>33</v>
      </c>
      <c r="AR893" s="3" t="s">
        <v>24</v>
      </c>
      <c r="AS893" s="3" t="s">
        <v>4646</v>
      </c>
      <c r="AT893" s="3" t="s">
        <v>4646</v>
      </c>
      <c r="AU893" s="3" t="s">
        <v>4646</v>
      </c>
      <c r="AV893" s="3" t="s">
        <v>4646</v>
      </c>
      <c r="AW893" s="3" t="s">
        <v>4646</v>
      </c>
    </row>
    <row r="894" spans="1:49" x14ac:dyDescent="0.3">
      <c r="A894" s="3" t="s">
        <v>1584</v>
      </c>
      <c r="B894" s="4">
        <v>46196</v>
      </c>
      <c r="C894" s="4" t="str">
        <f t="shared" si="80"/>
        <v>Jun</v>
      </c>
      <c r="D894" s="4" t="str">
        <f t="shared" si="81"/>
        <v>2026</v>
      </c>
      <c r="E894" s="4">
        <v>46220</v>
      </c>
      <c r="F894" s="3" t="s">
        <v>23</v>
      </c>
      <c r="G894" s="3">
        <f t="shared" si="82"/>
        <v>24</v>
      </c>
      <c r="H894" s="3" t="s">
        <v>552</v>
      </c>
      <c r="I894" s="3" t="str">
        <f>VLOOKUP($H894,Customers!$A$1:$I$721,2,FALSE)</f>
        <v>Anjali Gupta</v>
      </c>
      <c r="J894" s="3" t="str">
        <f>VLOOKUP($H894,Customers!$A$1:$I$721,3,FALSE)</f>
        <v>Female</v>
      </c>
      <c r="K894" s="3">
        <f>VLOOKUP($H894,Customers!$A$1:$I$721,4,FALSE)</f>
        <v>40</v>
      </c>
      <c r="L894" s="3" t="str">
        <f>VLOOKUP($H894,Customers!$A$1:$I$721,5,FALSE)</f>
        <v>Mumbai</v>
      </c>
      <c r="M894" s="3" t="str">
        <f>VLOOKUP($H894,Customers!$A$1:$I$721,6,FALSE)</f>
        <v>Maharashtra</v>
      </c>
      <c r="N894" s="3" t="str">
        <f>VLOOKUP($H894,Customers!$A$1:$I$721,7,FALSE)</f>
        <v>Business Owner</v>
      </c>
      <c r="O894" s="3">
        <f>VLOOKUP($H894,Customers!$A$1:$I$721,8,FALSE)</f>
        <v>1620000</v>
      </c>
      <c r="P894" s="3" t="str">
        <f>VLOOKUP($H894,Customers!$A$1:$I$721,9,FALSE)</f>
        <v>Individual</v>
      </c>
      <c r="Q894" s="3" t="s">
        <v>167</v>
      </c>
      <c r="R894" s="3" t="str" cm="1">
        <f t="array" ref="R894:Y894">VLOOKUP($Q894,Cars[],{2,3,4,5,6,7,8,9},FALSE)</f>
        <v>Hyundai</v>
      </c>
      <c r="S894" s="3" t="str">
        <v>Alcazar</v>
      </c>
      <c r="T894" s="3" t="str">
        <v>SUV</v>
      </c>
      <c r="U894" s="3" t="str">
        <v>Diesel</v>
      </c>
      <c r="V894" s="3" t="str">
        <v>Automatic</v>
      </c>
      <c r="W894" s="3">
        <v>1700000</v>
      </c>
      <c r="X894" s="3">
        <v>2024</v>
      </c>
      <c r="Y894" s="3">
        <v>2</v>
      </c>
      <c r="Z894" s="3" t="s">
        <v>163</v>
      </c>
      <c r="AA894" s="3" t="str">
        <f>VLOOKUP(Z894,Dealers[],5,FALSE)</f>
        <v>West</v>
      </c>
      <c r="AB894" s="3" t="str" cm="1">
        <f t="array" ref="AB894:AE894">VLOOKUP($Z894,Dealers[],{2,7,8,9},FALSE)</f>
        <v>Mumbai Autoplex</v>
      </c>
      <c r="AC894" s="3">
        <v>2011</v>
      </c>
      <c r="AD894" s="3">
        <v>12000</v>
      </c>
      <c r="AE894" s="3">
        <v>3.5</v>
      </c>
      <c r="AF894" s="3" t="s">
        <v>201</v>
      </c>
      <c r="AG894" s="3" t="str">
        <f>VLOOKUP($AF894,SalesPerson[],2,FALSE)</f>
        <v>Karan Rao</v>
      </c>
      <c r="AH894" s="3">
        <f>_xlfn.XLOOKUP(AG894,Salespersons!$B:$B,Salespersons!$G:$G,,0)</f>
        <v>4</v>
      </c>
      <c r="AI894" s="3" t="str">
        <f>_xlfn.XLOOKUP(AG894,Salespersons!$B:$B,Salespersons!$I:$I,,0)</f>
        <v>True</v>
      </c>
      <c r="AJ894" s="3" t="s">
        <v>19</v>
      </c>
      <c r="AK894" s="14">
        <f t="shared" si="78"/>
        <v>4.6470588235294118E-2</v>
      </c>
      <c r="AL894" s="5">
        <v>79000</v>
      </c>
      <c r="AM894" s="5">
        <f t="shared" si="79"/>
        <v>1621000</v>
      </c>
      <c r="AN894" s="16">
        <f t="shared" si="83"/>
        <v>16.21</v>
      </c>
      <c r="AO894" s="3" t="s">
        <v>31</v>
      </c>
      <c r="AP894" s="3" t="s">
        <v>227</v>
      </c>
      <c r="AQ894" s="3" t="s">
        <v>86</v>
      </c>
      <c r="AR894" s="3" t="s">
        <v>47</v>
      </c>
      <c r="AS894" s="3" t="s">
        <v>4646</v>
      </c>
      <c r="AT894" s="3" t="s">
        <v>4646</v>
      </c>
      <c r="AU894" s="3" t="s">
        <v>4646</v>
      </c>
      <c r="AV894" s="3" t="s">
        <v>4646</v>
      </c>
      <c r="AW894" s="3" t="s">
        <v>4646</v>
      </c>
    </row>
    <row r="895" spans="1:49" x14ac:dyDescent="0.3">
      <c r="A895" s="3" t="s">
        <v>1585</v>
      </c>
      <c r="B895" s="4">
        <v>46196</v>
      </c>
      <c r="C895" s="4" t="str">
        <f t="shared" si="80"/>
        <v>Jun</v>
      </c>
      <c r="D895" s="4" t="str">
        <f t="shared" si="81"/>
        <v>2026</v>
      </c>
      <c r="E895" s="4">
        <v>46228</v>
      </c>
      <c r="F895" s="3" t="s">
        <v>23</v>
      </c>
      <c r="G895" s="3">
        <f t="shared" si="82"/>
        <v>32</v>
      </c>
      <c r="H895" s="3" t="s">
        <v>328</v>
      </c>
      <c r="I895" s="3" t="str">
        <f>VLOOKUP($H895,Customers!$A$1:$I$721,2,FALSE)</f>
        <v>Harsh Kapoor</v>
      </c>
      <c r="J895" s="3" t="str">
        <f>VLOOKUP($H895,Customers!$A$1:$I$721,3,FALSE)</f>
        <v>Male</v>
      </c>
      <c r="K895" s="3">
        <f>VLOOKUP($H895,Customers!$A$1:$I$721,4,FALSE)</f>
        <v>29</v>
      </c>
      <c r="L895" s="3" t="str">
        <f>VLOOKUP($H895,Customers!$A$1:$I$721,5,FALSE)</f>
        <v>Surat</v>
      </c>
      <c r="M895" s="3" t="str">
        <f>VLOOKUP($H895,Customers!$A$1:$I$721,6,FALSE)</f>
        <v>Gujarat</v>
      </c>
      <c r="N895" s="3" t="str">
        <f>VLOOKUP($H895,Customers!$A$1:$I$721,7,FALSE)</f>
        <v>Salaried - Government</v>
      </c>
      <c r="O895" s="3">
        <f>VLOOKUP($H895,Customers!$A$1:$I$721,8,FALSE)</f>
        <v>620000</v>
      </c>
      <c r="P895" s="3" t="str">
        <f>VLOOKUP($H895,Customers!$A$1:$I$721,9,FALSE)</f>
        <v>Individual</v>
      </c>
      <c r="Q895" s="3" t="s">
        <v>117</v>
      </c>
      <c r="R895" s="3" t="str" cm="1">
        <f t="array" ref="R895:Y895">VLOOKUP($Q895,Cars[],{2,3,4,5,6,7,8,9},FALSE)</f>
        <v>Kia</v>
      </c>
      <c r="S895" s="3" t="str">
        <v>Carens</v>
      </c>
      <c r="T895" s="3" t="str">
        <v>MPV</v>
      </c>
      <c r="U895" s="3" t="str">
        <v>Diesel</v>
      </c>
      <c r="V895" s="3" t="str">
        <v>Manual</v>
      </c>
      <c r="W895" s="3">
        <v>1200000</v>
      </c>
      <c r="X895" s="3">
        <v>2022</v>
      </c>
      <c r="Y895" s="3">
        <v>3</v>
      </c>
      <c r="Z895" s="3" t="s">
        <v>209</v>
      </c>
      <c r="AA895" s="3" t="str">
        <f>VLOOKUP(Z895,Dealers[],5,FALSE)</f>
        <v>West</v>
      </c>
      <c r="AB895" s="3" t="str" cm="1">
        <f t="array" ref="AB895:AE895">VLOOKUP($Z895,Dealers[],{2,7,8,9},FALSE)</f>
        <v>Ahmedabad Auto Hub</v>
      </c>
      <c r="AC895" s="3">
        <v>2011</v>
      </c>
      <c r="AD895" s="3">
        <v>12000</v>
      </c>
      <c r="AE895" s="3">
        <v>3.8</v>
      </c>
      <c r="AF895" s="3" t="s">
        <v>210</v>
      </c>
      <c r="AG895" s="3" t="str">
        <f>VLOOKUP($AF895,SalesPerson[],2,FALSE)</f>
        <v>Varun Malhotra</v>
      </c>
      <c r="AH895" s="3">
        <f>_xlfn.XLOOKUP(AG895,Salespersons!$B:$B,Salespersons!$G:$G,,0)</f>
        <v>8</v>
      </c>
      <c r="AI895" s="3" t="str">
        <f>_xlfn.XLOOKUP(AG895,Salespersons!$B:$B,Salespersons!$I:$I,,0)</f>
        <v>True</v>
      </c>
      <c r="AJ895" s="3" t="s">
        <v>78</v>
      </c>
      <c r="AK895" s="14">
        <f t="shared" si="78"/>
        <v>1.7500000000000002E-2</v>
      </c>
      <c r="AL895" s="5">
        <v>21000</v>
      </c>
      <c r="AM895" s="5">
        <f t="shared" si="79"/>
        <v>1179000</v>
      </c>
      <c r="AN895" s="16">
        <f t="shared" si="83"/>
        <v>11.79</v>
      </c>
      <c r="AO895" s="3" t="s">
        <v>31</v>
      </c>
      <c r="AP895" s="3" t="s">
        <v>100</v>
      </c>
      <c r="AQ895" s="3" t="s">
        <v>46</v>
      </c>
      <c r="AR895" s="3" t="s">
        <v>47</v>
      </c>
      <c r="AS895" s="3" t="s">
        <v>4646</v>
      </c>
      <c r="AT895" s="3" t="s">
        <v>4646</v>
      </c>
      <c r="AU895" s="3" t="s">
        <v>4646</v>
      </c>
      <c r="AV895" s="3" t="s">
        <v>4646</v>
      </c>
      <c r="AW895" s="3" t="s">
        <v>4646</v>
      </c>
    </row>
    <row r="896" spans="1:49" x14ac:dyDescent="0.3">
      <c r="A896" s="3" t="s">
        <v>1586</v>
      </c>
      <c r="B896" s="4">
        <v>46199</v>
      </c>
      <c r="C896" s="4" t="str">
        <f t="shared" si="80"/>
        <v>Jun</v>
      </c>
      <c r="D896" s="4" t="str">
        <f t="shared" si="81"/>
        <v>2026</v>
      </c>
      <c r="E896" s="4">
        <v>46225</v>
      </c>
      <c r="F896" s="3" t="s">
        <v>23</v>
      </c>
      <c r="G896" s="3">
        <f t="shared" si="82"/>
        <v>26</v>
      </c>
      <c r="H896" s="3" t="s">
        <v>739</v>
      </c>
      <c r="I896" s="3" t="str">
        <f>VLOOKUP($H896,Customers!$A$1:$I$721,2,FALSE)</f>
        <v>Suresh Verma</v>
      </c>
      <c r="J896" s="3" t="str">
        <f>VLOOKUP($H896,Customers!$A$1:$I$721,3,FALSE)</f>
        <v>Male</v>
      </c>
      <c r="K896" s="3">
        <f>VLOOKUP($H896,Customers!$A$1:$I$721,4,FALSE)</f>
        <v>48</v>
      </c>
      <c r="L896" s="3" t="str">
        <f>VLOOKUP($H896,Customers!$A$1:$I$721,5,FALSE)</f>
        <v>Kolkata</v>
      </c>
      <c r="M896" s="3" t="str">
        <f>VLOOKUP($H896,Customers!$A$1:$I$721,6,FALSE)</f>
        <v>West Bengal</v>
      </c>
      <c r="N896" s="3" t="str">
        <f>VLOOKUP($H896,Customers!$A$1:$I$721,7,FALSE)</f>
        <v>Self-Employed Professional</v>
      </c>
      <c r="O896" s="3">
        <f>VLOOKUP($H896,Customers!$A$1:$I$721,8,FALSE)</f>
        <v>2040000</v>
      </c>
      <c r="P896" s="3" t="str">
        <f>VLOOKUP($H896,Customers!$A$1:$I$721,9,FALSE)</f>
        <v>Individual</v>
      </c>
      <c r="Q896" s="3" t="s">
        <v>62</v>
      </c>
      <c r="R896" s="3" t="str" cm="1">
        <f t="array" ref="R896:Y896">VLOOKUP($Q896,Cars[],{2,3,4,5,6,7,8,9},FALSE)</f>
        <v>Honda</v>
      </c>
      <c r="S896" s="3" t="str">
        <v>City</v>
      </c>
      <c r="T896" s="3" t="str">
        <v>Sedan</v>
      </c>
      <c r="U896" s="3" t="str">
        <v>Petrol</v>
      </c>
      <c r="V896" s="3" t="str">
        <v>Automatic</v>
      </c>
      <c r="W896" s="3">
        <v>1250000</v>
      </c>
      <c r="X896" s="3">
        <v>2023</v>
      </c>
      <c r="Y896" s="3">
        <v>4</v>
      </c>
      <c r="Z896" s="3" t="s">
        <v>63</v>
      </c>
      <c r="AA896" s="3" t="str">
        <f>VLOOKUP(Z896,Dealers[],5,FALSE)</f>
        <v>East</v>
      </c>
      <c r="AB896" s="3" t="str" cm="1">
        <f t="array" ref="AB896:AE896">VLOOKUP($Z896,Dealers[],{2,7,8,9},FALSE)</f>
        <v>Bhubaneswar Motors</v>
      </c>
      <c r="AC896" s="3">
        <v>2008</v>
      </c>
      <c r="AD896" s="3">
        <v>4500</v>
      </c>
      <c r="AE896" s="3">
        <v>4.3</v>
      </c>
      <c r="AF896" s="3" t="s">
        <v>259</v>
      </c>
      <c r="AG896" s="3" t="str">
        <f>VLOOKUP($AF896,SalesPerson[],2,FALSE)</f>
        <v>Siddharth Joshi</v>
      </c>
      <c r="AH896" s="3">
        <f>_xlfn.XLOOKUP(AG896,Salespersons!$B:$B,Salespersons!$G:$G,,0)</f>
        <v>8</v>
      </c>
      <c r="AI896" s="3" t="str">
        <f>_xlfn.XLOOKUP(AG896,Salespersons!$B:$B,Salespersons!$I:$I,,0)</f>
        <v>True</v>
      </c>
      <c r="AJ896" s="3" t="s">
        <v>75</v>
      </c>
      <c r="AK896" s="14">
        <f t="shared" si="78"/>
        <v>9.5999999999999992E-3</v>
      </c>
      <c r="AL896" s="5">
        <v>12000</v>
      </c>
      <c r="AM896" s="5">
        <f t="shared" si="79"/>
        <v>1238000</v>
      </c>
      <c r="AN896" s="16">
        <f t="shared" si="83"/>
        <v>12.38</v>
      </c>
      <c r="AO896" s="3" t="s">
        <v>95</v>
      </c>
      <c r="AP896" s="3" t="s">
        <v>180</v>
      </c>
      <c r="AQ896" s="3" t="s">
        <v>119</v>
      </c>
      <c r="AR896" s="3" t="s">
        <v>24</v>
      </c>
      <c r="AS896" s="3" t="str" cm="1">
        <f t="array" ref="AS896:AW896">VLOOKUP($A896,Feedback[],{2,4,5,6,7},FALSE)</f>
        <v>FB0462</v>
      </c>
      <c r="AT896" s="3">
        <v>3</v>
      </c>
      <c r="AU896" s="3">
        <v>7</v>
      </c>
      <c r="AV896" s="3" t="str">
        <v>Email</v>
      </c>
      <c r="AW896" s="3" t="str">
        <v>Delivery Delay</v>
      </c>
    </row>
    <row r="897" spans="1:49" x14ac:dyDescent="0.3">
      <c r="A897" s="3" t="s">
        <v>1587</v>
      </c>
      <c r="B897" s="4">
        <v>46199</v>
      </c>
      <c r="C897" s="4" t="str">
        <f t="shared" si="80"/>
        <v>Jun</v>
      </c>
      <c r="D897" s="4" t="str">
        <f t="shared" si="81"/>
        <v>2026</v>
      </c>
      <c r="E897" s="4">
        <v>46231</v>
      </c>
      <c r="F897" s="3" t="s">
        <v>23</v>
      </c>
      <c r="G897" s="3">
        <f t="shared" si="82"/>
        <v>32</v>
      </c>
      <c r="H897" s="3" t="s">
        <v>1535</v>
      </c>
      <c r="I897" s="3" t="str">
        <f>VLOOKUP($H897,Customers!$A$1:$I$721,2,FALSE)</f>
        <v>Karan Joshi</v>
      </c>
      <c r="J897" s="3" t="str">
        <f>VLOOKUP($H897,Customers!$A$1:$I$721,3,FALSE)</f>
        <v>Male</v>
      </c>
      <c r="K897" s="3">
        <f>VLOOKUP($H897,Customers!$A$1:$I$721,4,FALSE)</f>
        <v>48</v>
      </c>
      <c r="L897" s="3" t="str">
        <f>VLOOKUP($H897,Customers!$A$1:$I$721,5,FALSE)</f>
        <v>Mysuru</v>
      </c>
      <c r="M897" s="3" t="str">
        <f>VLOOKUP($H897,Customers!$A$1:$I$721,6,FALSE)</f>
        <v>Karnataka</v>
      </c>
      <c r="N897" s="3" t="str">
        <f>VLOOKUP($H897,Customers!$A$1:$I$721,7,FALSE)</f>
        <v>Salaried - Private</v>
      </c>
      <c r="O897" s="3">
        <f>VLOOKUP($H897,Customers!$A$1:$I$721,8,FALSE)</f>
        <v>1600000</v>
      </c>
      <c r="P897" s="3" t="str">
        <f>VLOOKUP($H897,Customers!$A$1:$I$721,9,FALSE)</f>
        <v>Individual</v>
      </c>
      <c r="Q897" s="3" t="s">
        <v>42</v>
      </c>
      <c r="R897" s="3" t="str" cm="1">
        <f t="array" ref="R897:Y897">VLOOKUP($Q897,Cars[],{2,3,4,5,6,7,8,9},FALSE)</f>
        <v>Maruti Suzuki</v>
      </c>
      <c r="S897" s="3" t="str">
        <v>Swift</v>
      </c>
      <c r="T897" s="3" t="str">
        <v>Hatchback</v>
      </c>
      <c r="U897" s="3" t="str">
        <v>Petrol</v>
      </c>
      <c r="V897" s="3" t="str">
        <v>Manual</v>
      </c>
      <c r="W897" s="3">
        <v>650000</v>
      </c>
      <c r="X897" s="3">
        <v>2024</v>
      </c>
      <c r="Y897" s="3">
        <v>3</v>
      </c>
      <c r="Z897" s="3" t="s">
        <v>173</v>
      </c>
      <c r="AA897" s="3" t="str">
        <f>VLOOKUP(Z897,Dealers[],5,FALSE)</f>
        <v>South</v>
      </c>
      <c r="AB897" s="3" t="str" cm="1">
        <f t="array" ref="AB897:AE897">VLOOKUP($Z897,Dealers[],{2,7,8,9},FALSE)</f>
        <v>Chennai Wheels</v>
      </c>
      <c r="AC897" s="3">
        <v>2007</v>
      </c>
      <c r="AD897" s="3">
        <v>4500</v>
      </c>
      <c r="AE897" s="3">
        <v>4.7</v>
      </c>
      <c r="AF897" s="3" t="s">
        <v>447</v>
      </c>
      <c r="AG897" s="3" t="str">
        <f>VLOOKUP($AF897,SalesPerson[],2,FALSE)</f>
        <v>Karan Saini</v>
      </c>
      <c r="AH897" s="3">
        <f>_xlfn.XLOOKUP(AG897,Salespersons!$B:$B,Salespersons!$G:$G,,0)</f>
        <v>5</v>
      </c>
      <c r="AI897" s="3" t="str">
        <f>_xlfn.XLOOKUP(AG897,Salespersons!$B:$B,Salespersons!$I:$I,,0)</f>
        <v>True</v>
      </c>
      <c r="AJ897" s="3" t="s">
        <v>59</v>
      </c>
      <c r="AK897" s="14">
        <f t="shared" si="78"/>
        <v>0</v>
      </c>
      <c r="AL897" s="5">
        <v>0</v>
      </c>
      <c r="AM897" s="5">
        <f t="shared" si="79"/>
        <v>650000</v>
      </c>
      <c r="AN897" s="16">
        <f t="shared" si="83"/>
        <v>6.5</v>
      </c>
      <c r="AO897" s="3" t="s">
        <v>31</v>
      </c>
      <c r="AP897" s="3" t="s">
        <v>39</v>
      </c>
      <c r="AQ897" s="3" t="s">
        <v>22</v>
      </c>
      <c r="AR897" s="3" t="s">
        <v>47</v>
      </c>
      <c r="AS897" s="3" t="s">
        <v>4646</v>
      </c>
      <c r="AT897" s="3" t="s">
        <v>4646</v>
      </c>
      <c r="AU897" s="3" t="s">
        <v>4646</v>
      </c>
      <c r="AV897" s="3" t="s">
        <v>4646</v>
      </c>
      <c r="AW897" s="3" t="s">
        <v>4646</v>
      </c>
    </row>
    <row r="898" spans="1:49" x14ac:dyDescent="0.3">
      <c r="A898" s="3" t="s">
        <v>1588</v>
      </c>
      <c r="B898" s="4">
        <v>46200</v>
      </c>
      <c r="C898" s="4" t="str">
        <f t="shared" si="80"/>
        <v>Jun</v>
      </c>
      <c r="D898" s="4" t="str">
        <f t="shared" si="81"/>
        <v>2026</v>
      </c>
      <c r="E898" s="3"/>
      <c r="F898" s="3" t="s">
        <v>114</v>
      </c>
      <c r="G898" s="3" t="str">
        <f t="shared" si="82"/>
        <v/>
      </c>
      <c r="H898" s="3" t="s">
        <v>762</v>
      </c>
      <c r="I898" s="3" t="str">
        <f>VLOOKUP($H898,Customers!$A$1:$I$721,2,FALSE)</f>
        <v>Kunal Mishra</v>
      </c>
      <c r="J898" s="3" t="str">
        <f>VLOOKUP($H898,Customers!$A$1:$I$721,3,FALSE)</f>
        <v>Male</v>
      </c>
      <c r="K898" s="3">
        <f>VLOOKUP($H898,Customers!$A$1:$I$721,4,FALSE)</f>
        <v>40</v>
      </c>
      <c r="L898" s="3" t="str">
        <f>VLOOKUP($H898,Customers!$A$1:$I$721,5,FALSE)</f>
        <v>Jaipur</v>
      </c>
      <c r="M898" s="3" t="str">
        <f>VLOOKUP($H898,Customers!$A$1:$I$721,6,FALSE)</f>
        <v>Rajasthan</v>
      </c>
      <c r="N898" s="3" t="str">
        <f>VLOOKUP($H898,Customers!$A$1:$I$721,7,FALSE)</f>
        <v>Self-Employed Professional</v>
      </c>
      <c r="O898" s="3">
        <f>VLOOKUP($H898,Customers!$A$1:$I$721,8,FALSE)</f>
        <v>1600000</v>
      </c>
      <c r="P898" s="3" t="str">
        <f>VLOOKUP($H898,Customers!$A$1:$I$721,9,FALSE)</f>
        <v>Individual</v>
      </c>
      <c r="Q898" s="3" t="s">
        <v>256</v>
      </c>
      <c r="R898" s="3" t="str" cm="1">
        <f t="array" ref="R898:Y898">VLOOKUP($Q898,Cars[],{2,3,4,5,6,7,8,9},FALSE)</f>
        <v>Maruti Suzuki</v>
      </c>
      <c r="S898" s="3" t="str">
        <v>Alto K10</v>
      </c>
      <c r="T898" s="3" t="str">
        <v>Hatchback</v>
      </c>
      <c r="U898" s="3" t="str">
        <v>Petrol</v>
      </c>
      <c r="V898" s="3" t="str">
        <v>Manual</v>
      </c>
      <c r="W898" s="3">
        <v>425000</v>
      </c>
      <c r="X898" s="3">
        <v>2022</v>
      </c>
      <c r="Y898" s="3">
        <v>3</v>
      </c>
      <c r="Z898" s="3" t="s">
        <v>146</v>
      </c>
      <c r="AA898" s="3" t="str">
        <f>VLOOKUP(Z898,Dealers[],5,FALSE)</f>
        <v>North</v>
      </c>
      <c r="AB898" s="3" t="str" cm="1">
        <f t="array" ref="AB898:AE898">VLOOKUP($Z898,Dealers[],{2,7,8,9},FALSE)</f>
        <v>Jaipur Wheels</v>
      </c>
      <c r="AC898" s="3">
        <v>2015</v>
      </c>
      <c r="AD898" s="3">
        <v>3000</v>
      </c>
      <c r="AE898" s="3">
        <v>3.5</v>
      </c>
      <c r="AF898" s="3" t="s">
        <v>147</v>
      </c>
      <c r="AG898" s="3" t="str">
        <f>VLOOKUP($AF898,SalesPerson[],2,FALSE)</f>
        <v>Mohit Yadav</v>
      </c>
      <c r="AH898" s="3">
        <f>_xlfn.XLOOKUP(AG898,Salespersons!$B:$B,Salespersons!$G:$G,,0)</f>
        <v>8</v>
      </c>
      <c r="AI898" s="3" t="str">
        <f>_xlfn.XLOOKUP(AG898,Salespersons!$B:$B,Salespersons!$I:$I,,0)</f>
        <v>True</v>
      </c>
      <c r="AJ898" s="3" t="s">
        <v>19</v>
      </c>
      <c r="AK898" s="14">
        <f t="shared" ref="AK898:AK961" si="84">AL898/W898</f>
        <v>4.4705882352941179E-2</v>
      </c>
      <c r="AL898" s="5">
        <v>19000</v>
      </c>
      <c r="AM898" s="5">
        <f t="shared" ref="AM898:AM961" si="85">W898-AL898</f>
        <v>406000</v>
      </c>
      <c r="AN898" s="16">
        <f t="shared" si="83"/>
        <v>4.0599999999999996</v>
      </c>
      <c r="AO898" s="3" t="s">
        <v>31</v>
      </c>
      <c r="AP898" s="3" t="s">
        <v>100</v>
      </c>
      <c r="AQ898" s="3" t="s">
        <v>22</v>
      </c>
      <c r="AR898" s="3" t="s">
        <v>24</v>
      </c>
      <c r="AS898" s="3" t="s">
        <v>4646</v>
      </c>
      <c r="AT898" s="3" t="s">
        <v>4646</v>
      </c>
      <c r="AU898" s="3" t="s">
        <v>4646</v>
      </c>
      <c r="AV898" s="3" t="s">
        <v>4646</v>
      </c>
      <c r="AW898" s="3" t="s">
        <v>4646</v>
      </c>
    </row>
    <row r="899" spans="1:49" x14ac:dyDescent="0.3">
      <c r="A899" s="3" t="s">
        <v>1589</v>
      </c>
      <c r="B899" s="4">
        <v>46200</v>
      </c>
      <c r="C899" s="4" t="str">
        <f t="shared" ref="C899:C962" si="86">TEXT(B899,"mmm")</f>
        <v>Jun</v>
      </c>
      <c r="D899" s="4" t="str">
        <f t="shared" ref="D899:D962" si="87">TEXT(B899,"yyyy")</f>
        <v>2026</v>
      </c>
      <c r="E899" s="4">
        <v>46204</v>
      </c>
      <c r="F899" s="3" t="s">
        <v>23</v>
      </c>
      <c r="G899" s="3">
        <f t="shared" ref="G899:G962" si="88">IF(E899=0,"",E899-B899)</f>
        <v>4</v>
      </c>
      <c r="H899" s="3" t="s">
        <v>501</v>
      </c>
      <c r="I899" s="3" t="str">
        <f>VLOOKUP($H899,Customers!$A$1:$I$721,2,FALSE)</f>
        <v>Swati Singh</v>
      </c>
      <c r="J899" s="3" t="str">
        <f>VLOOKUP($H899,Customers!$A$1:$I$721,3,FALSE)</f>
        <v>Female</v>
      </c>
      <c r="K899" s="3">
        <f>VLOOKUP($H899,Customers!$A$1:$I$721,4,FALSE)</f>
        <v>53</v>
      </c>
      <c r="L899" s="3" t="str">
        <f>VLOOKUP($H899,Customers!$A$1:$I$721,5,FALSE)</f>
        <v>Ludhiana</v>
      </c>
      <c r="M899" s="3" t="str">
        <f>VLOOKUP($H899,Customers!$A$1:$I$721,6,FALSE)</f>
        <v>Punjab</v>
      </c>
      <c r="N899" s="3" t="str">
        <f>VLOOKUP($H899,Customers!$A$1:$I$721,7,FALSE)</f>
        <v>Business Owner</v>
      </c>
      <c r="O899" s="3">
        <f>VLOOKUP($H899,Customers!$A$1:$I$721,8,FALSE)</f>
        <v>2670000</v>
      </c>
      <c r="P899" s="3" t="str">
        <f>VLOOKUP($H899,Customers!$A$1:$I$721,9,FALSE)</f>
        <v>Individual</v>
      </c>
      <c r="Q899" s="3" t="s">
        <v>67</v>
      </c>
      <c r="R899" s="3" t="str" cm="1">
        <f t="array" ref="R899:Y899">VLOOKUP($Q899,Cars[],{2,3,4,5,6,7,8,9},FALSE)</f>
        <v>Maruti Suzuki</v>
      </c>
      <c r="S899" s="3" t="str">
        <v>Dzire</v>
      </c>
      <c r="T899" s="3" t="str">
        <v>Sedan</v>
      </c>
      <c r="U899" s="3" t="str">
        <v>Petrol</v>
      </c>
      <c r="V899" s="3" t="str">
        <v>Manual</v>
      </c>
      <c r="W899" s="3">
        <v>690000</v>
      </c>
      <c r="X899" s="3">
        <v>2024</v>
      </c>
      <c r="Y899" s="3">
        <v>3</v>
      </c>
      <c r="Z899" s="3" t="s">
        <v>28</v>
      </c>
      <c r="AA899" s="3" t="str">
        <f>VLOOKUP(Z899,Dealers[],5,FALSE)</f>
        <v>North</v>
      </c>
      <c r="AB899" s="3" t="str" cm="1">
        <f t="array" ref="AB899:AE899">VLOOKUP($Z899,Dealers[],{2,7,8,9},FALSE)</f>
        <v>Ludhiana Wheels</v>
      </c>
      <c r="AC899" s="3">
        <v>2010</v>
      </c>
      <c r="AD899" s="3">
        <v>12000</v>
      </c>
      <c r="AE899" s="3">
        <v>4</v>
      </c>
      <c r="AF899" s="3" t="s">
        <v>29</v>
      </c>
      <c r="AG899" s="3" t="str">
        <f>VLOOKUP($AF899,SalesPerson[],2,FALSE)</f>
        <v>Harsh Nair</v>
      </c>
      <c r="AH899" s="3">
        <f>_xlfn.XLOOKUP(AG899,Salespersons!$B:$B,Salespersons!$G:$G,,0)</f>
        <v>8</v>
      </c>
      <c r="AI899" s="3" t="str">
        <f>_xlfn.XLOOKUP(AG899,Salespersons!$B:$B,Salespersons!$I:$I,,0)</f>
        <v>True</v>
      </c>
      <c r="AJ899" s="3" t="s">
        <v>30</v>
      </c>
      <c r="AK899" s="14">
        <f t="shared" si="84"/>
        <v>2.8985507246376812E-2</v>
      </c>
      <c r="AL899" s="5">
        <v>20000</v>
      </c>
      <c r="AM899" s="5">
        <f t="shared" si="85"/>
        <v>670000</v>
      </c>
      <c r="AN899" s="16">
        <f t="shared" ref="AN899:AN962" si="89">AM899/100000</f>
        <v>6.7</v>
      </c>
      <c r="AO899" s="3" t="s">
        <v>20</v>
      </c>
      <c r="AP899" s="3" t="s">
        <v>21</v>
      </c>
      <c r="AQ899" s="3" t="s">
        <v>22</v>
      </c>
      <c r="AR899" s="3" t="s">
        <v>24</v>
      </c>
      <c r="AS899" s="3" t="str" cm="1">
        <f t="array" ref="AS899:AW899">VLOOKUP($A899,Feedback[],{2,4,5,6,7},FALSE)</f>
        <v>FB0463</v>
      </c>
      <c r="AT899" s="3">
        <v>5</v>
      </c>
      <c r="AU899" s="3">
        <v>10</v>
      </c>
      <c r="AV899" s="3" t="str">
        <v>Email</v>
      </c>
      <c r="AW899" s="3" t="str">
        <v>None</v>
      </c>
    </row>
    <row r="900" spans="1:49" x14ac:dyDescent="0.3">
      <c r="A900" s="3" t="s">
        <v>1590</v>
      </c>
      <c r="B900" s="4">
        <v>46202</v>
      </c>
      <c r="C900" s="4" t="str">
        <f t="shared" si="86"/>
        <v>Jun</v>
      </c>
      <c r="D900" s="4" t="str">
        <f t="shared" si="87"/>
        <v>2026</v>
      </c>
      <c r="E900" s="4">
        <v>46218</v>
      </c>
      <c r="F900" s="3" t="s">
        <v>23</v>
      </c>
      <c r="G900" s="3">
        <f t="shared" si="88"/>
        <v>16</v>
      </c>
      <c r="H900" s="3" t="s">
        <v>347</v>
      </c>
      <c r="I900" s="3" t="str">
        <f>VLOOKUP($H900,Customers!$A$1:$I$721,2,FALSE)</f>
        <v>Aman Bansal</v>
      </c>
      <c r="J900" s="3" t="str">
        <f>VLOOKUP($H900,Customers!$A$1:$I$721,3,FALSE)</f>
        <v>Male</v>
      </c>
      <c r="K900" s="3">
        <f>VLOOKUP($H900,Customers!$A$1:$I$721,4,FALSE)</f>
        <v>21</v>
      </c>
      <c r="L900" s="3" t="str">
        <f>VLOOKUP($H900,Customers!$A$1:$I$721,5,FALSE)</f>
        <v>Indore</v>
      </c>
      <c r="M900" s="3" t="str">
        <f>VLOOKUP($H900,Customers!$A$1:$I$721,6,FALSE)</f>
        <v>Madhya Pradesh</v>
      </c>
      <c r="N900" s="3" t="str">
        <f>VLOOKUP($H900,Customers!$A$1:$I$721,7,FALSE)</f>
        <v>Salaried - Private</v>
      </c>
      <c r="O900" s="3">
        <f>VLOOKUP($H900,Customers!$A$1:$I$721,8,FALSE)</f>
        <v>1410000</v>
      </c>
      <c r="P900" s="3" t="str">
        <f>VLOOKUP($H900,Customers!$A$1:$I$721,9,FALSE)</f>
        <v>Individual</v>
      </c>
      <c r="Q900" s="3" t="s">
        <v>332</v>
      </c>
      <c r="R900" s="3" t="str" cm="1">
        <f t="array" ref="R900:Y900">VLOOKUP($Q900,Cars[],{2,3,4,5,6,7,8,9},FALSE)</f>
        <v>Kia</v>
      </c>
      <c r="S900" s="3" t="str">
        <v>Seltos</v>
      </c>
      <c r="T900" s="3" t="str">
        <v>SUV</v>
      </c>
      <c r="U900" s="3" t="str">
        <v>Petrol</v>
      </c>
      <c r="V900" s="3" t="str">
        <v>Automatic</v>
      </c>
      <c r="W900" s="3">
        <v>1350000</v>
      </c>
      <c r="X900" s="3">
        <v>2023</v>
      </c>
      <c r="Y900" s="3">
        <v>3</v>
      </c>
      <c r="Z900" s="3" t="s">
        <v>73</v>
      </c>
      <c r="AA900" s="3" t="str">
        <f>VLOOKUP(Z900,Dealers[],5,FALSE)</f>
        <v>Central</v>
      </c>
      <c r="AB900" s="3" t="str" cm="1">
        <f t="array" ref="AB900:AE900">VLOOKUP($Z900,Dealers[],{2,7,8,9},FALSE)</f>
        <v>Indore Wheels</v>
      </c>
      <c r="AC900" s="3">
        <v>2019</v>
      </c>
      <c r="AD900" s="3">
        <v>3000</v>
      </c>
      <c r="AE900" s="3">
        <v>4.7</v>
      </c>
      <c r="AF900" s="3" t="s">
        <v>288</v>
      </c>
      <c r="AG900" s="3" t="str">
        <f>VLOOKUP($AF900,SalesPerson[],2,FALSE)</f>
        <v>Tanvi Shah</v>
      </c>
      <c r="AH900" s="3">
        <f>_xlfn.XLOOKUP(AG900,Salespersons!$B:$B,Salespersons!$G:$G,,0)</f>
        <v>4</v>
      </c>
      <c r="AI900" s="3" t="str">
        <f>_xlfn.XLOOKUP(AG900,Salespersons!$B:$B,Salespersons!$I:$I,,0)</f>
        <v>True</v>
      </c>
      <c r="AJ900" s="3" t="s">
        <v>19</v>
      </c>
      <c r="AK900" s="14">
        <f t="shared" si="84"/>
        <v>3.4814814814814812E-2</v>
      </c>
      <c r="AL900" s="5">
        <v>47000</v>
      </c>
      <c r="AM900" s="5">
        <f t="shared" si="85"/>
        <v>1303000</v>
      </c>
      <c r="AN900" s="16">
        <f t="shared" si="89"/>
        <v>13.03</v>
      </c>
      <c r="AO900" s="3" t="s">
        <v>20</v>
      </c>
      <c r="AP900" s="3" t="s">
        <v>21</v>
      </c>
      <c r="AQ900" s="3" t="s">
        <v>22</v>
      </c>
      <c r="AR900" s="3" t="s">
        <v>47</v>
      </c>
      <c r="AS900" s="3" t="s">
        <v>4646</v>
      </c>
      <c r="AT900" s="3" t="s">
        <v>4646</v>
      </c>
      <c r="AU900" s="3" t="s">
        <v>4646</v>
      </c>
      <c r="AV900" s="3" t="s">
        <v>4646</v>
      </c>
      <c r="AW900" s="3" t="s">
        <v>4646</v>
      </c>
    </row>
    <row r="901" spans="1:49" x14ac:dyDescent="0.3">
      <c r="A901" s="3" t="s">
        <v>1591</v>
      </c>
      <c r="B901" s="4">
        <v>46202</v>
      </c>
      <c r="C901" s="4" t="str">
        <f t="shared" si="86"/>
        <v>Jun</v>
      </c>
      <c r="D901" s="4" t="str">
        <f t="shared" si="87"/>
        <v>2026</v>
      </c>
      <c r="E901" s="4">
        <v>46216</v>
      </c>
      <c r="F901" s="3" t="s">
        <v>23</v>
      </c>
      <c r="G901" s="3">
        <f t="shared" si="88"/>
        <v>14</v>
      </c>
      <c r="H901" s="3" t="s">
        <v>854</v>
      </c>
      <c r="I901" s="3" t="str">
        <f>VLOOKUP($H901,Customers!$A$1:$I$721,2,FALSE)</f>
        <v>Gaurav Rao</v>
      </c>
      <c r="J901" s="3" t="str">
        <f>VLOOKUP($H901,Customers!$A$1:$I$721,3,FALSE)</f>
        <v>Male</v>
      </c>
      <c r="K901" s="3">
        <f>VLOOKUP($H901,Customers!$A$1:$I$721,4,FALSE)</f>
        <v>40</v>
      </c>
      <c r="L901" s="3" t="str">
        <f>VLOOKUP($H901,Customers!$A$1:$I$721,5,FALSE)</f>
        <v>Kochi</v>
      </c>
      <c r="M901" s="3" t="str">
        <f>VLOOKUP($H901,Customers!$A$1:$I$721,6,FALSE)</f>
        <v>Kerala</v>
      </c>
      <c r="N901" s="3" t="str">
        <f>VLOOKUP($H901,Customers!$A$1:$I$721,7,FALSE)</f>
        <v>Teacher</v>
      </c>
      <c r="O901" s="3">
        <f>VLOOKUP($H901,Customers!$A$1:$I$721,8,FALSE)</f>
        <v>360000</v>
      </c>
      <c r="P901" s="3" t="str">
        <f>VLOOKUP($H901,Customers!$A$1:$I$721,9,FALSE)</f>
        <v>Individual</v>
      </c>
      <c r="Q901" s="3" t="s">
        <v>125</v>
      </c>
      <c r="R901" s="3" t="str" cm="1">
        <f t="array" ref="R901:Y901">VLOOKUP($Q901,Cars[],{2,3,4,5,6,7,8,9},FALSE)</f>
        <v>Hyundai</v>
      </c>
      <c r="S901" s="3" t="str">
        <v>Creta</v>
      </c>
      <c r="T901" s="3" t="str">
        <v>SUV</v>
      </c>
      <c r="U901" s="3" t="str">
        <v>Diesel</v>
      </c>
      <c r="V901" s="3" t="str">
        <v>Automatic</v>
      </c>
      <c r="W901" s="3">
        <v>1250000</v>
      </c>
      <c r="X901" s="3">
        <v>2024</v>
      </c>
      <c r="Y901" s="3">
        <v>4</v>
      </c>
      <c r="Z901" s="3" t="s">
        <v>304</v>
      </c>
      <c r="AA901" s="3" t="str">
        <f>VLOOKUP(Z901,Dealers[],5,FALSE)</f>
        <v>South</v>
      </c>
      <c r="AB901" s="3" t="str" cm="1">
        <f t="array" ref="AB901:AE901">VLOOKUP($Z901,Dealers[],{2,7,8,9},FALSE)</f>
        <v>Kochi Auto Hub</v>
      </c>
      <c r="AC901" s="3">
        <v>2013</v>
      </c>
      <c r="AD901" s="3">
        <v>12000</v>
      </c>
      <c r="AE901" s="3">
        <v>4.2</v>
      </c>
      <c r="AF901" s="3" t="s">
        <v>705</v>
      </c>
      <c r="AG901" s="3" t="str">
        <f>VLOOKUP($AF901,SalesPerson[],2,FALSE)</f>
        <v>Imran Das</v>
      </c>
      <c r="AH901" s="3">
        <f>_xlfn.XLOOKUP(AG901,Salespersons!$B:$B,Salespersons!$G:$G,,0)</f>
        <v>7</v>
      </c>
      <c r="AI901" s="3" t="str">
        <f>_xlfn.XLOOKUP(AG901,Salespersons!$B:$B,Salespersons!$I:$I,,0)</f>
        <v>True</v>
      </c>
      <c r="AJ901" s="3" t="s">
        <v>78</v>
      </c>
      <c r="AK901" s="14">
        <f t="shared" si="84"/>
        <v>3.6799999999999999E-2</v>
      </c>
      <c r="AL901" s="5">
        <v>46000</v>
      </c>
      <c r="AM901" s="5">
        <f t="shared" si="85"/>
        <v>1204000</v>
      </c>
      <c r="AN901" s="16">
        <f t="shared" si="89"/>
        <v>12.04</v>
      </c>
      <c r="AO901" s="3" t="s">
        <v>20</v>
      </c>
      <c r="AP901" s="3" t="s">
        <v>21</v>
      </c>
      <c r="AQ901" s="3" t="s">
        <v>46</v>
      </c>
      <c r="AR901" s="3" t="s">
        <v>24</v>
      </c>
      <c r="AS901" s="3" t="str" cm="1">
        <f t="array" ref="AS901:AW901">VLOOKUP($A901,Feedback[],{2,4,5,6,7},FALSE)</f>
        <v>FB0464</v>
      </c>
      <c r="AT901" s="3">
        <v>5</v>
      </c>
      <c r="AU901" s="3">
        <v>10</v>
      </c>
      <c r="AV901" s="3" t="str">
        <v>Online Survey</v>
      </c>
      <c r="AW901" s="3" t="str">
        <v>None</v>
      </c>
    </row>
    <row r="902" spans="1:49" x14ac:dyDescent="0.3">
      <c r="A902" s="3" t="s">
        <v>1592</v>
      </c>
      <c r="B902" s="4">
        <v>46204</v>
      </c>
      <c r="C902" s="4" t="str">
        <f t="shared" si="86"/>
        <v>Jul</v>
      </c>
      <c r="D902" s="4" t="str">
        <f t="shared" si="87"/>
        <v>2026</v>
      </c>
      <c r="E902" s="4">
        <v>46229</v>
      </c>
      <c r="F902" s="3" t="s">
        <v>23</v>
      </c>
      <c r="G902" s="3">
        <f t="shared" si="88"/>
        <v>25</v>
      </c>
      <c r="H902" s="3" t="s">
        <v>1203</v>
      </c>
      <c r="I902" s="3" t="str">
        <f>VLOOKUP($H902,Customers!$A$1:$I$721,2,FALSE)</f>
        <v>Ritu Khanna</v>
      </c>
      <c r="J902" s="3" t="str">
        <f>VLOOKUP($H902,Customers!$A$1:$I$721,3,FALSE)</f>
        <v>Female</v>
      </c>
      <c r="K902" s="3">
        <f>VLOOKUP($H902,Customers!$A$1:$I$721,4,FALSE)</f>
        <v>37</v>
      </c>
      <c r="L902" s="3" t="str">
        <f>VLOOKUP($H902,Customers!$A$1:$I$721,5,FALSE)</f>
        <v>Chennai</v>
      </c>
      <c r="M902" s="3" t="str">
        <f>VLOOKUP($H902,Customers!$A$1:$I$721,6,FALSE)</f>
        <v>Tamil Nadu</v>
      </c>
      <c r="N902" s="3" t="str">
        <f>VLOOKUP($H902,Customers!$A$1:$I$721,7,FALSE)</f>
        <v>Business Owner</v>
      </c>
      <c r="O902" s="3">
        <f>VLOOKUP($H902,Customers!$A$1:$I$721,8,FALSE)</f>
        <v>2870000</v>
      </c>
      <c r="P902" s="3" t="str">
        <f>VLOOKUP($H902,Customers!$A$1:$I$721,9,FALSE)</f>
        <v>Individual</v>
      </c>
      <c r="Q902" s="3" t="s">
        <v>283</v>
      </c>
      <c r="R902" s="3" t="str" cm="1">
        <f t="array" ref="R902:Y902">VLOOKUP($Q902,Cars[],{2,3,4,5,6,7,8,9},FALSE)</f>
        <v>Mahindra</v>
      </c>
      <c r="S902" s="3" t="str">
        <v>Thar</v>
      </c>
      <c r="T902" s="3" t="str">
        <v>SUV</v>
      </c>
      <c r="U902" s="3" t="str">
        <v>Diesel</v>
      </c>
      <c r="V902" s="3" t="str">
        <v>Manual</v>
      </c>
      <c r="W902" s="3">
        <v>1250000</v>
      </c>
      <c r="X902" s="3">
        <v>2020</v>
      </c>
      <c r="Y902" s="3">
        <v>2</v>
      </c>
      <c r="Z902" s="3" t="s">
        <v>112</v>
      </c>
      <c r="AA902" s="3" t="str">
        <f>VLOOKUP(Z902,Dealers[],5,FALSE)</f>
        <v>North</v>
      </c>
      <c r="AB902" s="3" t="str" cm="1">
        <f t="array" ref="AB902:AE902">VLOOKUP($Z902,Dealers[],{2,7,8,9},FALSE)</f>
        <v>Noida Car World</v>
      </c>
      <c r="AC902" s="3">
        <v>2007</v>
      </c>
      <c r="AD902" s="3">
        <v>10000</v>
      </c>
      <c r="AE902" s="3">
        <v>3.8</v>
      </c>
      <c r="AF902" s="3" t="s">
        <v>216</v>
      </c>
      <c r="AG902" s="3" t="str">
        <f>VLOOKUP($AF902,SalesPerson[],2,FALSE)</f>
        <v>Imran Joshi</v>
      </c>
      <c r="AH902" s="3">
        <f>_xlfn.XLOOKUP(AG902,Salespersons!$B:$B,Salespersons!$G:$G,,0)</f>
        <v>4</v>
      </c>
      <c r="AI902" s="3" t="str">
        <f>_xlfn.XLOOKUP(AG902,Salespersons!$B:$B,Salespersons!$I:$I,,0)</f>
        <v>True</v>
      </c>
      <c r="AJ902" s="3" t="s">
        <v>253</v>
      </c>
      <c r="AK902" s="14">
        <f t="shared" si="84"/>
        <v>0</v>
      </c>
      <c r="AL902" s="5">
        <v>0</v>
      </c>
      <c r="AM902" s="5">
        <f t="shared" si="85"/>
        <v>1250000</v>
      </c>
      <c r="AN902" s="16">
        <f t="shared" si="89"/>
        <v>12.5</v>
      </c>
      <c r="AO902" s="3" t="s">
        <v>95</v>
      </c>
      <c r="AP902" s="3" t="s">
        <v>100</v>
      </c>
      <c r="AQ902" s="3" t="s">
        <v>53</v>
      </c>
      <c r="AR902" s="3" t="s">
        <v>24</v>
      </c>
      <c r="AS902" s="3" t="s">
        <v>4646</v>
      </c>
      <c r="AT902" s="3" t="s">
        <v>4646</v>
      </c>
      <c r="AU902" s="3" t="s">
        <v>4646</v>
      </c>
      <c r="AV902" s="3" t="s">
        <v>4646</v>
      </c>
      <c r="AW902" s="3" t="s">
        <v>4646</v>
      </c>
    </row>
    <row r="903" spans="1:49" x14ac:dyDescent="0.3">
      <c r="A903" s="3" t="s">
        <v>1593</v>
      </c>
      <c r="B903" s="4">
        <v>46212</v>
      </c>
      <c r="C903" s="4" t="str">
        <f t="shared" si="86"/>
        <v>Jul</v>
      </c>
      <c r="D903" s="4" t="str">
        <f t="shared" si="87"/>
        <v>2026</v>
      </c>
      <c r="E903" s="4">
        <v>46222</v>
      </c>
      <c r="F903" s="3" t="s">
        <v>23</v>
      </c>
      <c r="G903" s="3">
        <f t="shared" si="88"/>
        <v>10</v>
      </c>
      <c r="H903" s="3" t="s">
        <v>1594</v>
      </c>
      <c r="I903" s="3" t="str">
        <f>VLOOKUP($H903,Customers!$A$1:$I$721,2,FALSE)</f>
        <v>Varun Mishra</v>
      </c>
      <c r="J903" s="3" t="str">
        <f>VLOOKUP($H903,Customers!$A$1:$I$721,3,FALSE)</f>
        <v>Male</v>
      </c>
      <c r="K903" s="3">
        <f>VLOOKUP($H903,Customers!$A$1:$I$721,4,FALSE)</f>
        <v>37</v>
      </c>
      <c r="L903" s="3" t="str">
        <f>VLOOKUP($H903,Customers!$A$1:$I$721,5,FALSE)</f>
        <v>Surat</v>
      </c>
      <c r="M903" s="3" t="str">
        <f>VLOOKUP($H903,Customers!$A$1:$I$721,6,FALSE)</f>
        <v>Gujarat</v>
      </c>
      <c r="N903" s="3" t="str">
        <f>VLOOKUP($H903,Customers!$A$1:$I$721,7,FALSE)</f>
        <v>Salaried - Private</v>
      </c>
      <c r="O903" s="3">
        <f>VLOOKUP($H903,Customers!$A$1:$I$721,8,FALSE)</f>
        <v>750000</v>
      </c>
      <c r="P903" s="3" t="str">
        <f>VLOOKUP($H903,Customers!$A$1:$I$721,9,FALSE)</f>
        <v>Individual</v>
      </c>
      <c r="Q903" s="3" t="s">
        <v>117</v>
      </c>
      <c r="R903" s="3" t="str" cm="1">
        <f t="array" ref="R903:Y903">VLOOKUP($Q903,Cars[],{2,3,4,5,6,7,8,9},FALSE)</f>
        <v>Kia</v>
      </c>
      <c r="S903" s="3" t="str">
        <v>Carens</v>
      </c>
      <c r="T903" s="3" t="str">
        <v>MPV</v>
      </c>
      <c r="U903" s="3" t="str">
        <v>Diesel</v>
      </c>
      <c r="V903" s="3" t="str">
        <v>Manual</v>
      </c>
      <c r="W903" s="3">
        <v>1200000</v>
      </c>
      <c r="X903" s="3">
        <v>2022</v>
      </c>
      <c r="Y903" s="3">
        <v>3</v>
      </c>
      <c r="Z903" s="3" t="s">
        <v>225</v>
      </c>
      <c r="AA903" s="3" t="str">
        <f>VLOOKUP(Z903,Dealers[],5,FALSE)</f>
        <v>West</v>
      </c>
      <c r="AB903" s="3" t="str" cm="1">
        <f t="array" ref="AB903:AE903">VLOOKUP($Z903,Dealers[],{2,7,8,9},FALSE)</f>
        <v>Surat Autoplex</v>
      </c>
      <c r="AC903" s="3">
        <v>2010</v>
      </c>
      <c r="AD903" s="3">
        <v>10000</v>
      </c>
      <c r="AE903" s="3">
        <v>4.4000000000000004</v>
      </c>
      <c r="AF903" s="3" t="s">
        <v>240</v>
      </c>
      <c r="AG903" s="3" t="str">
        <f>VLOOKUP($AF903,SalesPerson[],2,FALSE)</f>
        <v>Vivek Mehta</v>
      </c>
      <c r="AH903" s="3">
        <f>_xlfn.XLOOKUP(AG903,Salespersons!$B:$B,Salespersons!$G:$G,,0)</f>
        <v>4</v>
      </c>
      <c r="AI903" s="3" t="str">
        <f>_xlfn.XLOOKUP(AG903,Salespersons!$B:$B,Salespersons!$I:$I,,0)</f>
        <v>True</v>
      </c>
      <c r="AJ903" s="3" t="s">
        <v>59</v>
      </c>
      <c r="AK903" s="14">
        <f t="shared" si="84"/>
        <v>2.5000000000000001E-2</v>
      </c>
      <c r="AL903" s="5">
        <v>30000</v>
      </c>
      <c r="AM903" s="5">
        <f t="shared" si="85"/>
        <v>1170000</v>
      </c>
      <c r="AN903" s="16">
        <f t="shared" si="89"/>
        <v>11.7</v>
      </c>
      <c r="AO903" s="3" t="s">
        <v>20</v>
      </c>
      <c r="AP903" s="3" t="s">
        <v>21</v>
      </c>
      <c r="AQ903" s="3" t="s">
        <v>86</v>
      </c>
      <c r="AR903" s="3" t="s">
        <v>47</v>
      </c>
      <c r="AS903" s="3" t="s">
        <v>4646</v>
      </c>
      <c r="AT903" s="3" t="s">
        <v>4646</v>
      </c>
      <c r="AU903" s="3" t="s">
        <v>4646</v>
      </c>
      <c r="AV903" s="3" t="s">
        <v>4646</v>
      </c>
      <c r="AW903" s="3" t="s">
        <v>4646</v>
      </c>
    </row>
    <row r="904" spans="1:49" x14ac:dyDescent="0.3">
      <c r="A904" s="3" t="s">
        <v>1595</v>
      </c>
      <c r="B904" s="4">
        <v>46212</v>
      </c>
      <c r="C904" s="4" t="str">
        <f t="shared" si="86"/>
        <v>Jul</v>
      </c>
      <c r="D904" s="4" t="str">
        <f t="shared" si="87"/>
        <v>2026</v>
      </c>
      <c r="E904" s="4">
        <v>46229</v>
      </c>
      <c r="F904" s="3" t="s">
        <v>23</v>
      </c>
      <c r="G904" s="3">
        <f t="shared" si="88"/>
        <v>17</v>
      </c>
      <c r="H904" s="3" t="s">
        <v>1225</v>
      </c>
      <c r="I904" s="3" t="str">
        <f>VLOOKUP($H904,Customers!$A$1:$I$721,2,FALSE)</f>
        <v>Gaurav Malhotra</v>
      </c>
      <c r="J904" s="3" t="str">
        <f>VLOOKUP($H904,Customers!$A$1:$I$721,3,FALSE)</f>
        <v>Male</v>
      </c>
      <c r="K904" s="3">
        <f>VLOOKUP($H904,Customers!$A$1:$I$721,4,FALSE)</f>
        <v>50</v>
      </c>
      <c r="L904" s="3" t="str">
        <f>VLOOKUP($H904,Customers!$A$1:$I$721,5,FALSE)</f>
        <v>Hyderabad</v>
      </c>
      <c r="M904" s="3" t="str">
        <f>VLOOKUP($H904,Customers!$A$1:$I$721,6,FALSE)</f>
        <v>Telangana</v>
      </c>
      <c r="N904" s="3" t="str">
        <f>VLOOKUP($H904,Customers!$A$1:$I$721,7,FALSE)</f>
        <v>Salaried - Government</v>
      </c>
      <c r="O904" s="3">
        <f>VLOOKUP($H904,Customers!$A$1:$I$721,8,FALSE)</f>
        <v>880000</v>
      </c>
      <c r="P904" s="3" t="str">
        <f>VLOOKUP($H904,Customers!$A$1:$I$721,9,FALSE)</f>
        <v>Individual</v>
      </c>
      <c r="Q904" s="3" t="s">
        <v>145</v>
      </c>
      <c r="R904" s="3" t="str" cm="1">
        <f t="array" ref="R904:Y904">VLOOKUP($Q904,Cars[],{2,3,4,5,6,7,8,9},FALSE)</f>
        <v>Hyundai</v>
      </c>
      <c r="S904" s="3" t="str">
        <v>i20</v>
      </c>
      <c r="T904" s="3" t="str">
        <v>Hatchback</v>
      </c>
      <c r="U904" s="3" t="str">
        <v>Petrol</v>
      </c>
      <c r="V904" s="3" t="str">
        <v>Automatic</v>
      </c>
      <c r="W904" s="3">
        <v>780000</v>
      </c>
      <c r="X904" s="3">
        <v>2023</v>
      </c>
      <c r="Y904" s="3">
        <v>2</v>
      </c>
      <c r="Z904" s="3" t="s">
        <v>68</v>
      </c>
      <c r="AA904" s="3" t="str">
        <f>VLOOKUP(Z904,Dealers[],5,FALSE)</f>
        <v>South</v>
      </c>
      <c r="AB904" s="3" t="str" cm="1">
        <f t="array" ref="AB904:AE904">VLOOKUP($Z904,Dealers[],{2,7,8,9},FALSE)</f>
        <v>Hyderabad Automobiles</v>
      </c>
      <c r="AC904" s="3">
        <v>2019</v>
      </c>
      <c r="AD904" s="3">
        <v>4500</v>
      </c>
      <c r="AE904" s="3">
        <v>3.8</v>
      </c>
      <c r="AF904" s="3" t="s">
        <v>69</v>
      </c>
      <c r="AG904" s="3" t="str">
        <f>VLOOKUP($AF904,SalesPerson[],2,FALSE)</f>
        <v>Mohit Patel</v>
      </c>
      <c r="AH904" s="3">
        <f>_xlfn.XLOOKUP(AG904,Salespersons!$B:$B,Salespersons!$G:$G,,0)</f>
        <v>7</v>
      </c>
      <c r="AI904" s="3" t="str">
        <f>_xlfn.XLOOKUP(AG904,Salespersons!$B:$B,Salespersons!$I:$I,,0)</f>
        <v>True</v>
      </c>
      <c r="AJ904" s="3" t="s">
        <v>19</v>
      </c>
      <c r="AK904" s="14">
        <f t="shared" si="84"/>
        <v>0</v>
      </c>
      <c r="AL904" s="5">
        <v>0</v>
      </c>
      <c r="AM904" s="5">
        <f t="shared" si="85"/>
        <v>780000</v>
      </c>
      <c r="AN904" s="16">
        <f t="shared" si="89"/>
        <v>7.8</v>
      </c>
      <c r="AO904" s="3" t="s">
        <v>31</v>
      </c>
      <c r="AP904" s="3" t="s">
        <v>227</v>
      </c>
      <c r="AQ904" s="3" t="s">
        <v>119</v>
      </c>
      <c r="AR904" s="3" t="s">
        <v>24</v>
      </c>
      <c r="AS904" s="3" t="s">
        <v>4646</v>
      </c>
      <c r="AT904" s="3" t="s">
        <v>4646</v>
      </c>
      <c r="AU904" s="3" t="s">
        <v>4646</v>
      </c>
      <c r="AV904" s="3" t="s">
        <v>4646</v>
      </c>
      <c r="AW904" s="3" t="s">
        <v>4646</v>
      </c>
    </row>
    <row r="905" spans="1:49" x14ac:dyDescent="0.3">
      <c r="A905" s="3" t="s">
        <v>1596</v>
      </c>
      <c r="B905" s="4">
        <v>46215</v>
      </c>
      <c r="C905" s="4" t="str">
        <f t="shared" si="86"/>
        <v>Jul</v>
      </c>
      <c r="D905" s="4" t="str">
        <f t="shared" si="87"/>
        <v>2026</v>
      </c>
      <c r="E905" s="4">
        <v>46234</v>
      </c>
      <c r="F905" s="3" t="s">
        <v>23</v>
      </c>
      <c r="G905" s="3">
        <f t="shared" si="88"/>
        <v>19</v>
      </c>
      <c r="H905" s="3" t="s">
        <v>1240</v>
      </c>
      <c r="I905" s="3" t="str">
        <f>VLOOKUP($H905,Customers!$A$1:$I$721,2,FALSE)</f>
        <v>Nisha Das</v>
      </c>
      <c r="J905" s="3" t="str">
        <f>VLOOKUP($H905,Customers!$A$1:$I$721,3,FALSE)</f>
        <v>Female</v>
      </c>
      <c r="K905" s="3">
        <f>VLOOKUP($H905,Customers!$A$1:$I$721,4,FALSE)</f>
        <v>37</v>
      </c>
      <c r="L905" s="3" t="str">
        <f>VLOOKUP($H905,Customers!$A$1:$I$721,5,FALSE)</f>
        <v>Surat</v>
      </c>
      <c r="M905" s="3" t="str">
        <f>VLOOKUP($H905,Customers!$A$1:$I$721,6,FALSE)</f>
        <v>Gujarat</v>
      </c>
      <c r="N905" s="3" t="str">
        <f>VLOOKUP($H905,Customers!$A$1:$I$721,7,FALSE)</f>
        <v>Business Owner</v>
      </c>
      <c r="O905" s="3">
        <f>VLOOKUP($H905,Customers!$A$1:$I$721,8,FALSE)</f>
        <v>1640000</v>
      </c>
      <c r="P905" s="3" t="str">
        <f>VLOOKUP($H905,Customers!$A$1:$I$721,9,FALSE)</f>
        <v>Corporate</v>
      </c>
      <c r="Q905" s="3" t="s">
        <v>138</v>
      </c>
      <c r="R905" s="3" t="str" cm="1">
        <f t="array" ref="R905:Y905">VLOOKUP($Q905,Cars[],{2,3,4,5,6,7,8,9},FALSE)</f>
        <v>Tata</v>
      </c>
      <c r="S905" s="3" t="str">
        <v>Nexon</v>
      </c>
      <c r="T905" s="3" t="str">
        <v>SUV</v>
      </c>
      <c r="U905" s="3" t="str">
        <v>Diesel</v>
      </c>
      <c r="V905" s="3" t="str">
        <v>Manual</v>
      </c>
      <c r="W905" s="3">
        <v>950000</v>
      </c>
      <c r="X905" s="3">
        <v>2023</v>
      </c>
      <c r="Y905" s="3">
        <v>3</v>
      </c>
      <c r="Z905" s="3" t="s">
        <v>209</v>
      </c>
      <c r="AA905" s="3" t="str">
        <f>VLOOKUP(Z905,Dealers[],5,FALSE)</f>
        <v>West</v>
      </c>
      <c r="AB905" s="3" t="str" cm="1">
        <f t="array" ref="AB905:AE905">VLOOKUP($Z905,Dealers[],{2,7,8,9},FALSE)</f>
        <v>Ahmedabad Auto Hub</v>
      </c>
      <c r="AC905" s="3">
        <v>2011</v>
      </c>
      <c r="AD905" s="3">
        <v>12000</v>
      </c>
      <c r="AE905" s="3">
        <v>3.8</v>
      </c>
      <c r="AF905" s="3" t="s">
        <v>367</v>
      </c>
      <c r="AG905" s="3" t="str">
        <f>VLOOKUP($AF905,SalesPerson[],2,FALSE)</f>
        <v>Arjun Pillai</v>
      </c>
      <c r="AH905" s="3">
        <f>_xlfn.XLOOKUP(AG905,Salespersons!$B:$B,Salespersons!$G:$G,,0)</f>
        <v>6</v>
      </c>
      <c r="AI905" s="3" t="str">
        <f>_xlfn.XLOOKUP(AG905,Salespersons!$B:$B,Salespersons!$I:$I,,0)</f>
        <v>True</v>
      </c>
      <c r="AJ905" s="3" t="s">
        <v>45</v>
      </c>
      <c r="AK905" s="14">
        <f t="shared" si="84"/>
        <v>3.7894736842105266E-2</v>
      </c>
      <c r="AL905" s="5">
        <v>36000</v>
      </c>
      <c r="AM905" s="5">
        <f t="shared" si="85"/>
        <v>914000</v>
      </c>
      <c r="AN905" s="16">
        <f t="shared" si="89"/>
        <v>9.14</v>
      </c>
      <c r="AO905" s="3" t="s">
        <v>202</v>
      </c>
      <c r="AP905" s="3" t="s">
        <v>227</v>
      </c>
      <c r="AQ905" s="3" t="s">
        <v>53</v>
      </c>
      <c r="AR905" s="3" t="s">
        <v>47</v>
      </c>
      <c r="AS905" s="3" t="str" cm="1">
        <f t="array" ref="AS905:AW905">VLOOKUP($A905,Feedback[],{2,4,5,6,7},FALSE)</f>
        <v>FB0465</v>
      </c>
      <c r="AT905" s="3">
        <v>5</v>
      </c>
      <c r="AU905" s="3">
        <v>10</v>
      </c>
      <c r="AV905" s="3" t="str">
        <v>Online Survey</v>
      </c>
      <c r="AW905" s="3" t="str">
        <v>None</v>
      </c>
    </row>
    <row r="906" spans="1:49" x14ac:dyDescent="0.3">
      <c r="A906" s="3" t="s">
        <v>1597</v>
      </c>
      <c r="B906" s="4">
        <v>46216</v>
      </c>
      <c r="C906" s="4" t="str">
        <f t="shared" si="86"/>
        <v>Jul</v>
      </c>
      <c r="D906" s="4" t="str">
        <f t="shared" si="87"/>
        <v>2026</v>
      </c>
      <c r="E906" s="4">
        <v>46229</v>
      </c>
      <c r="F906" s="3" t="s">
        <v>23</v>
      </c>
      <c r="G906" s="3">
        <f t="shared" si="88"/>
        <v>13</v>
      </c>
      <c r="H906" s="3" t="s">
        <v>194</v>
      </c>
      <c r="I906" s="3" t="str">
        <f>VLOOKUP($H906,Customers!$A$1:$I$721,2,FALSE)</f>
        <v>Faisal Mehta</v>
      </c>
      <c r="J906" s="3" t="str">
        <f>VLOOKUP($H906,Customers!$A$1:$I$721,3,FALSE)</f>
        <v>Male</v>
      </c>
      <c r="K906" s="3">
        <f>VLOOKUP($H906,Customers!$A$1:$I$721,4,FALSE)</f>
        <v>23</v>
      </c>
      <c r="L906" s="3" t="str">
        <f>VLOOKUP($H906,Customers!$A$1:$I$721,5,FALSE)</f>
        <v>Bengaluru</v>
      </c>
      <c r="M906" s="3" t="str">
        <f>VLOOKUP($H906,Customers!$A$1:$I$721,6,FALSE)</f>
        <v>Karnataka</v>
      </c>
      <c r="N906" s="3" t="str">
        <f>VLOOKUP($H906,Customers!$A$1:$I$721,7,FALSE)</f>
        <v>Business Owner</v>
      </c>
      <c r="O906" s="3">
        <f>VLOOKUP($H906,Customers!$A$1:$I$721,8,FALSE)</f>
        <v>3410000</v>
      </c>
      <c r="P906" s="3" t="str">
        <f>VLOOKUP($H906,Customers!$A$1:$I$721,9,FALSE)</f>
        <v>Individual</v>
      </c>
      <c r="Q906" s="3" t="s">
        <v>125</v>
      </c>
      <c r="R906" s="3" t="str" cm="1">
        <f t="array" ref="R906:Y906">VLOOKUP($Q906,Cars[],{2,3,4,5,6,7,8,9},FALSE)</f>
        <v>Hyundai</v>
      </c>
      <c r="S906" s="3" t="str">
        <v>Creta</v>
      </c>
      <c r="T906" s="3" t="str">
        <v>SUV</v>
      </c>
      <c r="U906" s="3" t="str">
        <v>Diesel</v>
      </c>
      <c r="V906" s="3" t="str">
        <v>Automatic</v>
      </c>
      <c r="W906" s="3">
        <v>1250000</v>
      </c>
      <c r="X906" s="3">
        <v>2024</v>
      </c>
      <c r="Y906" s="3">
        <v>4</v>
      </c>
      <c r="Z906" s="3" t="s">
        <v>126</v>
      </c>
      <c r="AA906" s="3" t="str">
        <f>VLOOKUP(Z906,Dealers[],5,FALSE)</f>
        <v>South</v>
      </c>
      <c r="AB906" s="3" t="str" cm="1">
        <f t="array" ref="AB906:AE906">VLOOKUP($Z906,Dealers[],{2,7,8,9},FALSE)</f>
        <v>Bengaluru Auto Hub</v>
      </c>
      <c r="AC906" s="3">
        <v>2013</v>
      </c>
      <c r="AD906" s="3">
        <v>12000</v>
      </c>
      <c r="AE906" s="3">
        <v>4.4000000000000004</v>
      </c>
      <c r="AF906" s="3" t="s">
        <v>127</v>
      </c>
      <c r="AG906" s="3" t="str">
        <f>VLOOKUP($AF906,SalesPerson[],2,FALSE)</f>
        <v>Yash Sharma</v>
      </c>
      <c r="AH906" s="3">
        <f>_xlfn.XLOOKUP(AG906,Salespersons!$B:$B,Salespersons!$G:$G,,0)</f>
        <v>5</v>
      </c>
      <c r="AI906" s="3" t="str">
        <f>_xlfn.XLOOKUP(AG906,Salespersons!$B:$B,Salespersons!$I:$I,,0)</f>
        <v>True</v>
      </c>
      <c r="AJ906" s="3" t="s">
        <v>19</v>
      </c>
      <c r="AK906" s="14">
        <f t="shared" si="84"/>
        <v>0</v>
      </c>
      <c r="AL906" s="5">
        <v>0</v>
      </c>
      <c r="AM906" s="5">
        <f t="shared" si="85"/>
        <v>1250000</v>
      </c>
      <c r="AN906" s="16">
        <f t="shared" si="89"/>
        <v>12.5</v>
      </c>
      <c r="AO906" s="3" t="s">
        <v>20</v>
      </c>
      <c r="AP906" s="3" t="s">
        <v>21</v>
      </c>
      <c r="AQ906" s="3" t="s">
        <v>119</v>
      </c>
      <c r="AR906" s="3" t="s">
        <v>47</v>
      </c>
      <c r="AS906" s="3" t="str" cm="1">
        <f t="array" ref="AS906:AW906">VLOOKUP($A906,Feedback[],{2,4,5,6,7},FALSE)</f>
        <v>FB0466</v>
      </c>
      <c r="AT906" s="3">
        <v>4</v>
      </c>
      <c r="AU906" s="3">
        <v>7</v>
      </c>
      <c r="AV906" s="3" t="str">
        <v>Online Survey</v>
      </c>
      <c r="AW906" s="3" t="str">
        <v>None</v>
      </c>
    </row>
    <row r="907" spans="1:49" x14ac:dyDescent="0.3">
      <c r="A907" s="3" t="s">
        <v>1598</v>
      </c>
      <c r="B907" s="4">
        <v>46216</v>
      </c>
      <c r="C907" s="4" t="str">
        <f t="shared" si="86"/>
        <v>Jul</v>
      </c>
      <c r="D907" s="4" t="str">
        <f t="shared" si="87"/>
        <v>2026</v>
      </c>
      <c r="E907" s="4">
        <v>46230</v>
      </c>
      <c r="F907" s="3" t="s">
        <v>23</v>
      </c>
      <c r="G907" s="3">
        <f t="shared" si="88"/>
        <v>14</v>
      </c>
      <c r="H907" s="3" t="s">
        <v>889</v>
      </c>
      <c r="I907" s="3" t="str">
        <f>VLOOKUP($H907,Customers!$A$1:$I$721,2,FALSE)</f>
        <v>Rakesh Singh</v>
      </c>
      <c r="J907" s="3" t="str">
        <f>VLOOKUP($H907,Customers!$A$1:$I$721,3,FALSE)</f>
        <v>Male</v>
      </c>
      <c r="K907" s="3">
        <f>VLOOKUP($H907,Customers!$A$1:$I$721,4,FALSE)</f>
        <v>33</v>
      </c>
      <c r="L907" s="3" t="str">
        <f>VLOOKUP($H907,Customers!$A$1:$I$721,5,FALSE)</f>
        <v>Panipat</v>
      </c>
      <c r="M907" s="3" t="str">
        <f>VLOOKUP($H907,Customers!$A$1:$I$721,6,FALSE)</f>
        <v>Haryana</v>
      </c>
      <c r="N907" s="3" t="str">
        <f>VLOOKUP($H907,Customers!$A$1:$I$721,7,FALSE)</f>
        <v>Salaried - Government</v>
      </c>
      <c r="O907" s="3">
        <f>VLOOKUP($H907,Customers!$A$1:$I$721,8,FALSE)</f>
        <v>670000</v>
      </c>
      <c r="P907" s="3" t="str">
        <f>VLOOKUP($H907,Customers!$A$1:$I$721,9,FALSE)</f>
        <v>Individual</v>
      </c>
      <c r="Q907" s="3" t="s">
        <v>56</v>
      </c>
      <c r="R907" s="3" t="str" cm="1">
        <f t="array" ref="R907:Y907">VLOOKUP($Q907,Cars[],{2,3,4,5,6,7,8,9},FALSE)</f>
        <v>Maruti Suzuki</v>
      </c>
      <c r="S907" s="3" t="str">
        <v>Baleno</v>
      </c>
      <c r="T907" s="3" t="str">
        <v>Hatchback</v>
      </c>
      <c r="U907" s="3" t="str">
        <v>Petrol</v>
      </c>
      <c r="V907" s="3" t="str">
        <v>Automatic</v>
      </c>
      <c r="W907" s="3">
        <v>760000</v>
      </c>
      <c r="X907" s="3">
        <v>2022</v>
      </c>
      <c r="Y907" s="3">
        <v>2</v>
      </c>
      <c r="Z907" s="3" t="s">
        <v>51</v>
      </c>
      <c r="AA907" s="3" t="str">
        <f>VLOOKUP(Z907,Dealers[],5,FALSE)</f>
        <v>North</v>
      </c>
      <c r="AB907" s="3" t="str" cm="1">
        <f t="array" ref="AB907:AE907">VLOOKUP($Z907,Dealers[],{2,7,8,9},FALSE)</f>
        <v>Panipat Motors</v>
      </c>
      <c r="AC907" s="3">
        <v>2012</v>
      </c>
      <c r="AD907" s="3">
        <v>10000</v>
      </c>
      <c r="AE907" s="3">
        <v>4.2</v>
      </c>
      <c r="AF907" s="3" t="s">
        <v>413</v>
      </c>
      <c r="AG907" s="3" t="str">
        <f>VLOOKUP($AF907,SalesPerson[],2,FALSE)</f>
        <v>Varun Das</v>
      </c>
      <c r="AH907" s="3">
        <f>_xlfn.XLOOKUP(AG907,Salespersons!$B:$B,Salespersons!$G:$G,,0)</f>
        <v>8</v>
      </c>
      <c r="AI907" s="3" t="str">
        <f>_xlfn.XLOOKUP(AG907,Salespersons!$B:$B,Salespersons!$I:$I,,0)</f>
        <v>True</v>
      </c>
      <c r="AJ907" s="3" t="s">
        <v>78</v>
      </c>
      <c r="AK907" s="14">
        <f t="shared" si="84"/>
        <v>9.2105263157894728E-3</v>
      </c>
      <c r="AL907" s="5">
        <v>7000</v>
      </c>
      <c r="AM907" s="5">
        <f t="shared" si="85"/>
        <v>753000</v>
      </c>
      <c r="AN907" s="16">
        <f t="shared" si="89"/>
        <v>7.53</v>
      </c>
      <c r="AO907" s="3" t="s">
        <v>20</v>
      </c>
      <c r="AP907" s="3" t="s">
        <v>21</v>
      </c>
      <c r="AQ907" s="3" t="s">
        <v>46</v>
      </c>
      <c r="AR907" s="3" t="s">
        <v>24</v>
      </c>
      <c r="AS907" s="3" t="str" cm="1">
        <f t="array" ref="AS907:AW907">VLOOKUP($A907,Feedback[],{2,4,5,6,7},FALSE)</f>
        <v>FB0467</v>
      </c>
      <c r="AT907" s="3">
        <v>5</v>
      </c>
      <c r="AU907" s="3">
        <v>9</v>
      </c>
      <c r="AV907" s="3" t="str">
        <v>Online Survey</v>
      </c>
      <c r="AW907" s="3" t="str">
        <v>None</v>
      </c>
    </row>
    <row r="908" spans="1:49" x14ac:dyDescent="0.3">
      <c r="A908" s="3" t="s">
        <v>1599</v>
      </c>
      <c r="B908" s="4">
        <v>46216</v>
      </c>
      <c r="C908" s="4" t="str">
        <f t="shared" si="86"/>
        <v>Jul</v>
      </c>
      <c r="D908" s="4" t="str">
        <f t="shared" si="87"/>
        <v>2026</v>
      </c>
      <c r="E908" s="4">
        <v>46249</v>
      </c>
      <c r="F908" s="3" t="s">
        <v>23</v>
      </c>
      <c r="G908" s="3">
        <f t="shared" si="88"/>
        <v>33</v>
      </c>
      <c r="H908" s="3" t="s">
        <v>339</v>
      </c>
      <c r="I908" s="3" t="str">
        <f>VLOOKUP($H908,Customers!$A$1:$I$721,2,FALSE)</f>
        <v>Sneha Patel</v>
      </c>
      <c r="J908" s="3" t="str">
        <f>VLOOKUP($H908,Customers!$A$1:$I$721,3,FALSE)</f>
        <v>Female</v>
      </c>
      <c r="K908" s="3">
        <f>VLOOKUP($H908,Customers!$A$1:$I$721,4,FALSE)</f>
        <v>37</v>
      </c>
      <c r="L908" s="3" t="str">
        <f>VLOOKUP($H908,Customers!$A$1:$I$721,5,FALSE)</f>
        <v>Hyderabad</v>
      </c>
      <c r="M908" s="3" t="str">
        <f>VLOOKUP($H908,Customers!$A$1:$I$721,6,FALSE)</f>
        <v>Telangana</v>
      </c>
      <c r="N908" s="3" t="str">
        <f>VLOOKUP($H908,Customers!$A$1:$I$721,7,FALSE)</f>
        <v>Self-Employed Professional</v>
      </c>
      <c r="O908" s="3">
        <f>VLOOKUP($H908,Customers!$A$1:$I$721,8,FALSE)</f>
        <v>950000</v>
      </c>
      <c r="P908" s="3" t="str">
        <f>VLOOKUP($H908,Customers!$A$1:$I$721,9,FALSE)</f>
        <v>Individual</v>
      </c>
      <c r="Q908" s="3" t="s">
        <v>145</v>
      </c>
      <c r="R908" s="3" t="str" cm="1">
        <f t="array" ref="R908:Y908">VLOOKUP($Q908,Cars[],{2,3,4,5,6,7,8,9},FALSE)</f>
        <v>Hyundai</v>
      </c>
      <c r="S908" s="3" t="str">
        <v>i20</v>
      </c>
      <c r="T908" s="3" t="str">
        <v>Hatchback</v>
      </c>
      <c r="U908" s="3" t="str">
        <v>Petrol</v>
      </c>
      <c r="V908" s="3" t="str">
        <v>Automatic</v>
      </c>
      <c r="W908" s="3">
        <v>780000</v>
      </c>
      <c r="X908" s="3">
        <v>2023</v>
      </c>
      <c r="Y908" s="3">
        <v>2</v>
      </c>
      <c r="Z908" s="3" t="s">
        <v>68</v>
      </c>
      <c r="AA908" s="3" t="str">
        <f>VLOOKUP(Z908,Dealers[],5,FALSE)</f>
        <v>South</v>
      </c>
      <c r="AB908" s="3" t="str" cm="1">
        <f t="array" ref="AB908:AE908">VLOOKUP($Z908,Dealers[],{2,7,8,9},FALSE)</f>
        <v>Hyderabad Automobiles</v>
      </c>
      <c r="AC908" s="3">
        <v>2019</v>
      </c>
      <c r="AD908" s="3">
        <v>4500</v>
      </c>
      <c r="AE908" s="3">
        <v>3.8</v>
      </c>
      <c r="AF908" s="3" t="s">
        <v>69</v>
      </c>
      <c r="AG908" s="3" t="str">
        <f>VLOOKUP($AF908,SalesPerson[],2,FALSE)</f>
        <v>Mohit Patel</v>
      </c>
      <c r="AH908" s="3">
        <f>_xlfn.XLOOKUP(AG908,Salespersons!$B:$B,Salespersons!$G:$G,,0)</f>
        <v>7</v>
      </c>
      <c r="AI908" s="3" t="str">
        <f>_xlfn.XLOOKUP(AG908,Salespersons!$B:$B,Salespersons!$I:$I,,0)</f>
        <v>True</v>
      </c>
      <c r="AJ908" s="3" t="s">
        <v>19</v>
      </c>
      <c r="AK908" s="14">
        <f t="shared" si="84"/>
        <v>8.9743589743589737E-3</v>
      </c>
      <c r="AL908" s="5">
        <v>7000</v>
      </c>
      <c r="AM908" s="5">
        <f t="shared" si="85"/>
        <v>773000</v>
      </c>
      <c r="AN908" s="16">
        <f t="shared" si="89"/>
        <v>7.73</v>
      </c>
      <c r="AO908" s="3" t="s">
        <v>95</v>
      </c>
      <c r="AP908" s="3" t="s">
        <v>70</v>
      </c>
      <c r="AQ908" s="3" t="s">
        <v>22</v>
      </c>
      <c r="AR908" s="3" t="s">
        <v>47</v>
      </c>
      <c r="AS908" s="3" t="s">
        <v>4646</v>
      </c>
      <c r="AT908" s="3" t="s">
        <v>4646</v>
      </c>
      <c r="AU908" s="3" t="s">
        <v>4646</v>
      </c>
      <c r="AV908" s="3" t="s">
        <v>4646</v>
      </c>
      <c r="AW908" s="3" t="s">
        <v>4646</v>
      </c>
    </row>
    <row r="909" spans="1:49" x14ac:dyDescent="0.3">
      <c r="A909" s="3" t="s">
        <v>1600</v>
      </c>
      <c r="B909" s="4">
        <v>46217</v>
      </c>
      <c r="C909" s="4" t="str">
        <f t="shared" si="86"/>
        <v>Jul</v>
      </c>
      <c r="D909" s="4" t="str">
        <f t="shared" si="87"/>
        <v>2026</v>
      </c>
      <c r="E909" s="4">
        <v>46251</v>
      </c>
      <c r="F909" s="3" t="s">
        <v>23</v>
      </c>
      <c r="G909" s="3">
        <f t="shared" si="88"/>
        <v>34</v>
      </c>
      <c r="H909" s="3" t="s">
        <v>324</v>
      </c>
      <c r="I909" s="3" t="str">
        <f>VLOOKUP($H909,Customers!$A$1:$I$721,2,FALSE)</f>
        <v>Vivek Pillai</v>
      </c>
      <c r="J909" s="3" t="str">
        <f>VLOOKUP($H909,Customers!$A$1:$I$721,3,FALSE)</f>
        <v>Male</v>
      </c>
      <c r="K909" s="3">
        <f>VLOOKUP($H909,Customers!$A$1:$I$721,4,FALSE)</f>
        <v>21</v>
      </c>
      <c r="L909" s="3" t="str">
        <f>VLOOKUP($H909,Customers!$A$1:$I$721,5,FALSE)</f>
        <v>Ahmedabad</v>
      </c>
      <c r="M909" s="3" t="str">
        <f>VLOOKUP($H909,Customers!$A$1:$I$721,6,FALSE)</f>
        <v>Gujarat</v>
      </c>
      <c r="N909" s="3" t="str">
        <f>VLOOKUP($H909,Customers!$A$1:$I$721,7,FALSE)</f>
        <v>Salaried - Government</v>
      </c>
      <c r="O909" s="3">
        <f>VLOOKUP($H909,Customers!$A$1:$I$721,8,FALSE)</f>
        <v>1220000</v>
      </c>
      <c r="P909" s="3" t="str">
        <f>VLOOKUP($H909,Customers!$A$1:$I$721,9,FALSE)</f>
        <v>Individual</v>
      </c>
      <c r="Q909" s="3" t="s">
        <v>56</v>
      </c>
      <c r="R909" s="3" t="str" cm="1">
        <f t="array" ref="R909:Y909">VLOOKUP($Q909,Cars[],{2,3,4,5,6,7,8,9},FALSE)</f>
        <v>Maruti Suzuki</v>
      </c>
      <c r="S909" s="3" t="str">
        <v>Baleno</v>
      </c>
      <c r="T909" s="3" t="str">
        <v>Hatchback</v>
      </c>
      <c r="U909" s="3" t="str">
        <v>Petrol</v>
      </c>
      <c r="V909" s="3" t="str">
        <v>Automatic</v>
      </c>
      <c r="W909" s="3">
        <v>760000</v>
      </c>
      <c r="X909" s="3">
        <v>2022</v>
      </c>
      <c r="Y909" s="3">
        <v>2</v>
      </c>
      <c r="Z909" s="3" t="s">
        <v>225</v>
      </c>
      <c r="AA909" s="3" t="str">
        <f>VLOOKUP(Z909,Dealers[],5,FALSE)</f>
        <v>West</v>
      </c>
      <c r="AB909" s="3" t="str" cm="1">
        <f t="array" ref="AB909:AE909">VLOOKUP($Z909,Dealers[],{2,7,8,9},FALSE)</f>
        <v>Surat Autoplex</v>
      </c>
      <c r="AC909" s="3">
        <v>2010</v>
      </c>
      <c r="AD909" s="3">
        <v>10000</v>
      </c>
      <c r="AE909" s="3">
        <v>4.4000000000000004</v>
      </c>
      <c r="AF909" s="3" t="s">
        <v>226</v>
      </c>
      <c r="AG909" s="3" t="str">
        <f>VLOOKUP($AF909,SalesPerson[],2,FALSE)</f>
        <v>Jatin Kapoor</v>
      </c>
      <c r="AH909" s="3">
        <f>_xlfn.XLOOKUP(AG909,Salespersons!$B:$B,Salespersons!$G:$G,,0)</f>
        <v>5</v>
      </c>
      <c r="AI909" s="3" t="str">
        <f>_xlfn.XLOOKUP(AG909,Salespersons!$B:$B,Salespersons!$I:$I,,0)</f>
        <v>True</v>
      </c>
      <c r="AJ909" s="3" t="s">
        <v>59</v>
      </c>
      <c r="AK909" s="14">
        <f t="shared" si="84"/>
        <v>4.4736842105263158E-2</v>
      </c>
      <c r="AL909" s="5">
        <v>34000</v>
      </c>
      <c r="AM909" s="5">
        <f t="shared" si="85"/>
        <v>726000</v>
      </c>
      <c r="AN909" s="16">
        <f t="shared" si="89"/>
        <v>7.26</v>
      </c>
      <c r="AO909" s="3" t="s">
        <v>31</v>
      </c>
      <c r="AP909" s="3" t="s">
        <v>96</v>
      </c>
      <c r="AQ909" s="3" t="s">
        <v>22</v>
      </c>
      <c r="AR909" s="3" t="s">
        <v>24</v>
      </c>
      <c r="AS909" s="3" t="s">
        <v>4646</v>
      </c>
      <c r="AT909" s="3" t="s">
        <v>4646</v>
      </c>
      <c r="AU909" s="3" t="s">
        <v>4646</v>
      </c>
      <c r="AV909" s="3" t="s">
        <v>4646</v>
      </c>
      <c r="AW909" s="3" t="s">
        <v>4646</v>
      </c>
    </row>
    <row r="910" spans="1:49" x14ac:dyDescent="0.3">
      <c r="A910" s="3" t="s">
        <v>1601</v>
      </c>
      <c r="B910" s="4">
        <v>46217</v>
      </c>
      <c r="C910" s="4" t="str">
        <f t="shared" si="86"/>
        <v>Jul</v>
      </c>
      <c r="D910" s="4" t="str">
        <f t="shared" si="87"/>
        <v>2026</v>
      </c>
      <c r="E910" s="4">
        <v>46231</v>
      </c>
      <c r="F910" s="3" t="s">
        <v>23</v>
      </c>
      <c r="G910" s="3">
        <f t="shared" si="88"/>
        <v>14</v>
      </c>
      <c r="H910" s="3" t="s">
        <v>1602</v>
      </c>
      <c r="I910" s="3" t="str">
        <f>VLOOKUP($H910,Customers!$A$1:$I$721,2,FALSE)</f>
        <v>Pradeep Reddy</v>
      </c>
      <c r="J910" s="3" t="str">
        <f>VLOOKUP($H910,Customers!$A$1:$I$721,3,FALSE)</f>
        <v>Male</v>
      </c>
      <c r="K910" s="3">
        <f>VLOOKUP($H910,Customers!$A$1:$I$721,4,FALSE)</f>
        <v>57</v>
      </c>
      <c r="L910" s="3" t="str">
        <f>VLOOKUP($H910,Customers!$A$1:$I$721,5,FALSE)</f>
        <v>Jaipur</v>
      </c>
      <c r="M910" s="3" t="str">
        <f>VLOOKUP($H910,Customers!$A$1:$I$721,6,FALSE)</f>
        <v>Rajasthan</v>
      </c>
      <c r="N910" s="3" t="str">
        <f>VLOOKUP($H910,Customers!$A$1:$I$721,7,FALSE)</f>
        <v>Salaried - Private</v>
      </c>
      <c r="O910" s="3">
        <f>VLOOKUP($H910,Customers!$A$1:$I$721,8,FALSE)</f>
        <v>1040000</v>
      </c>
      <c r="P910" s="3" t="str">
        <f>VLOOKUP($H910,Customers!$A$1:$I$721,9,FALSE)</f>
        <v>Individual</v>
      </c>
      <c r="Q910" s="3" t="s">
        <v>16</v>
      </c>
      <c r="R910" s="3" t="str" cm="1">
        <f t="array" ref="R910:Y910">VLOOKUP($Q910,Cars[],{2,3,4,5,6,7,8,9},FALSE)</f>
        <v>Mahindra</v>
      </c>
      <c r="S910" s="3" t="str">
        <v>Bolero</v>
      </c>
      <c r="T910" s="3" t="str">
        <v>SUV</v>
      </c>
      <c r="U910" s="3" t="str">
        <v>Diesel</v>
      </c>
      <c r="V910" s="3" t="str">
        <v>Manual</v>
      </c>
      <c r="W910" s="3">
        <v>1000000</v>
      </c>
      <c r="X910" s="3">
        <v>2019</v>
      </c>
      <c r="Y910" s="3">
        <v>3</v>
      </c>
      <c r="Z910" s="3" t="s">
        <v>146</v>
      </c>
      <c r="AA910" s="3" t="str">
        <f>VLOOKUP(Z910,Dealers[],5,FALSE)</f>
        <v>North</v>
      </c>
      <c r="AB910" s="3" t="str" cm="1">
        <f t="array" ref="AB910:AE910">VLOOKUP($Z910,Dealers[],{2,7,8,9},FALSE)</f>
        <v>Jaipur Wheels</v>
      </c>
      <c r="AC910" s="3">
        <v>2015</v>
      </c>
      <c r="AD910" s="3">
        <v>3000</v>
      </c>
      <c r="AE910" s="3">
        <v>3.5</v>
      </c>
      <c r="AF910" s="3" t="s">
        <v>147</v>
      </c>
      <c r="AG910" s="3" t="str">
        <f>VLOOKUP($AF910,SalesPerson[],2,FALSE)</f>
        <v>Mohit Yadav</v>
      </c>
      <c r="AH910" s="3">
        <f>_xlfn.XLOOKUP(AG910,Salespersons!$B:$B,Salespersons!$G:$G,,0)</f>
        <v>8</v>
      </c>
      <c r="AI910" s="3" t="str">
        <f>_xlfn.XLOOKUP(AG910,Salespersons!$B:$B,Salespersons!$I:$I,,0)</f>
        <v>True</v>
      </c>
      <c r="AJ910" s="3" t="s">
        <v>75</v>
      </c>
      <c r="AK910" s="14">
        <f t="shared" si="84"/>
        <v>0</v>
      </c>
      <c r="AL910" s="5">
        <v>0</v>
      </c>
      <c r="AM910" s="5">
        <f t="shared" si="85"/>
        <v>1000000</v>
      </c>
      <c r="AN910" s="16">
        <f t="shared" si="89"/>
        <v>10</v>
      </c>
      <c r="AO910" s="3" t="s">
        <v>31</v>
      </c>
      <c r="AP910" s="3" t="s">
        <v>70</v>
      </c>
      <c r="AQ910" s="3" t="s">
        <v>122</v>
      </c>
      <c r="AR910" s="3" t="s">
        <v>24</v>
      </c>
      <c r="AS910" s="3" t="str" cm="1">
        <f t="array" ref="AS910:AW910">VLOOKUP($A910,Feedback[],{2,4,5,6,7},FALSE)</f>
        <v>FB0468</v>
      </c>
      <c r="AT910" s="3">
        <v>3</v>
      </c>
      <c r="AU910" s="3">
        <v>7</v>
      </c>
      <c r="AV910" s="3" t="str">
        <v>Phone</v>
      </c>
      <c r="AW910" s="3" t="str">
        <v>None</v>
      </c>
    </row>
    <row r="911" spans="1:49" x14ac:dyDescent="0.3">
      <c r="A911" s="3" t="s">
        <v>1603</v>
      </c>
      <c r="B911" s="4">
        <v>46217</v>
      </c>
      <c r="C911" s="4" t="str">
        <f t="shared" si="86"/>
        <v>Jul</v>
      </c>
      <c r="D911" s="4" t="str">
        <f t="shared" si="87"/>
        <v>2026</v>
      </c>
      <c r="E911" s="4">
        <v>46243</v>
      </c>
      <c r="F911" s="3" t="s">
        <v>23</v>
      </c>
      <c r="G911" s="3">
        <f t="shared" si="88"/>
        <v>26</v>
      </c>
      <c r="H911" s="3" t="s">
        <v>1604</v>
      </c>
      <c r="I911" s="3" t="str">
        <f>VLOOKUP($H911,Customers!$A$1:$I$721,2,FALSE)</f>
        <v>Meera Verma</v>
      </c>
      <c r="J911" s="3" t="str">
        <f>VLOOKUP($H911,Customers!$A$1:$I$721,3,FALSE)</f>
        <v>Female</v>
      </c>
      <c r="K911" s="3">
        <f>VLOOKUP($H911,Customers!$A$1:$I$721,4,FALSE)</f>
        <v>39</v>
      </c>
      <c r="L911" s="3" t="str">
        <f>VLOOKUP($H911,Customers!$A$1:$I$721,5,FALSE)</f>
        <v>Delhi</v>
      </c>
      <c r="M911" s="3" t="str">
        <f>VLOOKUP($H911,Customers!$A$1:$I$721,6,FALSE)</f>
        <v>Delhi</v>
      </c>
      <c r="N911" s="3" t="str">
        <f>VLOOKUP($H911,Customers!$A$1:$I$721,7,FALSE)</f>
        <v>Salaried - Private</v>
      </c>
      <c r="O911" s="3">
        <f>VLOOKUP($H911,Customers!$A$1:$I$721,8,FALSE)</f>
        <v>1360000</v>
      </c>
      <c r="P911" s="3" t="str">
        <f>VLOOKUP($H911,Customers!$A$1:$I$721,9,FALSE)</f>
        <v>Individual</v>
      </c>
      <c r="Q911" s="3" t="s">
        <v>179</v>
      </c>
      <c r="R911" s="3" t="str" cm="1">
        <f t="array" ref="R911:Y911">VLOOKUP($Q911,Cars[],{2,3,4,5,6,7,8,9},FALSE)</f>
        <v>Tata</v>
      </c>
      <c r="S911" s="3" t="str">
        <v>Nexon EV</v>
      </c>
      <c r="T911" s="3" t="str">
        <v>SUV</v>
      </c>
      <c r="U911" s="3" t="str">
        <v>Electric</v>
      </c>
      <c r="V911" s="3" t="str">
        <v>Automatic</v>
      </c>
      <c r="W911" s="3">
        <v>1450000</v>
      </c>
      <c r="X911" s="3">
        <v>2023</v>
      </c>
      <c r="Y911" s="3">
        <v>3</v>
      </c>
      <c r="Z911" s="3" t="s">
        <v>37</v>
      </c>
      <c r="AA911" s="3" t="str">
        <f>VLOOKUP(Z911,Dealers[],5,FALSE)</f>
        <v>North</v>
      </c>
      <c r="AB911" s="3" t="str" cm="1">
        <f t="array" ref="AB911:AE911">VLOOKUP($Z911,Dealers[],{2,7,8,9},FALSE)</f>
        <v>Delhi Autoplex</v>
      </c>
      <c r="AC911" s="3">
        <v>2013</v>
      </c>
      <c r="AD911" s="3">
        <v>4500</v>
      </c>
      <c r="AE911" s="3">
        <v>3.7</v>
      </c>
      <c r="AF911" s="3" t="s">
        <v>109</v>
      </c>
      <c r="AG911" s="3" t="str">
        <f>VLOOKUP($AF911,SalesPerson[],2,FALSE)</f>
        <v>Karan Verma</v>
      </c>
      <c r="AH911" s="3">
        <f>_xlfn.XLOOKUP(AG911,Salespersons!$B:$B,Salespersons!$G:$G,,0)</f>
        <v>5</v>
      </c>
      <c r="AI911" s="3" t="str">
        <f>_xlfn.XLOOKUP(AG911,Salespersons!$B:$B,Salespersons!$I:$I,,0)</f>
        <v>True</v>
      </c>
      <c r="AJ911" s="3" t="s">
        <v>75</v>
      </c>
      <c r="AK911" s="14">
        <f t="shared" si="84"/>
        <v>1.6551724137931035E-2</v>
      </c>
      <c r="AL911" s="5">
        <v>24000</v>
      </c>
      <c r="AM911" s="5">
        <f t="shared" si="85"/>
        <v>1426000</v>
      </c>
      <c r="AN911" s="16">
        <f t="shared" si="89"/>
        <v>14.26</v>
      </c>
      <c r="AO911" s="3" t="s">
        <v>31</v>
      </c>
      <c r="AP911" s="3" t="s">
        <v>96</v>
      </c>
      <c r="AQ911" s="3" t="s">
        <v>119</v>
      </c>
      <c r="AR911" s="3" t="s">
        <v>47</v>
      </c>
      <c r="AS911" s="3" t="str" cm="1">
        <f t="array" ref="AS911:AW911">VLOOKUP($A911,Feedback[],{2,4,5,6,7},FALSE)</f>
        <v>FB0469</v>
      </c>
      <c r="AT911" s="3">
        <v>3</v>
      </c>
      <c r="AU911" s="3">
        <v>6</v>
      </c>
      <c r="AV911" s="3" t="str">
        <v>Dealer Visit</v>
      </c>
      <c r="AW911" s="3" t="str">
        <v>After-Sales Support</v>
      </c>
    </row>
    <row r="912" spans="1:49" x14ac:dyDescent="0.3">
      <c r="A912" s="3" t="s">
        <v>1605</v>
      </c>
      <c r="B912" s="4">
        <v>46217</v>
      </c>
      <c r="C912" s="4" t="str">
        <f t="shared" si="86"/>
        <v>Jul</v>
      </c>
      <c r="D912" s="4" t="str">
        <f t="shared" si="87"/>
        <v>2026</v>
      </c>
      <c r="E912" s="4">
        <v>46241</v>
      </c>
      <c r="F912" s="3" t="s">
        <v>23</v>
      </c>
      <c r="G912" s="3">
        <f t="shared" si="88"/>
        <v>24</v>
      </c>
      <c r="H912" s="3" t="s">
        <v>1606</v>
      </c>
      <c r="I912" s="3" t="str">
        <f>VLOOKUP($H912,Customers!$A$1:$I$721,2,FALSE)</f>
        <v>Sandeep Reddy</v>
      </c>
      <c r="J912" s="3" t="str">
        <f>VLOOKUP($H912,Customers!$A$1:$I$721,3,FALSE)</f>
        <v>Male</v>
      </c>
      <c r="K912" s="3">
        <f>VLOOKUP($H912,Customers!$A$1:$I$721,4,FALSE)</f>
        <v>30</v>
      </c>
      <c r="L912" s="3" t="str">
        <f>VLOOKUP($H912,Customers!$A$1:$I$721,5,FALSE)</f>
        <v>Indore</v>
      </c>
      <c r="M912" s="3" t="str">
        <f>VLOOKUP($H912,Customers!$A$1:$I$721,6,FALSE)</f>
        <v>Madhya Pradesh</v>
      </c>
      <c r="N912" s="3" t="str">
        <f>VLOOKUP($H912,Customers!$A$1:$I$721,7,FALSE)</f>
        <v>Salaried - Private</v>
      </c>
      <c r="O912" s="3">
        <f>VLOOKUP($H912,Customers!$A$1:$I$721,8,FALSE)</f>
        <v>1540000</v>
      </c>
      <c r="P912" s="3" t="str">
        <f>VLOOKUP($H912,Customers!$A$1:$I$721,9,FALSE)</f>
        <v>Individual</v>
      </c>
      <c r="Q912" s="3" t="s">
        <v>99</v>
      </c>
      <c r="R912" s="3" t="str" cm="1">
        <f t="array" ref="R912:Y912">VLOOKUP($Q912,Cars[],{2,3,4,5,6,7,8,9},FALSE)</f>
        <v>Volkswagen</v>
      </c>
      <c r="S912" s="3" t="str">
        <v>Virtus</v>
      </c>
      <c r="T912" s="3" t="str">
        <v>Sedan</v>
      </c>
      <c r="U912" s="3" t="str">
        <v>Petrol</v>
      </c>
      <c r="V912" s="3" t="str">
        <v>Automatic</v>
      </c>
      <c r="W912" s="3">
        <v>1350000</v>
      </c>
      <c r="X912" s="3">
        <v>2022</v>
      </c>
      <c r="Y912" s="3">
        <v>3</v>
      </c>
      <c r="Z912" s="3" t="s">
        <v>73</v>
      </c>
      <c r="AA912" s="3" t="str">
        <f>VLOOKUP(Z912,Dealers[],5,FALSE)</f>
        <v>Central</v>
      </c>
      <c r="AB912" s="3" t="str" cm="1">
        <f t="array" ref="AB912:AE912">VLOOKUP($Z912,Dealers[],{2,7,8,9},FALSE)</f>
        <v>Indore Wheels</v>
      </c>
      <c r="AC912" s="3">
        <v>2019</v>
      </c>
      <c r="AD912" s="3">
        <v>3000</v>
      </c>
      <c r="AE912" s="3">
        <v>4.7</v>
      </c>
      <c r="AF912" s="3" t="s">
        <v>74</v>
      </c>
      <c r="AG912" s="3" t="str">
        <f>VLOOKUP($AF912,SalesPerson[],2,FALSE)</f>
        <v>Kunal Shah</v>
      </c>
      <c r="AH912" s="3">
        <f>_xlfn.XLOOKUP(AG912,Salespersons!$B:$B,Salespersons!$G:$G,,0)</f>
        <v>8</v>
      </c>
      <c r="AI912" s="3" t="str">
        <f>_xlfn.XLOOKUP(AG912,Salespersons!$B:$B,Salespersons!$I:$I,,0)</f>
        <v>True</v>
      </c>
      <c r="AJ912" s="3" t="s">
        <v>75</v>
      </c>
      <c r="AK912" s="14">
        <f t="shared" si="84"/>
        <v>0.02</v>
      </c>
      <c r="AL912" s="5">
        <v>27000</v>
      </c>
      <c r="AM912" s="5">
        <f t="shared" si="85"/>
        <v>1323000</v>
      </c>
      <c r="AN912" s="16">
        <f t="shared" si="89"/>
        <v>13.23</v>
      </c>
      <c r="AO912" s="3" t="s">
        <v>31</v>
      </c>
      <c r="AP912" s="3" t="s">
        <v>32</v>
      </c>
      <c r="AQ912" s="3" t="s">
        <v>46</v>
      </c>
      <c r="AR912" s="3" t="s">
        <v>47</v>
      </c>
      <c r="AS912" s="3" t="str" cm="1">
        <f t="array" ref="AS912:AW912">VLOOKUP($A912,Feedback[],{2,4,5,6,7},FALSE)</f>
        <v>FB0470</v>
      </c>
      <c r="AT912" s="3">
        <v>2</v>
      </c>
      <c r="AU912" s="3">
        <v>5</v>
      </c>
      <c r="AV912" s="3" t="str">
        <v>Email</v>
      </c>
      <c r="AW912" s="3" t="str">
        <v>After-Sales Support</v>
      </c>
    </row>
    <row r="913" spans="1:49" x14ac:dyDescent="0.3">
      <c r="A913" s="3" t="s">
        <v>1607</v>
      </c>
      <c r="B913" s="4">
        <v>46217</v>
      </c>
      <c r="C913" s="4" t="str">
        <f t="shared" si="86"/>
        <v>Jul</v>
      </c>
      <c r="D913" s="4" t="str">
        <f t="shared" si="87"/>
        <v>2026</v>
      </c>
      <c r="E913" s="4">
        <v>46231</v>
      </c>
      <c r="F913" s="3" t="s">
        <v>23</v>
      </c>
      <c r="G913" s="3">
        <f t="shared" si="88"/>
        <v>14</v>
      </c>
      <c r="H913" s="3" t="s">
        <v>961</v>
      </c>
      <c r="I913" s="3" t="str">
        <f>VLOOKUP($H913,Customers!$A$1:$I$721,2,FALSE)</f>
        <v>Varun Patel</v>
      </c>
      <c r="J913" s="3" t="str">
        <f>VLOOKUP($H913,Customers!$A$1:$I$721,3,FALSE)</f>
        <v>Male</v>
      </c>
      <c r="K913" s="3">
        <f>VLOOKUP($H913,Customers!$A$1:$I$721,4,FALSE)</f>
        <v>39</v>
      </c>
      <c r="L913" s="3" t="str">
        <f>VLOOKUP($H913,Customers!$A$1:$I$721,5,FALSE)</f>
        <v>Delhi</v>
      </c>
      <c r="M913" s="3" t="str">
        <f>VLOOKUP($H913,Customers!$A$1:$I$721,6,FALSE)</f>
        <v>Delhi</v>
      </c>
      <c r="N913" s="3" t="str">
        <f>VLOOKUP($H913,Customers!$A$1:$I$721,7,FALSE)</f>
        <v>Salaried - Private</v>
      </c>
      <c r="O913" s="3">
        <f>VLOOKUP($H913,Customers!$A$1:$I$721,8,FALSE)</f>
        <v>560000</v>
      </c>
      <c r="P913" s="3" t="str">
        <f>VLOOKUP($H913,Customers!$A$1:$I$721,9,FALSE)</f>
        <v>Individual</v>
      </c>
      <c r="Q913" s="3" t="s">
        <v>133</v>
      </c>
      <c r="R913" s="3" t="str" cm="1">
        <f t="array" ref="R913:Y913">VLOOKUP($Q913,Cars[],{2,3,4,5,6,7,8,9},FALSE)</f>
        <v>Skoda</v>
      </c>
      <c r="S913" s="3" t="str">
        <v>Slavia</v>
      </c>
      <c r="T913" s="3" t="str">
        <v>Sedan</v>
      </c>
      <c r="U913" s="3" t="str">
        <v>Petrol</v>
      </c>
      <c r="V913" s="3" t="str">
        <v>Automatic</v>
      </c>
      <c r="W913" s="3">
        <v>1300000</v>
      </c>
      <c r="X913" s="3">
        <v>2022</v>
      </c>
      <c r="Y913" s="3">
        <v>3</v>
      </c>
      <c r="Z913" s="3" t="s">
        <v>37</v>
      </c>
      <c r="AA913" s="3" t="str">
        <f>VLOOKUP(Z913,Dealers[],5,FALSE)</f>
        <v>North</v>
      </c>
      <c r="AB913" s="3" t="str" cm="1">
        <f t="array" ref="AB913:AE913">VLOOKUP($Z913,Dealers[],{2,7,8,9},FALSE)</f>
        <v>Delhi Autoplex</v>
      </c>
      <c r="AC913" s="3">
        <v>2013</v>
      </c>
      <c r="AD913" s="3">
        <v>4500</v>
      </c>
      <c r="AE913" s="3">
        <v>3.7</v>
      </c>
      <c r="AF913" s="3" t="s">
        <v>38</v>
      </c>
      <c r="AG913" s="3" t="str">
        <f>VLOOKUP($AF913,SalesPerson[],2,FALSE)</f>
        <v>Nisha Iyer</v>
      </c>
      <c r="AH913" s="3">
        <f>_xlfn.XLOOKUP(AG913,Salespersons!$B:$B,Salespersons!$G:$G,,0)</f>
        <v>4</v>
      </c>
      <c r="AI913" s="3" t="str">
        <f>_xlfn.XLOOKUP(AG913,Salespersons!$B:$B,Salespersons!$I:$I,,0)</f>
        <v>True</v>
      </c>
      <c r="AJ913" s="3" t="s">
        <v>78</v>
      </c>
      <c r="AK913" s="14">
        <f t="shared" si="84"/>
        <v>2.6153846153846153E-2</v>
      </c>
      <c r="AL913" s="5">
        <v>34000</v>
      </c>
      <c r="AM913" s="5">
        <f t="shared" si="85"/>
        <v>1266000</v>
      </c>
      <c r="AN913" s="16">
        <f t="shared" si="89"/>
        <v>12.66</v>
      </c>
      <c r="AO913" s="3" t="s">
        <v>20</v>
      </c>
      <c r="AP913" s="3" t="s">
        <v>21</v>
      </c>
      <c r="AQ913" s="3" t="s">
        <v>86</v>
      </c>
      <c r="AR913" s="3" t="s">
        <v>47</v>
      </c>
      <c r="AS913" s="3" t="s">
        <v>4646</v>
      </c>
      <c r="AT913" s="3" t="s">
        <v>4646</v>
      </c>
      <c r="AU913" s="3" t="s">
        <v>4646</v>
      </c>
      <c r="AV913" s="3" t="s">
        <v>4646</v>
      </c>
      <c r="AW913" s="3" t="s">
        <v>4646</v>
      </c>
    </row>
    <row r="914" spans="1:49" x14ac:dyDescent="0.3">
      <c r="A914" s="3" t="s">
        <v>1608</v>
      </c>
      <c r="B914" s="4">
        <v>46220</v>
      </c>
      <c r="C914" s="4" t="str">
        <f t="shared" si="86"/>
        <v>Jul</v>
      </c>
      <c r="D914" s="4" t="str">
        <f t="shared" si="87"/>
        <v>2026</v>
      </c>
      <c r="E914" s="4">
        <v>46228</v>
      </c>
      <c r="F914" s="3" t="s">
        <v>23</v>
      </c>
      <c r="G914" s="3">
        <f t="shared" si="88"/>
        <v>8</v>
      </c>
      <c r="H914" s="3" t="s">
        <v>1042</v>
      </c>
      <c r="I914" s="3" t="str">
        <f>VLOOKUP($H914,Customers!$A$1:$I$721,2,FALSE)</f>
        <v>Komal Kapoor</v>
      </c>
      <c r="J914" s="3" t="str">
        <f>VLOOKUP($H914,Customers!$A$1:$I$721,3,FALSE)</f>
        <v>Female</v>
      </c>
      <c r="K914" s="3">
        <f>VLOOKUP($H914,Customers!$A$1:$I$721,4,FALSE)</f>
        <v>51</v>
      </c>
      <c r="L914" s="3" t="str">
        <f>VLOOKUP($H914,Customers!$A$1:$I$721,5,FALSE)</f>
        <v>Mysuru</v>
      </c>
      <c r="M914" s="3" t="str">
        <f>VLOOKUP($H914,Customers!$A$1:$I$721,6,FALSE)</f>
        <v>Karnataka</v>
      </c>
      <c r="N914" s="3" t="str">
        <f>VLOOKUP($H914,Customers!$A$1:$I$721,7,FALSE)</f>
        <v>Salaried - Private</v>
      </c>
      <c r="O914" s="3">
        <f>VLOOKUP($H914,Customers!$A$1:$I$721,8,FALSE)</f>
        <v>1630000</v>
      </c>
      <c r="P914" s="3" t="str">
        <f>VLOOKUP($H914,Customers!$A$1:$I$721,9,FALSE)</f>
        <v>Individual</v>
      </c>
      <c r="Q914" s="3" t="s">
        <v>256</v>
      </c>
      <c r="R914" s="3" t="str" cm="1">
        <f t="array" ref="R914:Y914">VLOOKUP($Q914,Cars[],{2,3,4,5,6,7,8,9},FALSE)</f>
        <v>Maruti Suzuki</v>
      </c>
      <c r="S914" s="3" t="str">
        <v>Alto K10</v>
      </c>
      <c r="T914" s="3" t="str">
        <v>Hatchback</v>
      </c>
      <c r="U914" s="3" t="str">
        <v>Petrol</v>
      </c>
      <c r="V914" s="3" t="str">
        <v>Manual</v>
      </c>
      <c r="W914" s="3">
        <v>425000</v>
      </c>
      <c r="X914" s="3">
        <v>2022</v>
      </c>
      <c r="Y914" s="3">
        <v>3</v>
      </c>
      <c r="Z914" s="3" t="s">
        <v>126</v>
      </c>
      <c r="AA914" s="3" t="str">
        <f>VLOOKUP(Z914,Dealers[],5,FALSE)</f>
        <v>South</v>
      </c>
      <c r="AB914" s="3" t="str" cm="1">
        <f t="array" ref="AB914:AE914">VLOOKUP($Z914,Dealers[],{2,7,8,9},FALSE)</f>
        <v>Bengaluru Auto Hub</v>
      </c>
      <c r="AC914" s="3">
        <v>2013</v>
      </c>
      <c r="AD914" s="3">
        <v>12000</v>
      </c>
      <c r="AE914" s="3">
        <v>4.4000000000000004</v>
      </c>
      <c r="AF914" s="3" t="s">
        <v>206</v>
      </c>
      <c r="AG914" s="3" t="str">
        <f>VLOOKUP($AF914,SalesPerson[],2,FALSE)</f>
        <v>Divya Kapoor</v>
      </c>
      <c r="AH914" s="3">
        <f>_xlfn.XLOOKUP(AG914,Salespersons!$B:$B,Salespersons!$G:$G,,0)</f>
        <v>6</v>
      </c>
      <c r="AI914" s="3" t="str">
        <f>_xlfn.XLOOKUP(AG914,Salespersons!$B:$B,Salespersons!$I:$I,,0)</f>
        <v>True</v>
      </c>
      <c r="AJ914" s="3" t="s">
        <v>78</v>
      </c>
      <c r="AK914" s="14">
        <f t="shared" si="84"/>
        <v>0</v>
      </c>
      <c r="AL914" s="5">
        <v>0</v>
      </c>
      <c r="AM914" s="5">
        <f t="shared" si="85"/>
        <v>425000</v>
      </c>
      <c r="AN914" s="16">
        <f t="shared" si="89"/>
        <v>4.25</v>
      </c>
      <c r="AO914" s="3" t="s">
        <v>95</v>
      </c>
      <c r="AP914" s="3" t="s">
        <v>32</v>
      </c>
      <c r="AQ914" s="3" t="s">
        <v>122</v>
      </c>
      <c r="AR914" s="3" t="s">
        <v>47</v>
      </c>
      <c r="AS914" s="3" t="s">
        <v>4646</v>
      </c>
      <c r="AT914" s="3" t="s">
        <v>4646</v>
      </c>
      <c r="AU914" s="3" t="s">
        <v>4646</v>
      </c>
      <c r="AV914" s="3" t="s">
        <v>4646</v>
      </c>
      <c r="AW914" s="3" t="s">
        <v>4646</v>
      </c>
    </row>
    <row r="915" spans="1:49" x14ac:dyDescent="0.3">
      <c r="A915" s="3" t="s">
        <v>1609</v>
      </c>
      <c r="B915" s="4">
        <v>46221</v>
      </c>
      <c r="C915" s="4" t="str">
        <f t="shared" si="86"/>
        <v>Jul</v>
      </c>
      <c r="D915" s="4" t="str">
        <f t="shared" si="87"/>
        <v>2026</v>
      </c>
      <c r="E915" s="4">
        <v>46254</v>
      </c>
      <c r="F915" s="3" t="s">
        <v>23</v>
      </c>
      <c r="G915" s="3">
        <f t="shared" si="88"/>
        <v>33</v>
      </c>
      <c r="H915" s="3" t="s">
        <v>331</v>
      </c>
      <c r="I915" s="3" t="str">
        <f>VLOOKUP($H915,Customers!$A$1:$I$721,2,FALSE)</f>
        <v>Kamal Jain</v>
      </c>
      <c r="J915" s="3" t="str">
        <f>VLOOKUP($H915,Customers!$A$1:$I$721,3,FALSE)</f>
        <v>Male</v>
      </c>
      <c r="K915" s="3">
        <f>VLOOKUP($H915,Customers!$A$1:$I$721,4,FALSE)</f>
        <v>29</v>
      </c>
      <c r="L915" s="3" t="str">
        <f>VLOOKUP($H915,Customers!$A$1:$I$721,5,FALSE)</f>
        <v>Mysuru</v>
      </c>
      <c r="M915" s="3" t="str">
        <f>VLOOKUP($H915,Customers!$A$1:$I$721,6,FALSE)</f>
        <v>Karnataka</v>
      </c>
      <c r="N915" s="3" t="str">
        <f>VLOOKUP($H915,Customers!$A$1:$I$721,7,FALSE)</f>
        <v>Salaried - Government</v>
      </c>
      <c r="O915" s="3">
        <f>VLOOKUP($H915,Customers!$A$1:$I$721,8,FALSE)</f>
        <v>710000</v>
      </c>
      <c r="P915" s="3" t="str">
        <f>VLOOKUP($H915,Customers!$A$1:$I$721,9,FALSE)</f>
        <v>Individual</v>
      </c>
      <c r="Q915" s="3" t="s">
        <v>27</v>
      </c>
      <c r="R915" s="3" t="str" cm="1">
        <f t="array" ref="R915:Y915">VLOOKUP($Q915,Cars[],{2,3,4,5,6,7,8,9},FALSE)</f>
        <v>Maruti Suzuki</v>
      </c>
      <c r="S915" s="3" t="str">
        <v>Brezza</v>
      </c>
      <c r="T915" s="3" t="str">
        <v>SUV</v>
      </c>
      <c r="U915" s="3" t="str">
        <v>Petrol</v>
      </c>
      <c r="V915" s="3" t="str">
        <v>Automatic</v>
      </c>
      <c r="W915" s="3">
        <v>900000</v>
      </c>
      <c r="X915" s="3">
        <v>2022</v>
      </c>
      <c r="Y915" s="3">
        <v>3</v>
      </c>
      <c r="Z915" s="3" t="s">
        <v>104</v>
      </c>
      <c r="AA915" s="3" t="str">
        <f>VLOOKUP(Z915,Dealers[],5,FALSE)</f>
        <v>South</v>
      </c>
      <c r="AB915" s="3" t="str" cm="1">
        <f t="array" ref="AB915:AE915">VLOOKUP($Z915,Dealers[],{2,7,8,9},FALSE)</f>
        <v>Mysuru Auto Hub</v>
      </c>
      <c r="AC915" s="3">
        <v>2006</v>
      </c>
      <c r="AD915" s="3">
        <v>4500</v>
      </c>
      <c r="AE915" s="3">
        <v>4.5999999999999996</v>
      </c>
      <c r="AF915" s="3" t="s">
        <v>105</v>
      </c>
      <c r="AG915" s="3" t="str">
        <f>VLOOKUP($AF915,SalesPerson[],2,FALSE)</f>
        <v>Tanvi Reddy</v>
      </c>
      <c r="AH915" s="3">
        <f>_xlfn.XLOOKUP(AG915,Salespersons!$B:$B,Salespersons!$G:$G,,0)</f>
        <v>4</v>
      </c>
      <c r="AI915" s="3" t="str">
        <f>_xlfn.XLOOKUP(AG915,Salespersons!$B:$B,Salespersons!$I:$I,,0)</f>
        <v>True</v>
      </c>
      <c r="AJ915" s="3" t="s">
        <v>78</v>
      </c>
      <c r="AK915" s="14">
        <f t="shared" si="84"/>
        <v>2.7777777777777776E-2</v>
      </c>
      <c r="AL915" s="5">
        <v>25000</v>
      </c>
      <c r="AM915" s="5">
        <f t="shared" si="85"/>
        <v>875000</v>
      </c>
      <c r="AN915" s="16">
        <f t="shared" si="89"/>
        <v>8.75</v>
      </c>
      <c r="AO915" s="3" t="s">
        <v>95</v>
      </c>
      <c r="AP915" s="3" t="s">
        <v>100</v>
      </c>
      <c r="AQ915" s="3" t="s">
        <v>22</v>
      </c>
      <c r="AR915" s="3" t="s">
        <v>24</v>
      </c>
      <c r="AS915" s="3" t="str" cm="1">
        <f t="array" ref="AS915:AW915">VLOOKUP($A915,Feedback[],{2,4,5,6,7},FALSE)</f>
        <v>FB0471</v>
      </c>
      <c r="AT915" s="3">
        <v>4</v>
      </c>
      <c r="AU915" s="3">
        <v>8</v>
      </c>
      <c r="AV915" s="3" t="str">
        <v>Dealer Visit</v>
      </c>
      <c r="AW915" s="3" t="str">
        <v>None</v>
      </c>
    </row>
    <row r="916" spans="1:49" x14ac:dyDescent="0.3">
      <c r="A916" s="3" t="s">
        <v>1610</v>
      </c>
      <c r="B916" s="4">
        <v>46221</v>
      </c>
      <c r="C916" s="4" t="str">
        <f t="shared" si="86"/>
        <v>Jul</v>
      </c>
      <c r="D916" s="4" t="str">
        <f t="shared" si="87"/>
        <v>2026</v>
      </c>
      <c r="E916" s="3"/>
      <c r="F916" s="3" t="s">
        <v>114</v>
      </c>
      <c r="G916" s="3" t="str">
        <f t="shared" si="88"/>
        <v/>
      </c>
      <c r="H916" s="3" t="s">
        <v>725</v>
      </c>
      <c r="I916" s="3" t="str">
        <f>VLOOKUP($H916,Customers!$A$1:$I$721,2,FALSE)</f>
        <v>Jatin Singh</v>
      </c>
      <c r="J916" s="3" t="str">
        <f>VLOOKUP($H916,Customers!$A$1:$I$721,3,FALSE)</f>
        <v>Male</v>
      </c>
      <c r="K916" s="3">
        <f>VLOOKUP($H916,Customers!$A$1:$I$721,4,FALSE)</f>
        <v>21</v>
      </c>
      <c r="L916" s="3" t="str">
        <f>VLOOKUP($H916,Customers!$A$1:$I$721,5,FALSE)</f>
        <v>Kochi</v>
      </c>
      <c r="M916" s="3" t="str">
        <f>VLOOKUP($H916,Customers!$A$1:$I$721,6,FALSE)</f>
        <v>Kerala</v>
      </c>
      <c r="N916" s="3" t="str">
        <f>VLOOKUP($H916,Customers!$A$1:$I$721,7,FALSE)</f>
        <v>Doctor</v>
      </c>
      <c r="O916" s="3">
        <f>VLOOKUP($H916,Customers!$A$1:$I$721,8,FALSE)</f>
        <v>3390000</v>
      </c>
      <c r="P916" s="3" t="str">
        <f>VLOOKUP($H916,Customers!$A$1:$I$721,9,FALSE)</f>
        <v>Individual</v>
      </c>
      <c r="Q916" s="3" t="s">
        <v>117</v>
      </c>
      <c r="R916" s="3" t="str" cm="1">
        <f t="array" ref="R916:Y916">VLOOKUP($Q916,Cars[],{2,3,4,5,6,7,8,9},FALSE)</f>
        <v>Kia</v>
      </c>
      <c r="S916" s="3" t="str">
        <v>Carens</v>
      </c>
      <c r="T916" s="3" t="str">
        <v>MPV</v>
      </c>
      <c r="U916" s="3" t="str">
        <v>Diesel</v>
      </c>
      <c r="V916" s="3" t="str">
        <v>Manual</v>
      </c>
      <c r="W916" s="3">
        <v>1200000</v>
      </c>
      <c r="X916" s="3">
        <v>2022</v>
      </c>
      <c r="Y916" s="3">
        <v>3</v>
      </c>
      <c r="Z916" s="3" t="s">
        <v>304</v>
      </c>
      <c r="AA916" s="3" t="str">
        <f>VLOOKUP(Z916,Dealers[],5,FALSE)</f>
        <v>South</v>
      </c>
      <c r="AB916" s="3" t="str" cm="1">
        <f t="array" ref="AB916:AE916">VLOOKUP($Z916,Dealers[],{2,7,8,9},FALSE)</f>
        <v>Kochi Auto Hub</v>
      </c>
      <c r="AC916" s="3">
        <v>2013</v>
      </c>
      <c r="AD916" s="3">
        <v>12000</v>
      </c>
      <c r="AE916" s="3">
        <v>4.2</v>
      </c>
      <c r="AF916" s="3" t="s">
        <v>705</v>
      </c>
      <c r="AG916" s="3" t="str">
        <f>VLOOKUP($AF916,SalesPerson[],2,FALSE)</f>
        <v>Imran Das</v>
      </c>
      <c r="AH916" s="3">
        <f>_xlfn.XLOOKUP(AG916,Salespersons!$B:$B,Salespersons!$G:$G,,0)</f>
        <v>7</v>
      </c>
      <c r="AI916" s="3" t="str">
        <f>_xlfn.XLOOKUP(AG916,Salespersons!$B:$B,Salespersons!$I:$I,,0)</f>
        <v>True</v>
      </c>
      <c r="AJ916" s="3" t="s">
        <v>59</v>
      </c>
      <c r="AK916" s="14">
        <f t="shared" si="84"/>
        <v>1.8333333333333333E-2</v>
      </c>
      <c r="AL916" s="5">
        <v>22000</v>
      </c>
      <c r="AM916" s="5">
        <f t="shared" si="85"/>
        <v>1178000</v>
      </c>
      <c r="AN916" s="16">
        <f t="shared" si="89"/>
        <v>11.78</v>
      </c>
      <c r="AO916" s="3" t="s">
        <v>31</v>
      </c>
      <c r="AP916" s="3" t="s">
        <v>100</v>
      </c>
      <c r="AQ916" s="3" t="s">
        <v>119</v>
      </c>
      <c r="AR916" s="3" t="s">
        <v>24</v>
      </c>
      <c r="AS916" s="3" t="s">
        <v>4646</v>
      </c>
      <c r="AT916" s="3" t="s">
        <v>4646</v>
      </c>
      <c r="AU916" s="3" t="s">
        <v>4646</v>
      </c>
      <c r="AV916" s="3" t="s">
        <v>4646</v>
      </c>
      <c r="AW916" s="3" t="s">
        <v>4646</v>
      </c>
    </row>
    <row r="917" spans="1:49" x14ac:dyDescent="0.3">
      <c r="A917" s="3" t="s">
        <v>1611</v>
      </c>
      <c r="B917" s="4">
        <v>46221</v>
      </c>
      <c r="C917" s="4" t="str">
        <f t="shared" si="86"/>
        <v>Jul</v>
      </c>
      <c r="D917" s="4" t="str">
        <f t="shared" si="87"/>
        <v>2026</v>
      </c>
      <c r="E917" s="4">
        <v>46243</v>
      </c>
      <c r="F917" s="3" t="s">
        <v>23</v>
      </c>
      <c r="G917" s="3">
        <f t="shared" si="88"/>
        <v>22</v>
      </c>
      <c r="H917" s="3" t="s">
        <v>391</v>
      </c>
      <c r="I917" s="3" t="str">
        <f>VLOOKUP($H917,Customers!$A$1:$I$721,2,FALSE)</f>
        <v>Yash Shah</v>
      </c>
      <c r="J917" s="3" t="str">
        <f>VLOOKUP($H917,Customers!$A$1:$I$721,3,FALSE)</f>
        <v>Male</v>
      </c>
      <c r="K917" s="3">
        <f>VLOOKUP($H917,Customers!$A$1:$I$721,4,FALSE)</f>
        <v>44</v>
      </c>
      <c r="L917" s="3" t="str">
        <f>VLOOKUP($H917,Customers!$A$1:$I$721,5,FALSE)</f>
        <v>Lucknow</v>
      </c>
      <c r="M917" s="3" t="str">
        <f>VLOOKUP($H917,Customers!$A$1:$I$721,6,FALSE)</f>
        <v>Uttar Pradesh</v>
      </c>
      <c r="N917" s="3" t="str">
        <f>VLOOKUP($H917,Customers!$A$1:$I$721,7,FALSE)</f>
        <v>Self-Employed Professional</v>
      </c>
      <c r="O917" s="3">
        <f>VLOOKUP($H917,Customers!$A$1:$I$721,8,FALSE)</f>
        <v>1110000</v>
      </c>
      <c r="P917" s="3" t="str">
        <f>VLOOKUP($H917,Customers!$A$1:$I$721,9,FALSE)</f>
        <v>Individual</v>
      </c>
      <c r="Q917" s="3" t="s">
        <v>138</v>
      </c>
      <c r="R917" s="3" t="str" cm="1">
        <f t="array" ref="R917:Y917">VLOOKUP($Q917,Cars[],{2,3,4,5,6,7,8,9},FALSE)</f>
        <v>Tata</v>
      </c>
      <c r="S917" s="3" t="str">
        <v>Nexon</v>
      </c>
      <c r="T917" s="3" t="str">
        <v>SUV</v>
      </c>
      <c r="U917" s="3" t="str">
        <v>Diesel</v>
      </c>
      <c r="V917" s="3" t="str">
        <v>Manual</v>
      </c>
      <c r="W917" s="3">
        <v>950000</v>
      </c>
      <c r="X917" s="3">
        <v>2023</v>
      </c>
      <c r="Y917" s="3">
        <v>3</v>
      </c>
      <c r="Z917" s="3" t="s">
        <v>112</v>
      </c>
      <c r="AA917" s="3" t="str">
        <f>VLOOKUP(Z917,Dealers[],5,FALSE)</f>
        <v>North</v>
      </c>
      <c r="AB917" s="3" t="str" cm="1">
        <f t="array" ref="AB917:AE917">VLOOKUP($Z917,Dealers[],{2,7,8,9},FALSE)</f>
        <v>Noida Car World</v>
      </c>
      <c r="AC917" s="3">
        <v>2007</v>
      </c>
      <c r="AD917" s="3">
        <v>10000</v>
      </c>
      <c r="AE917" s="3">
        <v>3.8</v>
      </c>
      <c r="AF917" s="3" t="s">
        <v>216</v>
      </c>
      <c r="AG917" s="3" t="str">
        <f>VLOOKUP($AF917,SalesPerson[],2,FALSE)</f>
        <v>Imran Joshi</v>
      </c>
      <c r="AH917" s="3">
        <f>_xlfn.XLOOKUP(AG917,Salespersons!$B:$B,Salespersons!$G:$G,,0)</f>
        <v>4</v>
      </c>
      <c r="AI917" s="3" t="str">
        <f>_xlfn.XLOOKUP(AG917,Salespersons!$B:$B,Salespersons!$I:$I,,0)</f>
        <v>True</v>
      </c>
      <c r="AJ917" s="3" t="s">
        <v>78</v>
      </c>
      <c r="AK917" s="14">
        <f t="shared" si="84"/>
        <v>0</v>
      </c>
      <c r="AL917" s="5">
        <v>0</v>
      </c>
      <c r="AM917" s="5">
        <f t="shared" si="85"/>
        <v>950000</v>
      </c>
      <c r="AN917" s="16">
        <f t="shared" si="89"/>
        <v>9.5</v>
      </c>
      <c r="AO917" s="3" t="s">
        <v>20</v>
      </c>
      <c r="AP917" s="3" t="s">
        <v>21</v>
      </c>
      <c r="AQ917" s="3" t="s">
        <v>119</v>
      </c>
      <c r="AR917" s="3" t="s">
        <v>47</v>
      </c>
      <c r="AS917" s="3" t="s">
        <v>4646</v>
      </c>
      <c r="AT917" s="3" t="s">
        <v>4646</v>
      </c>
      <c r="AU917" s="3" t="s">
        <v>4646</v>
      </c>
      <c r="AV917" s="3" t="s">
        <v>4646</v>
      </c>
      <c r="AW917" s="3" t="s">
        <v>4646</v>
      </c>
    </row>
    <row r="918" spans="1:49" x14ac:dyDescent="0.3">
      <c r="A918" s="3" t="s">
        <v>1612</v>
      </c>
      <c r="B918" s="4">
        <v>46221</v>
      </c>
      <c r="C918" s="4" t="str">
        <f t="shared" si="86"/>
        <v>Jul</v>
      </c>
      <c r="D918" s="4" t="str">
        <f t="shared" si="87"/>
        <v>2026</v>
      </c>
      <c r="E918" s="4">
        <v>46235</v>
      </c>
      <c r="F918" s="3" t="s">
        <v>23</v>
      </c>
      <c r="G918" s="3">
        <f t="shared" si="88"/>
        <v>14</v>
      </c>
      <c r="H918" s="3" t="s">
        <v>1613</v>
      </c>
      <c r="I918" s="3" t="str">
        <f>VLOOKUP($H918,Customers!$A$1:$I$721,2,FALSE)</f>
        <v>Ankit Jain</v>
      </c>
      <c r="J918" s="3" t="str">
        <f>VLOOKUP($H918,Customers!$A$1:$I$721,3,FALSE)</f>
        <v>Male</v>
      </c>
      <c r="K918" s="3">
        <f>VLOOKUP($H918,Customers!$A$1:$I$721,4,FALSE)</f>
        <v>40</v>
      </c>
      <c r="L918" s="3" t="str">
        <f>VLOOKUP($H918,Customers!$A$1:$I$721,5,FALSE)</f>
        <v>Guwahati</v>
      </c>
      <c r="M918" s="3" t="str">
        <f>VLOOKUP($H918,Customers!$A$1:$I$721,6,FALSE)</f>
        <v>Assam</v>
      </c>
      <c r="N918" s="3" t="str">
        <f>VLOOKUP($H918,Customers!$A$1:$I$721,7,FALSE)</f>
        <v>Engineer</v>
      </c>
      <c r="O918" s="3">
        <f>VLOOKUP($H918,Customers!$A$1:$I$721,8,FALSE)</f>
        <v>940000</v>
      </c>
      <c r="P918" s="3" t="str">
        <f>VLOOKUP($H918,Customers!$A$1:$I$721,9,FALSE)</f>
        <v>Individual</v>
      </c>
      <c r="Q918" s="3" t="s">
        <v>16</v>
      </c>
      <c r="R918" s="3" t="str" cm="1">
        <f t="array" ref="R918:Y918">VLOOKUP($Q918,Cars[],{2,3,4,5,6,7,8,9},FALSE)</f>
        <v>Mahindra</v>
      </c>
      <c r="S918" s="3" t="str">
        <v>Bolero</v>
      </c>
      <c r="T918" s="3" t="str">
        <v>SUV</v>
      </c>
      <c r="U918" s="3" t="str">
        <v>Diesel</v>
      </c>
      <c r="V918" s="3" t="str">
        <v>Manual</v>
      </c>
      <c r="W918" s="3">
        <v>1000000</v>
      </c>
      <c r="X918" s="3">
        <v>2019</v>
      </c>
      <c r="Y918" s="3">
        <v>3</v>
      </c>
      <c r="Z918" s="3" t="s">
        <v>134</v>
      </c>
      <c r="AA918" s="3" t="str">
        <f>VLOOKUP(Z918,Dealers[],5,FALSE)</f>
        <v>East</v>
      </c>
      <c r="AB918" s="3" t="str" cm="1">
        <f t="array" ref="AB918:AE918">VLOOKUP($Z918,Dealers[],{2,7,8,9},FALSE)</f>
        <v>Guwahati Automobiles</v>
      </c>
      <c r="AC918" s="3">
        <v>2005</v>
      </c>
      <c r="AD918" s="3">
        <v>12000</v>
      </c>
      <c r="AE918" s="3">
        <v>4.4000000000000004</v>
      </c>
      <c r="AF918" s="3" t="s">
        <v>183</v>
      </c>
      <c r="AG918" s="3" t="str">
        <f>VLOOKUP($AF918,SalesPerson[],2,FALSE)</f>
        <v>Varun Yadav</v>
      </c>
      <c r="AH918" s="3">
        <f>_xlfn.XLOOKUP(AG918,Salespersons!$B:$B,Salespersons!$G:$G,,0)</f>
        <v>6</v>
      </c>
      <c r="AI918" s="3" t="str">
        <f>_xlfn.XLOOKUP(AG918,Salespersons!$B:$B,Salespersons!$I:$I,,0)</f>
        <v>True</v>
      </c>
      <c r="AJ918" s="3" t="s">
        <v>78</v>
      </c>
      <c r="AK918" s="14">
        <f t="shared" si="84"/>
        <v>2.8000000000000001E-2</v>
      </c>
      <c r="AL918" s="5">
        <v>28000</v>
      </c>
      <c r="AM918" s="5">
        <f t="shared" si="85"/>
        <v>972000</v>
      </c>
      <c r="AN918" s="16">
        <f t="shared" si="89"/>
        <v>9.7200000000000006</v>
      </c>
      <c r="AO918" s="3" t="s">
        <v>20</v>
      </c>
      <c r="AP918" s="3" t="s">
        <v>21</v>
      </c>
      <c r="AQ918" s="3" t="s">
        <v>22</v>
      </c>
      <c r="AR918" s="3" t="s">
        <v>47</v>
      </c>
      <c r="AS918" s="3" t="str" cm="1">
        <f t="array" ref="AS918:AW918">VLOOKUP($A918,Feedback[],{2,4,5,6,7},FALSE)</f>
        <v>FB0472</v>
      </c>
      <c r="AT918" s="3">
        <v>4</v>
      </c>
      <c r="AU918" s="3">
        <v>10</v>
      </c>
      <c r="AV918" s="3" t="str">
        <v>Phone</v>
      </c>
      <c r="AW918" s="3" t="str">
        <v>None</v>
      </c>
    </row>
    <row r="919" spans="1:49" x14ac:dyDescent="0.3">
      <c r="A919" s="3" t="s">
        <v>1614</v>
      </c>
      <c r="B919" s="4">
        <v>46222</v>
      </c>
      <c r="C919" s="4" t="str">
        <f t="shared" si="86"/>
        <v>Jul</v>
      </c>
      <c r="D919" s="4" t="str">
        <f t="shared" si="87"/>
        <v>2026</v>
      </c>
      <c r="E919" s="4">
        <v>46254</v>
      </c>
      <c r="F919" s="3" t="s">
        <v>23</v>
      </c>
      <c r="G919" s="3">
        <f t="shared" si="88"/>
        <v>32</v>
      </c>
      <c r="H919" s="3" t="s">
        <v>959</v>
      </c>
      <c r="I919" s="3" t="str">
        <f>VLOOKUP($H919,Customers!$A$1:$I$721,2,FALSE)</f>
        <v>Faisal Malhotra</v>
      </c>
      <c r="J919" s="3" t="str">
        <f>VLOOKUP($H919,Customers!$A$1:$I$721,3,FALSE)</f>
        <v>Male</v>
      </c>
      <c r="K919" s="3">
        <f>VLOOKUP($H919,Customers!$A$1:$I$721,4,FALSE)</f>
        <v>43</v>
      </c>
      <c r="L919" s="3" t="str">
        <f>VLOOKUP($H919,Customers!$A$1:$I$721,5,FALSE)</f>
        <v>Kolkata</v>
      </c>
      <c r="M919" s="3" t="str">
        <f>VLOOKUP($H919,Customers!$A$1:$I$721,6,FALSE)</f>
        <v>West Bengal</v>
      </c>
      <c r="N919" s="3" t="str">
        <f>VLOOKUP($H919,Customers!$A$1:$I$721,7,FALSE)</f>
        <v>Business Owner</v>
      </c>
      <c r="O919" s="3">
        <f>VLOOKUP($H919,Customers!$A$1:$I$721,8,FALSE)</f>
        <v>2140000</v>
      </c>
      <c r="P919" s="3" t="str">
        <f>VLOOKUP($H919,Customers!$A$1:$I$721,9,FALSE)</f>
        <v>Individual</v>
      </c>
      <c r="Q919" s="3" t="s">
        <v>56</v>
      </c>
      <c r="R919" s="3" t="str" cm="1">
        <f t="array" ref="R919:Y919">VLOOKUP($Q919,Cars[],{2,3,4,5,6,7,8,9},FALSE)</f>
        <v>Maruti Suzuki</v>
      </c>
      <c r="S919" s="3" t="str">
        <v>Baleno</v>
      </c>
      <c r="T919" s="3" t="str">
        <v>Hatchback</v>
      </c>
      <c r="U919" s="3" t="str">
        <v>Petrol</v>
      </c>
      <c r="V919" s="3" t="str">
        <v>Automatic</v>
      </c>
      <c r="W919" s="3">
        <v>760000</v>
      </c>
      <c r="X919" s="3">
        <v>2022</v>
      </c>
      <c r="Y919" s="3">
        <v>2</v>
      </c>
      <c r="Z919" s="3" t="s">
        <v>402</v>
      </c>
      <c r="AA919" s="3" t="str">
        <f>VLOOKUP(Z919,Dealers[],5,FALSE)</f>
        <v>East</v>
      </c>
      <c r="AB919" s="3" t="str" cm="1">
        <f t="array" ref="AB919:AE919">VLOOKUP($Z919,Dealers[],{2,7,8,9},FALSE)</f>
        <v>Kolkata Car World</v>
      </c>
      <c r="AC919" s="3">
        <v>2012</v>
      </c>
      <c r="AD919" s="3">
        <v>4500</v>
      </c>
      <c r="AE919" s="3">
        <v>4.0999999999999996</v>
      </c>
      <c r="AF919" s="3" t="s">
        <v>479</v>
      </c>
      <c r="AG919" s="3" t="str">
        <f>VLOOKUP($AF919,SalesPerson[],2,FALSE)</f>
        <v>Tarun Shah</v>
      </c>
      <c r="AH919" s="3">
        <f>_xlfn.XLOOKUP(AG919,Salespersons!$B:$B,Salespersons!$G:$G,,0)</f>
        <v>4</v>
      </c>
      <c r="AI919" s="3" t="str">
        <f>_xlfn.XLOOKUP(AG919,Salespersons!$B:$B,Salespersons!$I:$I,,0)</f>
        <v>True</v>
      </c>
      <c r="AJ919" s="3" t="s">
        <v>45</v>
      </c>
      <c r="AK919" s="14">
        <f t="shared" si="84"/>
        <v>1.9736842105263157E-2</v>
      </c>
      <c r="AL919" s="5">
        <v>15000</v>
      </c>
      <c r="AM919" s="5">
        <f t="shared" si="85"/>
        <v>745000</v>
      </c>
      <c r="AN919" s="16">
        <f t="shared" si="89"/>
        <v>7.45</v>
      </c>
      <c r="AO919" s="3" t="s">
        <v>31</v>
      </c>
      <c r="AP919" s="3" t="s">
        <v>39</v>
      </c>
      <c r="AQ919" s="3" t="s">
        <v>46</v>
      </c>
      <c r="AR919" s="3" t="s">
        <v>24</v>
      </c>
      <c r="AS919" s="3" t="s">
        <v>4646</v>
      </c>
      <c r="AT919" s="3" t="s">
        <v>4646</v>
      </c>
      <c r="AU919" s="3" t="s">
        <v>4646</v>
      </c>
      <c r="AV919" s="3" t="s">
        <v>4646</v>
      </c>
      <c r="AW919" s="3" t="s">
        <v>4646</v>
      </c>
    </row>
    <row r="920" spans="1:49" x14ac:dyDescent="0.3">
      <c r="A920" s="3" t="s">
        <v>1615</v>
      </c>
      <c r="B920" s="4">
        <v>46222</v>
      </c>
      <c r="C920" s="4" t="str">
        <f t="shared" si="86"/>
        <v>Jul</v>
      </c>
      <c r="D920" s="4" t="str">
        <f t="shared" si="87"/>
        <v>2026</v>
      </c>
      <c r="E920" s="4">
        <v>46252</v>
      </c>
      <c r="F920" s="3" t="s">
        <v>23</v>
      </c>
      <c r="G920" s="3">
        <f t="shared" si="88"/>
        <v>30</v>
      </c>
      <c r="H920" s="3" t="s">
        <v>1616</v>
      </c>
      <c r="I920" s="3" t="str">
        <f>VLOOKUP($H920,Customers!$A$1:$I$721,2,FALSE)</f>
        <v>Dinesh Chauhan</v>
      </c>
      <c r="J920" s="3" t="str">
        <f>VLOOKUP($H920,Customers!$A$1:$I$721,3,FALSE)</f>
        <v>Male</v>
      </c>
      <c r="K920" s="3">
        <f>VLOOKUP($H920,Customers!$A$1:$I$721,4,FALSE)</f>
        <v>42</v>
      </c>
      <c r="L920" s="3" t="str">
        <f>VLOOKUP($H920,Customers!$A$1:$I$721,5,FALSE)</f>
        <v>Bhopal</v>
      </c>
      <c r="M920" s="3" t="str">
        <f>VLOOKUP($H920,Customers!$A$1:$I$721,6,FALSE)</f>
        <v>Madhya Pradesh</v>
      </c>
      <c r="N920" s="3" t="str">
        <f>VLOOKUP($H920,Customers!$A$1:$I$721,7,FALSE)</f>
        <v>Business Owner</v>
      </c>
      <c r="O920" s="3">
        <f>VLOOKUP($H920,Customers!$A$1:$I$721,8,FALSE)</f>
        <v>1900000</v>
      </c>
      <c r="P920" s="3" t="str">
        <f>VLOOKUP($H920,Customers!$A$1:$I$721,9,FALSE)</f>
        <v>Individual</v>
      </c>
      <c r="Q920" s="3" t="s">
        <v>379</v>
      </c>
      <c r="R920" s="3" t="str" cm="1">
        <f t="array" ref="R920:Y920">VLOOKUP($Q920,Cars[],{2,3,4,5,6,7,8,9},FALSE)</f>
        <v>Mahindra</v>
      </c>
      <c r="S920" s="3" t="str">
        <v>Scorpio-N</v>
      </c>
      <c r="T920" s="3" t="str">
        <v>SUV</v>
      </c>
      <c r="U920" s="3" t="str">
        <v>Diesel</v>
      </c>
      <c r="V920" s="3" t="str">
        <v>Automatic</v>
      </c>
      <c r="W920" s="3">
        <v>1500000</v>
      </c>
      <c r="X920" s="3">
        <v>2022</v>
      </c>
      <c r="Y920" s="3">
        <v>4</v>
      </c>
      <c r="Z920" s="3" t="s">
        <v>73</v>
      </c>
      <c r="AA920" s="3" t="str">
        <f>VLOOKUP(Z920,Dealers[],5,FALSE)</f>
        <v>Central</v>
      </c>
      <c r="AB920" s="3" t="str" cm="1">
        <f t="array" ref="AB920:AE920">VLOOKUP($Z920,Dealers[],{2,7,8,9},FALSE)</f>
        <v>Indore Wheels</v>
      </c>
      <c r="AC920" s="3">
        <v>2019</v>
      </c>
      <c r="AD920" s="3">
        <v>3000</v>
      </c>
      <c r="AE920" s="3">
        <v>4.7</v>
      </c>
      <c r="AF920" s="3" t="s">
        <v>300</v>
      </c>
      <c r="AG920" s="3" t="str">
        <f>VLOOKUP($AF920,SalesPerson[],2,FALSE)</f>
        <v>Faisal Shah</v>
      </c>
      <c r="AH920" s="3">
        <f>_xlfn.XLOOKUP(AG920,Salespersons!$B:$B,Salespersons!$G:$G,,0)</f>
        <v>6</v>
      </c>
      <c r="AI920" s="3" t="str">
        <f>_xlfn.XLOOKUP(AG920,Salespersons!$B:$B,Salespersons!$I:$I,,0)</f>
        <v>True</v>
      </c>
      <c r="AJ920" s="3" t="s">
        <v>30</v>
      </c>
      <c r="AK920" s="14">
        <f t="shared" si="84"/>
        <v>1.7333333333333333E-2</v>
      </c>
      <c r="AL920" s="5">
        <v>26000</v>
      </c>
      <c r="AM920" s="5">
        <f t="shared" si="85"/>
        <v>1474000</v>
      </c>
      <c r="AN920" s="16">
        <f t="shared" si="89"/>
        <v>14.74</v>
      </c>
      <c r="AO920" s="3" t="s">
        <v>20</v>
      </c>
      <c r="AP920" s="3" t="s">
        <v>21</v>
      </c>
      <c r="AQ920" s="3" t="s">
        <v>46</v>
      </c>
      <c r="AR920" s="3" t="s">
        <v>24</v>
      </c>
      <c r="AS920" s="3" t="s">
        <v>4646</v>
      </c>
      <c r="AT920" s="3" t="s">
        <v>4646</v>
      </c>
      <c r="AU920" s="3" t="s">
        <v>4646</v>
      </c>
      <c r="AV920" s="3" t="s">
        <v>4646</v>
      </c>
      <c r="AW920" s="3" t="s">
        <v>4646</v>
      </c>
    </row>
    <row r="921" spans="1:49" x14ac:dyDescent="0.3">
      <c r="A921" s="3" t="s">
        <v>1617</v>
      </c>
      <c r="B921" s="4">
        <v>46222</v>
      </c>
      <c r="C921" s="4" t="str">
        <f t="shared" si="86"/>
        <v>Jul</v>
      </c>
      <c r="D921" s="4" t="str">
        <f t="shared" si="87"/>
        <v>2026</v>
      </c>
      <c r="E921" s="4">
        <v>46227</v>
      </c>
      <c r="F921" s="3" t="s">
        <v>23</v>
      </c>
      <c r="G921" s="3">
        <f t="shared" si="88"/>
        <v>5</v>
      </c>
      <c r="H921" s="3" t="s">
        <v>1618</v>
      </c>
      <c r="I921" s="3" t="str">
        <f>VLOOKUP($H921,Customers!$A$1:$I$721,2,FALSE)</f>
        <v>Faisal Das</v>
      </c>
      <c r="J921" s="3" t="str">
        <f>VLOOKUP($H921,Customers!$A$1:$I$721,3,FALSE)</f>
        <v>Male</v>
      </c>
      <c r="K921" s="3">
        <f>VLOOKUP($H921,Customers!$A$1:$I$721,4,FALSE)</f>
        <v>59</v>
      </c>
      <c r="L921" s="3" t="str">
        <f>VLOOKUP($H921,Customers!$A$1:$I$721,5,FALSE)</f>
        <v>Bhubaneswar</v>
      </c>
      <c r="M921" s="3" t="str">
        <f>VLOOKUP($H921,Customers!$A$1:$I$721,6,FALSE)</f>
        <v>Odisha</v>
      </c>
      <c r="N921" s="3" t="str">
        <f>VLOOKUP($H921,Customers!$A$1:$I$721,7,FALSE)</f>
        <v>Self-Employed Professional</v>
      </c>
      <c r="O921" s="3">
        <f>VLOOKUP($H921,Customers!$A$1:$I$721,8,FALSE)</f>
        <v>2710000</v>
      </c>
      <c r="P921" s="3" t="str">
        <f>VLOOKUP($H921,Customers!$A$1:$I$721,9,FALSE)</f>
        <v>Individual</v>
      </c>
      <c r="Q921" s="3" t="s">
        <v>36</v>
      </c>
      <c r="R921" s="3" t="str" cm="1">
        <f t="array" ref="R921:Y921">VLOOKUP($Q921,Cars[],{2,3,4,5,6,7,8,9},FALSE)</f>
        <v>Tata</v>
      </c>
      <c r="S921" s="3" t="str">
        <v>Punch</v>
      </c>
      <c r="T921" s="3" t="str">
        <v>SUV</v>
      </c>
      <c r="U921" s="3" t="str">
        <v>Petrol</v>
      </c>
      <c r="V921" s="3" t="str">
        <v>Manual</v>
      </c>
      <c r="W921" s="3">
        <v>650000</v>
      </c>
      <c r="X921" s="3">
        <v>2021</v>
      </c>
      <c r="Y921" s="3">
        <v>3</v>
      </c>
      <c r="Z921" s="3" t="s">
        <v>51</v>
      </c>
      <c r="AA921" s="3" t="str">
        <f>VLOOKUP(Z921,Dealers[],5,FALSE)</f>
        <v>North</v>
      </c>
      <c r="AB921" s="3" t="str" cm="1">
        <f t="array" ref="AB921:AE921">VLOOKUP($Z921,Dealers[],{2,7,8,9},FALSE)</f>
        <v>Panipat Motors</v>
      </c>
      <c r="AC921" s="3">
        <v>2012</v>
      </c>
      <c r="AD921" s="3">
        <v>10000</v>
      </c>
      <c r="AE921" s="3">
        <v>4.2</v>
      </c>
      <c r="AF921" s="3" t="s">
        <v>118</v>
      </c>
      <c r="AG921" s="3" t="str">
        <f>VLOOKUP($AF921,SalesPerson[],2,FALSE)</f>
        <v>Rahul Rao</v>
      </c>
      <c r="AH921" s="3">
        <f>_xlfn.XLOOKUP(AG921,Salespersons!$B:$B,Salespersons!$G:$G,,0)</f>
        <v>5</v>
      </c>
      <c r="AI921" s="3" t="str">
        <f>_xlfn.XLOOKUP(AG921,Salespersons!$B:$B,Salespersons!$I:$I,,0)</f>
        <v>True</v>
      </c>
      <c r="AJ921" s="3" t="s">
        <v>78</v>
      </c>
      <c r="AK921" s="14">
        <f t="shared" si="84"/>
        <v>4.1538461538461538E-2</v>
      </c>
      <c r="AL921" s="5">
        <v>27000</v>
      </c>
      <c r="AM921" s="5">
        <f t="shared" si="85"/>
        <v>623000</v>
      </c>
      <c r="AN921" s="16">
        <f t="shared" si="89"/>
        <v>6.23</v>
      </c>
      <c r="AO921" s="3" t="s">
        <v>31</v>
      </c>
      <c r="AP921" s="3" t="s">
        <v>100</v>
      </c>
      <c r="AQ921" s="3" t="s">
        <v>46</v>
      </c>
      <c r="AR921" s="3" t="s">
        <v>47</v>
      </c>
      <c r="AS921" s="3" t="str" cm="1">
        <f t="array" ref="AS921:AW921">VLOOKUP($A921,Feedback[],{2,4,5,6,7},FALSE)</f>
        <v>FB0473</v>
      </c>
      <c r="AT921" s="3">
        <v>4</v>
      </c>
      <c r="AU921" s="3">
        <v>9</v>
      </c>
      <c r="AV921" s="3" t="str">
        <v>Online Survey</v>
      </c>
      <c r="AW921" s="3" t="str">
        <v>None</v>
      </c>
    </row>
    <row r="922" spans="1:49" x14ac:dyDescent="0.3">
      <c r="A922" s="3" t="s">
        <v>1619</v>
      </c>
      <c r="B922" s="4">
        <v>46226</v>
      </c>
      <c r="C922" s="4" t="str">
        <f t="shared" si="86"/>
        <v>Jul</v>
      </c>
      <c r="D922" s="4" t="str">
        <f t="shared" si="87"/>
        <v>2026</v>
      </c>
      <c r="E922" s="4">
        <v>46240</v>
      </c>
      <c r="F922" s="3" t="s">
        <v>23</v>
      </c>
      <c r="G922" s="3">
        <f t="shared" si="88"/>
        <v>14</v>
      </c>
      <c r="H922" s="3" t="s">
        <v>1200</v>
      </c>
      <c r="I922" s="3" t="str">
        <f>VLOOKUP($H922,Customers!$A$1:$I$721,2,FALSE)</f>
        <v>Akash Khanna</v>
      </c>
      <c r="J922" s="3" t="str">
        <f>VLOOKUP($H922,Customers!$A$1:$I$721,3,FALSE)</f>
        <v>Male</v>
      </c>
      <c r="K922" s="3">
        <f>VLOOKUP($H922,Customers!$A$1:$I$721,4,FALSE)</f>
        <v>28</v>
      </c>
      <c r="L922" s="3" t="str">
        <f>VLOOKUP($H922,Customers!$A$1:$I$721,5,FALSE)</f>
        <v>Bengaluru</v>
      </c>
      <c r="M922" s="3" t="str">
        <f>VLOOKUP($H922,Customers!$A$1:$I$721,6,FALSE)</f>
        <v>Karnataka</v>
      </c>
      <c r="N922" s="3" t="str">
        <f>VLOOKUP($H922,Customers!$A$1:$I$721,7,FALSE)</f>
        <v>Self-Employed Professional</v>
      </c>
      <c r="O922" s="3">
        <f>VLOOKUP($H922,Customers!$A$1:$I$721,8,FALSE)</f>
        <v>1460000</v>
      </c>
      <c r="P922" s="3" t="str">
        <f>VLOOKUP($H922,Customers!$A$1:$I$721,9,FALSE)</f>
        <v>Individual</v>
      </c>
      <c r="Q922" s="3" t="s">
        <v>50</v>
      </c>
      <c r="R922" s="3" t="str" cm="1">
        <f t="array" ref="R922:Y922">VLOOKUP($Q922,Cars[],{2,3,4,5,6,7,8,9},FALSE)</f>
        <v>Hyundai</v>
      </c>
      <c r="S922" s="3" t="str">
        <v>Venue</v>
      </c>
      <c r="T922" s="3" t="str">
        <v>SUV</v>
      </c>
      <c r="U922" s="3" t="str">
        <v>Petrol</v>
      </c>
      <c r="V922" s="3" t="str">
        <v>Manual</v>
      </c>
      <c r="W922" s="3">
        <v>800000</v>
      </c>
      <c r="X922" s="3">
        <v>2022</v>
      </c>
      <c r="Y922" s="3">
        <v>3</v>
      </c>
      <c r="Z922" s="3" t="s">
        <v>126</v>
      </c>
      <c r="AA922" s="3" t="str">
        <f>VLOOKUP(Z922,Dealers[],5,FALSE)</f>
        <v>South</v>
      </c>
      <c r="AB922" s="3" t="str" cm="1">
        <f t="array" ref="AB922:AE922">VLOOKUP($Z922,Dealers[],{2,7,8,9},FALSE)</f>
        <v>Bengaluru Auto Hub</v>
      </c>
      <c r="AC922" s="3">
        <v>2013</v>
      </c>
      <c r="AD922" s="3">
        <v>12000</v>
      </c>
      <c r="AE922" s="3">
        <v>4.4000000000000004</v>
      </c>
      <c r="AF922" s="3" t="s">
        <v>156</v>
      </c>
      <c r="AG922" s="3" t="str">
        <f>VLOOKUP($AF922,SalesPerson[],2,FALSE)</f>
        <v>Yash Singh</v>
      </c>
      <c r="AH922" s="3">
        <f>_xlfn.XLOOKUP(AG922,Salespersons!$B:$B,Salespersons!$G:$G,,0)</f>
        <v>4</v>
      </c>
      <c r="AI922" s="3" t="str">
        <f>_xlfn.XLOOKUP(AG922,Salespersons!$B:$B,Salespersons!$I:$I,,0)</f>
        <v>True</v>
      </c>
      <c r="AJ922" s="3" t="s">
        <v>268</v>
      </c>
      <c r="AK922" s="14">
        <f t="shared" si="84"/>
        <v>0</v>
      </c>
      <c r="AL922" s="5">
        <v>0</v>
      </c>
      <c r="AM922" s="5">
        <f t="shared" si="85"/>
        <v>800000</v>
      </c>
      <c r="AN922" s="16">
        <f t="shared" si="89"/>
        <v>8</v>
      </c>
      <c r="AO922" s="3" t="s">
        <v>95</v>
      </c>
      <c r="AP922" s="3" t="s">
        <v>39</v>
      </c>
      <c r="AQ922" s="3" t="s">
        <v>53</v>
      </c>
      <c r="AR922" s="3" t="s">
        <v>47</v>
      </c>
      <c r="AS922" s="3" t="str" cm="1">
        <f t="array" ref="AS922:AW922">VLOOKUP($A922,Feedback[],{2,4,5,6,7},FALSE)</f>
        <v>FB0474</v>
      </c>
      <c r="AT922" s="3">
        <v>5</v>
      </c>
      <c r="AU922" s="3">
        <v>10</v>
      </c>
      <c r="AV922" s="3" t="str">
        <v>Email</v>
      </c>
      <c r="AW922" s="3" t="str">
        <v>None</v>
      </c>
    </row>
    <row r="923" spans="1:49" x14ac:dyDescent="0.3">
      <c r="A923" s="3" t="s">
        <v>1620</v>
      </c>
      <c r="B923" s="4">
        <v>46227</v>
      </c>
      <c r="C923" s="4" t="str">
        <f t="shared" si="86"/>
        <v>Jul</v>
      </c>
      <c r="D923" s="4" t="str">
        <f t="shared" si="87"/>
        <v>2026</v>
      </c>
      <c r="E923" s="4">
        <v>46233</v>
      </c>
      <c r="F923" s="3" t="s">
        <v>23</v>
      </c>
      <c r="G923" s="3">
        <f t="shared" si="88"/>
        <v>6</v>
      </c>
      <c r="H923" s="3" t="s">
        <v>244</v>
      </c>
      <c r="I923" s="3" t="str">
        <f>VLOOKUP($H923,Customers!$A$1:$I$721,2,FALSE)</f>
        <v>Komal Shah</v>
      </c>
      <c r="J923" s="3" t="str">
        <f>VLOOKUP($H923,Customers!$A$1:$I$721,3,FALSE)</f>
        <v>Female</v>
      </c>
      <c r="K923" s="3">
        <f>VLOOKUP($H923,Customers!$A$1:$I$721,4,FALSE)</f>
        <v>24</v>
      </c>
      <c r="L923" s="3" t="str">
        <f>VLOOKUP($H923,Customers!$A$1:$I$721,5,FALSE)</f>
        <v>Chennai</v>
      </c>
      <c r="M923" s="3" t="str">
        <f>VLOOKUP($H923,Customers!$A$1:$I$721,6,FALSE)</f>
        <v>Tamil Nadu</v>
      </c>
      <c r="N923" s="3" t="str">
        <f>VLOOKUP($H923,Customers!$A$1:$I$721,7,FALSE)</f>
        <v>Salaried - Private</v>
      </c>
      <c r="O923" s="3">
        <f>VLOOKUP($H923,Customers!$A$1:$I$721,8,FALSE)</f>
        <v>640000</v>
      </c>
      <c r="P923" s="3" t="str">
        <f>VLOOKUP($H923,Customers!$A$1:$I$721,9,FALSE)</f>
        <v>Individual</v>
      </c>
      <c r="Q923" s="3" t="s">
        <v>213</v>
      </c>
      <c r="R923" s="3" t="str" cm="1">
        <f t="array" ref="R923:Y923">VLOOKUP($Q923,Cars[],{2,3,4,5,6,7,8,9},FALSE)</f>
        <v>Kia</v>
      </c>
      <c r="S923" s="3" t="str">
        <v>Sonet</v>
      </c>
      <c r="T923" s="3" t="str">
        <v>SUV</v>
      </c>
      <c r="U923" s="3" t="str">
        <v>Diesel</v>
      </c>
      <c r="V923" s="3" t="str">
        <v>Manual</v>
      </c>
      <c r="W923" s="3">
        <v>950000</v>
      </c>
      <c r="X923" s="3">
        <v>2024</v>
      </c>
      <c r="Y923" s="3">
        <v>4</v>
      </c>
      <c r="Z923" s="3" t="s">
        <v>186</v>
      </c>
      <c r="AA923" s="3" t="str">
        <f>VLOOKUP(Z923,Dealers[],5,FALSE)</f>
        <v>South</v>
      </c>
      <c r="AB923" s="3" t="str" cm="1">
        <f t="array" ref="AB923:AE923">VLOOKUP($Z923,Dealers[],{2,7,8,9},FALSE)</f>
        <v>Coimbatore Car World</v>
      </c>
      <c r="AC923" s="3">
        <v>2015</v>
      </c>
      <c r="AD923" s="3">
        <v>4500</v>
      </c>
      <c r="AE923" s="3">
        <v>4.3</v>
      </c>
      <c r="AF923" s="3" t="s">
        <v>187</v>
      </c>
      <c r="AG923" s="3" t="str">
        <f>VLOOKUP($AF923,SalesPerson[],2,FALSE)</f>
        <v>Arjun Verma</v>
      </c>
      <c r="AH923" s="3">
        <f>_xlfn.XLOOKUP(AG923,Salespersons!$B:$B,Salespersons!$G:$G,,0)</f>
        <v>4</v>
      </c>
      <c r="AI923" s="3" t="str">
        <f>_xlfn.XLOOKUP(AG923,Salespersons!$B:$B,Salespersons!$I:$I,,0)</f>
        <v>True</v>
      </c>
      <c r="AJ923" s="3" t="s">
        <v>59</v>
      </c>
      <c r="AK923" s="14">
        <f t="shared" si="84"/>
        <v>2.8421052631578948E-2</v>
      </c>
      <c r="AL923" s="5">
        <v>27000</v>
      </c>
      <c r="AM923" s="5">
        <f t="shared" si="85"/>
        <v>923000</v>
      </c>
      <c r="AN923" s="16">
        <f t="shared" si="89"/>
        <v>9.23</v>
      </c>
      <c r="AO923" s="3" t="s">
        <v>20</v>
      </c>
      <c r="AP923" s="3" t="s">
        <v>21</v>
      </c>
      <c r="AQ923" s="3" t="s">
        <v>119</v>
      </c>
      <c r="AR923" s="3" t="s">
        <v>24</v>
      </c>
      <c r="AS923" s="3" t="s">
        <v>4646</v>
      </c>
      <c r="AT923" s="3" t="s">
        <v>4646</v>
      </c>
      <c r="AU923" s="3" t="s">
        <v>4646</v>
      </c>
      <c r="AV923" s="3" t="s">
        <v>4646</v>
      </c>
      <c r="AW923" s="3" t="s">
        <v>4646</v>
      </c>
    </row>
    <row r="924" spans="1:49" x14ac:dyDescent="0.3">
      <c r="A924" s="3" t="s">
        <v>1621</v>
      </c>
      <c r="B924" s="4">
        <v>46228</v>
      </c>
      <c r="C924" s="4" t="str">
        <f t="shared" si="86"/>
        <v>Jul</v>
      </c>
      <c r="D924" s="4" t="str">
        <f t="shared" si="87"/>
        <v>2026</v>
      </c>
      <c r="E924" s="4">
        <v>46246</v>
      </c>
      <c r="F924" s="3" t="s">
        <v>23</v>
      </c>
      <c r="G924" s="3">
        <f t="shared" si="88"/>
        <v>18</v>
      </c>
      <c r="H924" s="3" t="s">
        <v>1622</v>
      </c>
      <c r="I924" s="3" t="str">
        <f>VLOOKUP($H924,Customers!$A$1:$I$721,2,FALSE)</f>
        <v>Tarun Khanna</v>
      </c>
      <c r="J924" s="3" t="str">
        <f>VLOOKUP($H924,Customers!$A$1:$I$721,3,FALSE)</f>
        <v>Male</v>
      </c>
      <c r="K924" s="3">
        <f>VLOOKUP($H924,Customers!$A$1:$I$721,4,FALSE)</f>
        <v>36</v>
      </c>
      <c r="L924" s="3" t="str">
        <f>VLOOKUP($H924,Customers!$A$1:$I$721,5,FALSE)</f>
        <v>Chandigarh</v>
      </c>
      <c r="M924" s="3" t="str">
        <f>VLOOKUP($H924,Customers!$A$1:$I$721,6,FALSE)</f>
        <v>Chandigarh</v>
      </c>
      <c r="N924" s="3" t="str">
        <f>VLOOKUP($H924,Customers!$A$1:$I$721,7,FALSE)</f>
        <v>Self-Employed Professional</v>
      </c>
      <c r="O924" s="3">
        <f>VLOOKUP($H924,Customers!$A$1:$I$721,8,FALSE)</f>
        <v>1270000</v>
      </c>
      <c r="P924" s="3" t="str">
        <f>VLOOKUP($H924,Customers!$A$1:$I$721,9,FALSE)</f>
        <v>Individual</v>
      </c>
      <c r="Q924" s="3" t="s">
        <v>67</v>
      </c>
      <c r="R924" s="3" t="str" cm="1">
        <f t="array" ref="R924:Y924">VLOOKUP($Q924,Cars[],{2,3,4,5,6,7,8,9},FALSE)</f>
        <v>Maruti Suzuki</v>
      </c>
      <c r="S924" s="3" t="str">
        <v>Dzire</v>
      </c>
      <c r="T924" s="3" t="str">
        <v>Sedan</v>
      </c>
      <c r="U924" s="3" t="str">
        <v>Petrol</v>
      </c>
      <c r="V924" s="3" t="str">
        <v>Manual</v>
      </c>
      <c r="W924" s="3">
        <v>690000</v>
      </c>
      <c r="X924" s="3">
        <v>2024</v>
      </c>
      <c r="Y924" s="3">
        <v>3</v>
      </c>
      <c r="Z924" s="3" t="s">
        <v>17</v>
      </c>
      <c r="AA924" s="3" t="str">
        <f>VLOOKUP(Z924,Dealers[],5,FALSE)</f>
        <v>North</v>
      </c>
      <c r="AB924" s="3" t="str" cm="1">
        <f t="array" ref="AB924:AE924">VLOOKUP($Z924,Dealers[],{2,7,8,9},FALSE)</f>
        <v>Chandigarh Car World</v>
      </c>
      <c r="AC924" s="3">
        <v>2018</v>
      </c>
      <c r="AD924" s="3">
        <v>4500</v>
      </c>
      <c r="AE924" s="3">
        <v>4</v>
      </c>
      <c r="AF924" s="3" t="s">
        <v>18</v>
      </c>
      <c r="AG924" s="3" t="str">
        <f>VLOOKUP($AF924,SalesPerson[],2,FALSE)</f>
        <v>Tarun Sharma</v>
      </c>
      <c r="AH924" s="3">
        <f>_xlfn.XLOOKUP(AG924,Salespersons!$B:$B,Salespersons!$G:$G,,0)</f>
        <v>7</v>
      </c>
      <c r="AI924" s="3" t="str">
        <f>_xlfn.XLOOKUP(AG924,Salespersons!$B:$B,Salespersons!$I:$I,,0)</f>
        <v>True</v>
      </c>
      <c r="AJ924" s="3" t="s">
        <v>253</v>
      </c>
      <c r="AK924" s="14">
        <f t="shared" si="84"/>
        <v>1.7391304347826087E-2</v>
      </c>
      <c r="AL924" s="5">
        <v>12000</v>
      </c>
      <c r="AM924" s="5">
        <f t="shared" si="85"/>
        <v>678000</v>
      </c>
      <c r="AN924" s="16">
        <f t="shared" si="89"/>
        <v>6.78</v>
      </c>
      <c r="AO924" s="3" t="s">
        <v>20</v>
      </c>
      <c r="AP924" s="3" t="s">
        <v>21</v>
      </c>
      <c r="AQ924" s="3" t="s">
        <v>86</v>
      </c>
      <c r="AR924" s="3" t="s">
        <v>24</v>
      </c>
      <c r="AS924" s="3" t="s">
        <v>4646</v>
      </c>
      <c r="AT924" s="3" t="s">
        <v>4646</v>
      </c>
      <c r="AU924" s="3" t="s">
        <v>4646</v>
      </c>
      <c r="AV924" s="3" t="s">
        <v>4646</v>
      </c>
      <c r="AW924" s="3" t="s">
        <v>4646</v>
      </c>
    </row>
    <row r="925" spans="1:49" x14ac:dyDescent="0.3">
      <c r="A925" s="3" t="s">
        <v>1623</v>
      </c>
      <c r="B925" s="4">
        <v>46228</v>
      </c>
      <c r="C925" s="4" t="str">
        <f t="shared" si="86"/>
        <v>Jul</v>
      </c>
      <c r="D925" s="4" t="str">
        <f t="shared" si="87"/>
        <v>2026</v>
      </c>
      <c r="E925" s="4">
        <v>46246</v>
      </c>
      <c r="F925" s="3" t="s">
        <v>23</v>
      </c>
      <c r="G925" s="3">
        <f t="shared" si="88"/>
        <v>18</v>
      </c>
      <c r="H925" s="3" t="s">
        <v>1255</v>
      </c>
      <c r="I925" s="3" t="str">
        <f>VLOOKUP($H925,Customers!$A$1:$I$721,2,FALSE)</f>
        <v>Karan Verma</v>
      </c>
      <c r="J925" s="3" t="str">
        <f>VLOOKUP($H925,Customers!$A$1:$I$721,3,FALSE)</f>
        <v>Male</v>
      </c>
      <c r="K925" s="3">
        <f>VLOOKUP($H925,Customers!$A$1:$I$721,4,FALSE)</f>
        <v>33</v>
      </c>
      <c r="L925" s="3" t="str">
        <f>VLOOKUP($H925,Customers!$A$1:$I$721,5,FALSE)</f>
        <v>Bhubaneswar</v>
      </c>
      <c r="M925" s="3" t="str">
        <f>VLOOKUP($H925,Customers!$A$1:$I$721,6,FALSE)</f>
        <v>Odisha</v>
      </c>
      <c r="N925" s="3" t="str">
        <f>VLOOKUP($H925,Customers!$A$1:$I$721,7,FALSE)</f>
        <v>Salaried - Private</v>
      </c>
      <c r="O925" s="3">
        <f>VLOOKUP($H925,Customers!$A$1:$I$721,8,FALSE)</f>
        <v>1260000</v>
      </c>
      <c r="P925" s="3" t="str">
        <f>VLOOKUP($H925,Customers!$A$1:$I$721,9,FALSE)</f>
        <v>Individual</v>
      </c>
      <c r="Q925" s="3" t="s">
        <v>103</v>
      </c>
      <c r="R925" s="3" t="str" cm="1">
        <f t="array" ref="R925:Y925">VLOOKUP($Q925,Cars[],{2,3,4,5,6,7,8,9},FALSE)</f>
        <v>Maruti Suzuki</v>
      </c>
      <c r="S925" s="3" t="str">
        <v>Ertiga</v>
      </c>
      <c r="T925" s="3" t="str">
        <v>MPV</v>
      </c>
      <c r="U925" s="3" t="str">
        <v>CNG</v>
      </c>
      <c r="V925" s="3" t="str">
        <v>Manual</v>
      </c>
      <c r="W925" s="3">
        <v>900000</v>
      </c>
      <c r="X925" s="3">
        <v>2022</v>
      </c>
      <c r="Y925" s="3">
        <v>3</v>
      </c>
      <c r="Z925" s="3" t="s">
        <v>63</v>
      </c>
      <c r="AA925" s="3" t="str">
        <f>VLOOKUP(Z925,Dealers[],5,FALSE)</f>
        <v>East</v>
      </c>
      <c r="AB925" s="3" t="str" cm="1">
        <f t="array" ref="AB925:AE925">VLOOKUP($Z925,Dealers[],{2,7,8,9},FALSE)</f>
        <v>Bhubaneswar Motors</v>
      </c>
      <c r="AC925" s="3">
        <v>2008</v>
      </c>
      <c r="AD925" s="3">
        <v>4500</v>
      </c>
      <c r="AE925" s="3">
        <v>4.3</v>
      </c>
      <c r="AF925" s="3" t="s">
        <v>259</v>
      </c>
      <c r="AG925" s="3" t="str">
        <f>VLOOKUP($AF925,SalesPerson[],2,FALSE)</f>
        <v>Siddharth Joshi</v>
      </c>
      <c r="AH925" s="3">
        <f>_xlfn.XLOOKUP(AG925,Salespersons!$B:$B,Salespersons!$G:$G,,0)</f>
        <v>8</v>
      </c>
      <c r="AI925" s="3" t="str">
        <f>_xlfn.XLOOKUP(AG925,Salespersons!$B:$B,Salespersons!$I:$I,,0)</f>
        <v>True</v>
      </c>
      <c r="AJ925" s="3" t="s">
        <v>75</v>
      </c>
      <c r="AK925" s="14">
        <f t="shared" si="84"/>
        <v>1.7777777777777778E-2</v>
      </c>
      <c r="AL925" s="5">
        <v>16000</v>
      </c>
      <c r="AM925" s="5">
        <f t="shared" si="85"/>
        <v>884000</v>
      </c>
      <c r="AN925" s="16">
        <f t="shared" si="89"/>
        <v>8.84</v>
      </c>
      <c r="AO925" s="3" t="s">
        <v>31</v>
      </c>
      <c r="AP925" s="3" t="s">
        <v>100</v>
      </c>
      <c r="AQ925" s="3" t="s">
        <v>46</v>
      </c>
      <c r="AR925" s="3" t="s">
        <v>24</v>
      </c>
      <c r="AS925" s="3" t="str" cm="1">
        <f t="array" ref="AS925:AW925">VLOOKUP($A925,Feedback[],{2,4,5,6,7},FALSE)</f>
        <v>FB0475</v>
      </c>
      <c r="AT925" s="3">
        <v>4</v>
      </c>
      <c r="AU925" s="3">
        <v>9</v>
      </c>
      <c r="AV925" s="3" t="str">
        <v>Phone</v>
      </c>
      <c r="AW925" s="3" t="str">
        <v>None</v>
      </c>
    </row>
    <row r="926" spans="1:49" x14ac:dyDescent="0.3">
      <c r="A926" s="3" t="s">
        <v>1624</v>
      </c>
      <c r="B926" s="4">
        <v>46229</v>
      </c>
      <c r="C926" s="4" t="str">
        <f t="shared" si="86"/>
        <v>Jul</v>
      </c>
      <c r="D926" s="4" t="str">
        <f t="shared" si="87"/>
        <v>2026</v>
      </c>
      <c r="E926" s="4">
        <v>46247</v>
      </c>
      <c r="F926" s="3" t="s">
        <v>23</v>
      </c>
      <c r="G926" s="3">
        <f t="shared" si="88"/>
        <v>18</v>
      </c>
      <c r="H926" s="3" t="s">
        <v>676</v>
      </c>
      <c r="I926" s="3" t="str">
        <f>VLOOKUP($H926,Customers!$A$1:$I$721,2,FALSE)</f>
        <v>Ayesha Rao</v>
      </c>
      <c r="J926" s="3" t="str">
        <f>VLOOKUP($H926,Customers!$A$1:$I$721,3,FALSE)</f>
        <v>Female</v>
      </c>
      <c r="K926" s="3">
        <f>VLOOKUP($H926,Customers!$A$1:$I$721,4,FALSE)</f>
        <v>41</v>
      </c>
      <c r="L926" s="3" t="str">
        <f>VLOOKUP($H926,Customers!$A$1:$I$721,5,FALSE)</f>
        <v>Bhopal</v>
      </c>
      <c r="M926" s="3" t="str">
        <f>VLOOKUP($H926,Customers!$A$1:$I$721,6,FALSE)</f>
        <v>Madhya Pradesh</v>
      </c>
      <c r="N926" s="3" t="str">
        <f>VLOOKUP($H926,Customers!$A$1:$I$721,7,FALSE)</f>
        <v>Teacher</v>
      </c>
      <c r="O926" s="3">
        <f>VLOOKUP($H926,Customers!$A$1:$I$721,8,FALSE)</f>
        <v>650000</v>
      </c>
      <c r="P926" s="3" t="str">
        <f>VLOOKUP($H926,Customers!$A$1:$I$721,9,FALSE)</f>
        <v>Individual</v>
      </c>
      <c r="Q926" s="3" t="s">
        <v>232</v>
      </c>
      <c r="R926" s="3" t="str" cm="1">
        <f t="array" ref="R926:Y926">VLOOKUP($Q926,Cars[],{2,3,4,5,6,7,8,9},FALSE)</f>
        <v>Mahindra</v>
      </c>
      <c r="S926" s="3" t="str">
        <v>XUV 3XO</v>
      </c>
      <c r="T926" s="3" t="str">
        <v>SUV</v>
      </c>
      <c r="U926" s="3" t="str">
        <v>Petrol</v>
      </c>
      <c r="V926" s="3" t="str">
        <v>Manual</v>
      </c>
      <c r="W926" s="3">
        <v>900000</v>
      </c>
      <c r="X926" s="3">
        <v>2024</v>
      </c>
      <c r="Y926" s="3">
        <v>3</v>
      </c>
      <c r="Z926" s="3" t="s">
        <v>73</v>
      </c>
      <c r="AA926" s="3" t="str">
        <f>VLOOKUP(Z926,Dealers[],5,FALSE)</f>
        <v>Central</v>
      </c>
      <c r="AB926" s="3" t="str" cm="1">
        <f t="array" ref="AB926:AE926">VLOOKUP($Z926,Dealers[],{2,7,8,9},FALSE)</f>
        <v>Indore Wheels</v>
      </c>
      <c r="AC926" s="3">
        <v>2019</v>
      </c>
      <c r="AD926" s="3">
        <v>3000</v>
      </c>
      <c r="AE926" s="3">
        <v>4.7</v>
      </c>
      <c r="AF926" s="3" t="s">
        <v>74</v>
      </c>
      <c r="AG926" s="3" t="str">
        <f>VLOOKUP($AF926,SalesPerson[],2,FALSE)</f>
        <v>Kunal Shah</v>
      </c>
      <c r="AH926" s="3">
        <f>_xlfn.XLOOKUP(AG926,Salespersons!$B:$B,Salespersons!$G:$G,,0)</f>
        <v>8</v>
      </c>
      <c r="AI926" s="3" t="str">
        <f>_xlfn.XLOOKUP(AG926,Salespersons!$B:$B,Salespersons!$I:$I,,0)</f>
        <v>True</v>
      </c>
      <c r="AJ926" s="3" t="s">
        <v>59</v>
      </c>
      <c r="AK926" s="14">
        <f t="shared" si="84"/>
        <v>4.8888888888888891E-2</v>
      </c>
      <c r="AL926" s="5">
        <v>44000</v>
      </c>
      <c r="AM926" s="5">
        <f t="shared" si="85"/>
        <v>856000</v>
      </c>
      <c r="AN926" s="16">
        <f t="shared" si="89"/>
        <v>8.56</v>
      </c>
      <c r="AO926" s="3" t="s">
        <v>20</v>
      </c>
      <c r="AP926" s="3" t="s">
        <v>21</v>
      </c>
      <c r="AQ926" s="3" t="s">
        <v>22</v>
      </c>
      <c r="AR926" s="3" t="s">
        <v>24</v>
      </c>
      <c r="AS926" s="3" t="s">
        <v>4646</v>
      </c>
      <c r="AT926" s="3" t="s">
        <v>4646</v>
      </c>
      <c r="AU926" s="3" t="s">
        <v>4646</v>
      </c>
      <c r="AV926" s="3" t="s">
        <v>4646</v>
      </c>
      <c r="AW926" s="3" t="s">
        <v>4646</v>
      </c>
    </row>
    <row r="927" spans="1:49" x14ac:dyDescent="0.3">
      <c r="A927" s="3" t="s">
        <v>1625</v>
      </c>
      <c r="B927" s="4">
        <v>46231</v>
      </c>
      <c r="C927" s="4" t="str">
        <f t="shared" si="86"/>
        <v>Jul</v>
      </c>
      <c r="D927" s="4" t="str">
        <f t="shared" si="87"/>
        <v>2026</v>
      </c>
      <c r="E927" s="4">
        <v>46244</v>
      </c>
      <c r="F927" s="3" t="s">
        <v>23</v>
      </c>
      <c r="G927" s="3">
        <f t="shared" si="88"/>
        <v>13</v>
      </c>
      <c r="H927" s="3" t="s">
        <v>741</v>
      </c>
      <c r="I927" s="3" t="str">
        <f>VLOOKUP($H927,Customers!$A$1:$I$721,2,FALSE)</f>
        <v>Ravi Saini</v>
      </c>
      <c r="J927" s="3" t="str">
        <f>VLOOKUP($H927,Customers!$A$1:$I$721,3,FALSE)</f>
        <v>Male</v>
      </c>
      <c r="K927" s="3">
        <f>VLOOKUP($H927,Customers!$A$1:$I$721,4,FALSE)</f>
        <v>50</v>
      </c>
      <c r="L927" s="3" t="str">
        <f>VLOOKUP($H927,Customers!$A$1:$I$721,5,FALSE)</f>
        <v>Chandigarh</v>
      </c>
      <c r="M927" s="3" t="str">
        <f>VLOOKUP($H927,Customers!$A$1:$I$721,6,FALSE)</f>
        <v>Chandigarh</v>
      </c>
      <c r="N927" s="3" t="str">
        <f>VLOOKUP($H927,Customers!$A$1:$I$721,7,FALSE)</f>
        <v>Salaried - Private</v>
      </c>
      <c r="O927" s="3">
        <f>VLOOKUP($H927,Customers!$A$1:$I$721,8,FALSE)</f>
        <v>1410000</v>
      </c>
      <c r="P927" s="3" t="str">
        <f>VLOOKUP($H927,Customers!$A$1:$I$721,9,FALSE)</f>
        <v>Individual</v>
      </c>
      <c r="Q927" s="3" t="s">
        <v>103</v>
      </c>
      <c r="R927" s="3" t="str" cm="1">
        <f t="array" ref="R927:Y927">VLOOKUP($Q927,Cars[],{2,3,4,5,6,7,8,9},FALSE)</f>
        <v>Maruti Suzuki</v>
      </c>
      <c r="S927" s="3" t="str">
        <v>Ertiga</v>
      </c>
      <c r="T927" s="3" t="str">
        <v>MPV</v>
      </c>
      <c r="U927" s="3" t="str">
        <v>CNG</v>
      </c>
      <c r="V927" s="3" t="str">
        <v>Manual</v>
      </c>
      <c r="W927" s="3">
        <v>900000</v>
      </c>
      <c r="X927" s="3">
        <v>2022</v>
      </c>
      <c r="Y927" s="3">
        <v>3</v>
      </c>
      <c r="Z927" s="3" t="s">
        <v>17</v>
      </c>
      <c r="AA927" s="3" t="str">
        <f>VLOOKUP(Z927,Dealers[],5,FALSE)</f>
        <v>North</v>
      </c>
      <c r="AB927" s="3" t="str" cm="1">
        <f t="array" ref="AB927:AE927">VLOOKUP($Z927,Dealers[],{2,7,8,9},FALSE)</f>
        <v>Chandigarh Car World</v>
      </c>
      <c r="AC927" s="3">
        <v>2018</v>
      </c>
      <c r="AD927" s="3">
        <v>4500</v>
      </c>
      <c r="AE927" s="3">
        <v>4</v>
      </c>
      <c r="AF927" s="3" t="s">
        <v>277</v>
      </c>
      <c r="AG927" s="3" t="str">
        <f>VLOOKUP($AF927,SalesPerson[],2,FALSE)</f>
        <v>Yash Shah</v>
      </c>
      <c r="AH927" s="3">
        <f>_xlfn.XLOOKUP(AG927,Salespersons!$B:$B,Salespersons!$G:$G,,0)</f>
        <v>7</v>
      </c>
      <c r="AI927" s="3" t="str">
        <f>_xlfn.XLOOKUP(AG927,Salespersons!$B:$B,Salespersons!$I:$I,,0)</f>
        <v>True</v>
      </c>
      <c r="AJ927" s="3" t="s">
        <v>78</v>
      </c>
      <c r="AK927" s="14">
        <f t="shared" si="84"/>
        <v>1.6666666666666666E-2</v>
      </c>
      <c r="AL927" s="5">
        <v>15000</v>
      </c>
      <c r="AM927" s="5">
        <f t="shared" si="85"/>
        <v>885000</v>
      </c>
      <c r="AN927" s="16">
        <f t="shared" si="89"/>
        <v>8.85</v>
      </c>
      <c r="AO927" s="3" t="s">
        <v>20</v>
      </c>
      <c r="AP927" s="3" t="s">
        <v>21</v>
      </c>
      <c r="AQ927" s="3" t="s">
        <v>122</v>
      </c>
      <c r="AR927" s="3" t="s">
        <v>24</v>
      </c>
      <c r="AS927" s="3" t="s">
        <v>4646</v>
      </c>
      <c r="AT927" s="3" t="s">
        <v>4646</v>
      </c>
      <c r="AU927" s="3" t="s">
        <v>4646</v>
      </c>
      <c r="AV927" s="3" t="s">
        <v>4646</v>
      </c>
      <c r="AW927" s="3" t="s">
        <v>4646</v>
      </c>
    </row>
    <row r="928" spans="1:49" x14ac:dyDescent="0.3">
      <c r="A928" s="3" t="s">
        <v>1626</v>
      </c>
      <c r="B928" s="4">
        <v>46232</v>
      </c>
      <c r="C928" s="4" t="str">
        <f t="shared" si="86"/>
        <v>Jul</v>
      </c>
      <c r="D928" s="4" t="str">
        <f t="shared" si="87"/>
        <v>2026</v>
      </c>
      <c r="E928" s="4">
        <v>46252</v>
      </c>
      <c r="F928" s="3" t="s">
        <v>23</v>
      </c>
      <c r="G928" s="3">
        <f t="shared" si="88"/>
        <v>20</v>
      </c>
      <c r="H928" s="3" t="s">
        <v>152</v>
      </c>
      <c r="I928" s="3" t="str">
        <f>VLOOKUP($H928,Customers!$A$1:$I$721,2,FALSE)</f>
        <v>Mohit Bose</v>
      </c>
      <c r="J928" s="3" t="str">
        <f>VLOOKUP($H928,Customers!$A$1:$I$721,3,FALSE)</f>
        <v>Male</v>
      </c>
      <c r="K928" s="3">
        <f>VLOOKUP($H928,Customers!$A$1:$I$721,4,FALSE)</f>
        <v>47</v>
      </c>
      <c r="L928" s="3" t="str">
        <f>VLOOKUP($H928,Customers!$A$1:$I$721,5,FALSE)</f>
        <v>Gurugram</v>
      </c>
      <c r="M928" s="3" t="str">
        <f>VLOOKUP($H928,Customers!$A$1:$I$721,6,FALSE)</f>
        <v>Haryana</v>
      </c>
      <c r="N928" s="3" t="str">
        <f>VLOOKUP($H928,Customers!$A$1:$I$721,7,FALSE)</f>
        <v>Retired</v>
      </c>
      <c r="O928" s="3">
        <f>VLOOKUP($H928,Customers!$A$1:$I$721,8,FALSE)</f>
        <v>350000</v>
      </c>
      <c r="P928" s="3" t="str">
        <f>VLOOKUP($H928,Customers!$A$1:$I$721,9,FALSE)</f>
        <v>Individual</v>
      </c>
      <c r="Q928" s="3" t="s">
        <v>108</v>
      </c>
      <c r="R928" s="3" t="str" cm="1">
        <f t="array" ref="R928:Y928">VLOOKUP($Q928,Cars[],{2,3,4,5,6,7,8,9},FALSE)</f>
        <v>Hyundai</v>
      </c>
      <c r="S928" s="3" t="str">
        <v>i10 Nios</v>
      </c>
      <c r="T928" s="3" t="str">
        <v>Hatchback</v>
      </c>
      <c r="U928" s="3" t="str">
        <v>Petrol</v>
      </c>
      <c r="V928" s="3" t="str">
        <v>Manual</v>
      </c>
      <c r="W928" s="3">
        <v>600000</v>
      </c>
      <c r="X928" s="3">
        <v>2023</v>
      </c>
      <c r="Y928" s="3">
        <v>3</v>
      </c>
      <c r="Z928" s="3" t="s">
        <v>51</v>
      </c>
      <c r="AA928" s="3" t="str">
        <f>VLOOKUP(Z928,Dealers[],5,FALSE)</f>
        <v>North</v>
      </c>
      <c r="AB928" s="3" t="str" cm="1">
        <f t="array" ref="AB928:AE928">VLOOKUP($Z928,Dealers[],{2,7,8,9},FALSE)</f>
        <v>Panipat Motors</v>
      </c>
      <c r="AC928" s="3">
        <v>2012</v>
      </c>
      <c r="AD928" s="3">
        <v>10000</v>
      </c>
      <c r="AE928" s="3">
        <v>4.2</v>
      </c>
      <c r="AF928" s="3" t="s">
        <v>52</v>
      </c>
      <c r="AG928" s="3" t="str">
        <f>VLOOKUP($AF928,SalesPerson[],2,FALSE)</f>
        <v>Yash Bose</v>
      </c>
      <c r="AH928" s="3">
        <f>_xlfn.XLOOKUP(AG928,Salespersons!$B:$B,Salespersons!$G:$G,,0)</f>
        <v>7</v>
      </c>
      <c r="AI928" s="3" t="str">
        <f>_xlfn.XLOOKUP(AG928,Salespersons!$B:$B,Salespersons!$I:$I,,0)</f>
        <v>True</v>
      </c>
      <c r="AJ928" s="3" t="s">
        <v>78</v>
      </c>
      <c r="AK928" s="14">
        <f t="shared" si="84"/>
        <v>0</v>
      </c>
      <c r="AL928" s="5">
        <v>0</v>
      </c>
      <c r="AM928" s="5">
        <f t="shared" si="85"/>
        <v>600000</v>
      </c>
      <c r="AN928" s="16">
        <f t="shared" si="89"/>
        <v>6</v>
      </c>
      <c r="AO928" s="3" t="s">
        <v>20</v>
      </c>
      <c r="AP928" s="3" t="s">
        <v>21</v>
      </c>
      <c r="AQ928" s="3" t="s">
        <v>22</v>
      </c>
      <c r="AR928" s="3" t="s">
        <v>47</v>
      </c>
      <c r="AS928" s="3" t="str" cm="1">
        <f t="array" ref="AS928:AW928">VLOOKUP($A928,Feedback[],{2,4,5,6,7},FALSE)</f>
        <v>FB0476</v>
      </c>
      <c r="AT928" s="3">
        <v>3</v>
      </c>
      <c r="AU928" s="3">
        <v>6</v>
      </c>
      <c r="AV928" s="3" t="str">
        <v>Email</v>
      </c>
      <c r="AW928" s="3" t="str">
        <v>Sales Experience</v>
      </c>
    </row>
    <row r="929" spans="1:49" x14ac:dyDescent="0.3">
      <c r="A929" s="3" t="s">
        <v>1627</v>
      </c>
      <c r="B929" s="4">
        <v>46234</v>
      </c>
      <c r="C929" s="4" t="str">
        <f t="shared" si="86"/>
        <v>Jul</v>
      </c>
      <c r="D929" s="4" t="str">
        <f t="shared" si="87"/>
        <v>2026</v>
      </c>
      <c r="E929" s="4">
        <v>46239</v>
      </c>
      <c r="F929" s="3" t="s">
        <v>23</v>
      </c>
      <c r="G929" s="3">
        <f t="shared" si="88"/>
        <v>5</v>
      </c>
      <c r="H929" s="3" t="s">
        <v>1622</v>
      </c>
      <c r="I929" s="3" t="str">
        <f>VLOOKUP($H929,Customers!$A$1:$I$721,2,FALSE)</f>
        <v>Tarun Khanna</v>
      </c>
      <c r="J929" s="3" t="str">
        <f>VLOOKUP($H929,Customers!$A$1:$I$721,3,FALSE)</f>
        <v>Male</v>
      </c>
      <c r="K929" s="3">
        <f>VLOOKUP($H929,Customers!$A$1:$I$721,4,FALSE)</f>
        <v>36</v>
      </c>
      <c r="L929" s="3" t="str">
        <f>VLOOKUP($H929,Customers!$A$1:$I$721,5,FALSE)</f>
        <v>Chandigarh</v>
      </c>
      <c r="M929" s="3" t="str">
        <f>VLOOKUP($H929,Customers!$A$1:$I$721,6,FALSE)</f>
        <v>Chandigarh</v>
      </c>
      <c r="N929" s="3" t="str">
        <f>VLOOKUP($H929,Customers!$A$1:$I$721,7,FALSE)</f>
        <v>Self-Employed Professional</v>
      </c>
      <c r="O929" s="3">
        <f>VLOOKUP($H929,Customers!$A$1:$I$721,8,FALSE)</f>
        <v>1270000</v>
      </c>
      <c r="P929" s="3" t="str">
        <f>VLOOKUP($H929,Customers!$A$1:$I$721,9,FALSE)</f>
        <v>Individual</v>
      </c>
      <c r="Q929" s="3" t="s">
        <v>195</v>
      </c>
      <c r="R929" s="3" t="str" cm="1">
        <f t="array" ref="R929:Y929">VLOOKUP($Q929,Cars[],{2,3,4,5,6,7,8,9},FALSE)</f>
        <v>Renault</v>
      </c>
      <c r="S929" s="3" t="str">
        <v>Kiger</v>
      </c>
      <c r="T929" s="3" t="str">
        <v>SUV</v>
      </c>
      <c r="U929" s="3" t="str">
        <v>Petrol</v>
      </c>
      <c r="V929" s="3" t="str">
        <v>Manual</v>
      </c>
      <c r="W929" s="3">
        <v>700000</v>
      </c>
      <c r="X929" s="3">
        <v>2021</v>
      </c>
      <c r="Y929" s="3">
        <v>4</v>
      </c>
      <c r="Z929" s="3" t="s">
        <v>17</v>
      </c>
      <c r="AA929" s="3" t="str">
        <f>VLOOKUP(Z929,Dealers[],5,FALSE)</f>
        <v>North</v>
      </c>
      <c r="AB929" s="3" t="str" cm="1">
        <f t="array" ref="AB929:AE929">VLOOKUP($Z929,Dealers[],{2,7,8,9},FALSE)</f>
        <v>Chandigarh Car World</v>
      </c>
      <c r="AC929" s="3">
        <v>2018</v>
      </c>
      <c r="AD929" s="3">
        <v>4500</v>
      </c>
      <c r="AE929" s="3">
        <v>4</v>
      </c>
      <c r="AF929" s="3" t="s">
        <v>18</v>
      </c>
      <c r="AG929" s="3" t="str">
        <f>VLOOKUP($AF929,SalesPerson[],2,FALSE)</f>
        <v>Tarun Sharma</v>
      </c>
      <c r="AH929" s="3">
        <f>_xlfn.XLOOKUP(AG929,Salespersons!$B:$B,Salespersons!$G:$G,,0)</f>
        <v>7</v>
      </c>
      <c r="AI929" s="3" t="str">
        <f>_xlfn.XLOOKUP(AG929,Salespersons!$B:$B,Salespersons!$I:$I,,0)</f>
        <v>True</v>
      </c>
      <c r="AJ929" s="3" t="s">
        <v>30</v>
      </c>
      <c r="AK929" s="14">
        <f t="shared" si="84"/>
        <v>0</v>
      </c>
      <c r="AL929" s="5">
        <v>0</v>
      </c>
      <c r="AM929" s="5">
        <f t="shared" si="85"/>
        <v>700000</v>
      </c>
      <c r="AN929" s="16">
        <f t="shared" si="89"/>
        <v>7</v>
      </c>
      <c r="AO929" s="3" t="s">
        <v>31</v>
      </c>
      <c r="AP929" s="3" t="s">
        <v>96</v>
      </c>
      <c r="AQ929" s="3" t="s">
        <v>46</v>
      </c>
      <c r="AR929" s="3" t="s">
        <v>24</v>
      </c>
      <c r="AS929" s="3" t="str" cm="1">
        <f t="array" ref="AS929:AW929">VLOOKUP($A929,Feedback[],{2,4,5,6,7},FALSE)</f>
        <v>FB0477</v>
      </c>
      <c r="AT929" s="3">
        <v>4</v>
      </c>
      <c r="AU929" s="3">
        <v>8</v>
      </c>
      <c r="AV929" s="3" t="str">
        <v>Email</v>
      </c>
      <c r="AW929" s="3" t="str">
        <v>None</v>
      </c>
    </row>
    <row r="930" spans="1:49" x14ac:dyDescent="0.3">
      <c r="A930" s="3" t="s">
        <v>1628</v>
      </c>
      <c r="B930" s="4">
        <v>46235</v>
      </c>
      <c r="C930" s="4" t="str">
        <f t="shared" si="86"/>
        <v>Aug</v>
      </c>
      <c r="D930" s="4" t="str">
        <f t="shared" si="87"/>
        <v>2026</v>
      </c>
      <c r="E930" s="4">
        <v>46246</v>
      </c>
      <c r="F930" s="3" t="s">
        <v>23</v>
      </c>
      <c r="G930" s="3">
        <f t="shared" si="88"/>
        <v>11</v>
      </c>
      <c r="H930" s="3" t="s">
        <v>1381</v>
      </c>
      <c r="I930" s="3" t="str">
        <f>VLOOKUP($H930,Customers!$A$1:$I$721,2,FALSE)</f>
        <v>Ashok Das</v>
      </c>
      <c r="J930" s="3" t="str">
        <f>VLOOKUP($H930,Customers!$A$1:$I$721,3,FALSE)</f>
        <v>Male</v>
      </c>
      <c r="K930" s="3">
        <f>VLOOKUP($H930,Customers!$A$1:$I$721,4,FALSE)</f>
        <v>46</v>
      </c>
      <c r="L930" s="3" t="str">
        <f>VLOOKUP($H930,Customers!$A$1:$I$721,5,FALSE)</f>
        <v>Mumbai</v>
      </c>
      <c r="M930" s="3" t="str">
        <f>VLOOKUP($H930,Customers!$A$1:$I$721,6,FALSE)</f>
        <v>Maharashtra</v>
      </c>
      <c r="N930" s="3" t="str">
        <f>VLOOKUP($H930,Customers!$A$1:$I$721,7,FALSE)</f>
        <v>Business Owner</v>
      </c>
      <c r="O930" s="3">
        <f>VLOOKUP($H930,Customers!$A$1:$I$721,8,FALSE)</f>
        <v>2070000</v>
      </c>
      <c r="P930" s="3" t="str">
        <f>VLOOKUP($H930,Customers!$A$1:$I$721,9,FALSE)</f>
        <v>Individual</v>
      </c>
      <c r="Q930" s="3" t="s">
        <v>67</v>
      </c>
      <c r="R930" s="3" t="str" cm="1">
        <f t="array" ref="R930:Y930">VLOOKUP($Q930,Cars[],{2,3,4,5,6,7,8,9},FALSE)</f>
        <v>Maruti Suzuki</v>
      </c>
      <c r="S930" s="3" t="str">
        <v>Dzire</v>
      </c>
      <c r="T930" s="3" t="str">
        <v>Sedan</v>
      </c>
      <c r="U930" s="3" t="str">
        <v>Petrol</v>
      </c>
      <c r="V930" s="3" t="str">
        <v>Manual</v>
      </c>
      <c r="W930" s="3">
        <v>690000</v>
      </c>
      <c r="X930" s="3">
        <v>2024</v>
      </c>
      <c r="Y930" s="3">
        <v>3</v>
      </c>
      <c r="Z930" s="3" t="s">
        <v>84</v>
      </c>
      <c r="AA930" s="3" t="str">
        <f>VLOOKUP(Z930,Dealers[],5,FALSE)</f>
        <v>West</v>
      </c>
      <c r="AB930" s="3" t="str" cm="1">
        <f t="array" ref="AB930:AE930">VLOOKUP($Z930,Dealers[],{2,7,8,9},FALSE)</f>
        <v>Pune Autoplex</v>
      </c>
      <c r="AC930" s="3">
        <v>2014</v>
      </c>
      <c r="AD930" s="3">
        <v>3000</v>
      </c>
      <c r="AE930" s="3">
        <v>4.5999999999999996</v>
      </c>
      <c r="AF930" s="3" t="s">
        <v>130</v>
      </c>
      <c r="AG930" s="3" t="str">
        <f>VLOOKUP($AF930,SalesPerson[],2,FALSE)</f>
        <v>Nitin Pillai</v>
      </c>
      <c r="AH930" s="3">
        <f>_xlfn.XLOOKUP(AG930,Salespersons!$B:$B,Salespersons!$G:$G,,0)</f>
        <v>6</v>
      </c>
      <c r="AI930" s="3" t="str">
        <f>_xlfn.XLOOKUP(AG930,Salespersons!$B:$B,Salespersons!$I:$I,,0)</f>
        <v>True</v>
      </c>
      <c r="AJ930" s="3" t="s">
        <v>78</v>
      </c>
      <c r="AK930" s="14">
        <f t="shared" si="84"/>
        <v>8.6956521739130436E-3</v>
      </c>
      <c r="AL930" s="5">
        <v>6000</v>
      </c>
      <c r="AM930" s="5">
        <f t="shared" si="85"/>
        <v>684000</v>
      </c>
      <c r="AN930" s="16">
        <f t="shared" si="89"/>
        <v>6.84</v>
      </c>
      <c r="AO930" s="3" t="s">
        <v>20</v>
      </c>
      <c r="AP930" s="3" t="s">
        <v>21</v>
      </c>
      <c r="AQ930" s="3" t="s">
        <v>122</v>
      </c>
      <c r="AR930" s="3" t="s">
        <v>47</v>
      </c>
      <c r="AS930" s="3" t="str" cm="1">
        <f t="array" ref="AS930:AW930">VLOOKUP($A930,Feedback[],{2,4,5,6,7},FALSE)</f>
        <v>FB0478</v>
      </c>
      <c r="AT930" s="3">
        <v>3</v>
      </c>
      <c r="AU930" s="3">
        <v>6</v>
      </c>
      <c r="AV930" s="3" t="str">
        <v>Email</v>
      </c>
      <c r="AW930" s="3" t="str">
        <v>None</v>
      </c>
    </row>
    <row r="931" spans="1:49" x14ac:dyDescent="0.3">
      <c r="A931" s="3" t="s">
        <v>1629</v>
      </c>
      <c r="B931" s="4">
        <v>46236</v>
      </c>
      <c r="C931" s="4" t="str">
        <f t="shared" si="86"/>
        <v>Aug</v>
      </c>
      <c r="D931" s="4" t="str">
        <f t="shared" si="87"/>
        <v>2026</v>
      </c>
      <c r="E931" s="4">
        <v>46242</v>
      </c>
      <c r="F931" s="3" t="s">
        <v>23</v>
      </c>
      <c r="G931" s="3">
        <f t="shared" si="88"/>
        <v>6</v>
      </c>
      <c r="H931" s="3" t="s">
        <v>717</v>
      </c>
      <c r="I931" s="3" t="str">
        <f>VLOOKUP($H931,Customers!$A$1:$I$721,2,FALSE)</f>
        <v>Rakesh Mehta</v>
      </c>
      <c r="J931" s="3" t="str">
        <f>VLOOKUP($H931,Customers!$A$1:$I$721,3,FALSE)</f>
        <v>Male</v>
      </c>
      <c r="K931" s="3">
        <f>VLOOKUP($H931,Customers!$A$1:$I$721,4,FALSE)</f>
        <v>36</v>
      </c>
      <c r="L931" s="3" t="str">
        <f>VLOOKUP($H931,Customers!$A$1:$I$721,5,FALSE)</f>
        <v>Noida</v>
      </c>
      <c r="M931" s="3" t="str">
        <f>VLOOKUP($H931,Customers!$A$1:$I$721,6,FALSE)</f>
        <v>Uttar Pradesh</v>
      </c>
      <c r="N931" s="3" t="str">
        <f>VLOOKUP($H931,Customers!$A$1:$I$721,7,FALSE)</f>
        <v>Engineer</v>
      </c>
      <c r="O931" s="3">
        <f>VLOOKUP($H931,Customers!$A$1:$I$721,8,FALSE)</f>
        <v>1600000</v>
      </c>
      <c r="P931" s="3" t="str">
        <f>VLOOKUP($H931,Customers!$A$1:$I$721,9,FALSE)</f>
        <v>Individual</v>
      </c>
      <c r="Q931" s="3" t="s">
        <v>103</v>
      </c>
      <c r="R931" s="3" t="str" cm="1">
        <f t="array" ref="R931:Y931">VLOOKUP($Q931,Cars[],{2,3,4,5,6,7,8,9},FALSE)</f>
        <v>Maruti Suzuki</v>
      </c>
      <c r="S931" s="3" t="str">
        <v>Ertiga</v>
      </c>
      <c r="T931" s="3" t="str">
        <v>MPV</v>
      </c>
      <c r="U931" s="3" t="str">
        <v>CNG</v>
      </c>
      <c r="V931" s="3" t="str">
        <v>Manual</v>
      </c>
      <c r="W931" s="3">
        <v>900000</v>
      </c>
      <c r="X931" s="3">
        <v>2022</v>
      </c>
      <c r="Y931" s="3">
        <v>3</v>
      </c>
      <c r="Z931" s="3" t="s">
        <v>112</v>
      </c>
      <c r="AA931" s="3" t="str">
        <f>VLOOKUP(Z931,Dealers[],5,FALSE)</f>
        <v>North</v>
      </c>
      <c r="AB931" s="3" t="str" cm="1">
        <f t="array" ref="AB931:AE931">VLOOKUP($Z931,Dealers[],{2,7,8,9},FALSE)</f>
        <v>Noida Car World</v>
      </c>
      <c r="AC931" s="3">
        <v>2007</v>
      </c>
      <c r="AD931" s="3">
        <v>10000</v>
      </c>
      <c r="AE931" s="3">
        <v>3.8</v>
      </c>
      <c r="AF931" s="3" t="s">
        <v>505</v>
      </c>
      <c r="AG931" s="3" t="str">
        <f>VLOOKUP($AF931,SalesPerson[],2,FALSE)</f>
        <v>Imran Patel</v>
      </c>
      <c r="AH931" s="3">
        <f>_xlfn.XLOOKUP(AG931,Salespersons!$B:$B,Salespersons!$G:$G,,0)</f>
        <v>5</v>
      </c>
      <c r="AI931" s="3" t="str">
        <f>_xlfn.XLOOKUP(AG931,Salespersons!$B:$B,Salespersons!$I:$I,,0)</f>
        <v>True</v>
      </c>
      <c r="AJ931" s="3" t="s">
        <v>45</v>
      </c>
      <c r="AK931" s="14">
        <f t="shared" si="84"/>
        <v>0</v>
      </c>
      <c r="AL931" s="5">
        <v>0</v>
      </c>
      <c r="AM931" s="5">
        <f t="shared" si="85"/>
        <v>900000</v>
      </c>
      <c r="AN931" s="16">
        <f t="shared" si="89"/>
        <v>9</v>
      </c>
      <c r="AO931" s="3" t="s">
        <v>20</v>
      </c>
      <c r="AP931" s="3" t="s">
        <v>21</v>
      </c>
      <c r="AQ931" s="3" t="s">
        <v>22</v>
      </c>
      <c r="AR931" s="3" t="s">
        <v>24</v>
      </c>
      <c r="AS931" s="3" t="str" cm="1">
        <f t="array" ref="AS931:AW931">VLOOKUP($A931,Feedback[],{2,4,5,6,7},FALSE)</f>
        <v>FB0479</v>
      </c>
      <c r="AT931" s="3">
        <v>5</v>
      </c>
      <c r="AU931" s="3">
        <v>9</v>
      </c>
      <c r="AV931" s="3" t="str">
        <v>Online Survey</v>
      </c>
      <c r="AW931" s="3" t="str">
        <v>None</v>
      </c>
    </row>
    <row r="932" spans="1:49" x14ac:dyDescent="0.3">
      <c r="A932" s="3" t="s">
        <v>1630</v>
      </c>
      <c r="B932" s="4">
        <v>46236</v>
      </c>
      <c r="C932" s="4" t="str">
        <f t="shared" si="86"/>
        <v>Aug</v>
      </c>
      <c r="D932" s="4" t="str">
        <f t="shared" si="87"/>
        <v>2026</v>
      </c>
      <c r="E932" s="4">
        <v>46264</v>
      </c>
      <c r="F932" s="3" t="s">
        <v>23</v>
      </c>
      <c r="G932" s="3">
        <f t="shared" si="88"/>
        <v>28</v>
      </c>
      <c r="H932" s="3" t="s">
        <v>1631</v>
      </c>
      <c r="I932" s="3" t="str">
        <f>VLOOKUP($H932,Customers!$A$1:$I$721,2,FALSE)</f>
        <v>Pradeep Singh</v>
      </c>
      <c r="J932" s="3" t="str">
        <f>VLOOKUP($H932,Customers!$A$1:$I$721,3,FALSE)</f>
        <v>Male</v>
      </c>
      <c r="K932" s="3">
        <f>VLOOKUP($H932,Customers!$A$1:$I$721,4,FALSE)</f>
        <v>32</v>
      </c>
      <c r="L932" s="3" t="str">
        <f>VLOOKUP($H932,Customers!$A$1:$I$721,5,FALSE)</f>
        <v>Chennai</v>
      </c>
      <c r="M932" s="3" t="str">
        <f>VLOOKUP($H932,Customers!$A$1:$I$721,6,FALSE)</f>
        <v>Tamil Nadu</v>
      </c>
      <c r="N932" s="3" t="str">
        <f>VLOOKUP($H932,Customers!$A$1:$I$721,7,FALSE)</f>
        <v>Business Owner</v>
      </c>
      <c r="O932" s="3">
        <f>VLOOKUP($H932,Customers!$A$1:$I$721,8,FALSE)</f>
        <v>2610000</v>
      </c>
      <c r="P932" s="3" t="str">
        <f>VLOOKUP($H932,Customers!$A$1:$I$721,9,FALSE)</f>
        <v>Corporate</v>
      </c>
      <c r="Q932" s="3" t="s">
        <v>56</v>
      </c>
      <c r="R932" s="3" t="str" cm="1">
        <f t="array" ref="R932:Y932">VLOOKUP($Q932,Cars[],{2,3,4,5,6,7,8,9},FALSE)</f>
        <v>Maruti Suzuki</v>
      </c>
      <c r="S932" s="3" t="str">
        <v>Baleno</v>
      </c>
      <c r="T932" s="3" t="str">
        <v>Hatchback</v>
      </c>
      <c r="U932" s="3" t="str">
        <v>Petrol</v>
      </c>
      <c r="V932" s="3" t="str">
        <v>Automatic</v>
      </c>
      <c r="W932" s="3">
        <v>760000</v>
      </c>
      <c r="X932" s="3">
        <v>2022</v>
      </c>
      <c r="Y932" s="3">
        <v>2</v>
      </c>
      <c r="Z932" s="3" t="s">
        <v>173</v>
      </c>
      <c r="AA932" s="3" t="str">
        <f>VLOOKUP(Z932,Dealers[],5,FALSE)</f>
        <v>South</v>
      </c>
      <c r="AB932" s="3" t="str" cm="1">
        <f t="array" ref="AB932:AE932">VLOOKUP($Z932,Dealers[],{2,7,8,9},FALSE)</f>
        <v>Chennai Wheels</v>
      </c>
      <c r="AC932" s="3">
        <v>2007</v>
      </c>
      <c r="AD932" s="3">
        <v>4500</v>
      </c>
      <c r="AE932" s="3">
        <v>4.7</v>
      </c>
      <c r="AF932" s="3" t="s">
        <v>447</v>
      </c>
      <c r="AG932" s="3" t="str">
        <f>VLOOKUP($AF932,SalesPerson[],2,FALSE)</f>
        <v>Karan Saini</v>
      </c>
      <c r="AH932" s="3">
        <f>_xlfn.XLOOKUP(AG932,Salespersons!$B:$B,Salespersons!$G:$G,,0)</f>
        <v>5</v>
      </c>
      <c r="AI932" s="3" t="str">
        <f>_xlfn.XLOOKUP(AG932,Salespersons!$B:$B,Salespersons!$I:$I,,0)</f>
        <v>True</v>
      </c>
      <c r="AJ932" s="3" t="s">
        <v>78</v>
      </c>
      <c r="AK932" s="14">
        <f t="shared" si="84"/>
        <v>4.4736842105263158E-2</v>
      </c>
      <c r="AL932" s="5">
        <v>34000</v>
      </c>
      <c r="AM932" s="5">
        <f t="shared" si="85"/>
        <v>726000</v>
      </c>
      <c r="AN932" s="16">
        <f t="shared" si="89"/>
        <v>7.26</v>
      </c>
      <c r="AO932" s="3" t="s">
        <v>202</v>
      </c>
      <c r="AP932" s="3" t="s">
        <v>96</v>
      </c>
      <c r="AQ932" s="3" t="s">
        <v>119</v>
      </c>
      <c r="AR932" s="3" t="s">
        <v>24</v>
      </c>
      <c r="AS932" s="3" t="s">
        <v>4646</v>
      </c>
      <c r="AT932" s="3" t="s">
        <v>4646</v>
      </c>
      <c r="AU932" s="3" t="s">
        <v>4646</v>
      </c>
      <c r="AV932" s="3" t="s">
        <v>4646</v>
      </c>
      <c r="AW932" s="3" t="s">
        <v>4646</v>
      </c>
    </row>
    <row r="933" spans="1:49" x14ac:dyDescent="0.3">
      <c r="A933" s="3" t="s">
        <v>1632</v>
      </c>
      <c r="B933" s="4">
        <v>46236</v>
      </c>
      <c r="C933" s="4" t="str">
        <f t="shared" si="86"/>
        <v>Aug</v>
      </c>
      <c r="D933" s="4" t="str">
        <f t="shared" si="87"/>
        <v>2026</v>
      </c>
      <c r="E933" s="4">
        <v>46243</v>
      </c>
      <c r="F933" s="3" t="s">
        <v>23</v>
      </c>
      <c r="G933" s="3">
        <f t="shared" si="88"/>
        <v>7</v>
      </c>
      <c r="H933" s="3" t="s">
        <v>897</v>
      </c>
      <c r="I933" s="3" t="str">
        <f>VLOOKUP($H933,Customers!$A$1:$I$721,2,FALSE)</f>
        <v>Imran Shah</v>
      </c>
      <c r="J933" s="3" t="str">
        <f>VLOOKUP($H933,Customers!$A$1:$I$721,3,FALSE)</f>
        <v>Male</v>
      </c>
      <c r="K933" s="3">
        <f>VLOOKUP($H933,Customers!$A$1:$I$721,4,FALSE)</f>
        <v>37</v>
      </c>
      <c r="L933" s="3" t="str">
        <f>VLOOKUP($H933,Customers!$A$1:$I$721,5,FALSE)</f>
        <v>Kolkata</v>
      </c>
      <c r="M933" s="3" t="str">
        <f>VLOOKUP($H933,Customers!$A$1:$I$721,6,FALSE)</f>
        <v>West Bengal</v>
      </c>
      <c r="N933" s="3" t="str">
        <f>VLOOKUP($H933,Customers!$A$1:$I$721,7,FALSE)</f>
        <v>Business Owner</v>
      </c>
      <c r="O933" s="3">
        <f>VLOOKUP($H933,Customers!$A$1:$I$721,8,FALSE)</f>
        <v>2940000</v>
      </c>
      <c r="P933" s="3" t="str">
        <f>VLOOKUP($H933,Customers!$A$1:$I$721,9,FALSE)</f>
        <v>Individual</v>
      </c>
      <c r="Q933" s="3" t="s">
        <v>283</v>
      </c>
      <c r="R933" s="3" t="str" cm="1">
        <f t="array" ref="R933:Y933">VLOOKUP($Q933,Cars[],{2,3,4,5,6,7,8,9},FALSE)</f>
        <v>Mahindra</v>
      </c>
      <c r="S933" s="3" t="str">
        <v>Thar</v>
      </c>
      <c r="T933" s="3" t="str">
        <v>SUV</v>
      </c>
      <c r="U933" s="3" t="str">
        <v>Diesel</v>
      </c>
      <c r="V933" s="3" t="str">
        <v>Manual</v>
      </c>
      <c r="W933" s="3">
        <v>1250000</v>
      </c>
      <c r="X933" s="3">
        <v>2020</v>
      </c>
      <c r="Y933" s="3">
        <v>2</v>
      </c>
      <c r="Z933" s="3" t="s">
        <v>402</v>
      </c>
      <c r="AA933" s="3" t="str">
        <f>VLOOKUP(Z933,Dealers[],5,FALSE)</f>
        <v>East</v>
      </c>
      <c r="AB933" s="3" t="str" cm="1">
        <f t="array" ref="AB933:AE933">VLOOKUP($Z933,Dealers[],{2,7,8,9},FALSE)</f>
        <v>Kolkata Car World</v>
      </c>
      <c r="AC933" s="3">
        <v>2012</v>
      </c>
      <c r="AD933" s="3">
        <v>4500</v>
      </c>
      <c r="AE933" s="3">
        <v>4.0999999999999996</v>
      </c>
      <c r="AF933" s="3" t="s">
        <v>479</v>
      </c>
      <c r="AG933" s="3" t="str">
        <f>VLOOKUP($AF933,SalesPerson[],2,FALSE)</f>
        <v>Tarun Shah</v>
      </c>
      <c r="AH933" s="3">
        <f>_xlfn.XLOOKUP(AG933,Salespersons!$B:$B,Salespersons!$G:$G,,0)</f>
        <v>4</v>
      </c>
      <c r="AI933" s="3" t="str">
        <f>_xlfn.XLOOKUP(AG933,Salespersons!$B:$B,Salespersons!$I:$I,,0)</f>
        <v>True</v>
      </c>
      <c r="AJ933" s="3" t="s">
        <v>78</v>
      </c>
      <c r="AK933" s="14">
        <f t="shared" si="84"/>
        <v>4.0800000000000003E-2</v>
      </c>
      <c r="AL933" s="5">
        <v>51000</v>
      </c>
      <c r="AM933" s="5">
        <f t="shared" si="85"/>
        <v>1199000</v>
      </c>
      <c r="AN933" s="16">
        <f t="shared" si="89"/>
        <v>11.99</v>
      </c>
      <c r="AO933" s="3" t="s">
        <v>20</v>
      </c>
      <c r="AP933" s="3" t="s">
        <v>21</v>
      </c>
      <c r="AQ933" s="3" t="s">
        <v>46</v>
      </c>
      <c r="AR933" s="3" t="s">
        <v>24</v>
      </c>
      <c r="AS933" s="3" t="str" cm="1">
        <f t="array" ref="AS933:AW933">VLOOKUP($A933,Feedback[],{2,4,5,6,7},FALSE)</f>
        <v>FB0480</v>
      </c>
      <c r="AT933" s="3">
        <v>3</v>
      </c>
      <c r="AU933" s="3">
        <v>6</v>
      </c>
      <c r="AV933" s="3" t="str">
        <v>Phone</v>
      </c>
      <c r="AW933" s="3" t="str">
        <v>Sales Experience</v>
      </c>
    </row>
    <row r="934" spans="1:49" x14ac:dyDescent="0.3">
      <c r="A934" s="3" t="s">
        <v>1633</v>
      </c>
      <c r="B934" s="4">
        <v>46237</v>
      </c>
      <c r="C934" s="4" t="str">
        <f t="shared" si="86"/>
        <v>Aug</v>
      </c>
      <c r="D934" s="4" t="str">
        <f t="shared" si="87"/>
        <v>2026</v>
      </c>
      <c r="E934" s="4">
        <v>46263</v>
      </c>
      <c r="F934" s="3" t="s">
        <v>23</v>
      </c>
      <c r="G934" s="3">
        <f t="shared" si="88"/>
        <v>26</v>
      </c>
      <c r="H934" s="3" t="s">
        <v>1634</v>
      </c>
      <c r="I934" s="3" t="str">
        <f>VLOOKUP($H934,Customers!$A$1:$I$721,2,FALSE)</f>
        <v>Jatin Iyer</v>
      </c>
      <c r="J934" s="3" t="str">
        <f>VLOOKUP($H934,Customers!$A$1:$I$721,3,FALSE)</f>
        <v>Male</v>
      </c>
      <c r="K934" s="3">
        <f>VLOOKUP($H934,Customers!$A$1:$I$721,4,FALSE)</f>
        <v>42</v>
      </c>
      <c r="L934" s="3" t="str">
        <f>VLOOKUP($H934,Customers!$A$1:$I$721,5,FALSE)</f>
        <v>Chandigarh</v>
      </c>
      <c r="M934" s="3" t="str">
        <f>VLOOKUP($H934,Customers!$A$1:$I$721,6,FALSE)</f>
        <v>Chandigarh</v>
      </c>
      <c r="N934" s="3" t="str">
        <f>VLOOKUP($H934,Customers!$A$1:$I$721,7,FALSE)</f>
        <v>Salaried - Private</v>
      </c>
      <c r="O934" s="3">
        <f>VLOOKUP($H934,Customers!$A$1:$I$721,8,FALSE)</f>
        <v>1210000</v>
      </c>
      <c r="P934" s="3" t="str">
        <f>VLOOKUP($H934,Customers!$A$1:$I$721,9,FALSE)</f>
        <v>Individual</v>
      </c>
      <c r="Q934" s="3" t="s">
        <v>67</v>
      </c>
      <c r="R934" s="3" t="str" cm="1">
        <f t="array" ref="R934:Y934">VLOOKUP($Q934,Cars[],{2,3,4,5,6,7,8,9},FALSE)</f>
        <v>Maruti Suzuki</v>
      </c>
      <c r="S934" s="3" t="str">
        <v>Dzire</v>
      </c>
      <c r="T934" s="3" t="str">
        <v>Sedan</v>
      </c>
      <c r="U934" s="3" t="str">
        <v>Petrol</v>
      </c>
      <c r="V934" s="3" t="str">
        <v>Manual</v>
      </c>
      <c r="W934" s="3">
        <v>690000</v>
      </c>
      <c r="X934" s="3">
        <v>2024</v>
      </c>
      <c r="Y934" s="3">
        <v>3</v>
      </c>
      <c r="Z934" s="3" t="s">
        <v>17</v>
      </c>
      <c r="AA934" s="3" t="str">
        <f>VLOOKUP(Z934,Dealers[],5,FALSE)</f>
        <v>North</v>
      </c>
      <c r="AB934" s="3" t="str" cm="1">
        <f t="array" ref="AB934:AE934">VLOOKUP($Z934,Dealers[],{2,7,8,9},FALSE)</f>
        <v>Chandigarh Car World</v>
      </c>
      <c r="AC934" s="3">
        <v>2018</v>
      </c>
      <c r="AD934" s="3">
        <v>4500</v>
      </c>
      <c r="AE934" s="3">
        <v>4</v>
      </c>
      <c r="AF934" s="3" t="s">
        <v>277</v>
      </c>
      <c r="AG934" s="3" t="str">
        <f>VLOOKUP($AF934,SalesPerson[],2,FALSE)</f>
        <v>Yash Shah</v>
      </c>
      <c r="AH934" s="3">
        <f>_xlfn.XLOOKUP(AG934,Salespersons!$B:$B,Salespersons!$G:$G,,0)</f>
        <v>7</v>
      </c>
      <c r="AI934" s="3" t="str">
        <f>_xlfn.XLOOKUP(AG934,Salespersons!$B:$B,Salespersons!$I:$I,,0)</f>
        <v>True</v>
      </c>
      <c r="AJ934" s="3" t="s">
        <v>78</v>
      </c>
      <c r="AK934" s="14">
        <f t="shared" si="84"/>
        <v>0</v>
      </c>
      <c r="AL934" s="5">
        <v>0</v>
      </c>
      <c r="AM934" s="5">
        <f t="shared" si="85"/>
        <v>690000</v>
      </c>
      <c r="AN934" s="16">
        <f t="shared" si="89"/>
        <v>6.9</v>
      </c>
      <c r="AO934" s="3" t="s">
        <v>20</v>
      </c>
      <c r="AP934" s="3" t="s">
        <v>21</v>
      </c>
      <c r="AQ934" s="3" t="s">
        <v>22</v>
      </c>
      <c r="AR934" s="3" t="s">
        <v>24</v>
      </c>
      <c r="AS934" s="3" t="str" cm="1">
        <f t="array" ref="AS934:AW934">VLOOKUP($A934,Feedback[],{2,4,5,6,7},FALSE)</f>
        <v>FB0481</v>
      </c>
      <c r="AT934" s="3">
        <v>4</v>
      </c>
      <c r="AU934" s="3">
        <v>8</v>
      </c>
      <c r="AV934" s="3" t="str">
        <v>Online Survey</v>
      </c>
      <c r="AW934" s="3" t="str">
        <v>None</v>
      </c>
    </row>
    <row r="935" spans="1:49" x14ac:dyDescent="0.3">
      <c r="A935" s="3" t="s">
        <v>1635</v>
      </c>
      <c r="B935" s="4">
        <v>46238</v>
      </c>
      <c r="C935" s="4" t="str">
        <f t="shared" si="86"/>
        <v>Aug</v>
      </c>
      <c r="D935" s="4" t="str">
        <f t="shared" si="87"/>
        <v>2026</v>
      </c>
      <c r="E935" s="4">
        <v>46257</v>
      </c>
      <c r="F935" s="3" t="s">
        <v>23</v>
      </c>
      <c r="G935" s="3">
        <f t="shared" si="88"/>
        <v>19</v>
      </c>
      <c r="H935" s="3" t="s">
        <v>1636</v>
      </c>
      <c r="I935" s="3" t="str">
        <f>VLOOKUP($H935,Customers!$A$1:$I$721,2,FALSE)</f>
        <v>Komal Bansal</v>
      </c>
      <c r="J935" s="3" t="str">
        <f>VLOOKUP($H935,Customers!$A$1:$I$721,3,FALSE)</f>
        <v>Female</v>
      </c>
      <c r="K935" s="3">
        <f>VLOOKUP($H935,Customers!$A$1:$I$721,4,FALSE)</f>
        <v>45</v>
      </c>
      <c r="L935" s="3" t="str">
        <f>VLOOKUP($H935,Customers!$A$1:$I$721,5,FALSE)</f>
        <v>Bhubaneswar</v>
      </c>
      <c r="M935" s="3" t="str">
        <f>VLOOKUP($H935,Customers!$A$1:$I$721,6,FALSE)</f>
        <v>Odisha</v>
      </c>
      <c r="N935" s="3" t="str">
        <f>VLOOKUP($H935,Customers!$A$1:$I$721,7,FALSE)</f>
        <v>Doctor</v>
      </c>
      <c r="O935" s="3">
        <f>VLOOKUP($H935,Customers!$A$1:$I$721,8,FALSE)</f>
        <v>2640000</v>
      </c>
      <c r="P935" s="3" t="str">
        <f>VLOOKUP($H935,Customers!$A$1:$I$721,9,FALSE)</f>
        <v>Individual</v>
      </c>
      <c r="Q935" s="3" t="s">
        <v>67</v>
      </c>
      <c r="R935" s="3" t="str" cm="1">
        <f t="array" ref="R935:Y935">VLOOKUP($Q935,Cars[],{2,3,4,5,6,7,8,9},FALSE)</f>
        <v>Maruti Suzuki</v>
      </c>
      <c r="S935" s="3" t="str">
        <v>Dzire</v>
      </c>
      <c r="T935" s="3" t="str">
        <v>Sedan</v>
      </c>
      <c r="U935" s="3" t="str">
        <v>Petrol</v>
      </c>
      <c r="V935" s="3" t="str">
        <v>Manual</v>
      </c>
      <c r="W935" s="3">
        <v>690000</v>
      </c>
      <c r="X935" s="3">
        <v>2024</v>
      </c>
      <c r="Y935" s="3">
        <v>3</v>
      </c>
      <c r="Z935" s="3" t="s">
        <v>63</v>
      </c>
      <c r="AA935" s="3" t="str">
        <f>VLOOKUP(Z935,Dealers[],5,FALSE)</f>
        <v>East</v>
      </c>
      <c r="AB935" s="3" t="str" cm="1">
        <f t="array" ref="AB935:AE935">VLOOKUP($Z935,Dealers[],{2,7,8,9},FALSE)</f>
        <v>Bhubaneswar Motors</v>
      </c>
      <c r="AC935" s="3">
        <v>2008</v>
      </c>
      <c r="AD935" s="3">
        <v>4500</v>
      </c>
      <c r="AE935" s="3">
        <v>4.3</v>
      </c>
      <c r="AF935" s="3" t="s">
        <v>64</v>
      </c>
      <c r="AG935" s="3" t="str">
        <f>VLOOKUP($AF935,SalesPerson[],2,FALSE)</f>
        <v>Akash Jain</v>
      </c>
      <c r="AH935" s="3">
        <f>_xlfn.XLOOKUP(AG935,Salespersons!$B:$B,Salespersons!$G:$G,,0)</f>
        <v>5</v>
      </c>
      <c r="AI935" s="3" t="str">
        <f>_xlfn.XLOOKUP(AG935,Salespersons!$B:$B,Salespersons!$I:$I,,0)</f>
        <v>True</v>
      </c>
      <c r="AJ935" s="3" t="s">
        <v>75</v>
      </c>
      <c r="AK935" s="14">
        <f t="shared" si="84"/>
        <v>4.2028985507246375E-2</v>
      </c>
      <c r="AL935" s="5">
        <v>29000</v>
      </c>
      <c r="AM935" s="5">
        <f t="shared" si="85"/>
        <v>661000</v>
      </c>
      <c r="AN935" s="16">
        <f t="shared" si="89"/>
        <v>6.61</v>
      </c>
      <c r="AO935" s="3" t="s">
        <v>31</v>
      </c>
      <c r="AP935" s="3" t="s">
        <v>100</v>
      </c>
      <c r="AQ935" s="3" t="s">
        <v>33</v>
      </c>
      <c r="AR935" s="3" t="s">
        <v>47</v>
      </c>
      <c r="AS935" s="3" t="s">
        <v>4646</v>
      </c>
      <c r="AT935" s="3" t="s">
        <v>4646</v>
      </c>
      <c r="AU935" s="3" t="s">
        <v>4646</v>
      </c>
      <c r="AV935" s="3" t="s">
        <v>4646</v>
      </c>
      <c r="AW935" s="3" t="s">
        <v>4646</v>
      </c>
    </row>
    <row r="936" spans="1:49" x14ac:dyDescent="0.3">
      <c r="A936" s="3" t="s">
        <v>1637</v>
      </c>
      <c r="B936" s="4">
        <v>46238</v>
      </c>
      <c r="C936" s="4" t="str">
        <f t="shared" si="86"/>
        <v>Aug</v>
      </c>
      <c r="D936" s="4" t="str">
        <f t="shared" si="87"/>
        <v>2026</v>
      </c>
      <c r="E936" s="4">
        <v>46242</v>
      </c>
      <c r="F936" s="3" t="s">
        <v>23</v>
      </c>
      <c r="G936" s="3">
        <f t="shared" si="88"/>
        <v>4</v>
      </c>
      <c r="H936" s="3" t="s">
        <v>1638</v>
      </c>
      <c r="I936" s="3" t="str">
        <f>VLOOKUP($H936,Customers!$A$1:$I$721,2,FALSE)</f>
        <v>Rakesh Shah</v>
      </c>
      <c r="J936" s="3" t="str">
        <f>VLOOKUP($H936,Customers!$A$1:$I$721,3,FALSE)</f>
        <v>Male</v>
      </c>
      <c r="K936" s="3">
        <f>VLOOKUP($H936,Customers!$A$1:$I$721,4,FALSE)</f>
        <v>40</v>
      </c>
      <c r="L936" s="3" t="str">
        <f>VLOOKUP($H936,Customers!$A$1:$I$721,5,FALSE)</f>
        <v>Pune</v>
      </c>
      <c r="M936" s="3" t="str">
        <f>VLOOKUP($H936,Customers!$A$1:$I$721,6,FALSE)</f>
        <v>Maharashtra</v>
      </c>
      <c r="N936" s="3" t="str">
        <f>VLOOKUP($H936,Customers!$A$1:$I$721,7,FALSE)</f>
        <v>Self-Employed Professional</v>
      </c>
      <c r="O936" s="3">
        <f>VLOOKUP($H936,Customers!$A$1:$I$721,8,FALSE)</f>
        <v>2740000</v>
      </c>
      <c r="P936" s="3" t="str">
        <f>VLOOKUP($H936,Customers!$A$1:$I$721,9,FALSE)</f>
        <v>Individual</v>
      </c>
      <c r="Q936" s="3" t="s">
        <v>103</v>
      </c>
      <c r="R936" s="3" t="str" cm="1">
        <f t="array" ref="R936:Y936">VLOOKUP($Q936,Cars[],{2,3,4,5,6,7,8,9},FALSE)</f>
        <v>Maruti Suzuki</v>
      </c>
      <c r="S936" s="3" t="str">
        <v>Ertiga</v>
      </c>
      <c r="T936" s="3" t="str">
        <v>MPV</v>
      </c>
      <c r="U936" s="3" t="str">
        <v>CNG</v>
      </c>
      <c r="V936" s="3" t="str">
        <v>Manual</v>
      </c>
      <c r="W936" s="3">
        <v>900000</v>
      </c>
      <c r="X936" s="3">
        <v>2022</v>
      </c>
      <c r="Y936" s="3">
        <v>3</v>
      </c>
      <c r="Z936" s="3" t="s">
        <v>43</v>
      </c>
      <c r="AA936" s="3" t="str">
        <f>VLOOKUP(Z936,Dealers[],5,FALSE)</f>
        <v>West</v>
      </c>
      <c r="AB936" s="3" t="str" cm="1">
        <f t="array" ref="AB936:AE936">VLOOKUP($Z936,Dealers[],{2,7,8,9},FALSE)</f>
        <v>Nagpur Motors</v>
      </c>
      <c r="AC936" s="3">
        <v>2019</v>
      </c>
      <c r="AD936" s="3">
        <v>12000</v>
      </c>
      <c r="AE936" s="3">
        <v>4.5999999999999996</v>
      </c>
      <c r="AF936" s="3" t="s">
        <v>372</v>
      </c>
      <c r="AG936" s="3" t="str">
        <f>VLOOKUP($AF936,SalesPerson[],2,FALSE)</f>
        <v>Gaurav Shah</v>
      </c>
      <c r="AH936" s="3">
        <f>_xlfn.XLOOKUP(AG936,Salespersons!$B:$B,Salespersons!$G:$G,,0)</f>
        <v>4</v>
      </c>
      <c r="AI936" s="3" t="str">
        <f>_xlfn.XLOOKUP(AG936,Salespersons!$B:$B,Salespersons!$I:$I,,0)</f>
        <v>True</v>
      </c>
      <c r="AJ936" s="3" t="s">
        <v>78</v>
      </c>
      <c r="AK936" s="14">
        <f t="shared" si="84"/>
        <v>2.8888888888888888E-2</v>
      </c>
      <c r="AL936" s="5">
        <v>26000</v>
      </c>
      <c r="AM936" s="5">
        <f t="shared" si="85"/>
        <v>874000</v>
      </c>
      <c r="AN936" s="16">
        <f t="shared" si="89"/>
        <v>8.74</v>
      </c>
      <c r="AO936" s="3" t="s">
        <v>95</v>
      </c>
      <c r="AP936" s="3" t="s">
        <v>96</v>
      </c>
      <c r="AQ936" s="3" t="s">
        <v>86</v>
      </c>
      <c r="AR936" s="3" t="s">
        <v>24</v>
      </c>
      <c r="AS936" s="3" t="s">
        <v>4646</v>
      </c>
      <c r="AT936" s="3" t="s">
        <v>4646</v>
      </c>
      <c r="AU936" s="3" t="s">
        <v>4646</v>
      </c>
      <c r="AV936" s="3" t="s">
        <v>4646</v>
      </c>
      <c r="AW936" s="3" t="s">
        <v>4646</v>
      </c>
    </row>
    <row r="937" spans="1:49" x14ac:dyDescent="0.3">
      <c r="A937" s="3" t="s">
        <v>1639</v>
      </c>
      <c r="B937" s="4">
        <v>46240</v>
      </c>
      <c r="C937" s="4" t="str">
        <f t="shared" si="86"/>
        <v>Aug</v>
      </c>
      <c r="D937" s="4" t="str">
        <f t="shared" si="87"/>
        <v>2026</v>
      </c>
      <c r="E937" s="4">
        <v>46248</v>
      </c>
      <c r="F937" s="3" t="s">
        <v>23</v>
      </c>
      <c r="G937" s="3">
        <f t="shared" si="88"/>
        <v>8</v>
      </c>
      <c r="H937" s="3" t="s">
        <v>459</v>
      </c>
      <c r="I937" s="3" t="str">
        <f>VLOOKUP($H937,Customers!$A$1:$I$721,2,FALSE)</f>
        <v>Ashok Patel</v>
      </c>
      <c r="J937" s="3" t="str">
        <f>VLOOKUP($H937,Customers!$A$1:$I$721,3,FALSE)</f>
        <v>Male</v>
      </c>
      <c r="K937" s="3">
        <f>VLOOKUP($H937,Customers!$A$1:$I$721,4,FALSE)</f>
        <v>39</v>
      </c>
      <c r="L937" s="3" t="str">
        <f>VLOOKUP($H937,Customers!$A$1:$I$721,5,FALSE)</f>
        <v>Indore</v>
      </c>
      <c r="M937" s="3" t="str">
        <f>VLOOKUP($H937,Customers!$A$1:$I$721,6,FALSE)</f>
        <v>Madhya Pradesh</v>
      </c>
      <c r="N937" s="3" t="str">
        <f>VLOOKUP($H937,Customers!$A$1:$I$721,7,FALSE)</f>
        <v>Teacher</v>
      </c>
      <c r="O937" s="3">
        <f>VLOOKUP($H937,Customers!$A$1:$I$721,8,FALSE)</f>
        <v>960000</v>
      </c>
      <c r="P937" s="3" t="str">
        <f>VLOOKUP($H937,Customers!$A$1:$I$721,9,FALSE)</f>
        <v>Individual</v>
      </c>
      <c r="Q937" s="3" t="s">
        <v>379</v>
      </c>
      <c r="R937" s="3" t="str" cm="1">
        <f t="array" ref="R937:Y937">VLOOKUP($Q937,Cars[],{2,3,4,5,6,7,8,9},FALSE)</f>
        <v>Mahindra</v>
      </c>
      <c r="S937" s="3" t="str">
        <v>Scorpio-N</v>
      </c>
      <c r="T937" s="3" t="str">
        <v>SUV</v>
      </c>
      <c r="U937" s="3" t="str">
        <v>Diesel</v>
      </c>
      <c r="V937" s="3" t="str">
        <v>Automatic</v>
      </c>
      <c r="W937" s="3">
        <v>1500000</v>
      </c>
      <c r="X937" s="3">
        <v>2022</v>
      </c>
      <c r="Y937" s="3">
        <v>4</v>
      </c>
      <c r="Z937" s="3" t="s">
        <v>304</v>
      </c>
      <c r="AA937" s="3" t="str">
        <f>VLOOKUP(Z937,Dealers[],5,FALSE)</f>
        <v>South</v>
      </c>
      <c r="AB937" s="3" t="str" cm="1">
        <f t="array" ref="AB937:AE937">VLOOKUP($Z937,Dealers[],{2,7,8,9},FALSE)</f>
        <v>Kochi Auto Hub</v>
      </c>
      <c r="AC937" s="3">
        <v>2013</v>
      </c>
      <c r="AD937" s="3">
        <v>12000</v>
      </c>
      <c r="AE937" s="3">
        <v>4.2</v>
      </c>
      <c r="AF937" s="3" t="s">
        <v>321</v>
      </c>
      <c r="AG937" s="3" t="str">
        <f>VLOOKUP($AF937,SalesPerson[],2,FALSE)</f>
        <v>Varun Saini</v>
      </c>
      <c r="AH937" s="3">
        <f>_xlfn.XLOOKUP(AG937,Salespersons!$B:$B,Salespersons!$G:$G,,0)</f>
        <v>8</v>
      </c>
      <c r="AI937" s="3" t="str">
        <f>_xlfn.XLOOKUP(AG937,Salespersons!$B:$B,Salespersons!$I:$I,,0)</f>
        <v>False</v>
      </c>
      <c r="AJ937" s="3" t="s">
        <v>59</v>
      </c>
      <c r="AK937" s="14">
        <f t="shared" si="84"/>
        <v>1.9333333333333334E-2</v>
      </c>
      <c r="AL937" s="5">
        <v>29000</v>
      </c>
      <c r="AM937" s="5">
        <f t="shared" si="85"/>
        <v>1471000</v>
      </c>
      <c r="AN937" s="16">
        <f t="shared" si="89"/>
        <v>14.71</v>
      </c>
      <c r="AO937" s="3" t="s">
        <v>31</v>
      </c>
      <c r="AP937" s="3" t="s">
        <v>70</v>
      </c>
      <c r="AQ937" s="3" t="s">
        <v>53</v>
      </c>
      <c r="AR937" s="3" t="s">
        <v>24</v>
      </c>
      <c r="AS937" s="3" t="str" cm="1">
        <f t="array" ref="AS937:AW937">VLOOKUP($A937,Feedback[],{2,4,5,6,7},FALSE)</f>
        <v>FB0482</v>
      </c>
      <c r="AT937" s="3">
        <v>2</v>
      </c>
      <c r="AU937" s="3">
        <v>4</v>
      </c>
      <c r="AV937" s="3" t="str">
        <v>Online Survey</v>
      </c>
      <c r="AW937" s="3" t="str">
        <v>Sales Experience</v>
      </c>
    </row>
    <row r="938" spans="1:49" x14ac:dyDescent="0.3">
      <c r="A938" s="3" t="s">
        <v>1640</v>
      </c>
      <c r="B938" s="4">
        <v>46242</v>
      </c>
      <c r="C938" s="4" t="str">
        <f t="shared" si="86"/>
        <v>Aug</v>
      </c>
      <c r="D938" s="4" t="str">
        <f t="shared" si="87"/>
        <v>2026</v>
      </c>
      <c r="E938" s="4">
        <v>46268</v>
      </c>
      <c r="F938" s="3" t="s">
        <v>23</v>
      </c>
      <c r="G938" s="3">
        <f t="shared" si="88"/>
        <v>26</v>
      </c>
      <c r="H938" s="3" t="s">
        <v>1010</v>
      </c>
      <c r="I938" s="3" t="str">
        <f>VLOOKUP($H938,Customers!$A$1:$I$721,2,FALSE)</f>
        <v>Kunal Sharma</v>
      </c>
      <c r="J938" s="3" t="str">
        <f>VLOOKUP($H938,Customers!$A$1:$I$721,3,FALSE)</f>
        <v>Male</v>
      </c>
      <c r="K938" s="3">
        <f>VLOOKUP($H938,Customers!$A$1:$I$721,4,FALSE)</f>
        <v>28</v>
      </c>
      <c r="L938" s="3" t="str">
        <f>VLOOKUP($H938,Customers!$A$1:$I$721,5,FALSE)</f>
        <v>Coimbatore</v>
      </c>
      <c r="M938" s="3" t="str">
        <f>VLOOKUP($H938,Customers!$A$1:$I$721,6,FALSE)</f>
        <v>Tamil Nadu</v>
      </c>
      <c r="N938" s="3" t="str">
        <f>VLOOKUP($H938,Customers!$A$1:$I$721,7,FALSE)</f>
        <v>Self-Employed Professional</v>
      </c>
      <c r="O938" s="3">
        <f>VLOOKUP($H938,Customers!$A$1:$I$721,8,FALSE)</f>
        <v>2470000</v>
      </c>
      <c r="P938" s="3" t="str">
        <f>VLOOKUP($H938,Customers!$A$1:$I$721,9,FALSE)</f>
        <v>Individual</v>
      </c>
      <c r="Q938" s="3" t="s">
        <v>42</v>
      </c>
      <c r="R938" s="3" t="str" cm="1">
        <f t="array" ref="R938:Y938">VLOOKUP($Q938,Cars[],{2,3,4,5,6,7,8,9},FALSE)</f>
        <v>Maruti Suzuki</v>
      </c>
      <c r="S938" s="3" t="str">
        <v>Swift</v>
      </c>
      <c r="T938" s="3" t="str">
        <v>Hatchback</v>
      </c>
      <c r="U938" s="3" t="str">
        <v>Petrol</v>
      </c>
      <c r="V938" s="3" t="str">
        <v>Manual</v>
      </c>
      <c r="W938" s="3">
        <v>650000</v>
      </c>
      <c r="X938" s="3">
        <v>2024</v>
      </c>
      <c r="Y938" s="3">
        <v>3</v>
      </c>
      <c r="Z938" s="3" t="s">
        <v>173</v>
      </c>
      <c r="AA938" s="3" t="str">
        <f>VLOOKUP(Z938,Dealers[],5,FALSE)</f>
        <v>South</v>
      </c>
      <c r="AB938" s="3" t="str" cm="1">
        <f t="array" ref="AB938:AE938">VLOOKUP($Z938,Dealers[],{2,7,8,9},FALSE)</f>
        <v>Chennai Wheels</v>
      </c>
      <c r="AC938" s="3">
        <v>2007</v>
      </c>
      <c r="AD938" s="3">
        <v>4500</v>
      </c>
      <c r="AE938" s="3">
        <v>4.7</v>
      </c>
      <c r="AF938" s="3" t="s">
        <v>233</v>
      </c>
      <c r="AG938" s="3" t="str">
        <f>VLOOKUP($AF938,SalesPerson[],2,FALSE)</f>
        <v>Anjali Joshi</v>
      </c>
      <c r="AH938" s="3">
        <f>_xlfn.XLOOKUP(AG938,Salespersons!$B:$B,Salespersons!$G:$G,,0)</f>
        <v>8</v>
      </c>
      <c r="AI938" s="3" t="str">
        <f>_xlfn.XLOOKUP(AG938,Salespersons!$B:$B,Salespersons!$I:$I,,0)</f>
        <v>True</v>
      </c>
      <c r="AJ938" s="3" t="s">
        <v>268</v>
      </c>
      <c r="AK938" s="14">
        <f t="shared" si="84"/>
        <v>0</v>
      </c>
      <c r="AL938" s="5">
        <v>0</v>
      </c>
      <c r="AM938" s="5">
        <f t="shared" si="85"/>
        <v>650000</v>
      </c>
      <c r="AN938" s="16">
        <f t="shared" si="89"/>
        <v>6.5</v>
      </c>
      <c r="AO938" s="3" t="s">
        <v>31</v>
      </c>
      <c r="AP938" s="3" t="s">
        <v>70</v>
      </c>
      <c r="AQ938" s="3" t="s">
        <v>22</v>
      </c>
      <c r="AR938" s="3" t="s">
        <v>47</v>
      </c>
      <c r="AS938" s="3" t="s">
        <v>4646</v>
      </c>
      <c r="AT938" s="3" t="s">
        <v>4646</v>
      </c>
      <c r="AU938" s="3" t="s">
        <v>4646</v>
      </c>
      <c r="AV938" s="3" t="s">
        <v>4646</v>
      </c>
      <c r="AW938" s="3" t="s">
        <v>4646</v>
      </c>
    </row>
    <row r="939" spans="1:49" x14ac:dyDescent="0.3">
      <c r="A939" s="3" t="s">
        <v>1641</v>
      </c>
      <c r="B939" s="4">
        <v>46242</v>
      </c>
      <c r="C939" s="4" t="str">
        <f t="shared" si="86"/>
        <v>Aug</v>
      </c>
      <c r="D939" s="4" t="str">
        <f t="shared" si="87"/>
        <v>2026</v>
      </c>
      <c r="E939" s="4">
        <v>46255</v>
      </c>
      <c r="F939" s="3" t="s">
        <v>23</v>
      </c>
      <c r="G939" s="3">
        <f t="shared" si="88"/>
        <v>13</v>
      </c>
      <c r="H939" s="3" t="s">
        <v>1642</v>
      </c>
      <c r="I939" s="3" t="str">
        <f>VLOOKUP($H939,Customers!$A$1:$I$721,2,FALSE)</f>
        <v>Swati Agarwal</v>
      </c>
      <c r="J939" s="3" t="str">
        <f>VLOOKUP($H939,Customers!$A$1:$I$721,3,FALSE)</f>
        <v>Female</v>
      </c>
      <c r="K939" s="3">
        <f>VLOOKUP($H939,Customers!$A$1:$I$721,4,FALSE)</f>
        <v>26</v>
      </c>
      <c r="L939" s="3" t="str">
        <f>VLOOKUP($H939,Customers!$A$1:$I$721,5,FALSE)</f>
        <v>Ludhiana</v>
      </c>
      <c r="M939" s="3" t="str">
        <f>VLOOKUP($H939,Customers!$A$1:$I$721,6,FALSE)</f>
        <v>Punjab</v>
      </c>
      <c r="N939" s="3" t="str">
        <f>VLOOKUP($H939,Customers!$A$1:$I$721,7,FALSE)</f>
        <v>Doctor</v>
      </c>
      <c r="O939" s="3">
        <f>VLOOKUP($H939,Customers!$A$1:$I$721,8,FALSE)</f>
        <v>1630000</v>
      </c>
      <c r="P939" s="3" t="str">
        <f>VLOOKUP($H939,Customers!$A$1:$I$721,9,FALSE)</f>
        <v>Individual</v>
      </c>
      <c r="Q939" s="3" t="s">
        <v>138</v>
      </c>
      <c r="R939" s="3" t="str" cm="1">
        <f t="array" ref="R939:Y939">VLOOKUP($Q939,Cars[],{2,3,4,5,6,7,8,9},FALSE)</f>
        <v>Tata</v>
      </c>
      <c r="S939" s="3" t="str">
        <v>Nexon</v>
      </c>
      <c r="T939" s="3" t="str">
        <v>SUV</v>
      </c>
      <c r="U939" s="3" t="str">
        <v>Diesel</v>
      </c>
      <c r="V939" s="3" t="str">
        <v>Manual</v>
      </c>
      <c r="W939" s="3">
        <v>950000</v>
      </c>
      <c r="X939" s="3">
        <v>2023</v>
      </c>
      <c r="Y939" s="3">
        <v>3</v>
      </c>
      <c r="Z939" s="3" t="s">
        <v>28</v>
      </c>
      <c r="AA939" s="3" t="str">
        <f>VLOOKUP(Z939,Dealers[],5,FALSE)</f>
        <v>North</v>
      </c>
      <c r="AB939" s="3" t="str" cm="1">
        <f t="array" ref="AB939:AE939">VLOOKUP($Z939,Dealers[],{2,7,8,9},FALSE)</f>
        <v>Ludhiana Wheels</v>
      </c>
      <c r="AC939" s="3">
        <v>2010</v>
      </c>
      <c r="AD939" s="3">
        <v>12000</v>
      </c>
      <c r="AE939" s="3">
        <v>4</v>
      </c>
      <c r="AF939" s="3" t="s">
        <v>89</v>
      </c>
      <c r="AG939" s="3" t="str">
        <f>VLOOKUP($AF939,SalesPerson[],2,FALSE)</f>
        <v>Akash Verma</v>
      </c>
      <c r="AH939" s="3">
        <f>_xlfn.XLOOKUP(AG939,Salespersons!$B:$B,Salespersons!$G:$G,,0)</f>
        <v>8</v>
      </c>
      <c r="AI939" s="3" t="str">
        <f>_xlfn.XLOOKUP(AG939,Salespersons!$B:$B,Salespersons!$I:$I,,0)</f>
        <v>True</v>
      </c>
      <c r="AJ939" s="3" t="s">
        <v>78</v>
      </c>
      <c r="AK939" s="14">
        <f t="shared" si="84"/>
        <v>0</v>
      </c>
      <c r="AL939" s="5">
        <v>0</v>
      </c>
      <c r="AM939" s="5">
        <f t="shared" si="85"/>
        <v>950000</v>
      </c>
      <c r="AN939" s="16">
        <f t="shared" si="89"/>
        <v>9.5</v>
      </c>
      <c r="AO939" s="3" t="s">
        <v>31</v>
      </c>
      <c r="AP939" s="3" t="s">
        <v>227</v>
      </c>
      <c r="AQ939" s="3" t="s">
        <v>22</v>
      </c>
      <c r="AR939" s="3" t="s">
        <v>24</v>
      </c>
      <c r="AS939" s="3" t="str" cm="1">
        <f t="array" ref="AS939:AW939">VLOOKUP($A939,Feedback[],{2,4,5,6,7},FALSE)</f>
        <v>FB0483</v>
      </c>
      <c r="AT939" s="3">
        <v>4</v>
      </c>
      <c r="AU939" s="3">
        <v>8</v>
      </c>
      <c r="AV939" s="3" t="str">
        <v>Online Survey</v>
      </c>
      <c r="AW939" s="3" t="str">
        <v>None</v>
      </c>
    </row>
    <row r="940" spans="1:49" x14ac:dyDescent="0.3">
      <c r="A940" s="3" t="s">
        <v>1643</v>
      </c>
      <c r="B940" s="4">
        <v>46242</v>
      </c>
      <c r="C940" s="4" t="str">
        <f t="shared" si="86"/>
        <v>Aug</v>
      </c>
      <c r="D940" s="4" t="str">
        <f t="shared" si="87"/>
        <v>2026</v>
      </c>
      <c r="E940" s="4">
        <v>46245</v>
      </c>
      <c r="F940" s="3" t="s">
        <v>23</v>
      </c>
      <c r="G940" s="3">
        <f t="shared" si="88"/>
        <v>3</v>
      </c>
      <c r="H940" s="3" t="s">
        <v>1016</v>
      </c>
      <c r="I940" s="3" t="str">
        <f>VLOOKUP($H940,Customers!$A$1:$I$721,2,FALSE)</f>
        <v>Nitin Khanna</v>
      </c>
      <c r="J940" s="3" t="str">
        <f>VLOOKUP($H940,Customers!$A$1:$I$721,3,FALSE)</f>
        <v>Male</v>
      </c>
      <c r="K940" s="3">
        <f>VLOOKUP($H940,Customers!$A$1:$I$721,4,FALSE)</f>
        <v>22</v>
      </c>
      <c r="L940" s="3" t="str">
        <f>VLOOKUP($H940,Customers!$A$1:$I$721,5,FALSE)</f>
        <v>Pune</v>
      </c>
      <c r="M940" s="3" t="str">
        <f>VLOOKUP($H940,Customers!$A$1:$I$721,6,FALSE)</f>
        <v>Maharashtra</v>
      </c>
      <c r="N940" s="3" t="str">
        <f>VLOOKUP($H940,Customers!$A$1:$I$721,7,FALSE)</f>
        <v>Business Owner</v>
      </c>
      <c r="O940" s="3">
        <f>VLOOKUP($H940,Customers!$A$1:$I$721,8,FALSE)</f>
        <v>3160000</v>
      </c>
      <c r="P940" s="3" t="str">
        <f>VLOOKUP($H940,Customers!$A$1:$I$721,9,FALSE)</f>
        <v>Corporate</v>
      </c>
      <c r="Q940" s="3" t="s">
        <v>138</v>
      </c>
      <c r="R940" s="3" t="str" cm="1">
        <f t="array" ref="R940:Y940">VLOOKUP($Q940,Cars[],{2,3,4,5,6,7,8,9},FALSE)</f>
        <v>Tata</v>
      </c>
      <c r="S940" s="3" t="str">
        <v>Nexon</v>
      </c>
      <c r="T940" s="3" t="str">
        <v>SUV</v>
      </c>
      <c r="U940" s="3" t="str">
        <v>Diesel</v>
      </c>
      <c r="V940" s="3" t="str">
        <v>Manual</v>
      </c>
      <c r="W940" s="3">
        <v>950000</v>
      </c>
      <c r="X940" s="3">
        <v>2023</v>
      </c>
      <c r="Y940" s="3">
        <v>3</v>
      </c>
      <c r="Z940" s="3" t="s">
        <v>163</v>
      </c>
      <c r="AA940" s="3" t="str">
        <f>VLOOKUP(Z940,Dealers[],5,FALSE)</f>
        <v>West</v>
      </c>
      <c r="AB940" s="3" t="str" cm="1">
        <f t="array" ref="AB940:AE940">VLOOKUP($Z940,Dealers[],{2,7,8,9},FALSE)</f>
        <v>Mumbai Autoplex</v>
      </c>
      <c r="AC940" s="3">
        <v>2011</v>
      </c>
      <c r="AD940" s="3">
        <v>12000</v>
      </c>
      <c r="AE940" s="3">
        <v>3.5</v>
      </c>
      <c r="AF940" s="3" t="s">
        <v>406</v>
      </c>
      <c r="AG940" s="3" t="str">
        <f>VLOOKUP($AF940,SalesPerson[],2,FALSE)</f>
        <v>Nitin Pillai</v>
      </c>
      <c r="AH940" s="3">
        <f>_xlfn.XLOOKUP(AG940,Salespersons!$B:$B,Salespersons!$G:$G,,0)</f>
        <v>6</v>
      </c>
      <c r="AI940" s="3" t="str">
        <f>_xlfn.XLOOKUP(AG940,Salespersons!$B:$B,Salespersons!$I:$I,,0)</f>
        <v>True</v>
      </c>
      <c r="AJ940" s="3" t="s">
        <v>78</v>
      </c>
      <c r="AK940" s="14">
        <f t="shared" si="84"/>
        <v>0</v>
      </c>
      <c r="AL940" s="5">
        <v>0</v>
      </c>
      <c r="AM940" s="5">
        <f t="shared" si="85"/>
        <v>950000</v>
      </c>
      <c r="AN940" s="16">
        <f t="shared" si="89"/>
        <v>9.5</v>
      </c>
      <c r="AO940" s="3" t="s">
        <v>202</v>
      </c>
      <c r="AP940" s="3" t="s">
        <v>32</v>
      </c>
      <c r="AQ940" s="3" t="s">
        <v>22</v>
      </c>
      <c r="AR940" s="3" t="s">
        <v>47</v>
      </c>
      <c r="AS940" s="3" t="str" cm="1">
        <f t="array" ref="AS940:AW940">VLOOKUP($A940,Feedback[],{2,4,5,6,7},FALSE)</f>
        <v>FB0484</v>
      </c>
      <c r="AT940" s="3">
        <v>5</v>
      </c>
      <c r="AU940" s="3">
        <v>10</v>
      </c>
      <c r="AV940" s="3" t="str">
        <v>Online Survey</v>
      </c>
      <c r="AW940" s="3" t="str">
        <v>None</v>
      </c>
    </row>
    <row r="941" spans="1:49" x14ac:dyDescent="0.3">
      <c r="A941" s="3" t="s">
        <v>1644</v>
      </c>
      <c r="B941" s="4">
        <v>46244</v>
      </c>
      <c r="C941" s="4" t="str">
        <f t="shared" si="86"/>
        <v>Aug</v>
      </c>
      <c r="D941" s="4" t="str">
        <f t="shared" si="87"/>
        <v>2026</v>
      </c>
      <c r="E941" s="4">
        <v>46256</v>
      </c>
      <c r="F941" s="3" t="s">
        <v>23</v>
      </c>
      <c r="G941" s="3">
        <f t="shared" si="88"/>
        <v>12</v>
      </c>
      <c r="H941" s="3" t="s">
        <v>1645</v>
      </c>
      <c r="I941" s="3" t="str">
        <f>VLOOKUP($H941,Customers!$A$1:$I$721,2,FALSE)</f>
        <v>Kamal Bansal</v>
      </c>
      <c r="J941" s="3" t="str">
        <f>VLOOKUP($H941,Customers!$A$1:$I$721,3,FALSE)</f>
        <v>Male</v>
      </c>
      <c r="K941" s="3">
        <f>VLOOKUP($H941,Customers!$A$1:$I$721,4,FALSE)</f>
        <v>50</v>
      </c>
      <c r="L941" s="3" t="str">
        <f>VLOOKUP($H941,Customers!$A$1:$I$721,5,FALSE)</f>
        <v>Noida</v>
      </c>
      <c r="M941" s="3" t="str">
        <f>VLOOKUP($H941,Customers!$A$1:$I$721,6,FALSE)</f>
        <v>Uttar Pradesh</v>
      </c>
      <c r="N941" s="3" t="str">
        <f>VLOOKUP($H941,Customers!$A$1:$I$721,7,FALSE)</f>
        <v>Salaried - Private</v>
      </c>
      <c r="O941" s="3">
        <f>VLOOKUP($H941,Customers!$A$1:$I$721,8,FALSE)</f>
        <v>640000</v>
      </c>
      <c r="P941" s="3" t="str">
        <f>VLOOKUP($H941,Customers!$A$1:$I$721,9,FALSE)</f>
        <v>Individual</v>
      </c>
      <c r="Q941" s="3" t="s">
        <v>50</v>
      </c>
      <c r="R941" s="3" t="str" cm="1">
        <f t="array" ref="R941:Y941">VLOOKUP($Q941,Cars[],{2,3,4,5,6,7,8,9},FALSE)</f>
        <v>Hyundai</v>
      </c>
      <c r="S941" s="3" t="str">
        <v>Venue</v>
      </c>
      <c r="T941" s="3" t="str">
        <v>SUV</v>
      </c>
      <c r="U941" s="3" t="str">
        <v>Petrol</v>
      </c>
      <c r="V941" s="3" t="str">
        <v>Manual</v>
      </c>
      <c r="W941" s="3">
        <v>800000</v>
      </c>
      <c r="X941" s="3">
        <v>2022</v>
      </c>
      <c r="Y941" s="3">
        <v>3</v>
      </c>
      <c r="Z941" s="3" t="s">
        <v>159</v>
      </c>
      <c r="AA941" s="3" t="str">
        <f>VLOOKUP(Z941,Dealers[],5,FALSE)</f>
        <v>North</v>
      </c>
      <c r="AB941" s="3" t="str" cm="1">
        <f t="array" ref="AB941:AE941">VLOOKUP($Z941,Dealers[],{2,7,8,9},FALSE)</f>
        <v>Lucknow Motors</v>
      </c>
      <c r="AC941" s="3">
        <v>2013</v>
      </c>
      <c r="AD941" s="3">
        <v>3000</v>
      </c>
      <c r="AE941" s="3">
        <v>4.4000000000000004</v>
      </c>
      <c r="AF941" s="3" t="s">
        <v>359</v>
      </c>
      <c r="AG941" s="3" t="str">
        <f>VLOOKUP($AF941,SalesPerson[],2,FALSE)</f>
        <v>Kunal Mishra</v>
      </c>
      <c r="AH941" s="3">
        <f>_xlfn.XLOOKUP(AG941,Salespersons!$B:$B,Salespersons!$G:$G,,0)</f>
        <v>5</v>
      </c>
      <c r="AI941" s="3" t="str">
        <f>_xlfn.XLOOKUP(AG941,Salespersons!$B:$B,Salespersons!$I:$I,,0)</f>
        <v>True</v>
      </c>
      <c r="AJ941" s="3" t="s">
        <v>45</v>
      </c>
      <c r="AK941" s="14">
        <f t="shared" si="84"/>
        <v>4.4999999999999998E-2</v>
      </c>
      <c r="AL941" s="5">
        <v>36000</v>
      </c>
      <c r="AM941" s="5">
        <f t="shared" si="85"/>
        <v>764000</v>
      </c>
      <c r="AN941" s="16">
        <f t="shared" si="89"/>
        <v>7.64</v>
      </c>
      <c r="AO941" s="3" t="s">
        <v>31</v>
      </c>
      <c r="AP941" s="3" t="s">
        <v>100</v>
      </c>
      <c r="AQ941" s="3" t="s">
        <v>119</v>
      </c>
      <c r="AR941" s="3" t="s">
        <v>24</v>
      </c>
      <c r="AS941" s="3" t="s">
        <v>4646</v>
      </c>
      <c r="AT941" s="3" t="s">
        <v>4646</v>
      </c>
      <c r="AU941" s="3" t="s">
        <v>4646</v>
      </c>
      <c r="AV941" s="3" t="s">
        <v>4646</v>
      </c>
      <c r="AW941" s="3" t="s">
        <v>4646</v>
      </c>
    </row>
    <row r="942" spans="1:49" x14ac:dyDescent="0.3">
      <c r="A942" s="3" t="s">
        <v>1646</v>
      </c>
      <c r="B942" s="4">
        <v>46244</v>
      </c>
      <c r="C942" s="4" t="str">
        <f t="shared" si="86"/>
        <v>Aug</v>
      </c>
      <c r="D942" s="4" t="str">
        <f t="shared" si="87"/>
        <v>2026</v>
      </c>
      <c r="E942" s="4">
        <v>46258</v>
      </c>
      <c r="F942" s="3" t="s">
        <v>23</v>
      </c>
      <c r="G942" s="3">
        <f t="shared" si="88"/>
        <v>14</v>
      </c>
      <c r="H942" s="3" t="s">
        <v>758</v>
      </c>
      <c r="I942" s="3" t="str">
        <f>VLOOKUP($H942,Customers!$A$1:$I$721,2,FALSE)</f>
        <v>Pradeep Mishra</v>
      </c>
      <c r="J942" s="3" t="str">
        <f>VLOOKUP($H942,Customers!$A$1:$I$721,3,FALSE)</f>
        <v>Male</v>
      </c>
      <c r="K942" s="3">
        <f>VLOOKUP($H942,Customers!$A$1:$I$721,4,FALSE)</f>
        <v>52</v>
      </c>
      <c r="L942" s="3" t="str">
        <f>VLOOKUP($H942,Customers!$A$1:$I$721,5,FALSE)</f>
        <v>Mumbai</v>
      </c>
      <c r="M942" s="3" t="str">
        <f>VLOOKUP($H942,Customers!$A$1:$I$721,6,FALSE)</f>
        <v>Maharashtra</v>
      </c>
      <c r="N942" s="3" t="str">
        <f>VLOOKUP($H942,Customers!$A$1:$I$721,7,FALSE)</f>
        <v>Teacher</v>
      </c>
      <c r="O942" s="3">
        <f>VLOOKUP($H942,Customers!$A$1:$I$721,8,FALSE)</f>
        <v>400000</v>
      </c>
      <c r="P942" s="3" t="str">
        <f>VLOOKUP($H942,Customers!$A$1:$I$721,9,FALSE)</f>
        <v>Individual</v>
      </c>
      <c r="Q942" s="3" t="s">
        <v>138</v>
      </c>
      <c r="R942" s="3" t="str" cm="1">
        <f t="array" ref="R942:Y942">VLOOKUP($Q942,Cars[],{2,3,4,5,6,7,8,9},FALSE)</f>
        <v>Tata</v>
      </c>
      <c r="S942" s="3" t="str">
        <v>Nexon</v>
      </c>
      <c r="T942" s="3" t="str">
        <v>SUV</v>
      </c>
      <c r="U942" s="3" t="str">
        <v>Diesel</v>
      </c>
      <c r="V942" s="3" t="str">
        <v>Manual</v>
      </c>
      <c r="W942" s="3">
        <v>950000</v>
      </c>
      <c r="X942" s="3">
        <v>2023</v>
      </c>
      <c r="Y942" s="3">
        <v>3</v>
      </c>
      <c r="Z942" s="3" t="s">
        <v>43</v>
      </c>
      <c r="AA942" s="3" t="str">
        <f>VLOOKUP(Z942,Dealers[],5,FALSE)</f>
        <v>West</v>
      </c>
      <c r="AB942" s="3" t="str" cm="1">
        <f t="array" ref="AB942:AE942">VLOOKUP($Z942,Dealers[],{2,7,8,9},FALSE)</f>
        <v>Nagpur Motors</v>
      </c>
      <c r="AC942" s="3">
        <v>2019</v>
      </c>
      <c r="AD942" s="3">
        <v>12000</v>
      </c>
      <c r="AE942" s="3">
        <v>4.5999999999999996</v>
      </c>
      <c r="AF942" s="3" t="s">
        <v>44</v>
      </c>
      <c r="AG942" s="3" t="str">
        <f>VLOOKUP($AF942,SalesPerson[],2,FALSE)</f>
        <v>Arjun Reddy</v>
      </c>
      <c r="AH942" s="3">
        <f>_xlfn.XLOOKUP(AG942,Salespersons!$B:$B,Salespersons!$G:$G,,0)</f>
        <v>5</v>
      </c>
      <c r="AI942" s="3" t="str">
        <f>_xlfn.XLOOKUP(AG942,Salespersons!$B:$B,Salespersons!$I:$I,,0)</f>
        <v>True</v>
      </c>
      <c r="AJ942" s="3" t="s">
        <v>19</v>
      </c>
      <c r="AK942" s="14">
        <f t="shared" si="84"/>
        <v>0</v>
      </c>
      <c r="AL942" s="5">
        <v>0</v>
      </c>
      <c r="AM942" s="5">
        <f t="shared" si="85"/>
        <v>950000</v>
      </c>
      <c r="AN942" s="16">
        <f t="shared" si="89"/>
        <v>9.5</v>
      </c>
      <c r="AO942" s="3" t="s">
        <v>31</v>
      </c>
      <c r="AP942" s="3" t="s">
        <v>70</v>
      </c>
      <c r="AQ942" s="3" t="s">
        <v>33</v>
      </c>
      <c r="AR942" s="3" t="s">
        <v>24</v>
      </c>
      <c r="AS942" s="3" t="str" cm="1">
        <f t="array" ref="AS942:AW942">VLOOKUP($A942,Feedback[],{2,4,5,6,7},FALSE)</f>
        <v>FB0485</v>
      </c>
      <c r="AT942" s="3">
        <v>4</v>
      </c>
      <c r="AU942" s="3">
        <v>7</v>
      </c>
      <c r="AV942" s="3" t="str">
        <v>Dealer Visit</v>
      </c>
      <c r="AW942" s="3" t="str">
        <v>None</v>
      </c>
    </row>
    <row r="943" spans="1:49" x14ac:dyDescent="0.3">
      <c r="A943" s="3" t="s">
        <v>1647</v>
      </c>
      <c r="B943" s="4">
        <v>46246</v>
      </c>
      <c r="C943" s="4" t="str">
        <f t="shared" si="86"/>
        <v>Aug</v>
      </c>
      <c r="D943" s="4" t="str">
        <f t="shared" si="87"/>
        <v>2026</v>
      </c>
      <c r="E943" s="4">
        <v>46267</v>
      </c>
      <c r="F943" s="3" t="s">
        <v>23</v>
      </c>
      <c r="G943" s="3">
        <f t="shared" si="88"/>
        <v>21</v>
      </c>
      <c r="H943" s="3" t="s">
        <v>633</v>
      </c>
      <c r="I943" s="3" t="str">
        <f>VLOOKUP($H943,Customers!$A$1:$I$721,2,FALSE)</f>
        <v>Rakesh Gupta</v>
      </c>
      <c r="J943" s="3" t="str">
        <f>VLOOKUP($H943,Customers!$A$1:$I$721,3,FALSE)</f>
        <v>Male</v>
      </c>
      <c r="K943" s="3">
        <f>VLOOKUP($H943,Customers!$A$1:$I$721,4,FALSE)</f>
        <v>22</v>
      </c>
      <c r="L943" s="3" t="str">
        <f>VLOOKUP($H943,Customers!$A$1:$I$721,5,FALSE)</f>
        <v>Mysuru</v>
      </c>
      <c r="M943" s="3" t="str">
        <f>VLOOKUP($H943,Customers!$A$1:$I$721,6,FALSE)</f>
        <v>Karnataka</v>
      </c>
      <c r="N943" s="3" t="str">
        <f>VLOOKUP($H943,Customers!$A$1:$I$721,7,FALSE)</f>
        <v>Salaried - Government</v>
      </c>
      <c r="O943" s="3">
        <f>VLOOKUP($H943,Customers!$A$1:$I$721,8,FALSE)</f>
        <v>1150000</v>
      </c>
      <c r="P943" s="3" t="str">
        <f>VLOOKUP($H943,Customers!$A$1:$I$721,9,FALSE)</f>
        <v>Individual</v>
      </c>
      <c r="Q943" s="3" t="s">
        <v>16</v>
      </c>
      <c r="R943" s="3" t="str" cm="1">
        <f t="array" ref="R943:Y943">VLOOKUP($Q943,Cars[],{2,3,4,5,6,7,8,9},FALSE)</f>
        <v>Mahindra</v>
      </c>
      <c r="S943" s="3" t="str">
        <v>Bolero</v>
      </c>
      <c r="T943" s="3" t="str">
        <v>SUV</v>
      </c>
      <c r="U943" s="3" t="str">
        <v>Diesel</v>
      </c>
      <c r="V943" s="3" t="str">
        <v>Manual</v>
      </c>
      <c r="W943" s="3">
        <v>1000000</v>
      </c>
      <c r="X943" s="3">
        <v>2019</v>
      </c>
      <c r="Y943" s="3">
        <v>3</v>
      </c>
      <c r="Z943" s="3" t="s">
        <v>126</v>
      </c>
      <c r="AA943" s="3" t="str">
        <f>VLOOKUP(Z943,Dealers[],5,FALSE)</f>
        <v>South</v>
      </c>
      <c r="AB943" s="3" t="str" cm="1">
        <f t="array" ref="AB943:AE943">VLOOKUP($Z943,Dealers[],{2,7,8,9},FALSE)</f>
        <v>Bengaluru Auto Hub</v>
      </c>
      <c r="AC943" s="3">
        <v>2013</v>
      </c>
      <c r="AD943" s="3">
        <v>12000</v>
      </c>
      <c r="AE943" s="3">
        <v>4.4000000000000004</v>
      </c>
      <c r="AF943" s="3" t="s">
        <v>127</v>
      </c>
      <c r="AG943" s="3" t="str">
        <f>VLOOKUP($AF943,SalesPerson[],2,FALSE)</f>
        <v>Yash Sharma</v>
      </c>
      <c r="AH943" s="3">
        <f>_xlfn.XLOOKUP(AG943,Salespersons!$B:$B,Salespersons!$G:$G,,0)</f>
        <v>5</v>
      </c>
      <c r="AI943" s="3" t="str">
        <f>_xlfn.XLOOKUP(AG943,Salespersons!$B:$B,Salespersons!$I:$I,,0)</f>
        <v>True</v>
      </c>
      <c r="AJ943" s="3" t="s">
        <v>75</v>
      </c>
      <c r="AK943" s="14">
        <f t="shared" si="84"/>
        <v>0</v>
      </c>
      <c r="AL943" s="5">
        <v>0</v>
      </c>
      <c r="AM943" s="5">
        <f t="shared" si="85"/>
        <v>1000000</v>
      </c>
      <c r="AN943" s="16">
        <f t="shared" si="89"/>
        <v>10</v>
      </c>
      <c r="AO943" s="3" t="s">
        <v>20</v>
      </c>
      <c r="AP943" s="3" t="s">
        <v>21</v>
      </c>
      <c r="AQ943" s="3" t="s">
        <v>86</v>
      </c>
      <c r="AR943" s="3" t="s">
        <v>24</v>
      </c>
      <c r="AS943" s="3" t="s">
        <v>4646</v>
      </c>
      <c r="AT943" s="3" t="s">
        <v>4646</v>
      </c>
      <c r="AU943" s="3" t="s">
        <v>4646</v>
      </c>
      <c r="AV943" s="3" t="s">
        <v>4646</v>
      </c>
      <c r="AW943" s="3" t="s">
        <v>4646</v>
      </c>
    </row>
    <row r="944" spans="1:49" x14ac:dyDescent="0.3">
      <c r="A944" s="3" t="s">
        <v>1648</v>
      </c>
      <c r="B944" s="4">
        <v>46247</v>
      </c>
      <c r="C944" s="4" t="str">
        <f t="shared" si="86"/>
        <v>Aug</v>
      </c>
      <c r="D944" s="4" t="str">
        <f t="shared" si="87"/>
        <v>2026</v>
      </c>
      <c r="E944" s="4">
        <v>46276</v>
      </c>
      <c r="F944" s="3" t="s">
        <v>23</v>
      </c>
      <c r="G944" s="3">
        <f t="shared" si="88"/>
        <v>29</v>
      </c>
      <c r="H944" s="3" t="s">
        <v>1183</v>
      </c>
      <c r="I944" s="3" t="str">
        <f>VLOOKUP($H944,Customers!$A$1:$I$721,2,FALSE)</f>
        <v>Pradeep Shah</v>
      </c>
      <c r="J944" s="3" t="str">
        <f>VLOOKUP($H944,Customers!$A$1:$I$721,3,FALSE)</f>
        <v>Male</v>
      </c>
      <c r="K944" s="3">
        <f>VLOOKUP($H944,Customers!$A$1:$I$721,4,FALSE)</f>
        <v>35</v>
      </c>
      <c r="L944" s="3" t="str">
        <f>VLOOKUP($H944,Customers!$A$1:$I$721,5,FALSE)</f>
        <v>Kolkata</v>
      </c>
      <c r="M944" s="3" t="str">
        <f>VLOOKUP($H944,Customers!$A$1:$I$721,6,FALSE)</f>
        <v>West Bengal</v>
      </c>
      <c r="N944" s="3" t="str">
        <f>VLOOKUP($H944,Customers!$A$1:$I$721,7,FALSE)</f>
        <v>Salaried - Private</v>
      </c>
      <c r="O944" s="3">
        <f>VLOOKUP($H944,Customers!$A$1:$I$721,8,FALSE)</f>
        <v>870000</v>
      </c>
      <c r="P944" s="3" t="str">
        <f>VLOOKUP($H944,Customers!$A$1:$I$721,9,FALSE)</f>
        <v>Individual</v>
      </c>
      <c r="Q944" s="3" t="s">
        <v>42</v>
      </c>
      <c r="R944" s="3" t="str" cm="1">
        <f t="array" ref="R944:Y944">VLOOKUP($Q944,Cars[],{2,3,4,5,6,7,8,9},FALSE)</f>
        <v>Maruti Suzuki</v>
      </c>
      <c r="S944" s="3" t="str">
        <v>Swift</v>
      </c>
      <c r="T944" s="3" t="str">
        <v>Hatchback</v>
      </c>
      <c r="U944" s="3" t="str">
        <v>Petrol</v>
      </c>
      <c r="V944" s="3" t="str">
        <v>Manual</v>
      </c>
      <c r="W944" s="3">
        <v>650000</v>
      </c>
      <c r="X944" s="3">
        <v>2024</v>
      </c>
      <c r="Y944" s="3">
        <v>3</v>
      </c>
      <c r="Z944" s="3" t="s">
        <v>402</v>
      </c>
      <c r="AA944" s="3" t="str">
        <f>VLOOKUP(Z944,Dealers[],5,FALSE)</f>
        <v>East</v>
      </c>
      <c r="AB944" s="3" t="str" cm="1">
        <f t="array" ref="AB944:AE944">VLOOKUP($Z944,Dealers[],{2,7,8,9},FALSE)</f>
        <v>Kolkata Car World</v>
      </c>
      <c r="AC944" s="3">
        <v>2012</v>
      </c>
      <c r="AD944" s="3">
        <v>4500</v>
      </c>
      <c r="AE944" s="3">
        <v>4.0999999999999996</v>
      </c>
      <c r="AF944" s="3" t="s">
        <v>403</v>
      </c>
      <c r="AG944" s="3" t="str">
        <f>VLOOKUP($AF944,SalesPerson[],2,FALSE)</f>
        <v>Akash Khanna</v>
      </c>
      <c r="AH944" s="3">
        <f>_xlfn.XLOOKUP(AG944,Salespersons!$B:$B,Salespersons!$G:$G,,0)</f>
        <v>5</v>
      </c>
      <c r="AI944" s="3" t="str">
        <f>_xlfn.XLOOKUP(AG944,Salespersons!$B:$B,Salespersons!$I:$I,,0)</f>
        <v>True</v>
      </c>
      <c r="AJ944" s="3" t="s">
        <v>19</v>
      </c>
      <c r="AK944" s="14">
        <f t="shared" si="84"/>
        <v>7.6923076923076927E-3</v>
      </c>
      <c r="AL944" s="5">
        <v>5000</v>
      </c>
      <c r="AM944" s="5">
        <f t="shared" si="85"/>
        <v>645000</v>
      </c>
      <c r="AN944" s="16">
        <f t="shared" si="89"/>
        <v>6.45</v>
      </c>
      <c r="AO944" s="3" t="s">
        <v>31</v>
      </c>
      <c r="AP944" s="3" t="s">
        <v>32</v>
      </c>
      <c r="AQ944" s="3" t="s">
        <v>46</v>
      </c>
      <c r="AR944" s="3" t="s">
        <v>24</v>
      </c>
      <c r="AS944" s="3" t="str" cm="1">
        <f t="array" ref="AS944:AW944">VLOOKUP($A944,Feedback[],{2,4,5,6,7},FALSE)</f>
        <v>FB0486</v>
      </c>
      <c r="AT944" s="3">
        <v>4</v>
      </c>
      <c r="AU944" s="3">
        <v>8</v>
      </c>
      <c r="AV944" s="3" t="str">
        <v>Online Survey</v>
      </c>
      <c r="AW944" s="3" t="str">
        <v>None</v>
      </c>
    </row>
    <row r="945" spans="1:49" x14ac:dyDescent="0.3">
      <c r="A945" s="3" t="s">
        <v>1649</v>
      </c>
      <c r="B945" s="4">
        <v>46247</v>
      </c>
      <c r="C945" s="4" t="str">
        <f t="shared" si="86"/>
        <v>Aug</v>
      </c>
      <c r="D945" s="4" t="str">
        <f t="shared" si="87"/>
        <v>2026</v>
      </c>
      <c r="E945" s="4">
        <v>46276</v>
      </c>
      <c r="F945" s="3" t="s">
        <v>23</v>
      </c>
      <c r="G945" s="3">
        <f t="shared" si="88"/>
        <v>29</v>
      </c>
      <c r="H945" s="3" t="s">
        <v>1650</v>
      </c>
      <c r="I945" s="3" t="str">
        <f>VLOOKUP($H945,Customers!$A$1:$I$721,2,FALSE)</f>
        <v>Karan Saini</v>
      </c>
      <c r="J945" s="3" t="str">
        <f>VLOOKUP($H945,Customers!$A$1:$I$721,3,FALSE)</f>
        <v>Male</v>
      </c>
      <c r="K945" s="3">
        <f>VLOOKUP($H945,Customers!$A$1:$I$721,4,FALSE)</f>
        <v>38</v>
      </c>
      <c r="L945" s="3" t="str">
        <f>VLOOKUP($H945,Customers!$A$1:$I$721,5,FALSE)</f>
        <v>Lucknow</v>
      </c>
      <c r="M945" s="3" t="str">
        <f>VLOOKUP($H945,Customers!$A$1:$I$721,6,FALSE)</f>
        <v>Uttar Pradesh</v>
      </c>
      <c r="N945" s="3" t="str">
        <f>VLOOKUP($H945,Customers!$A$1:$I$721,7,FALSE)</f>
        <v>Farmer</v>
      </c>
      <c r="O945" s="3">
        <f>VLOOKUP($H945,Customers!$A$1:$I$721,8,FALSE)</f>
        <v>530000</v>
      </c>
      <c r="P945" s="3" t="str">
        <f>VLOOKUP($H945,Customers!$A$1:$I$721,9,FALSE)</f>
        <v>Individual</v>
      </c>
      <c r="Q945" s="3" t="s">
        <v>125</v>
      </c>
      <c r="R945" s="3" t="str" cm="1">
        <f t="array" ref="R945:Y945">VLOOKUP($Q945,Cars[],{2,3,4,5,6,7,8,9},FALSE)</f>
        <v>Hyundai</v>
      </c>
      <c r="S945" s="3" t="str">
        <v>Creta</v>
      </c>
      <c r="T945" s="3" t="str">
        <v>SUV</v>
      </c>
      <c r="U945" s="3" t="str">
        <v>Diesel</v>
      </c>
      <c r="V945" s="3" t="str">
        <v>Automatic</v>
      </c>
      <c r="W945" s="3">
        <v>1250000</v>
      </c>
      <c r="X945" s="3">
        <v>2024</v>
      </c>
      <c r="Y945" s="3">
        <v>4</v>
      </c>
      <c r="Z945" s="3" t="s">
        <v>159</v>
      </c>
      <c r="AA945" s="3" t="str">
        <f>VLOOKUP(Z945,Dealers[],5,FALSE)</f>
        <v>North</v>
      </c>
      <c r="AB945" s="3" t="str" cm="1">
        <f t="array" ref="AB945:AE945">VLOOKUP($Z945,Dealers[],{2,7,8,9},FALSE)</f>
        <v>Lucknow Motors</v>
      </c>
      <c r="AC945" s="3">
        <v>2013</v>
      </c>
      <c r="AD945" s="3">
        <v>3000</v>
      </c>
      <c r="AE945" s="3">
        <v>4.4000000000000004</v>
      </c>
      <c r="AF945" s="3" t="s">
        <v>359</v>
      </c>
      <c r="AG945" s="3" t="str">
        <f>VLOOKUP($AF945,SalesPerson[],2,FALSE)</f>
        <v>Kunal Mishra</v>
      </c>
      <c r="AH945" s="3">
        <f>_xlfn.XLOOKUP(AG945,Salespersons!$B:$B,Salespersons!$G:$G,,0)</f>
        <v>5</v>
      </c>
      <c r="AI945" s="3" t="str">
        <f>_xlfn.XLOOKUP(AG945,Salespersons!$B:$B,Salespersons!$I:$I,,0)</f>
        <v>True</v>
      </c>
      <c r="AJ945" s="3" t="s">
        <v>78</v>
      </c>
      <c r="AK945" s="14">
        <f t="shared" si="84"/>
        <v>3.6799999999999999E-2</v>
      </c>
      <c r="AL945" s="5">
        <v>46000</v>
      </c>
      <c r="AM945" s="5">
        <f t="shared" si="85"/>
        <v>1204000</v>
      </c>
      <c r="AN945" s="16">
        <f t="shared" si="89"/>
        <v>12.04</v>
      </c>
      <c r="AO945" s="3" t="s">
        <v>95</v>
      </c>
      <c r="AP945" s="3" t="s">
        <v>39</v>
      </c>
      <c r="AQ945" s="3" t="s">
        <v>86</v>
      </c>
      <c r="AR945" s="3" t="s">
        <v>24</v>
      </c>
      <c r="AS945" s="3" t="str" cm="1">
        <f t="array" ref="AS945:AW945">VLOOKUP($A945,Feedback[],{2,4,5,6,7},FALSE)</f>
        <v>FB0487</v>
      </c>
      <c r="AT945" s="3">
        <v>5</v>
      </c>
      <c r="AU945" s="3">
        <v>10</v>
      </c>
      <c r="AV945" s="3" t="str">
        <v>Phone</v>
      </c>
      <c r="AW945" s="3" t="str">
        <v>None</v>
      </c>
    </row>
    <row r="946" spans="1:49" x14ac:dyDescent="0.3">
      <c r="A946" s="3" t="s">
        <v>1651</v>
      </c>
      <c r="B946" s="4">
        <v>46248</v>
      </c>
      <c r="C946" s="4" t="str">
        <f t="shared" si="86"/>
        <v>Aug</v>
      </c>
      <c r="D946" s="4" t="str">
        <f t="shared" si="87"/>
        <v>2026</v>
      </c>
      <c r="E946" s="4">
        <v>46281</v>
      </c>
      <c r="F946" s="3" t="s">
        <v>23</v>
      </c>
      <c r="G946" s="3">
        <f t="shared" si="88"/>
        <v>33</v>
      </c>
      <c r="H946" s="3" t="s">
        <v>1636</v>
      </c>
      <c r="I946" s="3" t="str">
        <f>VLOOKUP($H946,Customers!$A$1:$I$721,2,FALSE)</f>
        <v>Komal Bansal</v>
      </c>
      <c r="J946" s="3" t="str">
        <f>VLOOKUP($H946,Customers!$A$1:$I$721,3,FALSE)</f>
        <v>Female</v>
      </c>
      <c r="K946" s="3">
        <f>VLOOKUP($H946,Customers!$A$1:$I$721,4,FALSE)</f>
        <v>45</v>
      </c>
      <c r="L946" s="3" t="str">
        <f>VLOOKUP($H946,Customers!$A$1:$I$721,5,FALSE)</f>
        <v>Bhubaneswar</v>
      </c>
      <c r="M946" s="3" t="str">
        <f>VLOOKUP($H946,Customers!$A$1:$I$721,6,FALSE)</f>
        <v>Odisha</v>
      </c>
      <c r="N946" s="3" t="str">
        <f>VLOOKUP($H946,Customers!$A$1:$I$721,7,FALSE)</f>
        <v>Doctor</v>
      </c>
      <c r="O946" s="3">
        <f>VLOOKUP($H946,Customers!$A$1:$I$721,8,FALSE)</f>
        <v>2640000</v>
      </c>
      <c r="P946" s="3" t="str">
        <f>VLOOKUP($H946,Customers!$A$1:$I$721,9,FALSE)</f>
        <v>Individual</v>
      </c>
      <c r="Q946" s="3" t="s">
        <v>133</v>
      </c>
      <c r="R946" s="3" t="str" cm="1">
        <f t="array" ref="R946:Y946">VLOOKUP($Q946,Cars[],{2,3,4,5,6,7,8,9},FALSE)</f>
        <v>Skoda</v>
      </c>
      <c r="S946" s="3" t="str">
        <v>Slavia</v>
      </c>
      <c r="T946" s="3" t="str">
        <v>Sedan</v>
      </c>
      <c r="U946" s="3" t="str">
        <v>Petrol</v>
      </c>
      <c r="V946" s="3" t="str">
        <v>Automatic</v>
      </c>
      <c r="W946" s="3">
        <v>1300000</v>
      </c>
      <c r="X946" s="3">
        <v>2022</v>
      </c>
      <c r="Y946" s="3">
        <v>3</v>
      </c>
      <c r="Z946" s="3" t="s">
        <v>63</v>
      </c>
      <c r="AA946" s="3" t="str">
        <f>VLOOKUP(Z946,Dealers[],5,FALSE)</f>
        <v>East</v>
      </c>
      <c r="AB946" s="3" t="str" cm="1">
        <f t="array" ref="AB946:AE946">VLOOKUP($Z946,Dealers[],{2,7,8,9},FALSE)</f>
        <v>Bhubaneswar Motors</v>
      </c>
      <c r="AC946" s="3">
        <v>2008</v>
      </c>
      <c r="AD946" s="3">
        <v>4500</v>
      </c>
      <c r="AE946" s="3">
        <v>4.3</v>
      </c>
      <c r="AF946" s="3" t="s">
        <v>259</v>
      </c>
      <c r="AG946" s="3" t="str">
        <f>VLOOKUP($AF946,SalesPerson[],2,FALSE)</f>
        <v>Siddharth Joshi</v>
      </c>
      <c r="AH946" s="3">
        <f>_xlfn.XLOOKUP(AG946,Salespersons!$B:$B,Salespersons!$G:$G,,0)</f>
        <v>8</v>
      </c>
      <c r="AI946" s="3" t="str">
        <f>_xlfn.XLOOKUP(AG946,Salespersons!$B:$B,Salespersons!$I:$I,,0)</f>
        <v>True</v>
      </c>
      <c r="AJ946" s="3" t="s">
        <v>59</v>
      </c>
      <c r="AK946" s="14">
        <f t="shared" si="84"/>
        <v>2.5384615384615384E-2</v>
      </c>
      <c r="AL946" s="5">
        <v>33000</v>
      </c>
      <c r="AM946" s="5">
        <f t="shared" si="85"/>
        <v>1267000</v>
      </c>
      <c r="AN946" s="16">
        <f t="shared" si="89"/>
        <v>12.67</v>
      </c>
      <c r="AO946" s="3" t="s">
        <v>95</v>
      </c>
      <c r="AP946" s="3" t="s">
        <v>70</v>
      </c>
      <c r="AQ946" s="3" t="s">
        <v>46</v>
      </c>
      <c r="AR946" s="3" t="s">
        <v>24</v>
      </c>
      <c r="AS946" s="3" t="s">
        <v>4646</v>
      </c>
      <c r="AT946" s="3" t="s">
        <v>4646</v>
      </c>
      <c r="AU946" s="3" t="s">
        <v>4646</v>
      </c>
      <c r="AV946" s="3" t="s">
        <v>4646</v>
      </c>
      <c r="AW946" s="3" t="s">
        <v>4646</v>
      </c>
    </row>
    <row r="947" spans="1:49" x14ac:dyDescent="0.3">
      <c r="A947" s="3" t="s">
        <v>1652</v>
      </c>
      <c r="B947" s="4">
        <v>46248</v>
      </c>
      <c r="C947" s="4" t="str">
        <f t="shared" si="86"/>
        <v>Aug</v>
      </c>
      <c r="D947" s="4" t="str">
        <f t="shared" si="87"/>
        <v>2026</v>
      </c>
      <c r="E947" s="4">
        <v>46269</v>
      </c>
      <c r="F947" s="3" t="s">
        <v>23</v>
      </c>
      <c r="G947" s="3">
        <f t="shared" si="88"/>
        <v>21</v>
      </c>
      <c r="H947" s="3" t="s">
        <v>929</v>
      </c>
      <c r="I947" s="3" t="str">
        <f>VLOOKUP($H947,Customers!$A$1:$I$721,2,FALSE)</f>
        <v>Nitin Khanna</v>
      </c>
      <c r="J947" s="3" t="str">
        <f>VLOOKUP($H947,Customers!$A$1:$I$721,3,FALSE)</f>
        <v>Male</v>
      </c>
      <c r="K947" s="3">
        <f>VLOOKUP($H947,Customers!$A$1:$I$721,4,FALSE)</f>
        <v>30</v>
      </c>
      <c r="L947" s="3" t="str">
        <f>VLOOKUP($H947,Customers!$A$1:$I$721,5,FALSE)</f>
        <v>Bengaluru</v>
      </c>
      <c r="M947" s="3" t="str">
        <f>VLOOKUP($H947,Customers!$A$1:$I$721,6,FALSE)</f>
        <v>Karnataka</v>
      </c>
      <c r="N947" s="3" t="str">
        <f>VLOOKUP($H947,Customers!$A$1:$I$721,7,FALSE)</f>
        <v>Salaried - Government</v>
      </c>
      <c r="O947" s="3">
        <f>VLOOKUP($H947,Customers!$A$1:$I$721,8,FALSE)</f>
        <v>750000</v>
      </c>
      <c r="P947" s="3" t="str">
        <f>VLOOKUP($H947,Customers!$A$1:$I$721,9,FALSE)</f>
        <v>Individual</v>
      </c>
      <c r="Q947" s="3" t="s">
        <v>67</v>
      </c>
      <c r="R947" s="3" t="str" cm="1">
        <f t="array" ref="R947:Y947">VLOOKUP($Q947,Cars[],{2,3,4,5,6,7,8,9},FALSE)</f>
        <v>Maruti Suzuki</v>
      </c>
      <c r="S947" s="3" t="str">
        <v>Dzire</v>
      </c>
      <c r="T947" s="3" t="str">
        <v>Sedan</v>
      </c>
      <c r="U947" s="3" t="str">
        <v>Petrol</v>
      </c>
      <c r="V947" s="3" t="str">
        <v>Manual</v>
      </c>
      <c r="W947" s="3">
        <v>690000</v>
      </c>
      <c r="X947" s="3">
        <v>2024</v>
      </c>
      <c r="Y947" s="3">
        <v>3</v>
      </c>
      <c r="Z947" s="3" t="s">
        <v>126</v>
      </c>
      <c r="AA947" s="3" t="str">
        <f>VLOOKUP(Z947,Dealers[],5,FALSE)</f>
        <v>South</v>
      </c>
      <c r="AB947" s="3" t="str" cm="1">
        <f t="array" ref="AB947:AE947">VLOOKUP($Z947,Dealers[],{2,7,8,9},FALSE)</f>
        <v>Bengaluru Auto Hub</v>
      </c>
      <c r="AC947" s="3">
        <v>2013</v>
      </c>
      <c r="AD947" s="3">
        <v>12000</v>
      </c>
      <c r="AE947" s="3">
        <v>4.4000000000000004</v>
      </c>
      <c r="AF947" s="3" t="s">
        <v>206</v>
      </c>
      <c r="AG947" s="3" t="str">
        <f>VLOOKUP($AF947,SalesPerson[],2,FALSE)</f>
        <v>Divya Kapoor</v>
      </c>
      <c r="AH947" s="3">
        <f>_xlfn.XLOOKUP(AG947,Salespersons!$B:$B,Salespersons!$G:$G,,0)</f>
        <v>6</v>
      </c>
      <c r="AI947" s="3" t="str">
        <f>_xlfn.XLOOKUP(AG947,Salespersons!$B:$B,Salespersons!$I:$I,,0)</f>
        <v>True</v>
      </c>
      <c r="AJ947" s="3" t="s">
        <v>59</v>
      </c>
      <c r="AK947" s="14">
        <f t="shared" si="84"/>
        <v>4.6376811594202899E-2</v>
      </c>
      <c r="AL947" s="5">
        <v>32000</v>
      </c>
      <c r="AM947" s="5">
        <f t="shared" si="85"/>
        <v>658000</v>
      </c>
      <c r="AN947" s="16">
        <f t="shared" si="89"/>
        <v>6.58</v>
      </c>
      <c r="AO947" s="3" t="s">
        <v>95</v>
      </c>
      <c r="AP947" s="3" t="s">
        <v>100</v>
      </c>
      <c r="AQ947" s="3" t="s">
        <v>119</v>
      </c>
      <c r="AR947" s="3" t="s">
        <v>24</v>
      </c>
      <c r="AS947" s="3" t="s">
        <v>4646</v>
      </c>
      <c r="AT947" s="3" t="s">
        <v>4646</v>
      </c>
      <c r="AU947" s="3" t="s">
        <v>4646</v>
      </c>
      <c r="AV947" s="3" t="s">
        <v>4646</v>
      </c>
      <c r="AW947" s="3" t="s">
        <v>4646</v>
      </c>
    </row>
    <row r="948" spans="1:49" x14ac:dyDescent="0.3">
      <c r="A948" s="3" t="s">
        <v>1653</v>
      </c>
      <c r="B948" s="4">
        <v>46250</v>
      </c>
      <c r="C948" s="4" t="str">
        <f t="shared" si="86"/>
        <v>Aug</v>
      </c>
      <c r="D948" s="4" t="str">
        <f t="shared" si="87"/>
        <v>2026</v>
      </c>
      <c r="E948" s="4">
        <v>46261</v>
      </c>
      <c r="F948" s="3" t="s">
        <v>23</v>
      </c>
      <c r="G948" s="3">
        <f t="shared" si="88"/>
        <v>11</v>
      </c>
      <c r="H948" s="3" t="s">
        <v>235</v>
      </c>
      <c r="I948" s="3" t="str">
        <f>VLOOKUP($H948,Customers!$A$1:$I$721,2,FALSE)</f>
        <v>Gaurav Malhotra</v>
      </c>
      <c r="J948" s="3" t="str">
        <f>VLOOKUP($H948,Customers!$A$1:$I$721,3,FALSE)</f>
        <v>Male</v>
      </c>
      <c r="K948" s="3">
        <f>VLOOKUP($H948,Customers!$A$1:$I$721,4,FALSE)</f>
        <v>27</v>
      </c>
      <c r="L948" s="3" t="str">
        <f>VLOOKUP($H948,Customers!$A$1:$I$721,5,FALSE)</f>
        <v>Mysuru</v>
      </c>
      <c r="M948" s="3" t="str">
        <f>VLOOKUP($H948,Customers!$A$1:$I$721,6,FALSE)</f>
        <v>Karnataka</v>
      </c>
      <c r="N948" s="3" t="str">
        <f>VLOOKUP($H948,Customers!$A$1:$I$721,7,FALSE)</f>
        <v>Salaried - Private</v>
      </c>
      <c r="O948" s="3">
        <f>VLOOKUP($H948,Customers!$A$1:$I$721,8,FALSE)</f>
        <v>1510000</v>
      </c>
      <c r="P948" s="3" t="str">
        <f>VLOOKUP($H948,Customers!$A$1:$I$721,9,FALSE)</f>
        <v>Individual</v>
      </c>
      <c r="Q948" s="3" t="s">
        <v>99</v>
      </c>
      <c r="R948" s="3" t="str" cm="1">
        <f t="array" ref="R948:Y948">VLOOKUP($Q948,Cars[],{2,3,4,5,6,7,8,9},FALSE)</f>
        <v>Volkswagen</v>
      </c>
      <c r="S948" s="3" t="str">
        <v>Virtus</v>
      </c>
      <c r="T948" s="3" t="str">
        <v>Sedan</v>
      </c>
      <c r="U948" s="3" t="str">
        <v>Petrol</v>
      </c>
      <c r="V948" s="3" t="str">
        <v>Automatic</v>
      </c>
      <c r="W948" s="3">
        <v>1350000</v>
      </c>
      <c r="X948" s="3">
        <v>2022</v>
      </c>
      <c r="Y948" s="3">
        <v>3</v>
      </c>
      <c r="Z948" s="3" t="s">
        <v>126</v>
      </c>
      <c r="AA948" s="3" t="str">
        <f>VLOOKUP(Z948,Dealers[],5,FALSE)</f>
        <v>South</v>
      </c>
      <c r="AB948" s="3" t="str" cm="1">
        <f t="array" ref="AB948:AE948">VLOOKUP($Z948,Dealers[],{2,7,8,9},FALSE)</f>
        <v>Bengaluru Auto Hub</v>
      </c>
      <c r="AC948" s="3">
        <v>2013</v>
      </c>
      <c r="AD948" s="3">
        <v>12000</v>
      </c>
      <c r="AE948" s="3">
        <v>4.4000000000000004</v>
      </c>
      <c r="AF948" s="3" t="s">
        <v>156</v>
      </c>
      <c r="AG948" s="3" t="str">
        <f>VLOOKUP($AF948,SalesPerson[],2,FALSE)</f>
        <v>Yash Singh</v>
      </c>
      <c r="AH948" s="3">
        <f>_xlfn.XLOOKUP(AG948,Salespersons!$B:$B,Salespersons!$G:$G,,0)</f>
        <v>4</v>
      </c>
      <c r="AI948" s="3" t="str">
        <f>_xlfn.XLOOKUP(AG948,Salespersons!$B:$B,Salespersons!$I:$I,,0)</f>
        <v>True</v>
      </c>
      <c r="AJ948" s="3" t="s">
        <v>78</v>
      </c>
      <c r="AK948" s="14">
        <f t="shared" si="84"/>
        <v>2.8888888888888888E-2</v>
      </c>
      <c r="AL948" s="5">
        <v>39000</v>
      </c>
      <c r="AM948" s="5">
        <f t="shared" si="85"/>
        <v>1311000</v>
      </c>
      <c r="AN948" s="16">
        <f t="shared" si="89"/>
        <v>13.11</v>
      </c>
      <c r="AO948" s="3" t="s">
        <v>31</v>
      </c>
      <c r="AP948" s="3" t="s">
        <v>96</v>
      </c>
      <c r="AQ948" s="3" t="s">
        <v>122</v>
      </c>
      <c r="AR948" s="3" t="s">
        <v>47</v>
      </c>
      <c r="AS948" s="3" t="s">
        <v>4646</v>
      </c>
      <c r="AT948" s="3" t="s">
        <v>4646</v>
      </c>
      <c r="AU948" s="3" t="s">
        <v>4646</v>
      </c>
      <c r="AV948" s="3" t="s">
        <v>4646</v>
      </c>
      <c r="AW948" s="3" t="s">
        <v>4646</v>
      </c>
    </row>
    <row r="949" spans="1:49" x14ac:dyDescent="0.3">
      <c r="A949" s="3" t="s">
        <v>1654</v>
      </c>
      <c r="B949" s="4">
        <v>46250</v>
      </c>
      <c r="C949" s="4" t="str">
        <f t="shared" si="86"/>
        <v>Aug</v>
      </c>
      <c r="D949" s="4" t="str">
        <f t="shared" si="87"/>
        <v>2026</v>
      </c>
      <c r="E949" s="4">
        <v>46257</v>
      </c>
      <c r="F949" s="3" t="s">
        <v>23</v>
      </c>
      <c r="G949" s="3">
        <f t="shared" si="88"/>
        <v>7</v>
      </c>
      <c r="H949" s="3" t="s">
        <v>1655</v>
      </c>
      <c r="I949" s="3" t="str">
        <f>VLOOKUP($H949,Customers!$A$1:$I$721,2,FALSE)</f>
        <v>Karan Pillai</v>
      </c>
      <c r="J949" s="3" t="str">
        <f>VLOOKUP($H949,Customers!$A$1:$I$721,3,FALSE)</f>
        <v>Male</v>
      </c>
      <c r="K949" s="3">
        <f>VLOOKUP($H949,Customers!$A$1:$I$721,4,FALSE)</f>
        <v>30</v>
      </c>
      <c r="L949" s="3" t="str">
        <f>VLOOKUP($H949,Customers!$A$1:$I$721,5,FALSE)</f>
        <v>Kochi</v>
      </c>
      <c r="M949" s="3" t="str">
        <f>VLOOKUP($H949,Customers!$A$1:$I$721,6,FALSE)</f>
        <v>Kerala</v>
      </c>
      <c r="N949" s="3" t="str">
        <f>VLOOKUP($H949,Customers!$A$1:$I$721,7,FALSE)</f>
        <v>Engineer</v>
      </c>
      <c r="O949" s="3">
        <f>VLOOKUP($H949,Customers!$A$1:$I$721,8,FALSE)</f>
        <v>1190000</v>
      </c>
      <c r="P949" s="3" t="str">
        <f>VLOOKUP($H949,Customers!$A$1:$I$721,9,FALSE)</f>
        <v>Individual</v>
      </c>
      <c r="Q949" s="3" t="s">
        <v>125</v>
      </c>
      <c r="R949" s="3" t="str" cm="1">
        <f t="array" ref="R949:Y949">VLOOKUP($Q949,Cars[],{2,3,4,5,6,7,8,9},FALSE)</f>
        <v>Hyundai</v>
      </c>
      <c r="S949" s="3" t="str">
        <v>Creta</v>
      </c>
      <c r="T949" s="3" t="str">
        <v>SUV</v>
      </c>
      <c r="U949" s="3" t="str">
        <v>Diesel</v>
      </c>
      <c r="V949" s="3" t="str">
        <v>Automatic</v>
      </c>
      <c r="W949" s="3">
        <v>1250000</v>
      </c>
      <c r="X949" s="3">
        <v>2024</v>
      </c>
      <c r="Y949" s="3">
        <v>4</v>
      </c>
      <c r="Z949" s="3" t="s">
        <v>304</v>
      </c>
      <c r="AA949" s="3" t="str">
        <f>VLOOKUP(Z949,Dealers[],5,FALSE)</f>
        <v>South</v>
      </c>
      <c r="AB949" s="3" t="str" cm="1">
        <f t="array" ref="AB949:AE949">VLOOKUP($Z949,Dealers[],{2,7,8,9},FALSE)</f>
        <v>Kochi Auto Hub</v>
      </c>
      <c r="AC949" s="3">
        <v>2013</v>
      </c>
      <c r="AD949" s="3">
        <v>12000</v>
      </c>
      <c r="AE949" s="3">
        <v>4.2</v>
      </c>
      <c r="AF949" s="3" t="s">
        <v>321</v>
      </c>
      <c r="AG949" s="3" t="str">
        <f>VLOOKUP($AF949,SalesPerson[],2,FALSE)</f>
        <v>Varun Saini</v>
      </c>
      <c r="AH949" s="3">
        <f>_xlfn.XLOOKUP(AG949,Salespersons!$B:$B,Salespersons!$G:$G,,0)</f>
        <v>8</v>
      </c>
      <c r="AI949" s="3" t="str">
        <f>_xlfn.XLOOKUP(AG949,Salespersons!$B:$B,Salespersons!$I:$I,,0)</f>
        <v>False</v>
      </c>
      <c r="AJ949" s="3" t="s">
        <v>75</v>
      </c>
      <c r="AK949" s="14">
        <f t="shared" si="84"/>
        <v>3.6799999999999999E-2</v>
      </c>
      <c r="AL949" s="5">
        <v>46000</v>
      </c>
      <c r="AM949" s="5">
        <f t="shared" si="85"/>
        <v>1204000</v>
      </c>
      <c r="AN949" s="16">
        <f t="shared" si="89"/>
        <v>12.04</v>
      </c>
      <c r="AO949" s="3" t="s">
        <v>20</v>
      </c>
      <c r="AP949" s="3" t="s">
        <v>21</v>
      </c>
      <c r="AQ949" s="3" t="s">
        <v>122</v>
      </c>
      <c r="AR949" s="3" t="s">
        <v>24</v>
      </c>
      <c r="AS949" s="3" t="s">
        <v>4646</v>
      </c>
      <c r="AT949" s="3" t="s">
        <v>4646</v>
      </c>
      <c r="AU949" s="3" t="s">
        <v>4646</v>
      </c>
      <c r="AV949" s="3" t="s">
        <v>4646</v>
      </c>
      <c r="AW949" s="3" t="s">
        <v>4646</v>
      </c>
    </row>
    <row r="950" spans="1:49" x14ac:dyDescent="0.3">
      <c r="A950" s="3" t="s">
        <v>1656</v>
      </c>
      <c r="B950" s="4">
        <v>46252</v>
      </c>
      <c r="C950" s="4" t="str">
        <f t="shared" si="86"/>
        <v>Aug</v>
      </c>
      <c r="D950" s="4" t="str">
        <f t="shared" si="87"/>
        <v>2026</v>
      </c>
      <c r="E950" s="4">
        <v>46277</v>
      </c>
      <c r="F950" s="3" t="s">
        <v>23</v>
      </c>
      <c r="G950" s="3">
        <f t="shared" si="88"/>
        <v>25</v>
      </c>
      <c r="H950" s="3" t="s">
        <v>901</v>
      </c>
      <c r="I950" s="3" t="str">
        <f>VLOOKUP($H950,Customers!$A$1:$I$721,2,FALSE)</f>
        <v>Nitin Bose</v>
      </c>
      <c r="J950" s="3" t="str">
        <f>VLOOKUP($H950,Customers!$A$1:$I$721,3,FALSE)</f>
        <v>Male</v>
      </c>
      <c r="K950" s="3">
        <f>VLOOKUP($H950,Customers!$A$1:$I$721,4,FALSE)</f>
        <v>35</v>
      </c>
      <c r="L950" s="3" t="str">
        <f>VLOOKUP($H950,Customers!$A$1:$I$721,5,FALSE)</f>
        <v>Ludhiana</v>
      </c>
      <c r="M950" s="3" t="str">
        <f>VLOOKUP($H950,Customers!$A$1:$I$721,6,FALSE)</f>
        <v>Punjab</v>
      </c>
      <c r="N950" s="3" t="str">
        <f>VLOOKUP($H950,Customers!$A$1:$I$721,7,FALSE)</f>
        <v>Salaried - Government</v>
      </c>
      <c r="O950" s="3">
        <f>VLOOKUP($H950,Customers!$A$1:$I$721,8,FALSE)</f>
        <v>810000</v>
      </c>
      <c r="P950" s="3" t="str">
        <f>VLOOKUP($H950,Customers!$A$1:$I$721,9,FALSE)</f>
        <v>Individual</v>
      </c>
      <c r="Q950" s="3" t="s">
        <v>283</v>
      </c>
      <c r="R950" s="3" t="str" cm="1">
        <f t="array" ref="R950:Y950">VLOOKUP($Q950,Cars[],{2,3,4,5,6,7,8,9},FALSE)</f>
        <v>Mahindra</v>
      </c>
      <c r="S950" s="3" t="str">
        <v>Thar</v>
      </c>
      <c r="T950" s="3" t="str">
        <v>SUV</v>
      </c>
      <c r="U950" s="3" t="str">
        <v>Diesel</v>
      </c>
      <c r="V950" s="3" t="str">
        <v>Manual</v>
      </c>
      <c r="W950" s="3">
        <v>1250000</v>
      </c>
      <c r="X950" s="3">
        <v>2020</v>
      </c>
      <c r="Y950" s="3">
        <v>2</v>
      </c>
      <c r="Z950" s="3" t="s">
        <v>28</v>
      </c>
      <c r="AA950" s="3" t="str">
        <f>VLOOKUP(Z950,Dealers[],5,FALSE)</f>
        <v>North</v>
      </c>
      <c r="AB950" s="3" t="str" cm="1">
        <f t="array" ref="AB950:AE950">VLOOKUP($Z950,Dealers[],{2,7,8,9},FALSE)</f>
        <v>Ludhiana Wheels</v>
      </c>
      <c r="AC950" s="3">
        <v>2010</v>
      </c>
      <c r="AD950" s="3">
        <v>12000</v>
      </c>
      <c r="AE950" s="3">
        <v>4</v>
      </c>
      <c r="AF950" s="3" t="s">
        <v>29</v>
      </c>
      <c r="AG950" s="3" t="str">
        <f>VLOOKUP($AF950,SalesPerson[],2,FALSE)</f>
        <v>Harsh Nair</v>
      </c>
      <c r="AH950" s="3">
        <f>_xlfn.XLOOKUP(AG950,Salespersons!$B:$B,Salespersons!$G:$G,,0)</f>
        <v>8</v>
      </c>
      <c r="AI950" s="3" t="str">
        <f>_xlfn.XLOOKUP(AG950,Salespersons!$B:$B,Salespersons!$I:$I,,0)</f>
        <v>True</v>
      </c>
      <c r="AJ950" s="3" t="s">
        <v>78</v>
      </c>
      <c r="AK950" s="14">
        <f t="shared" si="84"/>
        <v>8.0000000000000002E-3</v>
      </c>
      <c r="AL950" s="5">
        <v>10000</v>
      </c>
      <c r="AM950" s="5">
        <f t="shared" si="85"/>
        <v>1240000</v>
      </c>
      <c r="AN950" s="16">
        <f t="shared" si="89"/>
        <v>12.4</v>
      </c>
      <c r="AO950" s="3" t="s">
        <v>20</v>
      </c>
      <c r="AP950" s="3" t="s">
        <v>21</v>
      </c>
      <c r="AQ950" s="3" t="s">
        <v>46</v>
      </c>
      <c r="AR950" s="3" t="s">
        <v>24</v>
      </c>
      <c r="AS950" s="3" t="s">
        <v>4646</v>
      </c>
      <c r="AT950" s="3" t="s">
        <v>4646</v>
      </c>
      <c r="AU950" s="3" t="s">
        <v>4646</v>
      </c>
      <c r="AV950" s="3" t="s">
        <v>4646</v>
      </c>
      <c r="AW950" s="3" t="s">
        <v>4646</v>
      </c>
    </row>
    <row r="951" spans="1:49" x14ac:dyDescent="0.3">
      <c r="A951" s="3" t="s">
        <v>1657</v>
      </c>
      <c r="B951" s="4">
        <v>46252</v>
      </c>
      <c r="C951" s="4" t="str">
        <f t="shared" si="86"/>
        <v>Aug</v>
      </c>
      <c r="D951" s="4" t="str">
        <f t="shared" si="87"/>
        <v>2026</v>
      </c>
      <c r="E951" s="4">
        <v>46284</v>
      </c>
      <c r="F951" s="3" t="s">
        <v>23</v>
      </c>
      <c r="G951" s="3">
        <f t="shared" si="88"/>
        <v>32</v>
      </c>
      <c r="H951" s="3" t="s">
        <v>244</v>
      </c>
      <c r="I951" s="3" t="str">
        <f>VLOOKUP($H951,Customers!$A$1:$I$721,2,FALSE)</f>
        <v>Komal Shah</v>
      </c>
      <c r="J951" s="3" t="str">
        <f>VLOOKUP($H951,Customers!$A$1:$I$721,3,FALSE)</f>
        <v>Female</v>
      </c>
      <c r="K951" s="3">
        <f>VLOOKUP($H951,Customers!$A$1:$I$721,4,FALSE)</f>
        <v>24</v>
      </c>
      <c r="L951" s="3" t="str">
        <f>VLOOKUP($H951,Customers!$A$1:$I$721,5,FALSE)</f>
        <v>Chennai</v>
      </c>
      <c r="M951" s="3" t="str">
        <f>VLOOKUP($H951,Customers!$A$1:$I$721,6,FALSE)</f>
        <v>Tamil Nadu</v>
      </c>
      <c r="N951" s="3" t="str">
        <f>VLOOKUP($H951,Customers!$A$1:$I$721,7,FALSE)</f>
        <v>Salaried - Private</v>
      </c>
      <c r="O951" s="3">
        <f>VLOOKUP($H951,Customers!$A$1:$I$721,8,FALSE)</f>
        <v>640000</v>
      </c>
      <c r="P951" s="3" t="str">
        <f>VLOOKUP($H951,Customers!$A$1:$I$721,9,FALSE)</f>
        <v>Individual</v>
      </c>
      <c r="Q951" s="3" t="s">
        <v>92</v>
      </c>
      <c r="R951" s="3" t="str" cm="1">
        <f t="array" ref="R951:Y951">VLOOKUP($Q951,Cars[],{2,3,4,5,6,7,8,9},FALSE)</f>
        <v>Hyundai</v>
      </c>
      <c r="S951" s="3" t="str">
        <v>Verna</v>
      </c>
      <c r="T951" s="3" t="str">
        <v>Sedan</v>
      </c>
      <c r="U951" s="3" t="str">
        <v>Petrol</v>
      </c>
      <c r="V951" s="3" t="str">
        <v>Automatic</v>
      </c>
      <c r="W951" s="3">
        <v>1100000</v>
      </c>
      <c r="X951" s="3">
        <v>2023</v>
      </c>
      <c r="Y951" s="3">
        <v>2</v>
      </c>
      <c r="Z951" s="3" t="s">
        <v>173</v>
      </c>
      <c r="AA951" s="3" t="str">
        <f>VLOOKUP(Z951,Dealers[],5,FALSE)</f>
        <v>South</v>
      </c>
      <c r="AB951" s="3" t="str" cm="1">
        <f t="array" ref="AB951:AE951">VLOOKUP($Z951,Dealers[],{2,7,8,9},FALSE)</f>
        <v>Chennai Wheels</v>
      </c>
      <c r="AC951" s="3">
        <v>2007</v>
      </c>
      <c r="AD951" s="3">
        <v>4500</v>
      </c>
      <c r="AE951" s="3">
        <v>4.7</v>
      </c>
      <c r="AF951" s="3" t="s">
        <v>233</v>
      </c>
      <c r="AG951" s="3" t="str">
        <f>VLOOKUP($AF951,SalesPerson[],2,FALSE)</f>
        <v>Anjali Joshi</v>
      </c>
      <c r="AH951" s="3">
        <f>_xlfn.XLOOKUP(AG951,Salespersons!$B:$B,Salespersons!$G:$G,,0)</f>
        <v>8</v>
      </c>
      <c r="AI951" s="3" t="str">
        <f>_xlfn.XLOOKUP(AG951,Salespersons!$B:$B,Salespersons!$I:$I,,0)</f>
        <v>True</v>
      </c>
      <c r="AJ951" s="3" t="s">
        <v>78</v>
      </c>
      <c r="AK951" s="14">
        <f t="shared" si="84"/>
        <v>1.9090909090909092E-2</v>
      </c>
      <c r="AL951" s="5">
        <v>21000</v>
      </c>
      <c r="AM951" s="5">
        <f t="shared" si="85"/>
        <v>1079000</v>
      </c>
      <c r="AN951" s="16">
        <f t="shared" si="89"/>
        <v>10.79</v>
      </c>
      <c r="AO951" s="3" t="s">
        <v>20</v>
      </c>
      <c r="AP951" s="3" t="s">
        <v>21</v>
      </c>
      <c r="AQ951" s="3" t="s">
        <v>122</v>
      </c>
      <c r="AR951" s="3" t="s">
        <v>24</v>
      </c>
      <c r="AS951" s="3" t="str" cm="1">
        <f t="array" ref="AS951:AW951">VLOOKUP($A951,Feedback[],{2,4,5,6,7},FALSE)</f>
        <v>FB0488</v>
      </c>
      <c r="AT951" s="3">
        <v>3</v>
      </c>
      <c r="AU951" s="3">
        <v>6</v>
      </c>
      <c r="AV951" s="3" t="str">
        <v>Email</v>
      </c>
      <c r="AW951" s="3" t="str">
        <v>Delivery Delay</v>
      </c>
    </row>
    <row r="952" spans="1:49" x14ac:dyDescent="0.3">
      <c r="A952" s="3" t="s">
        <v>1658</v>
      </c>
      <c r="B952" s="4">
        <v>46253</v>
      </c>
      <c r="C952" s="4" t="str">
        <f t="shared" si="86"/>
        <v>Aug</v>
      </c>
      <c r="D952" s="4" t="str">
        <f t="shared" si="87"/>
        <v>2026</v>
      </c>
      <c r="E952" s="4">
        <v>46280</v>
      </c>
      <c r="F952" s="3" t="s">
        <v>23</v>
      </c>
      <c r="G952" s="3">
        <f t="shared" si="88"/>
        <v>27</v>
      </c>
      <c r="H952" s="3" t="s">
        <v>984</v>
      </c>
      <c r="I952" s="3" t="str">
        <f>VLOOKUP($H952,Customers!$A$1:$I$721,2,FALSE)</f>
        <v>Siddharth Yadav</v>
      </c>
      <c r="J952" s="3" t="str">
        <f>VLOOKUP($H952,Customers!$A$1:$I$721,3,FALSE)</f>
        <v>Male</v>
      </c>
      <c r="K952" s="3">
        <f>VLOOKUP($H952,Customers!$A$1:$I$721,4,FALSE)</f>
        <v>37</v>
      </c>
      <c r="L952" s="3" t="str">
        <f>VLOOKUP($H952,Customers!$A$1:$I$721,5,FALSE)</f>
        <v>Pune</v>
      </c>
      <c r="M952" s="3" t="str">
        <f>VLOOKUP($H952,Customers!$A$1:$I$721,6,FALSE)</f>
        <v>Maharashtra</v>
      </c>
      <c r="N952" s="3" t="str">
        <f>VLOOKUP($H952,Customers!$A$1:$I$721,7,FALSE)</f>
        <v>Salaried - Private</v>
      </c>
      <c r="O952" s="3">
        <f>VLOOKUP($H952,Customers!$A$1:$I$721,8,FALSE)</f>
        <v>540000</v>
      </c>
      <c r="P952" s="3" t="str">
        <f>VLOOKUP($H952,Customers!$A$1:$I$721,9,FALSE)</f>
        <v>Individual</v>
      </c>
      <c r="Q952" s="3" t="s">
        <v>56</v>
      </c>
      <c r="R952" s="3" t="str" cm="1">
        <f t="array" ref="R952:Y952">VLOOKUP($Q952,Cars[],{2,3,4,5,6,7,8,9},FALSE)</f>
        <v>Maruti Suzuki</v>
      </c>
      <c r="S952" s="3" t="str">
        <v>Baleno</v>
      </c>
      <c r="T952" s="3" t="str">
        <v>Hatchback</v>
      </c>
      <c r="U952" s="3" t="str">
        <v>Petrol</v>
      </c>
      <c r="V952" s="3" t="str">
        <v>Automatic</v>
      </c>
      <c r="W952" s="3">
        <v>760000</v>
      </c>
      <c r="X952" s="3">
        <v>2022</v>
      </c>
      <c r="Y952" s="3">
        <v>2</v>
      </c>
      <c r="Z952" s="3" t="s">
        <v>163</v>
      </c>
      <c r="AA952" s="3" t="str">
        <f>VLOOKUP(Z952,Dealers[],5,FALSE)</f>
        <v>West</v>
      </c>
      <c r="AB952" s="3" t="str" cm="1">
        <f t="array" ref="AB952:AE952">VLOOKUP($Z952,Dealers[],{2,7,8,9},FALSE)</f>
        <v>Mumbai Autoplex</v>
      </c>
      <c r="AC952" s="3">
        <v>2011</v>
      </c>
      <c r="AD952" s="3">
        <v>12000</v>
      </c>
      <c r="AE952" s="3">
        <v>3.5</v>
      </c>
      <c r="AF952" s="3" t="s">
        <v>593</v>
      </c>
      <c r="AG952" s="3" t="str">
        <f>VLOOKUP($AF952,SalesPerson[],2,FALSE)</f>
        <v>Tanvi Chauhan</v>
      </c>
      <c r="AH952" s="3">
        <f>_xlfn.XLOOKUP(AG952,Salespersons!$B:$B,Salespersons!$G:$G,,0)</f>
        <v>4</v>
      </c>
      <c r="AI952" s="3" t="str">
        <f>_xlfn.XLOOKUP(AG952,Salespersons!$B:$B,Salespersons!$I:$I,,0)</f>
        <v>True</v>
      </c>
      <c r="AJ952" s="3" t="s">
        <v>45</v>
      </c>
      <c r="AK952" s="14">
        <f t="shared" si="84"/>
        <v>3.4210526315789476E-2</v>
      </c>
      <c r="AL952" s="5">
        <v>26000</v>
      </c>
      <c r="AM952" s="5">
        <f t="shared" si="85"/>
        <v>734000</v>
      </c>
      <c r="AN952" s="16">
        <f t="shared" si="89"/>
        <v>7.34</v>
      </c>
      <c r="AO952" s="3" t="s">
        <v>31</v>
      </c>
      <c r="AP952" s="3" t="s">
        <v>180</v>
      </c>
      <c r="AQ952" s="3" t="s">
        <v>22</v>
      </c>
      <c r="AR952" s="3" t="s">
        <v>47</v>
      </c>
      <c r="AS952" s="3" t="s">
        <v>4646</v>
      </c>
      <c r="AT952" s="3" t="s">
        <v>4646</v>
      </c>
      <c r="AU952" s="3" t="s">
        <v>4646</v>
      </c>
      <c r="AV952" s="3" t="s">
        <v>4646</v>
      </c>
      <c r="AW952" s="3" t="s">
        <v>4646</v>
      </c>
    </row>
    <row r="953" spans="1:49" x14ac:dyDescent="0.3">
      <c r="A953" s="3" t="s">
        <v>1659</v>
      </c>
      <c r="B953" s="4">
        <v>46255</v>
      </c>
      <c r="C953" s="4" t="str">
        <f t="shared" si="86"/>
        <v>Aug</v>
      </c>
      <c r="D953" s="4" t="str">
        <f t="shared" si="87"/>
        <v>2026</v>
      </c>
      <c r="E953" s="4">
        <v>46289</v>
      </c>
      <c r="F953" s="3" t="s">
        <v>23</v>
      </c>
      <c r="G953" s="3">
        <f t="shared" si="88"/>
        <v>34</v>
      </c>
      <c r="H953" s="3" t="s">
        <v>546</v>
      </c>
      <c r="I953" s="3" t="str">
        <f>VLOOKUP($H953,Customers!$A$1:$I$721,2,FALSE)</f>
        <v>Komal Gupta</v>
      </c>
      <c r="J953" s="3" t="str">
        <f>VLOOKUP($H953,Customers!$A$1:$I$721,3,FALSE)</f>
        <v>Female</v>
      </c>
      <c r="K953" s="3">
        <f>VLOOKUP($H953,Customers!$A$1:$I$721,4,FALSE)</f>
        <v>28</v>
      </c>
      <c r="L953" s="3" t="str">
        <f>VLOOKUP($H953,Customers!$A$1:$I$721,5,FALSE)</f>
        <v>Bengaluru</v>
      </c>
      <c r="M953" s="3" t="str">
        <f>VLOOKUP($H953,Customers!$A$1:$I$721,6,FALSE)</f>
        <v>Karnataka</v>
      </c>
      <c r="N953" s="3" t="str">
        <f>VLOOKUP($H953,Customers!$A$1:$I$721,7,FALSE)</f>
        <v>Retired</v>
      </c>
      <c r="O953" s="3">
        <f>VLOOKUP($H953,Customers!$A$1:$I$721,8,FALSE)</f>
        <v>710000</v>
      </c>
      <c r="P953" s="3" t="str">
        <f>VLOOKUP($H953,Customers!$A$1:$I$721,9,FALSE)</f>
        <v>Individual</v>
      </c>
      <c r="Q953" s="3" t="s">
        <v>283</v>
      </c>
      <c r="R953" s="3" t="str" cm="1">
        <f t="array" ref="R953:Y953">VLOOKUP($Q953,Cars[],{2,3,4,5,6,7,8,9},FALSE)</f>
        <v>Mahindra</v>
      </c>
      <c r="S953" s="3" t="str">
        <v>Thar</v>
      </c>
      <c r="T953" s="3" t="str">
        <v>SUV</v>
      </c>
      <c r="U953" s="3" t="str">
        <v>Diesel</v>
      </c>
      <c r="V953" s="3" t="str">
        <v>Manual</v>
      </c>
      <c r="W953" s="3">
        <v>1250000</v>
      </c>
      <c r="X953" s="3">
        <v>2020</v>
      </c>
      <c r="Y953" s="3">
        <v>2</v>
      </c>
      <c r="Z953" s="3" t="s">
        <v>126</v>
      </c>
      <c r="AA953" s="3" t="str">
        <f>VLOOKUP(Z953,Dealers[],5,FALSE)</f>
        <v>South</v>
      </c>
      <c r="AB953" s="3" t="str" cm="1">
        <f t="array" ref="AB953:AE953">VLOOKUP($Z953,Dealers[],{2,7,8,9},FALSE)</f>
        <v>Bengaluru Auto Hub</v>
      </c>
      <c r="AC953" s="3">
        <v>2013</v>
      </c>
      <c r="AD953" s="3">
        <v>12000</v>
      </c>
      <c r="AE953" s="3">
        <v>4.4000000000000004</v>
      </c>
      <c r="AF953" s="3" t="s">
        <v>156</v>
      </c>
      <c r="AG953" s="3" t="str">
        <f>VLOOKUP($AF953,SalesPerson[],2,FALSE)</f>
        <v>Yash Singh</v>
      </c>
      <c r="AH953" s="3">
        <f>_xlfn.XLOOKUP(AG953,Salespersons!$B:$B,Salespersons!$G:$G,,0)</f>
        <v>4</v>
      </c>
      <c r="AI953" s="3" t="str">
        <f>_xlfn.XLOOKUP(AG953,Salespersons!$B:$B,Salespersons!$I:$I,,0)</f>
        <v>True</v>
      </c>
      <c r="AJ953" s="3" t="s">
        <v>30</v>
      </c>
      <c r="AK953" s="14">
        <f t="shared" si="84"/>
        <v>8.8000000000000005E-3</v>
      </c>
      <c r="AL953" s="5">
        <v>11000</v>
      </c>
      <c r="AM953" s="5">
        <f t="shared" si="85"/>
        <v>1239000</v>
      </c>
      <c r="AN953" s="16">
        <f t="shared" si="89"/>
        <v>12.39</v>
      </c>
      <c r="AO953" s="3" t="s">
        <v>31</v>
      </c>
      <c r="AP953" s="3" t="s">
        <v>39</v>
      </c>
      <c r="AQ953" s="3" t="s">
        <v>119</v>
      </c>
      <c r="AR953" s="3" t="s">
        <v>24</v>
      </c>
      <c r="AS953" s="3" t="str" cm="1">
        <f t="array" ref="AS953:AW953">VLOOKUP($A953,Feedback[],{2,4,5,6,7},FALSE)</f>
        <v>FB0489</v>
      </c>
      <c r="AT953" s="3">
        <v>4</v>
      </c>
      <c r="AU953" s="3">
        <v>7</v>
      </c>
      <c r="AV953" s="3" t="str">
        <v>Phone</v>
      </c>
      <c r="AW953" s="3" t="str">
        <v>None</v>
      </c>
    </row>
    <row r="954" spans="1:49" x14ac:dyDescent="0.3">
      <c r="A954" s="3" t="s">
        <v>1660</v>
      </c>
      <c r="B954" s="4">
        <v>46255</v>
      </c>
      <c r="C954" s="4" t="str">
        <f t="shared" si="86"/>
        <v>Aug</v>
      </c>
      <c r="D954" s="4" t="str">
        <f t="shared" si="87"/>
        <v>2026</v>
      </c>
      <c r="E954" s="4">
        <v>46280</v>
      </c>
      <c r="F954" s="3" t="s">
        <v>23</v>
      </c>
      <c r="G954" s="3">
        <f t="shared" si="88"/>
        <v>25</v>
      </c>
      <c r="H954" s="3" t="s">
        <v>428</v>
      </c>
      <c r="I954" s="3" t="str">
        <f>VLOOKUP($H954,Customers!$A$1:$I$721,2,FALSE)</f>
        <v>Komal Gupta</v>
      </c>
      <c r="J954" s="3" t="str">
        <f>VLOOKUP($H954,Customers!$A$1:$I$721,3,FALSE)</f>
        <v>Female</v>
      </c>
      <c r="K954" s="3">
        <f>VLOOKUP($H954,Customers!$A$1:$I$721,4,FALSE)</f>
        <v>34</v>
      </c>
      <c r="L954" s="3" t="str">
        <f>VLOOKUP($H954,Customers!$A$1:$I$721,5,FALSE)</f>
        <v>Panipat</v>
      </c>
      <c r="M954" s="3" t="str">
        <f>VLOOKUP($H954,Customers!$A$1:$I$721,6,FALSE)</f>
        <v>Haryana</v>
      </c>
      <c r="N954" s="3" t="str">
        <f>VLOOKUP($H954,Customers!$A$1:$I$721,7,FALSE)</f>
        <v>Self-Employed Professional</v>
      </c>
      <c r="O954" s="3">
        <f>VLOOKUP($H954,Customers!$A$1:$I$721,8,FALSE)</f>
        <v>1000000</v>
      </c>
      <c r="P954" s="3" t="str">
        <f>VLOOKUP($H954,Customers!$A$1:$I$721,9,FALSE)</f>
        <v>Individual</v>
      </c>
      <c r="Q954" s="3" t="s">
        <v>103</v>
      </c>
      <c r="R954" s="3" t="str" cm="1">
        <f t="array" ref="R954:Y954">VLOOKUP($Q954,Cars[],{2,3,4,5,6,7,8,9},FALSE)</f>
        <v>Maruti Suzuki</v>
      </c>
      <c r="S954" s="3" t="str">
        <v>Ertiga</v>
      </c>
      <c r="T954" s="3" t="str">
        <v>MPV</v>
      </c>
      <c r="U954" s="3" t="str">
        <v>CNG</v>
      </c>
      <c r="V954" s="3" t="str">
        <v>Manual</v>
      </c>
      <c r="W954" s="3">
        <v>900000</v>
      </c>
      <c r="X954" s="3">
        <v>2022</v>
      </c>
      <c r="Y954" s="3">
        <v>3</v>
      </c>
      <c r="Z954" s="3" t="s">
        <v>57</v>
      </c>
      <c r="AA954" s="3" t="str">
        <f>VLOOKUP(Z954,Dealers[],5,FALSE)</f>
        <v>North</v>
      </c>
      <c r="AB954" s="3" t="str" cm="1">
        <f t="array" ref="AB954:AE954">VLOOKUP($Z954,Dealers[],{2,7,8,9},FALSE)</f>
        <v>Gurugram Autoplex</v>
      </c>
      <c r="AC954" s="3">
        <v>2007</v>
      </c>
      <c r="AD954" s="3">
        <v>10000</v>
      </c>
      <c r="AE954" s="3">
        <v>4</v>
      </c>
      <c r="AF954" s="3" t="s">
        <v>139</v>
      </c>
      <c r="AG954" s="3" t="str">
        <f>VLOOKUP($AF954,SalesPerson[],2,FALSE)</f>
        <v>Mohit Bose</v>
      </c>
      <c r="AH954" s="3">
        <f>_xlfn.XLOOKUP(AG954,Salespersons!$B:$B,Salespersons!$G:$G,,0)</f>
        <v>4</v>
      </c>
      <c r="AI954" s="3" t="str">
        <f>_xlfn.XLOOKUP(AG954,Salespersons!$B:$B,Salespersons!$I:$I,,0)</f>
        <v>True</v>
      </c>
      <c r="AJ954" s="3" t="s">
        <v>78</v>
      </c>
      <c r="AK954" s="14">
        <f t="shared" si="84"/>
        <v>4.3333333333333335E-2</v>
      </c>
      <c r="AL954" s="5">
        <v>39000</v>
      </c>
      <c r="AM954" s="5">
        <f t="shared" si="85"/>
        <v>861000</v>
      </c>
      <c r="AN954" s="16">
        <f t="shared" si="89"/>
        <v>8.61</v>
      </c>
      <c r="AO954" s="3" t="s">
        <v>95</v>
      </c>
      <c r="AP954" s="3" t="s">
        <v>96</v>
      </c>
      <c r="AQ954" s="3" t="s">
        <v>86</v>
      </c>
      <c r="AR954" s="3" t="s">
        <v>24</v>
      </c>
      <c r="AS954" s="3" t="s">
        <v>4646</v>
      </c>
      <c r="AT954" s="3" t="s">
        <v>4646</v>
      </c>
      <c r="AU954" s="3" t="s">
        <v>4646</v>
      </c>
      <c r="AV954" s="3" t="s">
        <v>4646</v>
      </c>
      <c r="AW954" s="3" t="s">
        <v>4646</v>
      </c>
    </row>
    <row r="955" spans="1:49" x14ac:dyDescent="0.3">
      <c r="A955" s="3" t="s">
        <v>1661</v>
      </c>
      <c r="B955" s="4">
        <v>46257</v>
      </c>
      <c r="C955" s="4" t="str">
        <f t="shared" si="86"/>
        <v>Aug</v>
      </c>
      <c r="D955" s="4" t="str">
        <f t="shared" si="87"/>
        <v>2026</v>
      </c>
      <c r="E955" s="4">
        <v>46273</v>
      </c>
      <c r="F955" s="3" t="s">
        <v>23</v>
      </c>
      <c r="G955" s="3">
        <f t="shared" si="88"/>
        <v>16</v>
      </c>
      <c r="H955" s="3" t="s">
        <v>957</v>
      </c>
      <c r="I955" s="3" t="str">
        <f>VLOOKUP($H955,Customers!$A$1:$I$721,2,FALSE)</f>
        <v>Karan Singh</v>
      </c>
      <c r="J955" s="3" t="str">
        <f>VLOOKUP($H955,Customers!$A$1:$I$721,3,FALSE)</f>
        <v>Male</v>
      </c>
      <c r="K955" s="3">
        <f>VLOOKUP($H955,Customers!$A$1:$I$721,4,FALSE)</f>
        <v>27</v>
      </c>
      <c r="L955" s="3" t="str">
        <f>VLOOKUP($H955,Customers!$A$1:$I$721,5,FALSE)</f>
        <v>Surat</v>
      </c>
      <c r="M955" s="3" t="str">
        <f>VLOOKUP($H955,Customers!$A$1:$I$721,6,FALSE)</f>
        <v>Gujarat</v>
      </c>
      <c r="N955" s="3" t="str">
        <f>VLOOKUP($H955,Customers!$A$1:$I$721,7,FALSE)</f>
        <v>Salaried - Private</v>
      </c>
      <c r="O955" s="3">
        <f>VLOOKUP($H955,Customers!$A$1:$I$721,8,FALSE)</f>
        <v>550000</v>
      </c>
      <c r="P955" s="3" t="str">
        <f>VLOOKUP($H955,Customers!$A$1:$I$721,9,FALSE)</f>
        <v>Individual</v>
      </c>
      <c r="Q955" s="3" t="s">
        <v>280</v>
      </c>
      <c r="R955" s="3" t="str" cm="1">
        <f t="array" ref="R955:Y955">VLOOKUP($Q955,Cars[],{2,3,4,5,6,7,8,9},FALSE)</f>
        <v>Toyota</v>
      </c>
      <c r="S955" s="3" t="str">
        <v>Urban Cruiser Hyryder</v>
      </c>
      <c r="T955" s="3" t="str">
        <v>SUV</v>
      </c>
      <c r="U955" s="3" t="str">
        <v>Hybrid</v>
      </c>
      <c r="V955" s="3" t="str">
        <v>Automatic</v>
      </c>
      <c r="W955" s="3">
        <v>1350000</v>
      </c>
      <c r="X955" s="3">
        <v>2022</v>
      </c>
      <c r="Y955" s="3">
        <v>5</v>
      </c>
      <c r="Z955" s="3" t="s">
        <v>225</v>
      </c>
      <c r="AA955" s="3" t="str">
        <f>VLOOKUP(Z955,Dealers[],5,FALSE)</f>
        <v>West</v>
      </c>
      <c r="AB955" s="3" t="str" cm="1">
        <f t="array" ref="AB955:AE955">VLOOKUP($Z955,Dealers[],{2,7,8,9},FALSE)</f>
        <v>Surat Autoplex</v>
      </c>
      <c r="AC955" s="3">
        <v>2010</v>
      </c>
      <c r="AD955" s="3">
        <v>10000</v>
      </c>
      <c r="AE955" s="3">
        <v>4.4000000000000004</v>
      </c>
      <c r="AF955" s="3" t="s">
        <v>226</v>
      </c>
      <c r="AG955" s="3" t="str">
        <f>VLOOKUP($AF955,SalesPerson[],2,FALSE)</f>
        <v>Jatin Kapoor</v>
      </c>
      <c r="AH955" s="3">
        <f>_xlfn.XLOOKUP(AG955,Salespersons!$B:$B,Salespersons!$G:$G,,0)</f>
        <v>5</v>
      </c>
      <c r="AI955" s="3" t="str">
        <f>_xlfn.XLOOKUP(AG955,Salespersons!$B:$B,Salespersons!$I:$I,,0)</f>
        <v>True</v>
      </c>
      <c r="AJ955" s="3" t="s">
        <v>78</v>
      </c>
      <c r="AK955" s="14">
        <f t="shared" si="84"/>
        <v>3.9259259259259258E-2</v>
      </c>
      <c r="AL955" s="5">
        <v>53000</v>
      </c>
      <c r="AM955" s="5">
        <f t="shared" si="85"/>
        <v>1297000</v>
      </c>
      <c r="AN955" s="16">
        <f t="shared" si="89"/>
        <v>12.97</v>
      </c>
      <c r="AO955" s="3" t="s">
        <v>95</v>
      </c>
      <c r="AP955" s="3" t="s">
        <v>100</v>
      </c>
      <c r="AQ955" s="3" t="s">
        <v>119</v>
      </c>
      <c r="AR955" s="3" t="s">
        <v>24</v>
      </c>
      <c r="AS955" s="3" t="s">
        <v>4646</v>
      </c>
      <c r="AT955" s="3" t="s">
        <v>4646</v>
      </c>
      <c r="AU955" s="3" t="s">
        <v>4646</v>
      </c>
      <c r="AV955" s="3" t="s">
        <v>4646</v>
      </c>
      <c r="AW955" s="3" t="s">
        <v>4646</v>
      </c>
    </row>
    <row r="956" spans="1:49" x14ac:dyDescent="0.3">
      <c r="A956" s="3" t="s">
        <v>1662</v>
      </c>
      <c r="B956" s="4">
        <v>46258</v>
      </c>
      <c r="C956" s="4" t="str">
        <f t="shared" si="86"/>
        <v>Aug</v>
      </c>
      <c r="D956" s="4" t="str">
        <f t="shared" si="87"/>
        <v>2026</v>
      </c>
      <c r="E956" s="4">
        <v>46283</v>
      </c>
      <c r="F956" s="3" t="s">
        <v>23</v>
      </c>
      <c r="G956" s="3">
        <f t="shared" si="88"/>
        <v>25</v>
      </c>
      <c r="H956" s="3" t="s">
        <v>645</v>
      </c>
      <c r="I956" s="3" t="str">
        <f>VLOOKUP($H956,Customers!$A$1:$I$721,2,FALSE)</f>
        <v>Komal Agarwal</v>
      </c>
      <c r="J956" s="3" t="str">
        <f>VLOOKUP($H956,Customers!$A$1:$I$721,3,FALSE)</f>
        <v>Female</v>
      </c>
      <c r="K956" s="3">
        <f>VLOOKUP($H956,Customers!$A$1:$I$721,4,FALSE)</f>
        <v>34</v>
      </c>
      <c r="L956" s="3" t="str">
        <f>VLOOKUP($H956,Customers!$A$1:$I$721,5,FALSE)</f>
        <v>Hyderabad</v>
      </c>
      <c r="M956" s="3" t="str">
        <f>VLOOKUP($H956,Customers!$A$1:$I$721,6,FALSE)</f>
        <v>Telangana</v>
      </c>
      <c r="N956" s="3" t="str">
        <f>VLOOKUP($H956,Customers!$A$1:$I$721,7,FALSE)</f>
        <v>Teacher</v>
      </c>
      <c r="O956" s="3">
        <f>VLOOKUP($H956,Customers!$A$1:$I$721,8,FALSE)</f>
        <v>870000</v>
      </c>
      <c r="P956" s="3" t="str">
        <f>VLOOKUP($H956,Customers!$A$1:$I$721,9,FALSE)</f>
        <v>Individual</v>
      </c>
      <c r="Q956" s="3" t="s">
        <v>50</v>
      </c>
      <c r="R956" s="3" t="str" cm="1">
        <f t="array" ref="R956:Y956">VLOOKUP($Q956,Cars[],{2,3,4,5,6,7,8,9},FALSE)</f>
        <v>Hyundai</v>
      </c>
      <c r="S956" s="3" t="str">
        <v>Venue</v>
      </c>
      <c r="T956" s="3" t="str">
        <v>SUV</v>
      </c>
      <c r="U956" s="3" t="str">
        <v>Petrol</v>
      </c>
      <c r="V956" s="3" t="str">
        <v>Manual</v>
      </c>
      <c r="W956" s="3">
        <v>800000</v>
      </c>
      <c r="X956" s="3">
        <v>2022</v>
      </c>
      <c r="Y956" s="3">
        <v>3</v>
      </c>
      <c r="Z956" s="3" t="s">
        <v>68</v>
      </c>
      <c r="AA956" s="3" t="str">
        <f>VLOOKUP(Z956,Dealers[],5,FALSE)</f>
        <v>South</v>
      </c>
      <c r="AB956" s="3" t="str" cm="1">
        <f t="array" ref="AB956:AE956">VLOOKUP($Z956,Dealers[],{2,7,8,9},FALSE)</f>
        <v>Hyderabad Automobiles</v>
      </c>
      <c r="AC956" s="3">
        <v>2019</v>
      </c>
      <c r="AD956" s="3">
        <v>4500</v>
      </c>
      <c r="AE956" s="3">
        <v>3.8</v>
      </c>
      <c r="AF956" s="3" t="s">
        <v>150</v>
      </c>
      <c r="AG956" s="3" t="str">
        <f>VLOOKUP($AF956,SalesPerson[],2,FALSE)</f>
        <v>Gaurav Shah</v>
      </c>
      <c r="AH956" s="3">
        <f>_xlfn.XLOOKUP(AG956,Salespersons!$B:$B,Salespersons!$G:$G,,0)</f>
        <v>4</v>
      </c>
      <c r="AI956" s="3" t="str">
        <f>_xlfn.XLOOKUP(AG956,Salespersons!$B:$B,Salespersons!$I:$I,,0)</f>
        <v>True</v>
      </c>
      <c r="AJ956" s="3" t="s">
        <v>30</v>
      </c>
      <c r="AK956" s="14">
        <f t="shared" si="84"/>
        <v>1.7500000000000002E-2</v>
      </c>
      <c r="AL956" s="5">
        <v>14000</v>
      </c>
      <c r="AM956" s="5">
        <f t="shared" si="85"/>
        <v>786000</v>
      </c>
      <c r="AN956" s="16">
        <f t="shared" si="89"/>
        <v>7.86</v>
      </c>
      <c r="AO956" s="3" t="s">
        <v>20</v>
      </c>
      <c r="AP956" s="3" t="s">
        <v>21</v>
      </c>
      <c r="AQ956" s="3" t="s">
        <v>122</v>
      </c>
      <c r="AR956" s="3" t="s">
        <v>24</v>
      </c>
      <c r="AS956" s="3" t="str" cm="1">
        <f t="array" ref="AS956:AW956">VLOOKUP($A956,Feedback[],{2,4,5,6,7},FALSE)</f>
        <v>FB0490</v>
      </c>
      <c r="AT956" s="3">
        <v>5</v>
      </c>
      <c r="AU956" s="3">
        <v>10</v>
      </c>
      <c r="AV956" s="3" t="str">
        <v>Phone</v>
      </c>
      <c r="AW956" s="3" t="str">
        <v>None</v>
      </c>
    </row>
    <row r="957" spans="1:49" x14ac:dyDescent="0.3">
      <c r="A957" s="3" t="s">
        <v>1663</v>
      </c>
      <c r="B957" s="4">
        <v>46258</v>
      </c>
      <c r="C957" s="4" t="str">
        <f t="shared" si="86"/>
        <v>Aug</v>
      </c>
      <c r="D957" s="4" t="str">
        <f t="shared" si="87"/>
        <v>2026</v>
      </c>
      <c r="E957" s="4">
        <v>46271</v>
      </c>
      <c r="F957" s="3" t="s">
        <v>23</v>
      </c>
      <c r="G957" s="3">
        <f t="shared" si="88"/>
        <v>13</v>
      </c>
      <c r="H957" s="3" t="s">
        <v>1664</v>
      </c>
      <c r="I957" s="3" t="str">
        <f>VLOOKUP($H957,Customers!$A$1:$I$721,2,FALSE)</f>
        <v>Sachin Das</v>
      </c>
      <c r="J957" s="3" t="str">
        <f>VLOOKUP($H957,Customers!$A$1:$I$721,3,FALSE)</f>
        <v>Male</v>
      </c>
      <c r="K957" s="3">
        <f>VLOOKUP($H957,Customers!$A$1:$I$721,4,FALSE)</f>
        <v>24</v>
      </c>
      <c r="L957" s="3" t="str">
        <f>VLOOKUP($H957,Customers!$A$1:$I$721,5,FALSE)</f>
        <v>Indore</v>
      </c>
      <c r="M957" s="3" t="str">
        <f>VLOOKUP($H957,Customers!$A$1:$I$721,6,FALSE)</f>
        <v>Madhya Pradesh</v>
      </c>
      <c r="N957" s="3" t="str">
        <f>VLOOKUP($H957,Customers!$A$1:$I$721,7,FALSE)</f>
        <v>Self-Employed Professional</v>
      </c>
      <c r="O957" s="3">
        <f>VLOOKUP($H957,Customers!$A$1:$I$721,8,FALSE)</f>
        <v>2620000</v>
      </c>
      <c r="P957" s="3" t="str">
        <f>VLOOKUP($H957,Customers!$A$1:$I$721,9,FALSE)</f>
        <v>Individual</v>
      </c>
      <c r="Q957" s="3" t="s">
        <v>213</v>
      </c>
      <c r="R957" s="3" t="str" cm="1">
        <f t="array" ref="R957:Y957">VLOOKUP($Q957,Cars[],{2,3,4,5,6,7,8,9},FALSE)</f>
        <v>Kia</v>
      </c>
      <c r="S957" s="3" t="str">
        <v>Sonet</v>
      </c>
      <c r="T957" s="3" t="str">
        <v>SUV</v>
      </c>
      <c r="U957" s="3" t="str">
        <v>Diesel</v>
      </c>
      <c r="V957" s="3" t="str">
        <v>Manual</v>
      </c>
      <c r="W957" s="3">
        <v>950000</v>
      </c>
      <c r="X957" s="3">
        <v>2024</v>
      </c>
      <c r="Y957" s="3">
        <v>4</v>
      </c>
      <c r="Z957" s="3" t="s">
        <v>93</v>
      </c>
      <c r="AA957" s="3" t="str">
        <f>VLOOKUP(Z957,Dealers[],5,FALSE)</f>
        <v>Central</v>
      </c>
      <c r="AB957" s="3" t="str" cm="1">
        <f t="array" ref="AB957:AE957">VLOOKUP($Z957,Dealers[],{2,7,8,9},FALSE)</f>
        <v>Bhopal Autoplex</v>
      </c>
      <c r="AC957" s="3">
        <v>2013</v>
      </c>
      <c r="AD957" s="3">
        <v>12000</v>
      </c>
      <c r="AE957" s="3">
        <v>3.9</v>
      </c>
      <c r="AF957" s="3" t="s">
        <v>94</v>
      </c>
      <c r="AG957" s="3" t="str">
        <f>VLOOKUP($AF957,SalesPerson[],2,FALSE)</f>
        <v>Imran Verma</v>
      </c>
      <c r="AH957" s="3">
        <f>_xlfn.XLOOKUP(AG957,Salespersons!$B:$B,Salespersons!$G:$G,,0)</f>
        <v>5</v>
      </c>
      <c r="AI957" s="3" t="str">
        <f>_xlfn.XLOOKUP(AG957,Salespersons!$B:$B,Salespersons!$I:$I,,0)</f>
        <v>True</v>
      </c>
      <c r="AJ957" s="3" t="s">
        <v>78</v>
      </c>
      <c r="AK957" s="14">
        <f t="shared" si="84"/>
        <v>4.6315789473684213E-2</v>
      </c>
      <c r="AL957" s="5">
        <v>44000</v>
      </c>
      <c r="AM957" s="5">
        <f t="shared" si="85"/>
        <v>906000</v>
      </c>
      <c r="AN957" s="16">
        <f t="shared" si="89"/>
        <v>9.06</v>
      </c>
      <c r="AO957" s="3" t="s">
        <v>31</v>
      </c>
      <c r="AP957" s="3" t="s">
        <v>227</v>
      </c>
      <c r="AQ957" s="3" t="s">
        <v>46</v>
      </c>
      <c r="AR957" s="3" t="s">
        <v>47</v>
      </c>
      <c r="AS957" s="3" t="s">
        <v>4646</v>
      </c>
      <c r="AT957" s="3" t="s">
        <v>4646</v>
      </c>
      <c r="AU957" s="3" t="s">
        <v>4646</v>
      </c>
      <c r="AV957" s="3" t="s">
        <v>4646</v>
      </c>
      <c r="AW957" s="3" t="s">
        <v>4646</v>
      </c>
    </row>
    <row r="958" spans="1:49" x14ac:dyDescent="0.3">
      <c r="A958" s="3" t="s">
        <v>1665</v>
      </c>
      <c r="B958" s="4">
        <v>46259</v>
      </c>
      <c r="C958" s="4" t="str">
        <f t="shared" si="86"/>
        <v>Aug</v>
      </c>
      <c r="D958" s="4" t="str">
        <f t="shared" si="87"/>
        <v>2026</v>
      </c>
      <c r="E958" s="4">
        <v>46287</v>
      </c>
      <c r="F958" s="3" t="s">
        <v>23</v>
      </c>
      <c r="G958" s="3">
        <f t="shared" si="88"/>
        <v>28</v>
      </c>
      <c r="H958" s="3" t="s">
        <v>1666</v>
      </c>
      <c r="I958" s="3" t="str">
        <f>VLOOKUP($H958,Customers!$A$1:$I$721,2,FALSE)</f>
        <v>Vivek Pillai</v>
      </c>
      <c r="J958" s="3" t="str">
        <f>VLOOKUP($H958,Customers!$A$1:$I$721,3,FALSE)</f>
        <v>Male</v>
      </c>
      <c r="K958" s="3">
        <f>VLOOKUP($H958,Customers!$A$1:$I$721,4,FALSE)</f>
        <v>50</v>
      </c>
      <c r="L958" s="3" t="str">
        <f>VLOOKUP($H958,Customers!$A$1:$I$721,5,FALSE)</f>
        <v>Panipat</v>
      </c>
      <c r="M958" s="3" t="str">
        <f>VLOOKUP($H958,Customers!$A$1:$I$721,6,FALSE)</f>
        <v>Haryana</v>
      </c>
      <c r="N958" s="3" t="str">
        <f>VLOOKUP($H958,Customers!$A$1:$I$721,7,FALSE)</f>
        <v>Salaried - Private</v>
      </c>
      <c r="O958" s="3">
        <f>VLOOKUP($H958,Customers!$A$1:$I$721,8,FALSE)</f>
        <v>1310000</v>
      </c>
      <c r="P958" s="3" t="str">
        <f>VLOOKUP($H958,Customers!$A$1:$I$721,9,FALSE)</f>
        <v>Individual</v>
      </c>
      <c r="Q958" s="3" t="s">
        <v>205</v>
      </c>
      <c r="R958" s="3" t="str" cm="1">
        <f t="array" ref="R958:Y958">VLOOKUP($Q958,Cars[],{2,3,4,5,6,7,8,9},FALSE)</f>
        <v>Maruti Suzuki</v>
      </c>
      <c r="S958" s="3" t="str">
        <v>Grand Vitara</v>
      </c>
      <c r="T958" s="3" t="str">
        <v>SUV</v>
      </c>
      <c r="U958" s="3" t="str">
        <v>Hybrid</v>
      </c>
      <c r="V958" s="3" t="str">
        <v>Automatic</v>
      </c>
      <c r="W958" s="3">
        <v>1150000</v>
      </c>
      <c r="X958" s="3">
        <v>2022</v>
      </c>
      <c r="Y958" s="3">
        <v>3</v>
      </c>
      <c r="Z958" s="3" t="s">
        <v>73</v>
      </c>
      <c r="AA958" s="3" t="str">
        <f>VLOOKUP(Z958,Dealers[],5,FALSE)</f>
        <v>Central</v>
      </c>
      <c r="AB958" s="3" t="str" cm="1">
        <f t="array" ref="AB958:AE958">VLOOKUP($Z958,Dealers[],{2,7,8,9},FALSE)</f>
        <v>Indore Wheels</v>
      </c>
      <c r="AC958" s="3">
        <v>2019</v>
      </c>
      <c r="AD958" s="3">
        <v>3000</v>
      </c>
      <c r="AE958" s="3">
        <v>4.7</v>
      </c>
      <c r="AF958" s="3" t="s">
        <v>300</v>
      </c>
      <c r="AG958" s="3" t="str">
        <f>VLOOKUP($AF958,SalesPerson[],2,FALSE)</f>
        <v>Faisal Shah</v>
      </c>
      <c r="AH958" s="3">
        <f>_xlfn.XLOOKUP(AG958,Salespersons!$B:$B,Salespersons!$G:$G,,0)</f>
        <v>6</v>
      </c>
      <c r="AI958" s="3" t="str">
        <f>_xlfn.XLOOKUP(AG958,Salespersons!$B:$B,Salespersons!$I:$I,,0)</f>
        <v>True</v>
      </c>
      <c r="AJ958" s="3" t="s">
        <v>78</v>
      </c>
      <c r="AK958" s="14">
        <f t="shared" si="84"/>
        <v>0</v>
      </c>
      <c r="AL958" s="5">
        <v>0</v>
      </c>
      <c r="AM958" s="5">
        <f t="shared" si="85"/>
        <v>1150000</v>
      </c>
      <c r="AN958" s="16">
        <f t="shared" si="89"/>
        <v>11.5</v>
      </c>
      <c r="AO958" s="3" t="s">
        <v>20</v>
      </c>
      <c r="AP958" s="3" t="s">
        <v>21</v>
      </c>
      <c r="AQ958" s="3" t="s">
        <v>22</v>
      </c>
      <c r="AR958" s="3" t="s">
        <v>24</v>
      </c>
      <c r="AS958" s="3" t="s">
        <v>4646</v>
      </c>
      <c r="AT958" s="3" t="s">
        <v>4646</v>
      </c>
      <c r="AU958" s="3" t="s">
        <v>4646</v>
      </c>
      <c r="AV958" s="3" t="s">
        <v>4646</v>
      </c>
      <c r="AW958" s="3" t="s">
        <v>4646</v>
      </c>
    </row>
    <row r="959" spans="1:49" x14ac:dyDescent="0.3">
      <c r="A959" s="3" t="s">
        <v>1667</v>
      </c>
      <c r="B959" s="4">
        <v>46259</v>
      </c>
      <c r="C959" s="4" t="str">
        <f t="shared" si="86"/>
        <v>Aug</v>
      </c>
      <c r="D959" s="4" t="str">
        <f t="shared" si="87"/>
        <v>2026</v>
      </c>
      <c r="E959" s="4">
        <v>46273</v>
      </c>
      <c r="F959" s="3" t="s">
        <v>23</v>
      </c>
      <c r="G959" s="3">
        <f t="shared" si="88"/>
        <v>14</v>
      </c>
      <c r="H959" s="3" t="s">
        <v>813</v>
      </c>
      <c r="I959" s="3" t="str">
        <f>VLOOKUP($H959,Customers!$A$1:$I$721,2,FALSE)</f>
        <v>Ritu Agarwal</v>
      </c>
      <c r="J959" s="3" t="str">
        <f>VLOOKUP($H959,Customers!$A$1:$I$721,3,FALSE)</f>
        <v>Female</v>
      </c>
      <c r="K959" s="3">
        <f>VLOOKUP($H959,Customers!$A$1:$I$721,4,FALSE)</f>
        <v>42</v>
      </c>
      <c r="L959" s="3" t="str">
        <f>VLOOKUP($H959,Customers!$A$1:$I$721,5,FALSE)</f>
        <v>Lucknow</v>
      </c>
      <c r="M959" s="3" t="str">
        <f>VLOOKUP($H959,Customers!$A$1:$I$721,6,FALSE)</f>
        <v>Uttar Pradesh</v>
      </c>
      <c r="N959" s="3" t="str">
        <f>VLOOKUP($H959,Customers!$A$1:$I$721,7,FALSE)</f>
        <v>Salaried - Private</v>
      </c>
      <c r="O959" s="3">
        <f>VLOOKUP($H959,Customers!$A$1:$I$721,8,FALSE)</f>
        <v>1530000</v>
      </c>
      <c r="P959" s="3" t="str">
        <f>VLOOKUP($H959,Customers!$A$1:$I$721,9,FALSE)</f>
        <v>Individual</v>
      </c>
      <c r="Q959" s="3" t="s">
        <v>395</v>
      </c>
      <c r="R959" s="3" t="str" cm="1">
        <f t="array" ref="R959:Y959">VLOOKUP($Q959,Cars[],{2,3,4,5,6,7,8,9},FALSE)</f>
        <v>Mahindra</v>
      </c>
      <c r="S959" s="3" t="str">
        <v>XUV700</v>
      </c>
      <c r="T959" s="3" t="str">
        <v>SUV</v>
      </c>
      <c r="U959" s="3" t="str">
        <v>Diesel</v>
      </c>
      <c r="V959" s="3" t="str">
        <v>Automatic</v>
      </c>
      <c r="W959" s="3">
        <v>1700000</v>
      </c>
      <c r="X959" s="3">
        <v>2021</v>
      </c>
      <c r="Y959" s="3">
        <v>2</v>
      </c>
      <c r="Z959" s="3" t="s">
        <v>112</v>
      </c>
      <c r="AA959" s="3" t="str">
        <f>VLOOKUP(Z959,Dealers[],5,FALSE)</f>
        <v>North</v>
      </c>
      <c r="AB959" s="3" t="str" cm="1">
        <f t="array" ref="AB959:AE959">VLOOKUP($Z959,Dealers[],{2,7,8,9},FALSE)</f>
        <v>Noida Car World</v>
      </c>
      <c r="AC959" s="3">
        <v>2007</v>
      </c>
      <c r="AD959" s="3">
        <v>10000</v>
      </c>
      <c r="AE959" s="3">
        <v>3.8</v>
      </c>
      <c r="AF959" s="3" t="s">
        <v>113</v>
      </c>
      <c r="AG959" s="3" t="str">
        <f>VLOOKUP($AF959,SalesPerson[],2,FALSE)</f>
        <v>Kunal Jain</v>
      </c>
      <c r="AH959" s="3">
        <f>_xlfn.XLOOKUP(AG959,Salespersons!$B:$B,Salespersons!$G:$G,,0)</f>
        <v>8</v>
      </c>
      <c r="AI959" s="3" t="str">
        <f>_xlfn.XLOOKUP(AG959,Salespersons!$B:$B,Salespersons!$I:$I,,0)</f>
        <v>True</v>
      </c>
      <c r="AJ959" s="3" t="s">
        <v>78</v>
      </c>
      <c r="AK959" s="14">
        <f t="shared" si="84"/>
        <v>4.6470588235294118E-2</v>
      </c>
      <c r="AL959" s="5">
        <v>79000</v>
      </c>
      <c r="AM959" s="5">
        <f t="shared" si="85"/>
        <v>1621000</v>
      </c>
      <c r="AN959" s="16">
        <f t="shared" si="89"/>
        <v>16.21</v>
      </c>
      <c r="AO959" s="3" t="s">
        <v>31</v>
      </c>
      <c r="AP959" s="3" t="s">
        <v>227</v>
      </c>
      <c r="AQ959" s="3" t="s">
        <v>53</v>
      </c>
      <c r="AR959" s="3" t="s">
        <v>47</v>
      </c>
      <c r="AS959" s="3" t="str" cm="1">
        <f t="array" ref="AS959:AW959">VLOOKUP($A959,Feedback[],{2,4,5,6,7},FALSE)</f>
        <v>FB0491</v>
      </c>
      <c r="AT959" s="3">
        <v>1</v>
      </c>
      <c r="AU959" s="3">
        <v>1</v>
      </c>
      <c r="AV959" s="3" t="str">
        <v>Online Survey</v>
      </c>
      <c r="AW959" s="3" t="str">
        <v>After-Sales Support</v>
      </c>
    </row>
    <row r="960" spans="1:49" x14ac:dyDescent="0.3">
      <c r="A960" s="3" t="s">
        <v>1668</v>
      </c>
      <c r="B960" s="4">
        <v>46261</v>
      </c>
      <c r="C960" s="4" t="str">
        <f t="shared" si="86"/>
        <v>Aug</v>
      </c>
      <c r="D960" s="4" t="str">
        <f t="shared" si="87"/>
        <v>2026</v>
      </c>
      <c r="E960" s="4">
        <v>46266</v>
      </c>
      <c r="F960" s="3" t="s">
        <v>23</v>
      </c>
      <c r="G960" s="3">
        <f t="shared" si="88"/>
        <v>5</v>
      </c>
      <c r="H960" s="3" t="s">
        <v>768</v>
      </c>
      <c r="I960" s="3" t="str">
        <f>VLOOKUP($H960,Customers!$A$1:$I$721,2,FALSE)</f>
        <v>Karan Joshi</v>
      </c>
      <c r="J960" s="3" t="str">
        <f>VLOOKUP($H960,Customers!$A$1:$I$721,3,FALSE)</f>
        <v>Male</v>
      </c>
      <c r="K960" s="3">
        <f>VLOOKUP($H960,Customers!$A$1:$I$721,4,FALSE)</f>
        <v>54</v>
      </c>
      <c r="L960" s="3" t="str">
        <f>VLOOKUP($H960,Customers!$A$1:$I$721,5,FALSE)</f>
        <v>Pune</v>
      </c>
      <c r="M960" s="3" t="str">
        <f>VLOOKUP($H960,Customers!$A$1:$I$721,6,FALSE)</f>
        <v>Maharashtra</v>
      </c>
      <c r="N960" s="3" t="str">
        <f>VLOOKUP($H960,Customers!$A$1:$I$721,7,FALSE)</f>
        <v>Business Owner</v>
      </c>
      <c r="O960" s="3">
        <f>VLOOKUP($H960,Customers!$A$1:$I$721,8,FALSE)</f>
        <v>2300000</v>
      </c>
      <c r="P960" s="3" t="str">
        <f>VLOOKUP($H960,Customers!$A$1:$I$721,9,FALSE)</f>
        <v>Individual</v>
      </c>
      <c r="Q960" s="3" t="s">
        <v>326</v>
      </c>
      <c r="R960" s="3" t="str" cm="1">
        <f t="array" ref="R960:Y960">VLOOKUP($Q960,Cars[],{2,3,4,5,6,7,8,9},FALSE)</f>
        <v>Tata</v>
      </c>
      <c r="S960" s="3" t="str">
        <v>Tiago EV</v>
      </c>
      <c r="T960" s="3" t="str">
        <v>Hatchback</v>
      </c>
      <c r="U960" s="3" t="str">
        <v>Electric</v>
      </c>
      <c r="V960" s="3" t="str">
        <v>Automatic</v>
      </c>
      <c r="W960" s="3">
        <v>800000</v>
      </c>
      <c r="X960" s="3">
        <v>2022</v>
      </c>
      <c r="Y960" s="3">
        <v>2</v>
      </c>
      <c r="Z960" s="3" t="s">
        <v>163</v>
      </c>
      <c r="AA960" s="3" t="str">
        <f>VLOOKUP(Z960,Dealers[],5,FALSE)</f>
        <v>West</v>
      </c>
      <c r="AB960" s="3" t="str" cm="1">
        <f t="array" ref="AB960:AE960">VLOOKUP($Z960,Dealers[],{2,7,8,9},FALSE)</f>
        <v>Mumbai Autoplex</v>
      </c>
      <c r="AC960" s="3">
        <v>2011</v>
      </c>
      <c r="AD960" s="3">
        <v>12000</v>
      </c>
      <c r="AE960" s="3">
        <v>3.5</v>
      </c>
      <c r="AF960" s="3" t="s">
        <v>164</v>
      </c>
      <c r="AG960" s="3" t="str">
        <f>VLOOKUP($AF960,SalesPerson[],2,FALSE)</f>
        <v>Ankit Rao</v>
      </c>
      <c r="AH960" s="3">
        <f>_xlfn.XLOOKUP(AG960,Salespersons!$B:$B,Salespersons!$G:$G,,0)</f>
        <v>7</v>
      </c>
      <c r="AI960" s="3" t="str">
        <f>_xlfn.XLOOKUP(AG960,Salespersons!$B:$B,Salespersons!$I:$I,,0)</f>
        <v>True</v>
      </c>
      <c r="AJ960" s="3" t="s">
        <v>78</v>
      </c>
      <c r="AK960" s="14">
        <f t="shared" si="84"/>
        <v>0</v>
      </c>
      <c r="AL960" s="5">
        <v>0</v>
      </c>
      <c r="AM960" s="5">
        <f t="shared" si="85"/>
        <v>800000</v>
      </c>
      <c r="AN960" s="16">
        <f t="shared" si="89"/>
        <v>8</v>
      </c>
      <c r="AO960" s="3" t="s">
        <v>31</v>
      </c>
      <c r="AP960" s="3" t="s">
        <v>70</v>
      </c>
      <c r="AQ960" s="3" t="s">
        <v>119</v>
      </c>
      <c r="AR960" s="3" t="s">
        <v>24</v>
      </c>
      <c r="AS960" s="3" t="s">
        <v>4646</v>
      </c>
      <c r="AT960" s="3" t="s">
        <v>4646</v>
      </c>
      <c r="AU960" s="3" t="s">
        <v>4646</v>
      </c>
      <c r="AV960" s="3" t="s">
        <v>4646</v>
      </c>
      <c r="AW960" s="3" t="s">
        <v>4646</v>
      </c>
    </row>
    <row r="961" spans="1:49" x14ac:dyDescent="0.3">
      <c r="A961" s="3" t="s">
        <v>1669</v>
      </c>
      <c r="B961" s="4">
        <v>46261</v>
      </c>
      <c r="C961" s="4" t="str">
        <f t="shared" si="86"/>
        <v>Aug</v>
      </c>
      <c r="D961" s="4" t="str">
        <f t="shared" si="87"/>
        <v>2026</v>
      </c>
      <c r="E961" s="4">
        <v>46287</v>
      </c>
      <c r="F961" s="3" t="s">
        <v>23</v>
      </c>
      <c r="G961" s="3">
        <f t="shared" si="88"/>
        <v>26</v>
      </c>
      <c r="H961" s="3" t="s">
        <v>601</v>
      </c>
      <c r="I961" s="3" t="str">
        <f>VLOOKUP($H961,Customers!$A$1:$I$721,2,FALSE)</f>
        <v>Komal Patel</v>
      </c>
      <c r="J961" s="3" t="str">
        <f>VLOOKUP($H961,Customers!$A$1:$I$721,3,FALSE)</f>
        <v>Female</v>
      </c>
      <c r="K961" s="3">
        <f>VLOOKUP($H961,Customers!$A$1:$I$721,4,FALSE)</f>
        <v>38</v>
      </c>
      <c r="L961" s="3" t="str">
        <f>VLOOKUP($H961,Customers!$A$1:$I$721,5,FALSE)</f>
        <v>Lucknow</v>
      </c>
      <c r="M961" s="3" t="str">
        <f>VLOOKUP($H961,Customers!$A$1:$I$721,6,FALSE)</f>
        <v>Uttar Pradesh</v>
      </c>
      <c r="N961" s="3" t="str">
        <f>VLOOKUP($H961,Customers!$A$1:$I$721,7,FALSE)</f>
        <v>Engineer</v>
      </c>
      <c r="O961" s="3">
        <f>VLOOKUP($H961,Customers!$A$1:$I$721,8,FALSE)</f>
        <v>2220000</v>
      </c>
      <c r="P961" s="3" t="str">
        <f>VLOOKUP($H961,Customers!$A$1:$I$721,9,FALSE)</f>
        <v>Individual</v>
      </c>
      <c r="Q961" s="3" t="s">
        <v>379</v>
      </c>
      <c r="R961" s="3" t="str" cm="1">
        <f t="array" ref="R961:Y961">VLOOKUP($Q961,Cars[],{2,3,4,5,6,7,8,9},FALSE)</f>
        <v>Mahindra</v>
      </c>
      <c r="S961" s="3" t="str">
        <v>Scorpio-N</v>
      </c>
      <c r="T961" s="3" t="str">
        <v>SUV</v>
      </c>
      <c r="U961" s="3" t="str">
        <v>Diesel</v>
      </c>
      <c r="V961" s="3" t="str">
        <v>Automatic</v>
      </c>
      <c r="W961" s="3">
        <v>1500000</v>
      </c>
      <c r="X961" s="3">
        <v>2022</v>
      </c>
      <c r="Y961" s="3">
        <v>4</v>
      </c>
      <c r="Z961" s="3" t="s">
        <v>159</v>
      </c>
      <c r="AA961" s="3" t="str">
        <f>VLOOKUP(Z961,Dealers[],5,FALSE)</f>
        <v>North</v>
      </c>
      <c r="AB961" s="3" t="str" cm="1">
        <f t="array" ref="AB961:AE961">VLOOKUP($Z961,Dealers[],{2,7,8,9},FALSE)</f>
        <v>Lucknow Motors</v>
      </c>
      <c r="AC961" s="3">
        <v>2013</v>
      </c>
      <c r="AD961" s="3">
        <v>3000</v>
      </c>
      <c r="AE961" s="3">
        <v>4.4000000000000004</v>
      </c>
      <c r="AF961" s="3" t="s">
        <v>160</v>
      </c>
      <c r="AG961" s="3" t="str">
        <f>VLOOKUP($AF961,SalesPerson[],2,FALSE)</f>
        <v>Tarun Patel</v>
      </c>
      <c r="AH961" s="3">
        <f>_xlfn.XLOOKUP(AG961,Salespersons!$B:$B,Salespersons!$G:$G,,0)</f>
        <v>4</v>
      </c>
      <c r="AI961" s="3" t="str">
        <f>_xlfn.XLOOKUP(AG961,Salespersons!$B:$B,Salespersons!$I:$I,,0)</f>
        <v>True</v>
      </c>
      <c r="AJ961" s="3" t="s">
        <v>59</v>
      </c>
      <c r="AK961" s="14">
        <f t="shared" si="84"/>
        <v>4.1333333333333333E-2</v>
      </c>
      <c r="AL961" s="5">
        <v>62000</v>
      </c>
      <c r="AM961" s="5">
        <f t="shared" si="85"/>
        <v>1438000</v>
      </c>
      <c r="AN961" s="16">
        <f t="shared" si="89"/>
        <v>14.38</v>
      </c>
      <c r="AO961" s="3" t="s">
        <v>20</v>
      </c>
      <c r="AP961" s="3" t="s">
        <v>21</v>
      </c>
      <c r="AQ961" s="3" t="s">
        <v>119</v>
      </c>
      <c r="AR961" s="3" t="s">
        <v>24</v>
      </c>
      <c r="AS961" s="3" t="s">
        <v>4646</v>
      </c>
      <c r="AT961" s="3" t="s">
        <v>4646</v>
      </c>
      <c r="AU961" s="3" t="s">
        <v>4646</v>
      </c>
      <c r="AV961" s="3" t="s">
        <v>4646</v>
      </c>
      <c r="AW961" s="3" t="s">
        <v>4646</v>
      </c>
    </row>
    <row r="962" spans="1:49" x14ac:dyDescent="0.3">
      <c r="A962" s="3" t="s">
        <v>1670</v>
      </c>
      <c r="B962" s="4">
        <v>46261</v>
      </c>
      <c r="C962" s="4" t="str">
        <f t="shared" si="86"/>
        <v>Aug</v>
      </c>
      <c r="D962" s="4" t="str">
        <f t="shared" si="87"/>
        <v>2026</v>
      </c>
      <c r="E962" s="4">
        <v>46270</v>
      </c>
      <c r="F962" s="3" t="s">
        <v>23</v>
      </c>
      <c r="G962" s="3">
        <f t="shared" si="88"/>
        <v>9</v>
      </c>
      <c r="H962" s="3" t="s">
        <v>1671</v>
      </c>
      <c r="I962" s="3" t="str">
        <f>VLOOKUP($H962,Customers!$A$1:$I$721,2,FALSE)</f>
        <v>Vivek Singh</v>
      </c>
      <c r="J962" s="3" t="str">
        <f>VLOOKUP($H962,Customers!$A$1:$I$721,3,FALSE)</f>
        <v>Male</v>
      </c>
      <c r="K962" s="3">
        <f>VLOOKUP($H962,Customers!$A$1:$I$721,4,FALSE)</f>
        <v>42</v>
      </c>
      <c r="L962" s="3" t="str">
        <f>VLOOKUP($H962,Customers!$A$1:$I$721,5,FALSE)</f>
        <v>Patna</v>
      </c>
      <c r="M962" s="3" t="str">
        <f>VLOOKUP($H962,Customers!$A$1:$I$721,6,FALSE)</f>
        <v>Bihar</v>
      </c>
      <c r="N962" s="3" t="str">
        <f>VLOOKUP($H962,Customers!$A$1:$I$721,7,FALSE)</f>
        <v>Self-Employed Professional</v>
      </c>
      <c r="O962" s="3">
        <f>VLOOKUP($H962,Customers!$A$1:$I$721,8,FALSE)</f>
        <v>1610000</v>
      </c>
      <c r="P962" s="3" t="str">
        <f>VLOOKUP($H962,Customers!$A$1:$I$721,9,FALSE)</f>
        <v>Individual</v>
      </c>
      <c r="Q962" s="3" t="s">
        <v>379</v>
      </c>
      <c r="R962" s="3" t="str" cm="1">
        <f t="array" ref="R962:Y962">VLOOKUP($Q962,Cars[],{2,3,4,5,6,7,8,9},FALSE)</f>
        <v>Mahindra</v>
      </c>
      <c r="S962" s="3" t="str">
        <v>Scorpio-N</v>
      </c>
      <c r="T962" s="3" t="str">
        <v>SUV</v>
      </c>
      <c r="U962" s="3" t="str">
        <v>Diesel</v>
      </c>
      <c r="V962" s="3" t="str">
        <v>Automatic</v>
      </c>
      <c r="W962" s="3">
        <v>1500000</v>
      </c>
      <c r="X962" s="3">
        <v>2022</v>
      </c>
      <c r="Y962" s="3">
        <v>4</v>
      </c>
      <c r="Z962" s="3" t="s">
        <v>249</v>
      </c>
      <c r="AA962" s="3" t="str">
        <f>VLOOKUP(Z962,Dealers[],5,FALSE)</f>
        <v>East</v>
      </c>
      <c r="AB962" s="3" t="str" cm="1">
        <f t="array" ref="AB962:AE962">VLOOKUP($Z962,Dealers[],{2,7,8,9},FALSE)</f>
        <v>Patna Autoplex</v>
      </c>
      <c r="AC962" s="3">
        <v>2007</v>
      </c>
      <c r="AD962" s="3">
        <v>8000</v>
      </c>
      <c r="AE962" s="3">
        <v>3.9</v>
      </c>
      <c r="AF962" s="3" t="s">
        <v>457</v>
      </c>
      <c r="AG962" s="3" t="str">
        <f>VLOOKUP($AF962,SalesPerson[],2,FALSE)</f>
        <v>Priya Singh</v>
      </c>
      <c r="AH962" s="3">
        <f>_xlfn.XLOOKUP(AG962,Salespersons!$B:$B,Salespersons!$G:$G,,0)</f>
        <v>7</v>
      </c>
      <c r="AI962" s="3" t="str">
        <f>_xlfn.XLOOKUP(AG962,Salespersons!$B:$B,Salespersons!$I:$I,,0)</f>
        <v>True</v>
      </c>
      <c r="AJ962" s="3" t="s">
        <v>59</v>
      </c>
      <c r="AK962" s="14">
        <f t="shared" ref="AK962:AK1025" si="90">AL962/W962</f>
        <v>2.6666666666666668E-2</v>
      </c>
      <c r="AL962" s="5">
        <v>40000</v>
      </c>
      <c r="AM962" s="5">
        <f t="shared" ref="AM962:AM1025" si="91">W962-AL962</f>
        <v>1460000</v>
      </c>
      <c r="AN962" s="16">
        <f t="shared" si="89"/>
        <v>14.6</v>
      </c>
      <c r="AO962" s="3" t="s">
        <v>95</v>
      </c>
      <c r="AP962" s="3" t="s">
        <v>39</v>
      </c>
      <c r="AQ962" s="3" t="s">
        <v>122</v>
      </c>
      <c r="AR962" s="3" t="s">
        <v>24</v>
      </c>
      <c r="AS962" s="3" t="str" cm="1">
        <f t="array" ref="AS962:AW962">VLOOKUP($A962,Feedback[],{2,4,5,6,7},FALSE)</f>
        <v>FB0492</v>
      </c>
      <c r="AT962" s="3">
        <v>4</v>
      </c>
      <c r="AU962" s="3">
        <v>10</v>
      </c>
      <c r="AV962" s="3" t="str">
        <v>Phone</v>
      </c>
      <c r="AW962" s="3" t="str">
        <v>None</v>
      </c>
    </row>
    <row r="963" spans="1:49" x14ac:dyDescent="0.3">
      <c r="A963" s="3" t="s">
        <v>1672</v>
      </c>
      <c r="B963" s="4">
        <v>46261</v>
      </c>
      <c r="C963" s="4" t="str">
        <f t="shared" ref="C963:C1001" si="92">TEXT(B963,"mmm")</f>
        <v>Aug</v>
      </c>
      <c r="D963" s="4" t="str">
        <f t="shared" ref="D963:D1001" si="93">TEXT(B963,"yyyy")</f>
        <v>2026</v>
      </c>
      <c r="E963" s="4">
        <v>46275</v>
      </c>
      <c r="F963" s="3" t="s">
        <v>23</v>
      </c>
      <c r="G963" s="3">
        <f t="shared" ref="G963:G1001" si="94">IF(E963=0,"",E963-B963)</f>
        <v>14</v>
      </c>
      <c r="H963" s="3" t="s">
        <v>1037</v>
      </c>
      <c r="I963" s="3" t="str">
        <f>VLOOKUP($H963,Customers!$A$1:$I$721,2,FALSE)</f>
        <v>Aman Patel</v>
      </c>
      <c r="J963" s="3" t="str">
        <f>VLOOKUP($H963,Customers!$A$1:$I$721,3,FALSE)</f>
        <v>Male</v>
      </c>
      <c r="K963" s="3">
        <f>VLOOKUP($H963,Customers!$A$1:$I$721,4,FALSE)</f>
        <v>36</v>
      </c>
      <c r="L963" s="3" t="str">
        <f>VLOOKUP($H963,Customers!$A$1:$I$721,5,FALSE)</f>
        <v>Bhopal</v>
      </c>
      <c r="M963" s="3" t="str">
        <f>VLOOKUP($H963,Customers!$A$1:$I$721,6,FALSE)</f>
        <v>Madhya Pradesh</v>
      </c>
      <c r="N963" s="3" t="str">
        <f>VLOOKUP($H963,Customers!$A$1:$I$721,7,FALSE)</f>
        <v>Engineer</v>
      </c>
      <c r="O963" s="3">
        <f>VLOOKUP($H963,Customers!$A$1:$I$721,8,FALSE)</f>
        <v>1010000</v>
      </c>
      <c r="P963" s="3" t="str">
        <f>VLOOKUP($H963,Customers!$A$1:$I$721,9,FALSE)</f>
        <v>Individual</v>
      </c>
      <c r="Q963" s="3" t="s">
        <v>103</v>
      </c>
      <c r="R963" s="3" t="str" cm="1">
        <f t="array" ref="R963:Y963">VLOOKUP($Q963,Cars[],{2,3,4,5,6,7,8,9},FALSE)</f>
        <v>Maruti Suzuki</v>
      </c>
      <c r="S963" s="3" t="str">
        <v>Ertiga</v>
      </c>
      <c r="T963" s="3" t="str">
        <v>MPV</v>
      </c>
      <c r="U963" s="3" t="str">
        <v>CNG</v>
      </c>
      <c r="V963" s="3" t="str">
        <v>Manual</v>
      </c>
      <c r="W963" s="3">
        <v>900000</v>
      </c>
      <c r="X963" s="3">
        <v>2022</v>
      </c>
      <c r="Y963" s="3">
        <v>3</v>
      </c>
      <c r="Z963" s="3" t="s">
        <v>73</v>
      </c>
      <c r="AA963" s="3" t="str">
        <f>VLOOKUP(Z963,Dealers[],5,FALSE)</f>
        <v>Central</v>
      </c>
      <c r="AB963" s="3" t="str" cm="1">
        <f t="array" ref="AB963:AE963">VLOOKUP($Z963,Dealers[],{2,7,8,9},FALSE)</f>
        <v>Indore Wheels</v>
      </c>
      <c r="AC963" s="3">
        <v>2019</v>
      </c>
      <c r="AD963" s="3">
        <v>3000</v>
      </c>
      <c r="AE963" s="3">
        <v>4.7</v>
      </c>
      <c r="AF963" s="3" t="s">
        <v>381</v>
      </c>
      <c r="AG963" s="3" t="str">
        <f>VLOOKUP($AF963,SalesPerson[],2,FALSE)</f>
        <v>Priya Joshi</v>
      </c>
      <c r="AH963" s="3">
        <f>_xlfn.XLOOKUP(AG963,Salespersons!$B:$B,Salespersons!$G:$G,,0)</f>
        <v>5</v>
      </c>
      <c r="AI963" s="3" t="str">
        <f>_xlfn.XLOOKUP(AG963,Salespersons!$B:$B,Salespersons!$I:$I,,0)</f>
        <v>True</v>
      </c>
      <c r="AJ963" s="3" t="s">
        <v>30</v>
      </c>
      <c r="AK963" s="14">
        <f t="shared" si="90"/>
        <v>0.01</v>
      </c>
      <c r="AL963" s="5">
        <v>9000</v>
      </c>
      <c r="AM963" s="5">
        <f t="shared" si="91"/>
        <v>891000</v>
      </c>
      <c r="AN963" s="16">
        <f t="shared" ref="AN963:AN1001" si="95">AM963/100000</f>
        <v>8.91</v>
      </c>
      <c r="AO963" s="3" t="s">
        <v>31</v>
      </c>
      <c r="AP963" s="3" t="s">
        <v>32</v>
      </c>
      <c r="AQ963" s="3" t="s">
        <v>119</v>
      </c>
      <c r="AR963" s="3" t="s">
        <v>24</v>
      </c>
      <c r="AS963" s="3" t="str" cm="1">
        <f t="array" ref="AS963:AW963">VLOOKUP($A963,Feedback[],{2,4,5,6,7},FALSE)</f>
        <v>FB0493</v>
      </c>
      <c r="AT963" s="3">
        <v>4</v>
      </c>
      <c r="AU963" s="3">
        <v>7</v>
      </c>
      <c r="AV963" s="3" t="str">
        <v>Phone</v>
      </c>
      <c r="AW963" s="3" t="str">
        <v>None</v>
      </c>
    </row>
    <row r="964" spans="1:49" x14ac:dyDescent="0.3">
      <c r="A964" s="3" t="s">
        <v>1673</v>
      </c>
      <c r="B964" s="4">
        <v>46262</v>
      </c>
      <c r="C964" s="4" t="str">
        <f t="shared" si="92"/>
        <v>Aug</v>
      </c>
      <c r="D964" s="4" t="str">
        <f t="shared" si="93"/>
        <v>2026</v>
      </c>
      <c r="E964" s="4">
        <v>46290</v>
      </c>
      <c r="F964" s="3" t="s">
        <v>23</v>
      </c>
      <c r="G964" s="3">
        <f t="shared" si="94"/>
        <v>28</v>
      </c>
      <c r="H964" s="3" t="s">
        <v>456</v>
      </c>
      <c r="I964" s="3" t="str">
        <f>VLOOKUP($H964,Customers!$A$1:$I$721,2,FALSE)</f>
        <v>Varun Agarwal</v>
      </c>
      <c r="J964" s="3" t="str">
        <f>VLOOKUP($H964,Customers!$A$1:$I$721,3,FALSE)</f>
        <v>Male</v>
      </c>
      <c r="K964" s="3">
        <f>VLOOKUP($H964,Customers!$A$1:$I$721,4,FALSE)</f>
        <v>38</v>
      </c>
      <c r="L964" s="3" t="str">
        <f>VLOOKUP($H964,Customers!$A$1:$I$721,5,FALSE)</f>
        <v>Patna</v>
      </c>
      <c r="M964" s="3" t="str">
        <f>VLOOKUP($H964,Customers!$A$1:$I$721,6,FALSE)</f>
        <v>Bihar</v>
      </c>
      <c r="N964" s="3" t="str">
        <f>VLOOKUP($H964,Customers!$A$1:$I$721,7,FALSE)</f>
        <v>Salaried - Private</v>
      </c>
      <c r="O964" s="3">
        <f>VLOOKUP($H964,Customers!$A$1:$I$721,8,FALSE)</f>
        <v>820000</v>
      </c>
      <c r="P964" s="3" t="str">
        <f>VLOOKUP($H964,Customers!$A$1:$I$721,9,FALSE)</f>
        <v>Individual</v>
      </c>
      <c r="Q964" s="3" t="s">
        <v>138</v>
      </c>
      <c r="R964" s="3" t="str" cm="1">
        <f t="array" ref="R964:Y964">VLOOKUP($Q964,Cars[],{2,3,4,5,6,7,8,9},FALSE)</f>
        <v>Tata</v>
      </c>
      <c r="S964" s="3" t="str">
        <v>Nexon</v>
      </c>
      <c r="T964" s="3" t="str">
        <v>SUV</v>
      </c>
      <c r="U964" s="3" t="str">
        <v>Diesel</v>
      </c>
      <c r="V964" s="3" t="str">
        <v>Manual</v>
      </c>
      <c r="W964" s="3">
        <v>950000</v>
      </c>
      <c r="X964" s="3">
        <v>2023</v>
      </c>
      <c r="Y964" s="3">
        <v>3</v>
      </c>
      <c r="Z964" s="3" t="s">
        <v>249</v>
      </c>
      <c r="AA964" s="3" t="str">
        <f>VLOOKUP(Z964,Dealers[],5,FALSE)</f>
        <v>East</v>
      </c>
      <c r="AB964" s="3" t="str" cm="1">
        <f t="array" ref="AB964:AE964">VLOOKUP($Z964,Dealers[],{2,7,8,9},FALSE)</f>
        <v>Patna Autoplex</v>
      </c>
      <c r="AC964" s="3">
        <v>2007</v>
      </c>
      <c r="AD964" s="3">
        <v>8000</v>
      </c>
      <c r="AE964" s="3">
        <v>3.9</v>
      </c>
      <c r="AF964" s="3" t="s">
        <v>354</v>
      </c>
      <c r="AG964" s="3" t="str">
        <f>VLOOKUP($AF964,SalesPerson[],2,FALSE)</f>
        <v>Jatin Jain</v>
      </c>
      <c r="AH964" s="3">
        <f>_xlfn.XLOOKUP(AG964,Salespersons!$B:$B,Salespersons!$G:$G,,0)</f>
        <v>8</v>
      </c>
      <c r="AI964" s="3" t="str">
        <f>_xlfn.XLOOKUP(AG964,Salespersons!$B:$B,Salespersons!$I:$I,,0)</f>
        <v>True</v>
      </c>
      <c r="AJ964" s="3" t="s">
        <v>59</v>
      </c>
      <c r="AK964" s="14">
        <f t="shared" si="90"/>
        <v>4.736842105263158E-2</v>
      </c>
      <c r="AL964" s="5">
        <v>45000</v>
      </c>
      <c r="AM964" s="5">
        <f t="shared" si="91"/>
        <v>905000</v>
      </c>
      <c r="AN964" s="16">
        <f t="shared" si="95"/>
        <v>9.0500000000000007</v>
      </c>
      <c r="AO964" s="3" t="s">
        <v>95</v>
      </c>
      <c r="AP964" s="3" t="s">
        <v>227</v>
      </c>
      <c r="AQ964" s="3" t="s">
        <v>86</v>
      </c>
      <c r="AR964" s="3" t="s">
        <v>24</v>
      </c>
      <c r="AS964" s="3" t="s">
        <v>4646</v>
      </c>
      <c r="AT964" s="3" t="s">
        <v>4646</v>
      </c>
      <c r="AU964" s="3" t="s">
        <v>4646</v>
      </c>
      <c r="AV964" s="3" t="s">
        <v>4646</v>
      </c>
      <c r="AW964" s="3" t="s">
        <v>4646</v>
      </c>
    </row>
    <row r="965" spans="1:49" x14ac:dyDescent="0.3">
      <c r="A965" s="3" t="s">
        <v>1674</v>
      </c>
      <c r="B965" s="4">
        <v>46263</v>
      </c>
      <c r="C965" s="4" t="str">
        <f t="shared" si="92"/>
        <v>Aug</v>
      </c>
      <c r="D965" s="4" t="str">
        <f t="shared" si="93"/>
        <v>2026</v>
      </c>
      <c r="E965" s="4">
        <v>46293</v>
      </c>
      <c r="F965" s="3" t="s">
        <v>23</v>
      </c>
      <c r="G965" s="3">
        <f t="shared" si="94"/>
        <v>30</v>
      </c>
      <c r="H965" s="3" t="s">
        <v>389</v>
      </c>
      <c r="I965" s="3" t="str">
        <f>VLOOKUP($H965,Customers!$A$1:$I$721,2,FALSE)</f>
        <v>Sneha Shah</v>
      </c>
      <c r="J965" s="3" t="str">
        <f>VLOOKUP($H965,Customers!$A$1:$I$721,3,FALSE)</f>
        <v>Female</v>
      </c>
      <c r="K965" s="3">
        <f>VLOOKUP($H965,Customers!$A$1:$I$721,4,FALSE)</f>
        <v>31</v>
      </c>
      <c r="L965" s="3" t="str">
        <f>VLOOKUP($H965,Customers!$A$1:$I$721,5,FALSE)</f>
        <v>Guwahati</v>
      </c>
      <c r="M965" s="3" t="str">
        <f>VLOOKUP($H965,Customers!$A$1:$I$721,6,FALSE)</f>
        <v>Assam</v>
      </c>
      <c r="N965" s="3" t="str">
        <f>VLOOKUP($H965,Customers!$A$1:$I$721,7,FALSE)</f>
        <v>Farmer</v>
      </c>
      <c r="O965" s="3">
        <f>VLOOKUP($H965,Customers!$A$1:$I$721,8,FALSE)</f>
        <v>640000</v>
      </c>
      <c r="P965" s="3" t="str">
        <f>VLOOKUP($H965,Customers!$A$1:$I$721,9,FALSE)</f>
        <v>Individual</v>
      </c>
      <c r="Q965" s="3" t="s">
        <v>36</v>
      </c>
      <c r="R965" s="3" t="str" cm="1">
        <f t="array" ref="R965:Y965">VLOOKUP($Q965,Cars[],{2,3,4,5,6,7,8,9},FALSE)</f>
        <v>Tata</v>
      </c>
      <c r="S965" s="3" t="str">
        <v>Punch</v>
      </c>
      <c r="T965" s="3" t="str">
        <v>SUV</v>
      </c>
      <c r="U965" s="3" t="str">
        <v>Petrol</v>
      </c>
      <c r="V965" s="3" t="str">
        <v>Manual</v>
      </c>
      <c r="W965" s="3">
        <v>650000</v>
      </c>
      <c r="X965" s="3">
        <v>2021</v>
      </c>
      <c r="Y965" s="3">
        <v>3</v>
      </c>
      <c r="Z965" s="3" t="s">
        <v>134</v>
      </c>
      <c r="AA965" s="3" t="str">
        <f>VLOOKUP(Z965,Dealers[],5,FALSE)</f>
        <v>East</v>
      </c>
      <c r="AB965" s="3" t="str" cm="1">
        <f t="array" ref="AB965:AE965">VLOOKUP($Z965,Dealers[],{2,7,8,9},FALSE)</f>
        <v>Guwahati Automobiles</v>
      </c>
      <c r="AC965" s="3">
        <v>2005</v>
      </c>
      <c r="AD965" s="3">
        <v>12000</v>
      </c>
      <c r="AE965" s="3">
        <v>4.4000000000000004</v>
      </c>
      <c r="AF965" s="3" t="s">
        <v>135</v>
      </c>
      <c r="AG965" s="3" t="str">
        <f>VLOOKUP($AF965,SalesPerson[],2,FALSE)</f>
        <v>Tarun Mehta</v>
      </c>
      <c r="AH965" s="3">
        <f>_xlfn.XLOOKUP(AG965,Salespersons!$B:$B,Salespersons!$G:$G,,0)</f>
        <v>4</v>
      </c>
      <c r="AI965" s="3" t="str">
        <f>_xlfn.XLOOKUP(AG965,Salespersons!$B:$B,Salespersons!$I:$I,,0)</f>
        <v>True</v>
      </c>
      <c r="AJ965" s="3" t="s">
        <v>45</v>
      </c>
      <c r="AK965" s="14">
        <f t="shared" si="90"/>
        <v>3.3846153846153845E-2</v>
      </c>
      <c r="AL965" s="5">
        <v>22000</v>
      </c>
      <c r="AM965" s="5">
        <f t="shared" si="91"/>
        <v>628000</v>
      </c>
      <c r="AN965" s="16">
        <f t="shared" si="95"/>
        <v>6.28</v>
      </c>
      <c r="AO965" s="3" t="s">
        <v>20</v>
      </c>
      <c r="AP965" s="3" t="s">
        <v>21</v>
      </c>
      <c r="AQ965" s="3" t="s">
        <v>22</v>
      </c>
      <c r="AR965" s="3" t="s">
        <v>47</v>
      </c>
      <c r="AS965" s="3" t="s">
        <v>4646</v>
      </c>
      <c r="AT965" s="3" t="s">
        <v>4646</v>
      </c>
      <c r="AU965" s="3" t="s">
        <v>4646</v>
      </c>
      <c r="AV965" s="3" t="s">
        <v>4646</v>
      </c>
      <c r="AW965" s="3" t="s">
        <v>4646</v>
      </c>
    </row>
    <row r="966" spans="1:49" x14ac:dyDescent="0.3">
      <c r="A966" s="3" t="s">
        <v>1675</v>
      </c>
      <c r="B966" s="4">
        <v>46263</v>
      </c>
      <c r="C966" s="4" t="str">
        <f t="shared" si="92"/>
        <v>Aug</v>
      </c>
      <c r="D966" s="4" t="str">
        <f t="shared" si="93"/>
        <v>2026</v>
      </c>
      <c r="E966" s="4">
        <v>46273</v>
      </c>
      <c r="F966" s="3" t="s">
        <v>23</v>
      </c>
      <c r="G966" s="3">
        <f t="shared" si="94"/>
        <v>10</v>
      </c>
      <c r="H966" s="3" t="s">
        <v>378</v>
      </c>
      <c r="I966" s="3" t="str">
        <f>VLOOKUP($H966,Customers!$A$1:$I$721,2,FALSE)</f>
        <v>Suresh Sharma</v>
      </c>
      <c r="J966" s="3" t="str">
        <f>VLOOKUP($H966,Customers!$A$1:$I$721,3,FALSE)</f>
        <v>Male</v>
      </c>
      <c r="K966" s="3">
        <f>VLOOKUP($H966,Customers!$A$1:$I$721,4,FALSE)</f>
        <v>30</v>
      </c>
      <c r="L966" s="3" t="str">
        <f>VLOOKUP($H966,Customers!$A$1:$I$721,5,FALSE)</f>
        <v>Lucknow</v>
      </c>
      <c r="M966" s="3" t="str">
        <f>VLOOKUP($H966,Customers!$A$1:$I$721,6,FALSE)</f>
        <v>Uttar Pradesh</v>
      </c>
      <c r="N966" s="3" t="str">
        <f>VLOOKUP($H966,Customers!$A$1:$I$721,7,FALSE)</f>
        <v>Business Owner</v>
      </c>
      <c r="O966" s="3">
        <f>VLOOKUP($H966,Customers!$A$1:$I$721,8,FALSE)</f>
        <v>2840000</v>
      </c>
      <c r="P966" s="3" t="str">
        <f>VLOOKUP($H966,Customers!$A$1:$I$721,9,FALSE)</f>
        <v>Individual</v>
      </c>
      <c r="Q966" s="3" t="s">
        <v>67</v>
      </c>
      <c r="R966" s="3" t="str" cm="1">
        <f t="array" ref="R966:Y966">VLOOKUP($Q966,Cars[],{2,3,4,5,6,7,8,9},FALSE)</f>
        <v>Maruti Suzuki</v>
      </c>
      <c r="S966" s="3" t="str">
        <v>Dzire</v>
      </c>
      <c r="T966" s="3" t="str">
        <v>Sedan</v>
      </c>
      <c r="U966" s="3" t="str">
        <v>Petrol</v>
      </c>
      <c r="V966" s="3" t="str">
        <v>Manual</v>
      </c>
      <c r="W966" s="3">
        <v>690000</v>
      </c>
      <c r="X966" s="3">
        <v>2024</v>
      </c>
      <c r="Y966" s="3">
        <v>3</v>
      </c>
      <c r="Z966" s="3" t="s">
        <v>159</v>
      </c>
      <c r="AA966" s="3" t="str">
        <f>VLOOKUP(Z966,Dealers[],5,FALSE)</f>
        <v>North</v>
      </c>
      <c r="AB966" s="3" t="str" cm="1">
        <f t="array" ref="AB966:AE966">VLOOKUP($Z966,Dealers[],{2,7,8,9},FALSE)</f>
        <v>Lucknow Motors</v>
      </c>
      <c r="AC966" s="3">
        <v>2013</v>
      </c>
      <c r="AD966" s="3">
        <v>3000</v>
      </c>
      <c r="AE966" s="3">
        <v>4.4000000000000004</v>
      </c>
      <c r="AF966" s="3" t="s">
        <v>160</v>
      </c>
      <c r="AG966" s="3" t="str">
        <f>VLOOKUP($AF966,SalesPerson[],2,FALSE)</f>
        <v>Tarun Patel</v>
      </c>
      <c r="AH966" s="3">
        <f>_xlfn.XLOOKUP(AG966,Salespersons!$B:$B,Salespersons!$G:$G,,0)</f>
        <v>4</v>
      </c>
      <c r="AI966" s="3" t="str">
        <f>_xlfn.XLOOKUP(AG966,Salespersons!$B:$B,Salespersons!$I:$I,,0)</f>
        <v>True</v>
      </c>
      <c r="AJ966" s="3" t="s">
        <v>75</v>
      </c>
      <c r="AK966" s="14">
        <f t="shared" si="90"/>
        <v>8.6956521739130436E-3</v>
      </c>
      <c r="AL966" s="5">
        <v>6000</v>
      </c>
      <c r="AM966" s="5">
        <f t="shared" si="91"/>
        <v>684000</v>
      </c>
      <c r="AN966" s="16">
        <f t="shared" si="95"/>
        <v>6.84</v>
      </c>
      <c r="AO966" s="3" t="s">
        <v>31</v>
      </c>
      <c r="AP966" s="3" t="s">
        <v>180</v>
      </c>
      <c r="AQ966" s="3" t="s">
        <v>53</v>
      </c>
      <c r="AR966" s="3" t="s">
        <v>24</v>
      </c>
      <c r="AS966" s="3" t="s">
        <v>4646</v>
      </c>
      <c r="AT966" s="3" t="s">
        <v>4646</v>
      </c>
      <c r="AU966" s="3" t="s">
        <v>4646</v>
      </c>
      <c r="AV966" s="3" t="s">
        <v>4646</v>
      </c>
      <c r="AW966" s="3" t="s">
        <v>4646</v>
      </c>
    </row>
    <row r="967" spans="1:49" x14ac:dyDescent="0.3">
      <c r="A967" s="3" t="s">
        <v>1676</v>
      </c>
      <c r="B967" s="4">
        <v>46267</v>
      </c>
      <c r="C967" s="4" t="str">
        <f t="shared" si="92"/>
        <v>Sep</v>
      </c>
      <c r="D967" s="4" t="str">
        <f t="shared" si="93"/>
        <v>2026</v>
      </c>
      <c r="E967" s="4">
        <v>46296</v>
      </c>
      <c r="F967" s="3" t="s">
        <v>23</v>
      </c>
      <c r="G967" s="3">
        <f t="shared" si="94"/>
        <v>29</v>
      </c>
      <c r="H967" s="3" t="s">
        <v>808</v>
      </c>
      <c r="I967" s="3" t="str">
        <f>VLOOKUP($H967,Customers!$A$1:$I$721,2,FALSE)</f>
        <v>Faisal Sharma</v>
      </c>
      <c r="J967" s="3" t="str">
        <f>VLOOKUP($H967,Customers!$A$1:$I$721,3,FALSE)</f>
        <v>Male</v>
      </c>
      <c r="K967" s="3">
        <f>VLOOKUP($H967,Customers!$A$1:$I$721,4,FALSE)</f>
        <v>47</v>
      </c>
      <c r="L967" s="3" t="str">
        <f>VLOOKUP($H967,Customers!$A$1:$I$721,5,FALSE)</f>
        <v>Noida</v>
      </c>
      <c r="M967" s="3" t="str">
        <f>VLOOKUP($H967,Customers!$A$1:$I$721,6,FALSE)</f>
        <v>Uttar Pradesh</v>
      </c>
      <c r="N967" s="3" t="str">
        <f>VLOOKUP($H967,Customers!$A$1:$I$721,7,FALSE)</f>
        <v>Business Owner</v>
      </c>
      <c r="O967" s="3">
        <f>VLOOKUP($H967,Customers!$A$1:$I$721,8,FALSE)</f>
        <v>2460000</v>
      </c>
      <c r="P967" s="3" t="str">
        <f>VLOOKUP($H967,Customers!$A$1:$I$721,9,FALSE)</f>
        <v>Individual</v>
      </c>
      <c r="Q967" s="3" t="s">
        <v>16</v>
      </c>
      <c r="R967" s="3" t="str" cm="1">
        <f t="array" ref="R967:Y967">VLOOKUP($Q967,Cars[],{2,3,4,5,6,7,8,9},FALSE)</f>
        <v>Mahindra</v>
      </c>
      <c r="S967" s="3" t="str">
        <v>Bolero</v>
      </c>
      <c r="T967" s="3" t="str">
        <v>SUV</v>
      </c>
      <c r="U967" s="3" t="str">
        <v>Diesel</v>
      </c>
      <c r="V967" s="3" t="str">
        <v>Manual</v>
      </c>
      <c r="W967" s="3">
        <v>1000000</v>
      </c>
      <c r="X967" s="3">
        <v>2019</v>
      </c>
      <c r="Y967" s="3">
        <v>3</v>
      </c>
      <c r="Z967" s="3" t="s">
        <v>159</v>
      </c>
      <c r="AA967" s="3" t="str">
        <f>VLOOKUP(Z967,Dealers[],5,FALSE)</f>
        <v>North</v>
      </c>
      <c r="AB967" s="3" t="str" cm="1">
        <f t="array" ref="AB967:AE967">VLOOKUP($Z967,Dealers[],{2,7,8,9},FALSE)</f>
        <v>Lucknow Motors</v>
      </c>
      <c r="AC967" s="3">
        <v>2013</v>
      </c>
      <c r="AD967" s="3">
        <v>3000</v>
      </c>
      <c r="AE967" s="3">
        <v>4.4000000000000004</v>
      </c>
      <c r="AF967" s="3" t="s">
        <v>160</v>
      </c>
      <c r="AG967" s="3" t="str">
        <f>VLOOKUP($AF967,SalesPerson[],2,FALSE)</f>
        <v>Tarun Patel</v>
      </c>
      <c r="AH967" s="3">
        <f>_xlfn.XLOOKUP(AG967,Salespersons!$B:$B,Salespersons!$G:$G,,0)</f>
        <v>4</v>
      </c>
      <c r="AI967" s="3" t="str">
        <f>_xlfn.XLOOKUP(AG967,Salespersons!$B:$B,Salespersons!$I:$I,,0)</f>
        <v>True</v>
      </c>
      <c r="AJ967" s="3" t="s">
        <v>30</v>
      </c>
      <c r="AK967" s="14">
        <f t="shared" si="90"/>
        <v>1.9E-2</v>
      </c>
      <c r="AL967" s="5">
        <v>19000</v>
      </c>
      <c r="AM967" s="5">
        <f t="shared" si="91"/>
        <v>981000</v>
      </c>
      <c r="AN967" s="16">
        <f t="shared" si="95"/>
        <v>9.81</v>
      </c>
      <c r="AO967" s="3" t="s">
        <v>95</v>
      </c>
      <c r="AP967" s="3" t="s">
        <v>70</v>
      </c>
      <c r="AQ967" s="3" t="s">
        <v>119</v>
      </c>
      <c r="AR967" s="3" t="s">
        <v>24</v>
      </c>
      <c r="AS967" s="3" t="str" cm="1">
        <f t="array" ref="AS967:AW967">VLOOKUP($A967,Feedback[],{2,4,5,6,7},FALSE)</f>
        <v>FB0494</v>
      </c>
      <c r="AT967" s="3">
        <v>3</v>
      </c>
      <c r="AU967" s="3">
        <v>5</v>
      </c>
      <c r="AV967" s="3" t="str">
        <v>Email</v>
      </c>
      <c r="AW967" s="3" t="str">
        <v>Pricing</v>
      </c>
    </row>
    <row r="968" spans="1:49" x14ac:dyDescent="0.3">
      <c r="A968" s="3" t="s">
        <v>1677</v>
      </c>
      <c r="B968" s="4">
        <v>46267</v>
      </c>
      <c r="C968" s="4" t="str">
        <f t="shared" si="92"/>
        <v>Sep</v>
      </c>
      <c r="D968" s="4" t="str">
        <f t="shared" si="93"/>
        <v>2026</v>
      </c>
      <c r="E968" s="4">
        <v>46284</v>
      </c>
      <c r="F968" s="3" t="s">
        <v>23</v>
      </c>
      <c r="G968" s="3">
        <f t="shared" si="94"/>
        <v>17</v>
      </c>
      <c r="H968" s="3" t="s">
        <v>204</v>
      </c>
      <c r="I968" s="3" t="str">
        <f>VLOOKUP($H968,Customers!$A$1:$I$721,2,FALSE)</f>
        <v>Divya Mehta</v>
      </c>
      <c r="J968" s="3" t="str">
        <f>VLOOKUP($H968,Customers!$A$1:$I$721,3,FALSE)</f>
        <v>Female</v>
      </c>
      <c r="K968" s="3">
        <f>VLOOKUP($H968,Customers!$A$1:$I$721,4,FALSE)</f>
        <v>40</v>
      </c>
      <c r="L968" s="3" t="str">
        <f>VLOOKUP($H968,Customers!$A$1:$I$721,5,FALSE)</f>
        <v>Mysuru</v>
      </c>
      <c r="M968" s="3" t="str">
        <f>VLOOKUP($H968,Customers!$A$1:$I$721,6,FALSE)</f>
        <v>Karnataka</v>
      </c>
      <c r="N968" s="3" t="str">
        <f>VLOOKUP($H968,Customers!$A$1:$I$721,7,FALSE)</f>
        <v>Self-Employed Professional</v>
      </c>
      <c r="O968" s="3">
        <f>VLOOKUP($H968,Customers!$A$1:$I$721,8,FALSE)</f>
        <v>1380000</v>
      </c>
      <c r="P968" s="3" t="str">
        <f>VLOOKUP($H968,Customers!$A$1:$I$721,9,FALSE)</f>
        <v>Individual</v>
      </c>
      <c r="Q968" s="3" t="s">
        <v>36</v>
      </c>
      <c r="R968" s="3" t="str" cm="1">
        <f t="array" ref="R968:Y968">VLOOKUP($Q968,Cars[],{2,3,4,5,6,7,8,9},FALSE)</f>
        <v>Tata</v>
      </c>
      <c r="S968" s="3" t="str">
        <v>Punch</v>
      </c>
      <c r="T968" s="3" t="str">
        <v>SUV</v>
      </c>
      <c r="U968" s="3" t="str">
        <v>Petrol</v>
      </c>
      <c r="V968" s="3" t="str">
        <v>Manual</v>
      </c>
      <c r="W968" s="3">
        <v>650000</v>
      </c>
      <c r="X968" s="3">
        <v>2021</v>
      </c>
      <c r="Y968" s="3">
        <v>3</v>
      </c>
      <c r="Z968" s="3" t="s">
        <v>126</v>
      </c>
      <c r="AA968" s="3" t="str">
        <f>VLOOKUP(Z968,Dealers[],5,FALSE)</f>
        <v>South</v>
      </c>
      <c r="AB968" s="3" t="str" cm="1">
        <f t="array" ref="AB968:AE968">VLOOKUP($Z968,Dealers[],{2,7,8,9},FALSE)</f>
        <v>Bengaluru Auto Hub</v>
      </c>
      <c r="AC968" s="3">
        <v>2013</v>
      </c>
      <c r="AD968" s="3">
        <v>12000</v>
      </c>
      <c r="AE968" s="3">
        <v>4.4000000000000004</v>
      </c>
      <c r="AF968" s="3" t="s">
        <v>206</v>
      </c>
      <c r="AG968" s="3" t="str">
        <f>VLOOKUP($AF968,SalesPerson[],2,FALSE)</f>
        <v>Divya Kapoor</v>
      </c>
      <c r="AH968" s="3">
        <f>_xlfn.XLOOKUP(AG968,Salespersons!$B:$B,Salespersons!$G:$G,,0)</f>
        <v>6</v>
      </c>
      <c r="AI968" s="3" t="str">
        <f>_xlfn.XLOOKUP(AG968,Salespersons!$B:$B,Salespersons!$I:$I,,0)</f>
        <v>True</v>
      </c>
      <c r="AJ968" s="3" t="s">
        <v>19</v>
      </c>
      <c r="AK968" s="14">
        <f t="shared" si="90"/>
        <v>3.3846153846153845E-2</v>
      </c>
      <c r="AL968" s="5">
        <v>22000</v>
      </c>
      <c r="AM968" s="5">
        <f t="shared" si="91"/>
        <v>628000</v>
      </c>
      <c r="AN968" s="16">
        <f t="shared" si="95"/>
        <v>6.28</v>
      </c>
      <c r="AO968" s="3" t="s">
        <v>20</v>
      </c>
      <c r="AP968" s="3" t="s">
        <v>21</v>
      </c>
      <c r="AQ968" s="3" t="s">
        <v>53</v>
      </c>
      <c r="AR968" s="3" t="s">
        <v>24</v>
      </c>
      <c r="AS968" s="3" t="str" cm="1">
        <f t="array" ref="AS968:AW968">VLOOKUP($A968,Feedback[],{2,4,5,6,7},FALSE)</f>
        <v>FB0495</v>
      </c>
      <c r="AT968" s="3">
        <v>5</v>
      </c>
      <c r="AU968" s="3">
        <v>9</v>
      </c>
      <c r="AV968" s="3" t="str">
        <v>Phone</v>
      </c>
      <c r="AW968" s="3" t="str">
        <v>None</v>
      </c>
    </row>
    <row r="969" spans="1:49" x14ac:dyDescent="0.3">
      <c r="A969" s="3" t="s">
        <v>1678</v>
      </c>
      <c r="B969" s="4">
        <v>46269</v>
      </c>
      <c r="C969" s="4" t="str">
        <f t="shared" si="92"/>
        <v>Sep</v>
      </c>
      <c r="D969" s="4" t="str">
        <f t="shared" si="93"/>
        <v>2026</v>
      </c>
      <c r="E969" s="4">
        <v>46293</v>
      </c>
      <c r="F969" s="3" t="s">
        <v>23</v>
      </c>
      <c r="G969" s="3">
        <f t="shared" si="94"/>
        <v>24</v>
      </c>
      <c r="H969" s="3" t="s">
        <v>1679</v>
      </c>
      <c r="I969" s="3" t="str">
        <f>VLOOKUP($H969,Customers!$A$1:$I$721,2,FALSE)</f>
        <v>Ayesha Mehta</v>
      </c>
      <c r="J969" s="3" t="str">
        <f>VLOOKUP($H969,Customers!$A$1:$I$721,3,FALSE)</f>
        <v>Female</v>
      </c>
      <c r="K969" s="3">
        <f>VLOOKUP($H969,Customers!$A$1:$I$721,4,FALSE)</f>
        <v>45</v>
      </c>
      <c r="L969" s="3" t="str">
        <f>VLOOKUP($H969,Customers!$A$1:$I$721,5,FALSE)</f>
        <v>Kochi</v>
      </c>
      <c r="M969" s="3" t="str">
        <f>VLOOKUP($H969,Customers!$A$1:$I$721,6,FALSE)</f>
        <v>Kerala</v>
      </c>
      <c r="N969" s="3" t="str">
        <f>VLOOKUP($H969,Customers!$A$1:$I$721,7,FALSE)</f>
        <v>Salaried - Private</v>
      </c>
      <c r="O969" s="3">
        <f>VLOOKUP($H969,Customers!$A$1:$I$721,8,FALSE)</f>
        <v>1420000</v>
      </c>
      <c r="P969" s="3" t="str">
        <f>VLOOKUP($H969,Customers!$A$1:$I$721,9,FALSE)</f>
        <v>Individual</v>
      </c>
      <c r="Q969" s="3" t="s">
        <v>232</v>
      </c>
      <c r="R969" s="3" t="str" cm="1">
        <f t="array" ref="R969:Y969">VLOOKUP($Q969,Cars[],{2,3,4,5,6,7,8,9},FALSE)</f>
        <v>Mahindra</v>
      </c>
      <c r="S969" s="3" t="str">
        <v>XUV 3XO</v>
      </c>
      <c r="T969" s="3" t="str">
        <v>SUV</v>
      </c>
      <c r="U969" s="3" t="str">
        <v>Petrol</v>
      </c>
      <c r="V969" s="3" t="str">
        <v>Manual</v>
      </c>
      <c r="W969" s="3">
        <v>900000</v>
      </c>
      <c r="X969" s="3">
        <v>2024</v>
      </c>
      <c r="Y969" s="3">
        <v>3</v>
      </c>
      <c r="Z969" s="3" t="s">
        <v>304</v>
      </c>
      <c r="AA969" s="3" t="str">
        <f>VLOOKUP(Z969,Dealers[],5,FALSE)</f>
        <v>South</v>
      </c>
      <c r="AB969" s="3" t="str" cm="1">
        <f t="array" ref="AB969:AE969">VLOOKUP($Z969,Dealers[],{2,7,8,9},FALSE)</f>
        <v>Kochi Auto Hub</v>
      </c>
      <c r="AC969" s="3">
        <v>2013</v>
      </c>
      <c r="AD969" s="3">
        <v>12000</v>
      </c>
      <c r="AE969" s="3">
        <v>4.2</v>
      </c>
      <c r="AF969" s="3" t="s">
        <v>305</v>
      </c>
      <c r="AG969" s="3" t="str">
        <f>VLOOKUP($AF969,SalesPerson[],2,FALSE)</f>
        <v>Meera Saini</v>
      </c>
      <c r="AH969" s="3">
        <f>_xlfn.XLOOKUP(AG969,Salespersons!$B:$B,Salespersons!$G:$G,,0)</f>
        <v>8</v>
      </c>
      <c r="AI969" s="3" t="str">
        <f>_xlfn.XLOOKUP(AG969,Salespersons!$B:$B,Salespersons!$I:$I,,0)</f>
        <v>True</v>
      </c>
      <c r="AJ969" s="3" t="s">
        <v>78</v>
      </c>
      <c r="AK969" s="14">
        <f t="shared" si="90"/>
        <v>0</v>
      </c>
      <c r="AL969" s="5">
        <v>0</v>
      </c>
      <c r="AM969" s="5">
        <f t="shared" si="91"/>
        <v>900000</v>
      </c>
      <c r="AN969" s="16">
        <f t="shared" si="95"/>
        <v>9</v>
      </c>
      <c r="AO969" s="3" t="s">
        <v>20</v>
      </c>
      <c r="AP969" s="3" t="s">
        <v>21</v>
      </c>
      <c r="AQ969" s="3" t="s">
        <v>53</v>
      </c>
      <c r="AR969" s="3" t="s">
        <v>47</v>
      </c>
      <c r="AS969" s="3" t="str" cm="1">
        <f t="array" ref="AS969:AW969">VLOOKUP($A969,Feedback[],{2,4,5,6,7},FALSE)</f>
        <v>FB0496</v>
      </c>
      <c r="AT969" s="3">
        <v>3</v>
      </c>
      <c r="AU969" s="3">
        <v>6</v>
      </c>
      <c r="AV969" s="3" t="str">
        <v>Online Survey</v>
      </c>
      <c r="AW969" s="3" t="str">
        <v>Pricing</v>
      </c>
    </row>
    <row r="970" spans="1:49" x14ac:dyDescent="0.3">
      <c r="A970" s="3" t="s">
        <v>1680</v>
      </c>
      <c r="B970" s="4">
        <v>46269</v>
      </c>
      <c r="C970" s="4" t="str">
        <f t="shared" si="92"/>
        <v>Sep</v>
      </c>
      <c r="D970" s="4" t="str">
        <f t="shared" si="93"/>
        <v>2026</v>
      </c>
      <c r="E970" s="4">
        <v>46272</v>
      </c>
      <c r="F970" s="3" t="s">
        <v>23</v>
      </c>
      <c r="G970" s="3">
        <f t="shared" si="94"/>
        <v>3</v>
      </c>
      <c r="H970" s="3" t="s">
        <v>876</v>
      </c>
      <c r="I970" s="3" t="str">
        <f>VLOOKUP($H970,Customers!$A$1:$I$721,2,FALSE)</f>
        <v>Akash Mehta</v>
      </c>
      <c r="J970" s="3" t="str">
        <f>VLOOKUP($H970,Customers!$A$1:$I$721,3,FALSE)</f>
        <v>Male</v>
      </c>
      <c r="K970" s="3">
        <f>VLOOKUP($H970,Customers!$A$1:$I$721,4,FALSE)</f>
        <v>43</v>
      </c>
      <c r="L970" s="3" t="str">
        <f>VLOOKUP($H970,Customers!$A$1:$I$721,5,FALSE)</f>
        <v>Mysuru</v>
      </c>
      <c r="M970" s="3" t="str">
        <f>VLOOKUP($H970,Customers!$A$1:$I$721,6,FALSE)</f>
        <v>Karnataka</v>
      </c>
      <c r="N970" s="3" t="str">
        <f>VLOOKUP($H970,Customers!$A$1:$I$721,7,FALSE)</f>
        <v>Business Owner</v>
      </c>
      <c r="O970" s="3">
        <f>VLOOKUP($H970,Customers!$A$1:$I$721,8,FALSE)</f>
        <v>3290000</v>
      </c>
      <c r="P970" s="3" t="str">
        <f>VLOOKUP($H970,Customers!$A$1:$I$721,9,FALSE)</f>
        <v>Corporate</v>
      </c>
      <c r="Q970" s="3" t="s">
        <v>256</v>
      </c>
      <c r="R970" s="3" t="str" cm="1">
        <f t="array" ref="R970:Y970">VLOOKUP($Q970,Cars[],{2,3,4,5,6,7,8,9},FALSE)</f>
        <v>Maruti Suzuki</v>
      </c>
      <c r="S970" s="3" t="str">
        <v>Alto K10</v>
      </c>
      <c r="T970" s="3" t="str">
        <v>Hatchback</v>
      </c>
      <c r="U970" s="3" t="str">
        <v>Petrol</v>
      </c>
      <c r="V970" s="3" t="str">
        <v>Manual</v>
      </c>
      <c r="W970" s="3">
        <v>425000</v>
      </c>
      <c r="X970" s="3">
        <v>2022</v>
      </c>
      <c r="Y970" s="3">
        <v>3</v>
      </c>
      <c r="Z970" s="3" t="s">
        <v>104</v>
      </c>
      <c r="AA970" s="3" t="str">
        <f>VLOOKUP(Z970,Dealers[],5,FALSE)</f>
        <v>South</v>
      </c>
      <c r="AB970" s="3" t="str" cm="1">
        <f t="array" ref="AB970:AE970">VLOOKUP($Z970,Dealers[],{2,7,8,9},FALSE)</f>
        <v>Mysuru Auto Hub</v>
      </c>
      <c r="AC970" s="3">
        <v>2006</v>
      </c>
      <c r="AD970" s="3">
        <v>4500</v>
      </c>
      <c r="AE970" s="3">
        <v>4.5999999999999996</v>
      </c>
      <c r="AF970" s="3" t="s">
        <v>266</v>
      </c>
      <c r="AG970" s="3" t="str">
        <f>VLOOKUP($AF970,SalesPerson[],2,FALSE)</f>
        <v>Divya Jain</v>
      </c>
      <c r="AH970" s="3">
        <f>_xlfn.XLOOKUP(AG970,Salespersons!$B:$B,Salespersons!$G:$G,,0)</f>
        <v>7</v>
      </c>
      <c r="AI970" s="3" t="str">
        <f>_xlfn.XLOOKUP(AG970,Salespersons!$B:$B,Salespersons!$I:$I,,0)</f>
        <v>True</v>
      </c>
      <c r="AJ970" s="3" t="s">
        <v>19</v>
      </c>
      <c r="AK970" s="14">
        <f t="shared" si="90"/>
        <v>9.4117647058823521E-3</v>
      </c>
      <c r="AL970" s="5">
        <v>4000</v>
      </c>
      <c r="AM970" s="5">
        <f t="shared" si="91"/>
        <v>421000</v>
      </c>
      <c r="AN970" s="16">
        <f t="shared" si="95"/>
        <v>4.21</v>
      </c>
      <c r="AO970" s="3" t="s">
        <v>202</v>
      </c>
      <c r="AP970" s="3" t="s">
        <v>70</v>
      </c>
      <c r="AQ970" s="3" t="s">
        <v>119</v>
      </c>
      <c r="AR970" s="3" t="s">
        <v>24</v>
      </c>
      <c r="AS970" s="3" t="s">
        <v>4646</v>
      </c>
      <c r="AT970" s="3" t="s">
        <v>4646</v>
      </c>
      <c r="AU970" s="3" t="s">
        <v>4646</v>
      </c>
      <c r="AV970" s="3" t="s">
        <v>4646</v>
      </c>
      <c r="AW970" s="3" t="s">
        <v>4646</v>
      </c>
    </row>
    <row r="971" spans="1:49" x14ac:dyDescent="0.3">
      <c r="A971" s="3" t="s">
        <v>1681</v>
      </c>
      <c r="B971" s="4">
        <v>46270</v>
      </c>
      <c r="C971" s="4" t="str">
        <f t="shared" si="92"/>
        <v>Sep</v>
      </c>
      <c r="D971" s="4" t="str">
        <f t="shared" si="93"/>
        <v>2026</v>
      </c>
      <c r="E971" s="4">
        <v>46283</v>
      </c>
      <c r="F971" s="3" t="s">
        <v>23</v>
      </c>
      <c r="G971" s="3">
        <f t="shared" si="94"/>
        <v>13</v>
      </c>
      <c r="H971" s="3" t="s">
        <v>795</v>
      </c>
      <c r="I971" s="3" t="str">
        <f>VLOOKUP($H971,Customers!$A$1:$I$721,2,FALSE)</f>
        <v>Pradeep Gupta</v>
      </c>
      <c r="J971" s="3" t="str">
        <f>VLOOKUP($H971,Customers!$A$1:$I$721,3,FALSE)</f>
        <v>Male</v>
      </c>
      <c r="K971" s="3">
        <f>VLOOKUP($H971,Customers!$A$1:$I$721,4,FALSE)</f>
        <v>51</v>
      </c>
      <c r="L971" s="3" t="str">
        <f>VLOOKUP($H971,Customers!$A$1:$I$721,5,FALSE)</f>
        <v>Patna</v>
      </c>
      <c r="M971" s="3" t="str">
        <f>VLOOKUP($H971,Customers!$A$1:$I$721,6,FALSE)</f>
        <v>Bihar</v>
      </c>
      <c r="N971" s="3" t="str">
        <f>VLOOKUP($H971,Customers!$A$1:$I$721,7,FALSE)</f>
        <v>Salaried - Private</v>
      </c>
      <c r="O971" s="3">
        <f>VLOOKUP($H971,Customers!$A$1:$I$721,8,FALSE)</f>
        <v>1220000</v>
      </c>
      <c r="P971" s="3" t="str">
        <f>VLOOKUP($H971,Customers!$A$1:$I$721,9,FALSE)</f>
        <v>Individual</v>
      </c>
      <c r="Q971" s="3" t="s">
        <v>133</v>
      </c>
      <c r="R971" s="3" t="str" cm="1">
        <f t="array" ref="R971:Y971">VLOOKUP($Q971,Cars[],{2,3,4,5,6,7,8,9},FALSE)</f>
        <v>Skoda</v>
      </c>
      <c r="S971" s="3" t="str">
        <v>Slavia</v>
      </c>
      <c r="T971" s="3" t="str">
        <v>Sedan</v>
      </c>
      <c r="U971" s="3" t="str">
        <v>Petrol</v>
      </c>
      <c r="V971" s="3" t="str">
        <v>Automatic</v>
      </c>
      <c r="W971" s="3">
        <v>1300000</v>
      </c>
      <c r="X971" s="3">
        <v>2022</v>
      </c>
      <c r="Y971" s="3">
        <v>3</v>
      </c>
      <c r="Z971" s="3" t="s">
        <v>249</v>
      </c>
      <c r="AA971" s="3" t="str">
        <f>VLOOKUP(Z971,Dealers[],5,FALSE)</f>
        <v>East</v>
      </c>
      <c r="AB971" s="3" t="str" cm="1">
        <f t="array" ref="AB971:AE971">VLOOKUP($Z971,Dealers[],{2,7,8,9},FALSE)</f>
        <v>Patna Autoplex</v>
      </c>
      <c r="AC971" s="3">
        <v>2007</v>
      </c>
      <c r="AD971" s="3">
        <v>8000</v>
      </c>
      <c r="AE971" s="3">
        <v>3.9</v>
      </c>
      <c r="AF971" s="3" t="s">
        <v>250</v>
      </c>
      <c r="AG971" s="3" t="str">
        <f>VLOOKUP($AF971,SalesPerson[],2,FALSE)</f>
        <v>Lokesh Iyer</v>
      </c>
      <c r="AH971" s="3">
        <f>_xlfn.XLOOKUP(AG971,Salespersons!$B:$B,Salespersons!$G:$G,,0)</f>
        <v>4</v>
      </c>
      <c r="AI971" s="3" t="str">
        <f>_xlfn.XLOOKUP(AG971,Salespersons!$B:$B,Salespersons!$I:$I,,0)</f>
        <v>True</v>
      </c>
      <c r="AJ971" s="3" t="s">
        <v>45</v>
      </c>
      <c r="AK971" s="14">
        <f t="shared" si="90"/>
        <v>0</v>
      </c>
      <c r="AL971" s="5">
        <v>0</v>
      </c>
      <c r="AM971" s="5">
        <f t="shared" si="91"/>
        <v>1300000</v>
      </c>
      <c r="AN971" s="16">
        <f t="shared" si="95"/>
        <v>13</v>
      </c>
      <c r="AO971" s="3" t="s">
        <v>20</v>
      </c>
      <c r="AP971" s="3" t="s">
        <v>21</v>
      </c>
      <c r="AQ971" s="3" t="s">
        <v>86</v>
      </c>
      <c r="AR971" s="3" t="s">
        <v>24</v>
      </c>
      <c r="AS971" s="3" t="s">
        <v>4646</v>
      </c>
      <c r="AT971" s="3" t="s">
        <v>4646</v>
      </c>
      <c r="AU971" s="3" t="s">
        <v>4646</v>
      </c>
      <c r="AV971" s="3" t="s">
        <v>4646</v>
      </c>
      <c r="AW971" s="3" t="s">
        <v>4646</v>
      </c>
    </row>
    <row r="972" spans="1:49" x14ac:dyDescent="0.3">
      <c r="A972" s="3" t="s">
        <v>1682</v>
      </c>
      <c r="B972" s="4">
        <v>46271</v>
      </c>
      <c r="C972" s="4" t="str">
        <f t="shared" si="92"/>
        <v>Sep</v>
      </c>
      <c r="D972" s="4" t="str">
        <f t="shared" si="93"/>
        <v>2026</v>
      </c>
      <c r="E972" s="4">
        <v>46304</v>
      </c>
      <c r="F972" s="3" t="s">
        <v>23</v>
      </c>
      <c r="G972" s="3">
        <f t="shared" si="94"/>
        <v>33</v>
      </c>
      <c r="H972" s="3" t="s">
        <v>1683</v>
      </c>
      <c r="I972" s="3" t="str">
        <f>VLOOKUP($H972,Customers!$A$1:$I$721,2,FALSE)</f>
        <v>Sneha Rao</v>
      </c>
      <c r="J972" s="3" t="str">
        <f>VLOOKUP($H972,Customers!$A$1:$I$721,3,FALSE)</f>
        <v>Female</v>
      </c>
      <c r="K972" s="3">
        <f>VLOOKUP($H972,Customers!$A$1:$I$721,4,FALSE)</f>
        <v>32</v>
      </c>
      <c r="L972" s="3" t="str">
        <f>VLOOKUP($H972,Customers!$A$1:$I$721,5,FALSE)</f>
        <v>Patna</v>
      </c>
      <c r="M972" s="3" t="str">
        <f>VLOOKUP($H972,Customers!$A$1:$I$721,6,FALSE)</f>
        <v>Bihar</v>
      </c>
      <c r="N972" s="3" t="str">
        <f>VLOOKUP($H972,Customers!$A$1:$I$721,7,FALSE)</f>
        <v>Salaried - Private</v>
      </c>
      <c r="O972" s="3">
        <f>VLOOKUP($H972,Customers!$A$1:$I$721,8,FALSE)</f>
        <v>1160000</v>
      </c>
      <c r="P972" s="3" t="str">
        <f>VLOOKUP($H972,Customers!$A$1:$I$721,9,FALSE)</f>
        <v>Individual</v>
      </c>
      <c r="Q972" s="3" t="s">
        <v>332</v>
      </c>
      <c r="R972" s="3" t="str" cm="1">
        <f t="array" ref="R972:Y972">VLOOKUP($Q972,Cars[],{2,3,4,5,6,7,8,9},FALSE)</f>
        <v>Kia</v>
      </c>
      <c r="S972" s="3" t="str">
        <v>Seltos</v>
      </c>
      <c r="T972" s="3" t="str">
        <v>SUV</v>
      </c>
      <c r="U972" s="3" t="str">
        <v>Petrol</v>
      </c>
      <c r="V972" s="3" t="str">
        <v>Automatic</v>
      </c>
      <c r="W972" s="3">
        <v>1350000</v>
      </c>
      <c r="X972" s="3">
        <v>2023</v>
      </c>
      <c r="Y972" s="3">
        <v>3</v>
      </c>
      <c r="Z972" s="3" t="s">
        <v>249</v>
      </c>
      <c r="AA972" s="3" t="str">
        <f>VLOOKUP(Z972,Dealers[],5,FALSE)</f>
        <v>East</v>
      </c>
      <c r="AB972" s="3" t="str" cm="1">
        <f t="array" ref="AB972:AE972">VLOOKUP($Z972,Dealers[],{2,7,8,9},FALSE)</f>
        <v>Patna Autoplex</v>
      </c>
      <c r="AC972" s="3">
        <v>2007</v>
      </c>
      <c r="AD972" s="3">
        <v>8000</v>
      </c>
      <c r="AE972" s="3">
        <v>3.9</v>
      </c>
      <c r="AF972" s="3" t="s">
        <v>457</v>
      </c>
      <c r="AG972" s="3" t="str">
        <f>VLOOKUP($AF972,SalesPerson[],2,FALSE)</f>
        <v>Priya Singh</v>
      </c>
      <c r="AH972" s="3">
        <f>_xlfn.XLOOKUP(AG972,Salespersons!$B:$B,Salespersons!$G:$G,,0)</f>
        <v>7</v>
      </c>
      <c r="AI972" s="3" t="str">
        <f>_xlfn.XLOOKUP(AG972,Salespersons!$B:$B,Salespersons!$I:$I,,0)</f>
        <v>True</v>
      </c>
      <c r="AJ972" s="3" t="s">
        <v>75</v>
      </c>
      <c r="AK972" s="14">
        <f t="shared" si="90"/>
        <v>3.8518518518518521E-2</v>
      </c>
      <c r="AL972" s="5">
        <v>52000</v>
      </c>
      <c r="AM972" s="5">
        <f t="shared" si="91"/>
        <v>1298000</v>
      </c>
      <c r="AN972" s="16">
        <f t="shared" si="95"/>
        <v>12.98</v>
      </c>
      <c r="AO972" s="3" t="s">
        <v>20</v>
      </c>
      <c r="AP972" s="3" t="s">
        <v>21</v>
      </c>
      <c r="AQ972" s="3" t="s">
        <v>33</v>
      </c>
      <c r="AR972" s="3" t="s">
        <v>47</v>
      </c>
      <c r="AS972" s="3" t="str" cm="1">
        <f t="array" ref="AS972:AW972">VLOOKUP($A972,Feedback[],{2,4,5,6,7},FALSE)</f>
        <v>FB0497</v>
      </c>
      <c r="AT972" s="3">
        <v>5</v>
      </c>
      <c r="AU972" s="3">
        <v>10</v>
      </c>
      <c r="AV972" s="3" t="str">
        <v>Dealer Visit</v>
      </c>
      <c r="AW972" s="3" t="str">
        <v>None</v>
      </c>
    </row>
    <row r="973" spans="1:49" x14ac:dyDescent="0.3">
      <c r="A973" s="3" t="s">
        <v>1684</v>
      </c>
      <c r="B973" s="4">
        <v>46272</v>
      </c>
      <c r="C973" s="4" t="str">
        <f t="shared" si="92"/>
        <v>Sep</v>
      </c>
      <c r="D973" s="4" t="str">
        <f t="shared" si="93"/>
        <v>2026</v>
      </c>
      <c r="E973" s="4">
        <v>46294</v>
      </c>
      <c r="F973" s="3" t="s">
        <v>23</v>
      </c>
      <c r="G973" s="3">
        <f t="shared" si="94"/>
        <v>22</v>
      </c>
      <c r="H973" s="3" t="s">
        <v>1177</v>
      </c>
      <c r="I973" s="3" t="str">
        <f>VLOOKUP($H973,Customers!$A$1:$I$721,2,FALSE)</f>
        <v>Sandeep Iyer</v>
      </c>
      <c r="J973" s="3" t="str">
        <f>VLOOKUP($H973,Customers!$A$1:$I$721,3,FALSE)</f>
        <v>Male</v>
      </c>
      <c r="K973" s="3">
        <f>VLOOKUP($H973,Customers!$A$1:$I$721,4,FALSE)</f>
        <v>24</v>
      </c>
      <c r="L973" s="3" t="str">
        <f>VLOOKUP($H973,Customers!$A$1:$I$721,5,FALSE)</f>
        <v>Surat</v>
      </c>
      <c r="M973" s="3" t="str">
        <f>VLOOKUP($H973,Customers!$A$1:$I$721,6,FALSE)</f>
        <v>Gujarat</v>
      </c>
      <c r="N973" s="3" t="str">
        <f>VLOOKUP($H973,Customers!$A$1:$I$721,7,FALSE)</f>
        <v>Business Owner</v>
      </c>
      <c r="O973" s="3">
        <f>VLOOKUP($H973,Customers!$A$1:$I$721,8,FALSE)</f>
        <v>2740000</v>
      </c>
      <c r="P973" s="3" t="str">
        <f>VLOOKUP($H973,Customers!$A$1:$I$721,9,FALSE)</f>
        <v>Individual</v>
      </c>
      <c r="Q973" s="3" t="s">
        <v>108</v>
      </c>
      <c r="R973" s="3" t="str" cm="1">
        <f t="array" ref="R973:Y973">VLOOKUP($Q973,Cars[],{2,3,4,5,6,7,8,9},FALSE)</f>
        <v>Hyundai</v>
      </c>
      <c r="S973" s="3" t="str">
        <v>i10 Nios</v>
      </c>
      <c r="T973" s="3" t="str">
        <v>Hatchback</v>
      </c>
      <c r="U973" s="3" t="str">
        <v>Petrol</v>
      </c>
      <c r="V973" s="3" t="str">
        <v>Manual</v>
      </c>
      <c r="W973" s="3">
        <v>600000</v>
      </c>
      <c r="X973" s="3">
        <v>2023</v>
      </c>
      <c r="Y973" s="3">
        <v>3</v>
      </c>
      <c r="Z973" s="3" t="s">
        <v>225</v>
      </c>
      <c r="AA973" s="3" t="str">
        <f>VLOOKUP(Z973,Dealers[],5,FALSE)</f>
        <v>West</v>
      </c>
      <c r="AB973" s="3" t="str" cm="1">
        <f t="array" ref="AB973:AE973">VLOOKUP($Z973,Dealers[],{2,7,8,9},FALSE)</f>
        <v>Surat Autoplex</v>
      </c>
      <c r="AC973" s="3">
        <v>2010</v>
      </c>
      <c r="AD973" s="3">
        <v>10000</v>
      </c>
      <c r="AE973" s="3">
        <v>4.4000000000000004</v>
      </c>
      <c r="AF973" s="3" t="s">
        <v>240</v>
      </c>
      <c r="AG973" s="3" t="str">
        <f>VLOOKUP($AF973,SalesPerson[],2,FALSE)</f>
        <v>Vivek Mehta</v>
      </c>
      <c r="AH973" s="3">
        <f>_xlfn.XLOOKUP(AG973,Salespersons!$B:$B,Salespersons!$G:$G,,0)</f>
        <v>4</v>
      </c>
      <c r="AI973" s="3" t="str">
        <f>_xlfn.XLOOKUP(AG973,Salespersons!$B:$B,Salespersons!$I:$I,,0)</f>
        <v>True</v>
      </c>
      <c r="AJ973" s="3" t="s">
        <v>268</v>
      </c>
      <c r="AK973" s="14">
        <f t="shared" si="90"/>
        <v>1.8333333333333333E-2</v>
      </c>
      <c r="AL973" s="5">
        <v>11000</v>
      </c>
      <c r="AM973" s="5">
        <f t="shared" si="91"/>
        <v>589000</v>
      </c>
      <c r="AN973" s="16">
        <f t="shared" si="95"/>
        <v>5.89</v>
      </c>
      <c r="AO973" s="3" t="s">
        <v>20</v>
      </c>
      <c r="AP973" s="3" t="s">
        <v>21</v>
      </c>
      <c r="AQ973" s="3" t="s">
        <v>122</v>
      </c>
      <c r="AR973" s="3" t="s">
        <v>47</v>
      </c>
      <c r="AS973" s="3" t="s">
        <v>4646</v>
      </c>
      <c r="AT973" s="3" t="s">
        <v>4646</v>
      </c>
      <c r="AU973" s="3" t="s">
        <v>4646</v>
      </c>
      <c r="AV973" s="3" t="s">
        <v>4646</v>
      </c>
      <c r="AW973" s="3" t="s">
        <v>4646</v>
      </c>
    </row>
    <row r="974" spans="1:49" x14ac:dyDescent="0.3">
      <c r="A974" s="3" t="s">
        <v>1685</v>
      </c>
      <c r="B974" s="4">
        <v>46272</v>
      </c>
      <c r="C974" s="4" t="str">
        <f t="shared" si="92"/>
        <v>Sep</v>
      </c>
      <c r="D974" s="4" t="str">
        <f t="shared" si="93"/>
        <v>2026</v>
      </c>
      <c r="E974" s="4">
        <v>46307</v>
      </c>
      <c r="F974" s="3" t="s">
        <v>23</v>
      </c>
      <c r="G974" s="3">
        <f t="shared" si="94"/>
        <v>35</v>
      </c>
      <c r="H974" s="3" t="s">
        <v>668</v>
      </c>
      <c r="I974" s="3" t="str">
        <f>VLOOKUP($H974,Customers!$A$1:$I$721,2,FALSE)</f>
        <v>Divya Khanna</v>
      </c>
      <c r="J974" s="3" t="str">
        <f>VLOOKUP($H974,Customers!$A$1:$I$721,3,FALSE)</f>
        <v>Female</v>
      </c>
      <c r="K974" s="3">
        <f>VLOOKUP($H974,Customers!$A$1:$I$721,4,FALSE)</f>
        <v>56</v>
      </c>
      <c r="L974" s="3" t="str">
        <f>VLOOKUP($H974,Customers!$A$1:$I$721,5,FALSE)</f>
        <v>Chandigarh</v>
      </c>
      <c r="M974" s="3" t="str">
        <f>VLOOKUP($H974,Customers!$A$1:$I$721,6,FALSE)</f>
        <v>Chandigarh</v>
      </c>
      <c r="N974" s="3" t="str">
        <f>VLOOKUP($H974,Customers!$A$1:$I$721,7,FALSE)</f>
        <v>Salaried - Private</v>
      </c>
      <c r="O974" s="3">
        <f>VLOOKUP($H974,Customers!$A$1:$I$721,8,FALSE)</f>
        <v>980000</v>
      </c>
      <c r="P974" s="3" t="str">
        <f>VLOOKUP($H974,Customers!$A$1:$I$721,9,FALSE)</f>
        <v>Individual</v>
      </c>
      <c r="Q974" s="3" t="s">
        <v>67</v>
      </c>
      <c r="R974" s="3" t="str" cm="1">
        <f t="array" ref="R974:Y974">VLOOKUP($Q974,Cars[],{2,3,4,5,6,7,8,9},FALSE)</f>
        <v>Maruti Suzuki</v>
      </c>
      <c r="S974" s="3" t="str">
        <v>Dzire</v>
      </c>
      <c r="T974" s="3" t="str">
        <v>Sedan</v>
      </c>
      <c r="U974" s="3" t="str">
        <v>Petrol</v>
      </c>
      <c r="V974" s="3" t="str">
        <v>Manual</v>
      </c>
      <c r="W974" s="3">
        <v>690000</v>
      </c>
      <c r="X974" s="3">
        <v>2024</v>
      </c>
      <c r="Y974" s="3">
        <v>3</v>
      </c>
      <c r="Z974" s="3" t="s">
        <v>17</v>
      </c>
      <c r="AA974" s="3" t="str">
        <f>VLOOKUP(Z974,Dealers[],5,FALSE)</f>
        <v>North</v>
      </c>
      <c r="AB974" s="3" t="str" cm="1">
        <f t="array" ref="AB974:AE974">VLOOKUP($Z974,Dealers[],{2,7,8,9},FALSE)</f>
        <v>Chandigarh Car World</v>
      </c>
      <c r="AC974" s="3">
        <v>2018</v>
      </c>
      <c r="AD974" s="3">
        <v>4500</v>
      </c>
      <c r="AE974" s="3">
        <v>4</v>
      </c>
      <c r="AF974" s="3" t="s">
        <v>18</v>
      </c>
      <c r="AG974" s="3" t="str">
        <f>VLOOKUP($AF974,SalesPerson[],2,FALSE)</f>
        <v>Tarun Sharma</v>
      </c>
      <c r="AH974" s="3">
        <f>_xlfn.XLOOKUP(AG974,Salespersons!$B:$B,Salespersons!$G:$G,,0)</f>
        <v>7</v>
      </c>
      <c r="AI974" s="3" t="str">
        <f>_xlfn.XLOOKUP(AG974,Salespersons!$B:$B,Salespersons!$I:$I,,0)</f>
        <v>True</v>
      </c>
      <c r="AJ974" s="3" t="s">
        <v>59</v>
      </c>
      <c r="AK974" s="14">
        <f t="shared" si="90"/>
        <v>0</v>
      </c>
      <c r="AL974" s="5">
        <v>0</v>
      </c>
      <c r="AM974" s="5">
        <f t="shared" si="91"/>
        <v>690000</v>
      </c>
      <c r="AN974" s="16">
        <f t="shared" si="95"/>
        <v>6.9</v>
      </c>
      <c r="AO974" s="3" t="s">
        <v>20</v>
      </c>
      <c r="AP974" s="3" t="s">
        <v>21</v>
      </c>
      <c r="AQ974" s="3" t="s">
        <v>22</v>
      </c>
      <c r="AR974" s="3" t="s">
        <v>24</v>
      </c>
      <c r="AS974" s="3" t="str" cm="1">
        <f t="array" ref="AS974:AW974">VLOOKUP($A974,Feedback[],{2,4,5,6,7},FALSE)</f>
        <v>FB0498</v>
      </c>
      <c r="AT974" s="3">
        <v>3</v>
      </c>
      <c r="AU974" s="3">
        <v>5</v>
      </c>
      <c r="AV974" s="3" t="str">
        <v>Online Survey</v>
      </c>
      <c r="AW974" s="3" t="str">
        <v>Sales Experience</v>
      </c>
    </row>
    <row r="975" spans="1:49" x14ac:dyDescent="0.3">
      <c r="A975" s="3" t="s">
        <v>1686</v>
      </c>
      <c r="B975" s="4">
        <v>46272</v>
      </c>
      <c r="C975" s="4" t="str">
        <f t="shared" si="92"/>
        <v>Sep</v>
      </c>
      <c r="D975" s="4" t="str">
        <f t="shared" si="93"/>
        <v>2026</v>
      </c>
      <c r="E975" s="3"/>
      <c r="F975" s="3" t="s">
        <v>114</v>
      </c>
      <c r="G975" s="3" t="str">
        <f t="shared" si="94"/>
        <v/>
      </c>
      <c r="H975" s="3" t="s">
        <v>672</v>
      </c>
      <c r="I975" s="3" t="str">
        <f>VLOOKUP($H975,Customers!$A$1:$I$721,2,FALSE)</f>
        <v>Vinod Sharma</v>
      </c>
      <c r="J975" s="3" t="str">
        <f>VLOOKUP($H975,Customers!$A$1:$I$721,3,FALSE)</f>
        <v>Male</v>
      </c>
      <c r="K975" s="3">
        <f>VLOOKUP($H975,Customers!$A$1:$I$721,4,FALSE)</f>
        <v>21</v>
      </c>
      <c r="L975" s="3" t="str">
        <f>VLOOKUP($H975,Customers!$A$1:$I$721,5,FALSE)</f>
        <v>Delhi</v>
      </c>
      <c r="M975" s="3" t="str">
        <f>VLOOKUP($H975,Customers!$A$1:$I$721,6,FALSE)</f>
        <v>Delhi</v>
      </c>
      <c r="N975" s="3" t="str">
        <f>VLOOKUP($H975,Customers!$A$1:$I$721,7,FALSE)</f>
        <v>Business Owner</v>
      </c>
      <c r="O975" s="3">
        <f>VLOOKUP($H975,Customers!$A$1:$I$721,8,FALSE)</f>
        <v>1720000</v>
      </c>
      <c r="P975" s="3" t="str">
        <f>VLOOKUP($H975,Customers!$A$1:$I$721,9,FALSE)</f>
        <v>Individual</v>
      </c>
      <c r="Q975" s="3" t="s">
        <v>125</v>
      </c>
      <c r="R975" s="3" t="str" cm="1">
        <f t="array" ref="R975:Y975">VLOOKUP($Q975,Cars[],{2,3,4,5,6,7,8,9},FALSE)</f>
        <v>Hyundai</v>
      </c>
      <c r="S975" s="3" t="str">
        <v>Creta</v>
      </c>
      <c r="T975" s="3" t="str">
        <v>SUV</v>
      </c>
      <c r="U975" s="3" t="str">
        <v>Diesel</v>
      </c>
      <c r="V975" s="3" t="str">
        <v>Automatic</v>
      </c>
      <c r="W975" s="3">
        <v>1250000</v>
      </c>
      <c r="X975" s="3">
        <v>2024</v>
      </c>
      <c r="Y975" s="3">
        <v>4</v>
      </c>
      <c r="Z975" s="3" t="s">
        <v>37</v>
      </c>
      <c r="AA975" s="3" t="str">
        <f>VLOOKUP(Z975,Dealers[],5,FALSE)</f>
        <v>North</v>
      </c>
      <c r="AB975" s="3" t="str" cm="1">
        <f t="array" ref="AB975:AE975">VLOOKUP($Z975,Dealers[],{2,7,8,9},FALSE)</f>
        <v>Delhi Autoplex</v>
      </c>
      <c r="AC975" s="3">
        <v>2013</v>
      </c>
      <c r="AD975" s="3">
        <v>4500</v>
      </c>
      <c r="AE975" s="3">
        <v>3.7</v>
      </c>
      <c r="AF975" s="3" t="s">
        <v>142</v>
      </c>
      <c r="AG975" s="3" t="str">
        <f>VLOOKUP($AF975,SalesPerson[],2,FALSE)</f>
        <v>Lokesh Nair</v>
      </c>
      <c r="AH975" s="3">
        <f>_xlfn.XLOOKUP(AG975,Salespersons!$B:$B,Salespersons!$G:$G,,0)</f>
        <v>8</v>
      </c>
      <c r="AI975" s="3" t="str">
        <f>_xlfn.XLOOKUP(AG975,Salespersons!$B:$B,Salespersons!$I:$I,,0)</f>
        <v>False</v>
      </c>
      <c r="AJ975" s="3" t="s">
        <v>30</v>
      </c>
      <c r="AK975" s="14">
        <f t="shared" si="90"/>
        <v>9.5999999999999992E-3</v>
      </c>
      <c r="AL975" s="5">
        <v>12000</v>
      </c>
      <c r="AM975" s="5">
        <f t="shared" si="91"/>
        <v>1238000</v>
      </c>
      <c r="AN975" s="16">
        <f t="shared" si="95"/>
        <v>12.38</v>
      </c>
      <c r="AO975" s="3" t="s">
        <v>31</v>
      </c>
      <c r="AP975" s="3" t="s">
        <v>100</v>
      </c>
      <c r="AQ975" s="3" t="s">
        <v>53</v>
      </c>
      <c r="AR975" s="3" t="s">
        <v>24</v>
      </c>
      <c r="AS975" s="3" t="s">
        <v>4646</v>
      </c>
      <c r="AT975" s="3" t="s">
        <v>4646</v>
      </c>
      <c r="AU975" s="3" t="s">
        <v>4646</v>
      </c>
      <c r="AV975" s="3" t="s">
        <v>4646</v>
      </c>
      <c r="AW975" s="3" t="s">
        <v>4646</v>
      </c>
    </row>
    <row r="976" spans="1:49" x14ac:dyDescent="0.3">
      <c r="A976" s="3" t="s">
        <v>1687</v>
      </c>
      <c r="B976" s="4">
        <v>46273</v>
      </c>
      <c r="C976" s="4" t="str">
        <f t="shared" si="92"/>
        <v>Sep</v>
      </c>
      <c r="D976" s="4" t="str">
        <f t="shared" si="93"/>
        <v>2026</v>
      </c>
      <c r="E976" s="4">
        <v>46293</v>
      </c>
      <c r="F976" s="3" t="s">
        <v>23</v>
      </c>
      <c r="G976" s="3">
        <f t="shared" si="94"/>
        <v>20</v>
      </c>
      <c r="H976" s="3" t="s">
        <v>1270</v>
      </c>
      <c r="I976" s="3" t="str">
        <f>VLOOKUP($H976,Customers!$A$1:$I$721,2,FALSE)</f>
        <v>Ramesh Jain</v>
      </c>
      <c r="J976" s="3" t="str">
        <f>VLOOKUP($H976,Customers!$A$1:$I$721,3,FALSE)</f>
        <v>Male</v>
      </c>
      <c r="K976" s="3">
        <f>VLOOKUP($H976,Customers!$A$1:$I$721,4,FALSE)</f>
        <v>41</v>
      </c>
      <c r="L976" s="3" t="str">
        <f>VLOOKUP($H976,Customers!$A$1:$I$721,5,FALSE)</f>
        <v>Chandigarh</v>
      </c>
      <c r="M976" s="3" t="str">
        <f>VLOOKUP($H976,Customers!$A$1:$I$721,6,FALSE)</f>
        <v>Chandigarh</v>
      </c>
      <c r="N976" s="3" t="str">
        <f>VLOOKUP($H976,Customers!$A$1:$I$721,7,FALSE)</f>
        <v>Doctor</v>
      </c>
      <c r="O976" s="3">
        <f>VLOOKUP($H976,Customers!$A$1:$I$721,8,FALSE)</f>
        <v>2800000</v>
      </c>
      <c r="P976" s="3" t="str">
        <f>VLOOKUP($H976,Customers!$A$1:$I$721,9,FALSE)</f>
        <v>Individual</v>
      </c>
      <c r="Q976" s="3" t="s">
        <v>274</v>
      </c>
      <c r="R976" s="3" t="str" cm="1">
        <f t="array" ref="R976:Y976">VLOOKUP($Q976,Cars[],{2,3,4,5,6,7,8,9},FALSE)</f>
        <v>Tata</v>
      </c>
      <c r="S976" s="3" t="str">
        <v>Harrier</v>
      </c>
      <c r="T976" s="3" t="str">
        <v>SUV</v>
      </c>
      <c r="U976" s="3" t="str">
        <v>Diesel</v>
      </c>
      <c r="V976" s="3" t="str">
        <v>Automatic</v>
      </c>
      <c r="W976" s="3">
        <v>1550000</v>
      </c>
      <c r="X976" s="3">
        <v>2023</v>
      </c>
      <c r="Y976" s="3">
        <v>2</v>
      </c>
      <c r="Z976" s="3" t="s">
        <v>17</v>
      </c>
      <c r="AA976" s="3" t="str">
        <f>VLOOKUP(Z976,Dealers[],5,FALSE)</f>
        <v>North</v>
      </c>
      <c r="AB976" s="3" t="str" cm="1">
        <f t="array" ref="AB976:AE976">VLOOKUP($Z976,Dealers[],{2,7,8,9},FALSE)</f>
        <v>Chandigarh Car World</v>
      </c>
      <c r="AC976" s="3">
        <v>2018</v>
      </c>
      <c r="AD976" s="3">
        <v>4500</v>
      </c>
      <c r="AE976" s="3">
        <v>4</v>
      </c>
      <c r="AF976" s="3" t="s">
        <v>18</v>
      </c>
      <c r="AG976" s="3" t="str">
        <f>VLOOKUP($AF976,SalesPerson[],2,FALSE)</f>
        <v>Tarun Sharma</v>
      </c>
      <c r="AH976" s="3">
        <f>_xlfn.XLOOKUP(AG976,Salespersons!$B:$B,Salespersons!$G:$G,,0)</f>
        <v>7</v>
      </c>
      <c r="AI976" s="3" t="str">
        <f>_xlfn.XLOOKUP(AG976,Salespersons!$B:$B,Salespersons!$I:$I,,0)</f>
        <v>True</v>
      </c>
      <c r="AJ976" s="3" t="s">
        <v>78</v>
      </c>
      <c r="AK976" s="14">
        <f t="shared" si="90"/>
        <v>0</v>
      </c>
      <c r="AL976" s="5">
        <v>0</v>
      </c>
      <c r="AM976" s="5">
        <f t="shared" si="91"/>
        <v>1550000</v>
      </c>
      <c r="AN976" s="16">
        <f t="shared" si="95"/>
        <v>15.5</v>
      </c>
      <c r="AO976" s="3" t="s">
        <v>20</v>
      </c>
      <c r="AP976" s="3" t="s">
        <v>21</v>
      </c>
      <c r="AQ976" s="3" t="s">
        <v>122</v>
      </c>
      <c r="AR976" s="3" t="s">
        <v>24</v>
      </c>
      <c r="AS976" s="3" t="str" cm="1">
        <f t="array" ref="AS976:AW976">VLOOKUP($A976,Feedback[],{2,4,5,6,7},FALSE)</f>
        <v>FB0499</v>
      </c>
      <c r="AT976" s="3">
        <v>5</v>
      </c>
      <c r="AU976" s="3">
        <v>9</v>
      </c>
      <c r="AV976" s="3" t="str">
        <v>Email</v>
      </c>
      <c r="AW976" s="3" t="str">
        <v>None</v>
      </c>
    </row>
    <row r="977" spans="1:49" x14ac:dyDescent="0.3">
      <c r="A977" s="3" t="s">
        <v>1688</v>
      </c>
      <c r="B977" s="4">
        <v>46273</v>
      </c>
      <c r="C977" s="4" t="str">
        <f t="shared" si="92"/>
        <v>Sep</v>
      </c>
      <c r="D977" s="4" t="str">
        <f t="shared" si="93"/>
        <v>2026</v>
      </c>
      <c r="E977" s="3"/>
      <c r="F977" s="3" t="s">
        <v>114</v>
      </c>
      <c r="G977" s="3" t="str">
        <f t="shared" si="94"/>
        <v/>
      </c>
      <c r="H977" s="3" t="s">
        <v>1114</v>
      </c>
      <c r="I977" s="3" t="str">
        <f>VLOOKUP($H977,Customers!$A$1:$I$721,2,FALSE)</f>
        <v>Jatin Bose</v>
      </c>
      <c r="J977" s="3" t="str">
        <f>VLOOKUP($H977,Customers!$A$1:$I$721,3,FALSE)</f>
        <v>Male</v>
      </c>
      <c r="K977" s="3">
        <f>VLOOKUP($H977,Customers!$A$1:$I$721,4,FALSE)</f>
        <v>43</v>
      </c>
      <c r="L977" s="3" t="str">
        <f>VLOOKUP($H977,Customers!$A$1:$I$721,5,FALSE)</f>
        <v>Noida</v>
      </c>
      <c r="M977" s="3" t="str">
        <f>VLOOKUP($H977,Customers!$A$1:$I$721,6,FALSE)</f>
        <v>Uttar Pradesh</v>
      </c>
      <c r="N977" s="3" t="str">
        <f>VLOOKUP($H977,Customers!$A$1:$I$721,7,FALSE)</f>
        <v>Salaried - Private</v>
      </c>
      <c r="O977" s="3">
        <f>VLOOKUP($H977,Customers!$A$1:$I$721,8,FALSE)</f>
        <v>630000</v>
      </c>
      <c r="P977" s="3" t="str">
        <f>VLOOKUP($H977,Customers!$A$1:$I$721,9,FALSE)</f>
        <v>Individual</v>
      </c>
      <c r="Q977" s="3" t="s">
        <v>125</v>
      </c>
      <c r="R977" s="3" t="str" cm="1">
        <f t="array" ref="R977:Y977">VLOOKUP($Q977,Cars[],{2,3,4,5,6,7,8,9},FALSE)</f>
        <v>Hyundai</v>
      </c>
      <c r="S977" s="3" t="str">
        <v>Creta</v>
      </c>
      <c r="T977" s="3" t="str">
        <v>SUV</v>
      </c>
      <c r="U977" s="3" t="str">
        <v>Diesel</v>
      </c>
      <c r="V977" s="3" t="str">
        <v>Automatic</v>
      </c>
      <c r="W977" s="3">
        <v>1250000</v>
      </c>
      <c r="X977" s="3">
        <v>2024</v>
      </c>
      <c r="Y977" s="3">
        <v>4</v>
      </c>
      <c r="Z977" s="3" t="s">
        <v>112</v>
      </c>
      <c r="AA977" s="3" t="str">
        <f>VLOOKUP(Z977,Dealers[],5,FALSE)</f>
        <v>North</v>
      </c>
      <c r="AB977" s="3" t="str" cm="1">
        <f t="array" ref="AB977:AE977">VLOOKUP($Z977,Dealers[],{2,7,8,9},FALSE)</f>
        <v>Noida Car World</v>
      </c>
      <c r="AC977" s="3">
        <v>2007</v>
      </c>
      <c r="AD977" s="3">
        <v>10000</v>
      </c>
      <c r="AE977" s="3">
        <v>3.8</v>
      </c>
      <c r="AF977" s="3" t="s">
        <v>271</v>
      </c>
      <c r="AG977" s="3" t="str">
        <f>VLOOKUP($AF977,SalesPerson[],2,FALSE)</f>
        <v>Ankit Malhotra</v>
      </c>
      <c r="AH977" s="3">
        <f>_xlfn.XLOOKUP(AG977,Salespersons!$B:$B,Salespersons!$G:$G,,0)</f>
        <v>6</v>
      </c>
      <c r="AI977" s="3" t="str">
        <f>_xlfn.XLOOKUP(AG977,Salespersons!$B:$B,Salespersons!$I:$I,,0)</f>
        <v>True</v>
      </c>
      <c r="AJ977" s="3" t="s">
        <v>75</v>
      </c>
      <c r="AK977" s="14">
        <f t="shared" si="90"/>
        <v>0.02</v>
      </c>
      <c r="AL977" s="5">
        <v>25000</v>
      </c>
      <c r="AM977" s="5">
        <f t="shared" si="91"/>
        <v>1225000</v>
      </c>
      <c r="AN977" s="16">
        <f t="shared" si="95"/>
        <v>12.25</v>
      </c>
      <c r="AO977" s="3" t="s">
        <v>31</v>
      </c>
      <c r="AP977" s="3" t="s">
        <v>39</v>
      </c>
      <c r="AQ977" s="3" t="s">
        <v>86</v>
      </c>
      <c r="AR977" s="3" t="s">
        <v>24</v>
      </c>
      <c r="AS977" s="3" t="s">
        <v>4646</v>
      </c>
      <c r="AT977" s="3" t="s">
        <v>4646</v>
      </c>
      <c r="AU977" s="3" t="s">
        <v>4646</v>
      </c>
      <c r="AV977" s="3" t="s">
        <v>4646</v>
      </c>
      <c r="AW977" s="3" t="s">
        <v>4646</v>
      </c>
    </row>
    <row r="978" spans="1:49" x14ac:dyDescent="0.3">
      <c r="A978" s="3" t="s">
        <v>1689</v>
      </c>
      <c r="B978" s="4">
        <v>46273</v>
      </c>
      <c r="C978" s="4" t="str">
        <f t="shared" si="92"/>
        <v>Sep</v>
      </c>
      <c r="D978" s="4" t="str">
        <f t="shared" si="93"/>
        <v>2026</v>
      </c>
      <c r="E978" s="4">
        <v>46285</v>
      </c>
      <c r="F978" s="3" t="s">
        <v>23</v>
      </c>
      <c r="G978" s="3">
        <f t="shared" si="94"/>
        <v>12</v>
      </c>
      <c r="H978" s="3" t="s">
        <v>1690</v>
      </c>
      <c r="I978" s="3" t="str">
        <f>VLOOKUP($H978,Customers!$A$1:$I$721,2,FALSE)</f>
        <v>Sandeep Singh</v>
      </c>
      <c r="J978" s="3" t="str">
        <f>VLOOKUP($H978,Customers!$A$1:$I$721,3,FALSE)</f>
        <v>Male</v>
      </c>
      <c r="K978" s="3">
        <f>VLOOKUP($H978,Customers!$A$1:$I$721,4,FALSE)</f>
        <v>25</v>
      </c>
      <c r="L978" s="3" t="str">
        <f>VLOOKUP($H978,Customers!$A$1:$I$721,5,FALSE)</f>
        <v>Indore</v>
      </c>
      <c r="M978" s="3" t="str">
        <f>VLOOKUP($H978,Customers!$A$1:$I$721,6,FALSE)</f>
        <v>Madhya Pradesh</v>
      </c>
      <c r="N978" s="3" t="str">
        <f>VLOOKUP($H978,Customers!$A$1:$I$721,7,FALSE)</f>
        <v>Salaried - Private</v>
      </c>
      <c r="O978" s="3">
        <f>VLOOKUP($H978,Customers!$A$1:$I$721,8,FALSE)</f>
        <v>700000</v>
      </c>
      <c r="P978" s="3" t="str">
        <f>VLOOKUP($H978,Customers!$A$1:$I$721,9,FALSE)</f>
        <v>Individual</v>
      </c>
      <c r="Q978" s="3" t="s">
        <v>138</v>
      </c>
      <c r="R978" s="3" t="str" cm="1">
        <f t="array" ref="R978:Y978">VLOOKUP($Q978,Cars[],{2,3,4,5,6,7,8,9},FALSE)</f>
        <v>Tata</v>
      </c>
      <c r="S978" s="3" t="str">
        <v>Nexon</v>
      </c>
      <c r="T978" s="3" t="str">
        <v>SUV</v>
      </c>
      <c r="U978" s="3" t="str">
        <v>Diesel</v>
      </c>
      <c r="V978" s="3" t="str">
        <v>Manual</v>
      </c>
      <c r="W978" s="3">
        <v>950000</v>
      </c>
      <c r="X978" s="3">
        <v>2023</v>
      </c>
      <c r="Y978" s="3">
        <v>3</v>
      </c>
      <c r="Z978" s="3" t="s">
        <v>73</v>
      </c>
      <c r="AA978" s="3" t="str">
        <f>VLOOKUP(Z978,Dealers[],5,FALSE)</f>
        <v>Central</v>
      </c>
      <c r="AB978" s="3" t="str" cm="1">
        <f t="array" ref="AB978:AE978">VLOOKUP($Z978,Dealers[],{2,7,8,9},FALSE)</f>
        <v>Indore Wheels</v>
      </c>
      <c r="AC978" s="3">
        <v>2019</v>
      </c>
      <c r="AD978" s="3">
        <v>3000</v>
      </c>
      <c r="AE978" s="3">
        <v>4.7</v>
      </c>
      <c r="AF978" s="3" t="s">
        <v>381</v>
      </c>
      <c r="AG978" s="3" t="str">
        <f>VLOOKUP($AF978,SalesPerson[],2,FALSE)</f>
        <v>Priya Joshi</v>
      </c>
      <c r="AH978" s="3">
        <f>_xlfn.XLOOKUP(AG978,Salespersons!$B:$B,Salespersons!$G:$G,,0)</f>
        <v>5</v>
      </c>
      <c r="AI978" s="3" t="str">
        <f>_xlfn.XLOOKUP(AG978,Salespersons!$B:$B,Salespersons!$I:$I,,0)</f>
        <v>True</v>
      </c>
      <c r="AJ978" s="3" t="s">
        <v>59</v>
      </c>
      <c r="AK978" s="14">
        <f t="shared" si="90"/>
        <v>3.5789473684210524E-2</v>
      </c>
      <c r="AL978" s="5">
        <v>34000</v>
      </c>
      <c r="AM978" s="5">
        <f t="shared" si="91"/>
        <v>916000</v>
      </c>
      <c r="AN978" s="16">
        <f t="shared" si="95"/>
        <v>9.16</v>
      </c>
      <c r="AO978" s="3" t="s">
        <v>31</v>
      </c>
      <c r="AP978" s="3" t="s">
        <v>227</v>
      </c>
      <c r="AQ978" s="3" t="s">
        <v>53</v>
      </c>
      <c r="AR978" s="3" t="s">
        <v>24</v>
      </c>
      <c r="AS978" s="3" t="str" cm="1">
        <f t="array" ref="AS978:AW978">VLOOKUP($A978,Feedback[],{2,4,5,6,7},FALSE)</f>
        <v>FB0500</v>
      </c>
      <c r="AT978" s="3">
        <v>5</v>
      </c>
      <c r="AU978" s="3">
        <v>10</v>
      </c>
      <c r="AV978" s="3" t="str">
        <v>Email</v>
      </c>
      <c r="AW978" s="3" t="str">
        <v>None</v>
      </c>
    </row>
    <row r="979" spans="1:49" x14ac:dyDescent="0.3">
      <c r="A979" s="3" t="s">
        <v>1691</v>
      </c>
      <c r="B979" s="4">
        <v>46275</v>
      </c>
      <c r="C979" s="4" t="str">
        <f t="shared" si="92"/>
        <v>Sep</v>
      </c>
      <c r="D979" s="4" t="str">
        <f t="shared" si="93"/>
        <v>2026</v>
      </c>
      <c r="E979" s="4">
        <v>46286</v>
      </c>
      <c r="F979" s="3" t="s">
        <v>23</v>
      </c>
      <c r="G979" s="3">
        <f t="shared" si="94"/>
        <v>11</v>
      </c>
      <c r="H979" s="3" t="s">
        <v>1692</v>
      </c>
      <c r="I979" s="3" t="str">
        <f>VLOOKUP($H979,Customers!$A$1:$I$721,2,FALSE)</f>
        <v>Siddharth Sharma</v>
      </c>
      <c r="J979" s="3" t="str">
        <f>VLOOKUP($H979,Customers!$A$1:$I$721,3,FALSE)</f>
        <v>Male</v>
      </c>
      <c r="K979" s="3">
        <f>VLOOKUP($H979,Customers!$A$1:$I$721,4,FALSE)</f>
        <v>31</v>
      </c>
      <c r="L979" s="3" t="str">
        <f>VLOOKUP($H979,Customers!$A$1:$I$721,5,FALSE)</f>
        <v>Bhubaneswar</v>
      </c>
      <c r="M979" s="3" t="str">
        <f>VLOOKUP($H979,Customers!$A$1:$I$721,6,FALSE)</f>
        <v>Odisha</v>
      </c>
      <c r="N979" s="3" t="str">
        <f>VLOOKUP($H979,Customers!$A$1:$I$721,7,FALSE)</f>
        <v>Business Owner</v>
      </c>
      <c r="O979" s="3">
        <f>VLOOKUP($H979,Customers!$A$1:$I$721,8,FALSE)</f>
        <v>1580000</v>
      </c>
      <c r="P979" s="3" t="str">
        <f>VLOOKUP($H979,Customers!$A$1:$I$721,9,FALSE)</f>
        <v>Individual</v>
      </c>
      <c r="Q979" s="3" t="s">
        <v>303</v>
      </c>
      <c r="R979" s="3" t="str" cm="1">
        <f t="array" ref="R979:Y979">VLOOKUP($Q979,Cars[],{2,3,4,5,6,7,8,9},FALSE)</f>
        <v>MG</v>
      </c>
      <c r="S979" s="3" t="str">
        <v>Hector</v>
      </c>
      <c r="T979" s="3" t="str">
        <v>SUV</v>
      </c>
      <c r="U979" s="3" t="str">
        <v>Petrol</v>
      </c>
      <c r="V979" s="3" t="str">
        <v>Automatic</v>
      </c>
      <c r="W979" s="3">
        <v>1600000</v>
      </c>
      <c r="X979" s="3">
        <v>2019</v>
      </c>
      <c r="Y979" s="3">
        <v>4</v>
      </c>
      <c r="Z979" s="3" t="s">
        <v>63</v>
      </c>
      <c r="AA979" s="3" t="str">
        <f>VLOOKUP(Z979,Dealers[],5,FALSE)</f>
        <v>East</v>
      </c>
      <c r="AB979" s="3" t="str" cm="1">
        <f t="array" ref="AB979:AE979">VLOOKUP($Z979,Dealers[],{2,7,8,9},FALSE)</f>
        <v>Bhubaneswar Motors</v>
      </c>
      <c r="AC979" s="3">
        <v>2008</v>
      </c>
      <c r="AD979" s="3">
        <v>4500</v>
      </c>
      <c r="AE979" s="3">
        <v>4.3</v>
      </c>
      <c r="AF979" s="3" t="s">
        <v>64</v>
      </c>
      <c r="AG979" s="3" t="str">
        <f>VLOOKUP($AF979,SalesPerson[],2,FALSE)</f>
        <v>Akash Jain</v>
      </c>
      <c r="AH979" s="3">
        <f>_xlfn.XLOOKUP(AG979,Salespersons!$B:$B,Salespersons!$G:$G,,0)</f>
        <v>5</v>
      </c>
      <c r="AI979" s="3" t="str">
        <f>_xlfn.XLOOKUP(AG979,Salespersons!$B:$B,Salespersons!$I:$I,,0)</f>
        <v>True</v>
      </c>
      <c r="AJ979" s="3" t="s">
        <v>75</v>
      </c>
      <c r="AK979" s="14">
        <f t="shared" si="90"/>
        <v>2.9374999999999998E-2</v>
      </c>
      <c r="AL979" s="5">
        <v>47000</v>
      </c>
      <c r="AM979" s="5">
        <f t="shared" si="91"/>
        <v>1553000</v>
      </c>
      <c r="AN979" s="16">
        <f t="shared" si="95"/>
        <v>15.53</v>
      </c>
      <c r="AO979" s="3" t="s">
        <v>20</v>
      </c>
      <c r="AP979" s="3" t="s">
        <v>21</v>
      </c>
      <c r="AQ979" s="3" t="s">
        <v>22</v>
      </c>
      <c r="AR979" s="3" t="s">
        <v>24</v>
      </c>
      <c r="AS979" s="3" t="str" cm="1">
        <f t="array" ref="AS979:AW979">VLOOKUP($A979,Feedback[],{2,4,5,6,7},FALSE)</f>
        <v>FB0501</v>
      </c>
      <c r="AT979" s="3">
        <v>5</v>
      </c>
      <c r="AU979" s="3">
        <v>10</v>
      </c>
      <c r="AV979" s="3" t="str">
        <v>Phone</v>
      </c>
      <c r="AW979" s="3" t="str">
        <v>None</v>
      </c>
    </row>
    <row r="980" spans="1:49" x14ac:dyDescent="0.3">
      <c r="A980" s="3" t="s">
        <v>1693</v>
      </c>
      <c r="B980" s="4">
        <v>46276</v>
      </c>
      <c r="C980" s="4" t="str">
        <f t="shared" si="92"/>
        <v>Sep</v>
      </c>
      <c r="D980" s="4" t="str">
        <f t="shared" si="93"/>
        <v>2026</v>
      </c>
      <c r="E980" s="3"/>
      <c r="F980" s="3" t="s">
        <v>1694</v>
      </c>
      <c r="G980" s="3" t="str">
        <f t="shared" si="94"/>
        <v/>
      </c>
      <c r="H980" s="3" t="s">
        <v>1537</v>
      </c>
      <c r="I980" s="3" t="str">
        <f>VLOOKUP($H980,Customers!$A$1:$I$721,2,FALSE)</f>
        <v>Meera Iyer</v>
      </c>
      <c r="J980" s="3" t="str">
        <f>VLOOKUP($H980,Customers!$A$1:$I$721,3,FALSE)</f>
        <v>Female</v>
      </c>
      <c r="K980" s="3">
        <f>VLOOKUP($H980,Customers!$A$1:$I$721,4,FALSE)</f>
        <v>32</v>
      </c>
      <c r="L980" s="3" t="str">
        <f>VLOOKUP($H980,Customers!$A$1:$I$721,5,FALSE)</f>
        <v>Chandigarh</v>
      </c>
      <c r="M980" s="3" t="str">
        <f>VLOOKUP($H980,Customers!$A$1:$I$721,6,FALSE)</f>
        <v>Chandigarh</v>
      </c>
      <c r="N980" s="3" t="str">
        <f>VLOOKUP($H980,Customers!$A$1:$I$721,7,FALSE)</f>
        <v>Salaried - Private</v>
      </c>
      <c r="O980" s="3">
        <f>VLOOKUP($H980,Customers!$A$1:$I$721,8,FALSE)</f>
        <v>1020000</v>
      </c>
      <c r="P980" s="3" t="str">
        <f>VLOOKUP($H980,Customers!$A$1:$I$721,9,FALSE)</f>
        <v>Individual</v>
      </c>
      <c r="Q980" s="3" t="s">
        <v>167</v>
      </c>
      <c r="R980" s="3" t="str" cm="1">
        <f t="array" ref="R980:Y980">VLOOKUP($Q980,Cars[],{2,3,4,5,6,7,8,9},FALSE)</f>
        <v>Hyundai</v>
      </c>
      <c r="S980" s="3" t="str">
        <v>Alcazar</v>
      </c>
      <c r="T980" s="3" t="str">
        <v>SUV</v>
      </c>
      <c r="U980" s="3" t="str">
        <v>Diesel</v>
      </c>
      <c r="V980" s="3" t="str">
        <v>Automatic</v>
      </c>
      <c r="W980" s="3">
        <v>1700000</v>
      </c>
      <c r="X980" s="3">
        <v>2024</v>
      </c>
      <c r="Y980" s="3">
        <v>2</v>
      </c>
      <c r="Z980" s="3" t="s">
        <v>17</v>
      </c>
      <c r="AA980" s="3" t="str">
        <f>VLOOKUP(Z980,Dealers[],5,FALSE)</f>
        <v>North</v>
      </c>
      <c r="AB980" s="3" t="str" cm="1">
        <f t="array" ref="AB980:AE980">VLOOKUP($Z980,Dealers[],{2,7,8,9},FALSE)</f>
        <v>Chandigarh Car World</v>
      </c>
      <c r="AC980" s="3">
        <v>2018</v>
      </c>
      <c r="AD980" s="3">
        <v>4500</v>
      </c>
      <c r="AE980" s="3">
        <v>4</v>
      </c>
      <c r="AF980" s="3" t="s">
        <v>277</v>
      </c>
      <c r="AG980" s="3" t="str">
        <f>VLOOKUP($AF980,SalesPerson[],2,FALSE)</f>
        <v>Yash Shah</v>
      </c>
      <c r="AH980" s="3">
        <f>_xlfn.XLOOKUP(AG980,Salespersons!$B:$B,Salespersons!$G:$G,,0)</f>
        <v>7</v>
      </c>
      <c r="AI980" s="3" t="str">
        <f>_xlfn.XLOOKUP(AG980,Salespersons!$B:$B,Salespersons!$I:$I,,0)</f>
        <v>True</v>
      </c>
      <c r="AJ980" s="3" t="s">
        <v>59</v>
      </c>
      <c r="AK980" s="14">
        <f t="shared" si="90"/>
        <v>8.2352941176470594E-3</v>
      </c>
      <c r="AL980" s="5">
        <v>14000</v>
      </c>
      <c r="AM980" s="5">
        <f t="shared" si="91"/>
        <v>1686000</v>
      </c>
      <c r="AN980" s="16">
        <f t="shared" si="95"/>
        <v>16.86</v>
      </c>
      <c r="AO980" s="3" t="s">
        <v>31</v>
      </c>
      <c r="AP980" s="3" t="s">
        <v>227</v>
      </c>
      <c r="AQ980" s="3" t="s">
        <v>86</v>
      </c>
      <c r="AR980" s="3" t="s">
        <v>24</v>
      </c>
      <c r="AS980" s="3" t="s">
        <v>4646</v>
      </c>
      <c r="AT980" s="3" t="s">
        <v>4646</v>
      </c>
      <c r="AU980" s="3" t="s">
        <v>4646</v>
      </c>
      <c r="AV980" s="3" t="s">
        <v>4646</v>
      </c>
      <c r="AW980" s="3" t="s">
        <v>4646</v>
      </c>
    </row>
    <row r="981" spans="1:49" x14ac:dyDescent="0.3">
      <c r="A981" s="3" t="s">
        <v>1695</v>
      </c>
      <c r="B981" s="4">
        <v>46276</v>
      </c>
      <c r="C981" s="4" t="str">
        <f t="shared" si="92"/>
        <v>Sep</v>
      </c>
      <c r="D981" s="4" t="str">
        <f t="shared" si="93"/>
        <v>2026</v>
      </c>
      <c r="E981" s="3"/>
      <c r="F981" s="3" t="s">
        <v>1694</v>
      </c>
      <c r="G981" s="3" t="str">
        <f t="shared" si="94"/>
        <v/>
      </c>
      <c r="H981" s="3" t="s">
        <v>1634</v>
      </c>
      <c r="I981" s="3" t="str">
        <f>VLOOKUP($H981,Customers!$A$1:$I$721,2,FALSE)</f>
        <v>Jatin Iyer</v>
      </c>
      <c r="J981" s="3" t="str">
        <f>VLOOKUP($H981,Customers!$A$1:$I$721,3,FALSE)</f>
        <v>Male</v>
      </c>
      <c r="K981" s="3">
        <f>VLOOKUP($H981,Customers!$A$1:$I$721,4,FALSE)</f>
        <v>42</v>
      </c>
      <c r="L981" s="3" t="str">
        <f>VLOOKUP($H981,Customers!$A$1:$I$721,5,FALSE)</f>
        <v>Chandigarh</v>
      </c>
      <c r="M981" s="3" t="str">
        <f>VLOOKUP($H981,Customers!$A$1:$I$721,6,FALSE)</f>
        <v>Chandigarh</v>
      </c>
      <c r="N981" s="3" t="str">
        <f>VLOOKUP($H981,Customers!$A$1:$I$721,7,FALSE)</f>
        <v>Salaried - Private</v>
      </c>
      <c r="O981" s="3">
        <f>VLOOKUP($H981,Customers!$A$1:$I$721,8,FALSE)</f>
        <v>1210000</v>
      </c>
      <c r="P981" s="3" t="str">
        <f>VLOOKUP($H981,Customers!$A$1:$I$721,9,FALSE)</f>
        <v>Individual</v>
      </c>
      <c r="Q981" s="3" t="s">
        <v>213</v>
      </c>
      <c r="R981" s="3" t="str" cm="1">
        <f t="array" ref="R981:Y981">VLOOKUP($Q981,Cars[],{2,3,4,5,6,7,8,9},FALSE)</f>
        <v>Kia</v>
      </c>
      <c r="S981" s="3" t="str">
        <v>Sonet</v>
      </c>
      <c r="T981" s="3" t="str">
        <v>SUV</v>
      </c>
      <c r="U981" s="3" t="str">
        <v>Diesel</v>
      </c>
      <c r="V981" s="3" t="str">
        <v>Manual</v>
      </c>
      <c r="W981" s="3">
        <v>950000</v>
      </c>
      <c r="X981" s="3">
        <v>2024</v>
      </c>
      <c r="Y981" s="3">
        <v>4</v>
      </c>
      <c r="Z981" s="3" t="s">
        <v>17</v>
      </c>
      <c r="AA981" s="3" t="str">
        <f>VLOOKUP(Z981,Dealers[],5,FALSE)</f>
        <v>North</v>
      </c>
      <c r="AB981" s="3" t="str" cm="1">
        <f t="array" ref="AB981:AE981">VLOOKUP($Z981,Dealers[],{2,7,8,9},FALSE)</f>
        <v>Chandigarh Car World</v>
      </c>
      <c r="AC981" s="3">
        <v>2018</v>
      </c>
      <c r="AD981" s="3">
        <v>4500</v>
      </c>
      <c r="AE981" s="3">
        <v>4</v>
      </c>
      <c r="AF981" s="3" t="s">
        <v>277</v>
      </c>
      <c r="AG981" s="3" t="str">
        <f>VLOOKUP($AF981,SalesPerson[],2,FALSE)</f>
        <v>Yash Shah</v>
      </c>
      <c r="AH981" s="3">
        <f>_xlfn.XLOOKUP(AG981,Salespersons!$B:$B,Salespersons!$G:$G,,0)</f>
        <v>7</v>
      </c>
      <c r="AI981" s="3" t="str">
        <f>_xlfn.XLOOKUP(AG981,Salespersons!$B:$B,Salespersons!$I:$I,,0)</f>
        <v>True</v>
      </c>
      <c r="AJ981" s="3" t="s">
        <v>75</v>
      </c>
      <c r="AK981" s="14">
        <f t="shared" si="90"/>
        <v>9.4736842105263164E-3</v>
      </c>
      <c r="AL981" s="5">
        <v>9000</v>
      </c>
      <c r="AM981" s="5">
        <f t="shared" si="91"/>
        <v>941000</v>
      </c>
      <c r="AN981" s="16">
        <f t="shared" si="95"/>
        <v>9.41</v>
      </c>
      <c r="AO981" s="3" t="s">
        <v>20</v>
      </c>
      <c r="AP981" s="3" t="s">
        <v>21</v>
      </c>
      <c r="AQ981" s="3" t="s">
        <v>119</v>
      </c>
      <c r="AR981" s="3" t="s">
        <v>24</v>
      </c>
      <c r="AS981" s="3" t="s">
        <v>4646</v>
      </c>
      <c r="AT981" s="3" t="s">
        <v>4646</v>
      </c>
      <c r="AU981" s="3" t="s">
        <v>4646</v>
      </c>
      <c r="AV981" s="3" t="s">
        <v>4646</v>
      </c>
      <c r="AW981" s="3" t="s">
        <v>4646</v>
      </c>
    </row>
    <row r="982" spans="1:49" x14ac:dyDescent="0.3">
      <c r="A982" s="3" t="s">
        <v>1696</v>
      </c>
      <c r="B982" s="4">
        <v>46277</v>
      </c>
      <c r="C982" s="4" t="str">
        <f t="shared" si="92"/>
        <v>Sep</v>
      </c>
      <c r="D982" s="4" t="str">
        <f t="shared" si="93"/>
        <v>2026</v>
      </c>
      <c r="E982" s="3"/>
      <c r="F982" s="3" t="s">
        <v>1694</v>
      </c>
      <c r="G982" s="3" t="str">
        <f t="shared" si="94"/>
        <v/>
      </c>
      <c r="H982" s="3" t="s">
        <v>1191</v>
      </c>
      <c r="I982" s="3" t="str">
        <f>VLOOKUP($H982,Customers!$A$1:$I$721,2,FALSE)</f>
        <v>Ayesha Saini</v>
      </c>
      <c r="J982" s="3" t="str">
        <f>VLOOKUP($H982,Customers!$A$1:$I$721,3,FALSE)</f>
        <v>Female</v>
      </c>
      <c r="K982" s="3">
        <f>VLOOKUP($H982,Customers!$A$1:$I$721,4,FALSE)</f>
        <v>36</v>
      </c>
      <c r="L982" s="3" t="str">
        <f>VLOOKUP($H982,Customers!$A$1:$I$721,5,FALSE)</f>
        <v>Hyderabad</v>
      </c>
      <c r="M982" s="3" t="str">
        <f>VLOOKUP($H982,Customers!$A$1:$I$721,6,FALSE)</f>
        <v>Telangana</v>
      </c>
      <c r="N982" s="3" t="str">
        <f>VLOOKUP($H982,Customers!$A$1:$I$721,7,FALSE)</f>
        <v>Business Owner</v>
      </c>
      <c r="O982" s="3">
        <f>VLOOKUP($H982,Customers!$A$1:$I$721,8,FALSE)</f>
        <v>1610000</v>
      </c>
      <c r="P982" s="3" t="str">
        <f>VLOOKUP($H982,Customers!$A$1:$I$721,9,FALSE)</f>
        <v>Individual</v>
      </c>
      <c r="Q982" s="3" t="s">
        <v>16</v>
      </c>
      <c r="R982" s="3" t="str" cm="1">
        <f t="array" ref="R982:Y982">VLOOKUP($Q982,Cars[],{2,3,4,5,6,7,8,9},FALSE)</f>
        <v>Mahindra</v>
      </c>
      <c r="S982" s="3" t="str">
        <v>Bolero</v>
      </c>
      <c r="T982" s="3" t="str">
        <v>SUV</v>
      </c>
      <c r="U982" s="3" t="str">
        <v>Diesel</v>
      </c>
      <c r="V982" s="3" t="str">
        <v>Manual</v>
      </c>
      <c r="W982" s="3">
        <v>1000000</v>
      </c>
      <c r="X982" s="3">
        <v>2019</v>
      </c>
      <c r="Y982" s="3">
        <v>3</v>
      </c>
      <c r="Z982" s="3" t="s">
        <v>68</v>
      </c>
      <c r="AA982" s="3" t="str">
        <f>VLOOKUP(Z982,Dealers[],5,FALSE)</f>
        <v>South</v>
      </c>
      <c r="AB982" s="3" t="str" cm="1">
        <f t="array" ref="AB982:AE982">VLOOKUP($Z982,Dealers[],{2,7,8,9},FALSE)</f>
        <v>Hyderabad Automobiles</v>
      </c>
      <c r="AC982" s="3">
        <v>2019</v>
      </c>
      <c r="AD982" s="3">
        <v>4500</v>
      </c>
      <c r="AE982" s="3">
        <v>3.8</v>
      </c>
      <c r="AF982" s="3" t="s">
        <v>150</v>
      </c>
      <c r="AG982" s="3" t="str">
        <f>VLOOKUP($AF982,SalesPerson[],2,FALSE)</f>
        <v>Gaurav Shah</v>
      </c>
      <c r="AH982" s="3">
        <f>_xlfn.XLOOKUP(AG982,Salespersons!$B:$B,Salespersons!$G:$G,,0)</f>
        <v>4</v>
      </c>
      <c r="AI982" s="3" t="str">
        <f>_xlfn.XLOOKUP(AG982,Salespersons!$B:$B,Salespersons!$I:$I,,0)</f>
        <v>True</v>
      </c>
      <c r="AJ982" s="3" t="s">
        <v>75</v>
      </c>
      <c r="AK982" s="14">
        <f t="shared" si="90"/>
        <v>0</v>
      </c>
      <c r="AL982" s="5">
        <v>0</v>
      </c>
      <c r="AM982" s="5">
        <f t="shared" si="91"/>
        <v>1000000</v>
      </c>
      <c r="AN982" s="16">
        <f t="shared" si="95"/>
        <v>10</v>
      </c>
      <c r="AO982" s="3" t="s">
        <v>20</v>
      </c>
      <c r="AP982" s="3" t="s">
        <v>21</v>
      </c>
      <c r="AQ982" s="3" t="s">
        <v>33</v>
      </c>
      <c r="AR982" s="3" t="s">
        <v>24</v>
      </c>
      <c r="AS982" s="3" t="s">
        <v>4646</v>
      </c>
      <c r="AT982" s="3" t="s">
        <v>4646</v>
      </c>
      <c r="AU982" s="3" t="s">
        <v>4646</v>
      </c>
      <c r="AV982" s="3" t="s">
        <v>4646</v>
      </c>
      <c r="AW982" s="3" t="s">
        <v>4646</v>
      </c>
    </row>
    <row r="983" spans="1:49" x14ac:dyDescent="0.3">
      <c r="A983" s="3" t="s">
        <v>1697</v>
      </c>
      <c r="B983" s="4">
        <v>46278</v>
      </c>
      <c r="C983" s="4" t="str">
        <f t="shared" si="92"/>
        <v>Sep</v>
      </c>
      <c r="D983" s="4" t="str">
        <f t="shared" si="93"/>
        <v>2026</v>
      </c>
      <c r="E983" s="4">
        <v>46313</v>
      </c>
      <c r="F983" s="3" t="s">
        <v>23</v>
      </c>
      <c r="G983" s="3">
        <f t="shared" si="94"/>
        <v>35</v>
      </c>
      <c r="H983" s="3" t="s">
        <v>451</v>
      </c>
      <c r="I983" s="3" t="str">
        <f>VLOOKUP($H983,Customers!$A$1:$I$721,2,FALSE)</f>
        <v>Imran Saini</v>
      </c>
      <c r="J983" s="3" t="str">
        <f>VLOOKUP($H983,Customers!$A$1:$I$721,3,FALSE)</f>
        <v>Male</v>
      </c>
      <c r="K983" s="3">
        <f>VLOOKUP($H983,Customers!$A$1:$I$721,4,FALSE)</f>
        <v>42</v>
      </c>
      <c r="L983" s="3" t="str">
        <f>VLOOKUP($H983,Customers!$A$1:$I$721,5,FALSE)</f>
        <v>Bengaluru</v>
      </c>
      <c r="M983" s="3" t="str">
        <f>VLOOKUP($H983,Customers!$A$1:$I$721,6,FALSE)</f>
        <v>Karnataka</v>
      </c>
      <c r="N983" s="3" t="str">
        <f>VLOOKUP($H983,Customers!$A$1:$I$721,7,FALSE)</f>
        <v>Salaried - Government</v>
      </c>
      <c r="O983" s="3">
        <f>VLOOKUP($H983,Customers!$A$1:$I$721,8,FALSE)</f>
        <v>1440000</v>
      </c>
      <c r="P983" s="3" t="str">
        <f>VLOOKUP($H983,Customers!$A$1:$I$721,9,FALSE)</f>
        <v>Individual</v>
      </c>
      <c r="Q983" s="3" t="s">
        <v>27</v>
      </c>
      <c r="R983" s="3" t="str" cm="1">
        <f t="array" ref="R983:Y983">VLOOKUP($Q983,Cars[],{2,3,4,5,6,7,8,9},FALSE)</f>
        <v>Maruti Suzuki</v>
      </c>
      <c r="S983" s="3" t="str">
        <v>Brezza</v>
      </c>
      <c r="T983" s="3" t="str">
        <v>SUV</v>
      </c>
      <c r="U983" s="3" t="str">
        <v>Petrol</v>
      </c>
      <c r="V983" s="3" t="str">
        <v>Automatic</v>
      </c>
      <c r="W983" s="3">
        <v>900000</v>
      </c>
      <c r="X983" s="3">
        <v>2022</v>
      </c>
      <c r="Y983" s="3">
        <v>3</v>
      </c>
      <c r="Z983" s="3" t="s">
        <v>104</v>
      </c>
      <c r="AA983" s="3" t="str">
        <f>VLOOKUP(Z983,Dealers[],5,FALSE)</f>
        <v>South</v>
      </c>
      <c r="AB983" s="3" t="str" cm="1">
        <f t="array" ref="AB983:AE983">VLOOKUP($Z983,Dealers[],{2,7,8,9},FALSE)</f>
        <v>Mysuru Auto Hub</v>
      </c>
      <c r="AC983" s="3">
        <v>2006</v>
      </c>
      <c r="AD983" s="3">
        <v>4500</v>
      </c>
      <c r="AE983" s="3">
        <v>4.5999999999999996</v>
      </c>
      <c r="AF983" s="3" t="s">
        <v>105</v>
      </c>
      <c r="AG983" s="3" t="str">
        <f>VLOOKUP($AF983,SalesPerson[],2,FALSE)</f>
        <v>Tanvi Reddy</v>
      </c>
      <c r="AH983" s="3">
        <f>_xlfn.XLOOKUP(AG983,Salespersons!$B:$B,Salespersons!$G:$G,,0)</f>
        <v>4</v>
      </c>
      <c r="AI983" s="3" t="str">
        <f>_xlfn.XLOOKUP(AG983,Salespersons!$B:$B,Salespersons!$I:$I,,0)</f>
        <v>True</v>
      </c>
      <c r="AJ983" s="3" t="s">
        <v>45</v>
      </c>
      <c r="AK983" s="14">
        <f t="shared" si="90"/>
        <v>7.7777777777777776E-3</v>
      </c>
      <c r="AL983" s="5">
        <v>7000</v>
      </c>
      <c r="AM983" s="5">
        <f t="shared" si="91"/>
        <v>893000</v>
      </c>
      <c r="AN983" s="16">
        <f t="shared" si="95"/>
        <v>8.93</v>
      </c>
      <c r="AO983" s="3" t="s">
        <v>20</v>
      </c>
      <c r="AP983" s="3" t="s">
        <v>21</v>
      </c>
      <c r="AQ983" s="3" t="s">
        <v>122</v>
      </c>
      <c r="AR983" s="3" t="s">
        <v>24</v>
      </c>
      <c r="AS983" s="3" t="str" cm="1">
        <f t="array" ref="AS983:AW983">VLOOKUP($A983,Feedback[],{2,4,5,6,7},FALSE)</f>
        <v>FB0502</v>
      </c>
      <c r="AT983" s="3">
        <v>5</v>
      </c>
      <c r="AU983" s="3">
        <v>10</v>
      </c>
      <c r="AV983" s="3" t="str">
        <v>Phone</v>
      </c>
      <c r="AW983" s="3" t="str">
        <v>None</v>
      </c>
    </row>
    <row r="984" spans="1:49" x14ac:dyDescent="0.3">
      <c r="A984" s="3" t="s">
        <v>1698</v>
      </c>
      <c r="B984" s="4">
        <v>46278</v>
      </c>
      <c r="C984" s="4" t="str">
        <f t="shared" si="92"/>
        <v>Sep</v>
      </c>
      <c r="D984" s="4" t="str">
        <f t="shared" si="93"/>
        <v>2026</v>
      </c>
      <c r="E984" s="3"/>
      <c r="F984" s="3" t="s">
        <v>1694</v>
      </c>
      <c r="G984" s="3" t="str">
        <f t="shared" si="94"/>
        <v/>
      </c>
      <c r="H984" s="3" t="s">
        <v>707</v>
      </c>
      <c r="I984" s="3" t="str">
        <f>VLOOKUP($H984,Customers!$A$1:$I$721,2,FALSE)</f>
        <v>Sachin Nair</v>
      </c>
      <c r="J984" s="3" t="str">
        <f>VLOOKUP($H984,Customers!$A$1:$I$721,3,FALSE)</f>
        <v>Male</v>
      </c>
      <c r="K984" s="3">
        <f>VLOOKUP($H984,Customers!$A$1:$I$721,4,FALSE)</f>
        <v>32</v>
      </c>
      <c r="L984" s="3" t="str">
        <f>VLOOKUP($H984,Customers!$A$1:$I$721,5,FALSE)</f>
        <v>Nagpur</v>
      </c>
      <c r="M984" s="3" t="str">
        <f>VLOOKUP($H984,Customers!$A$1:$I$721,6,FALSE)</f>
        <v>Maharashtra</v>
      </c>
      <c r="N984" s="3" t="str">
        <f>VLOOKUP($H984,Customers!$A$1:$I$721,7,FALSE)</f>
        <v>Salaried - Private</v>
      </c>
      <c r="O984" s="3">
        <f>VLOOKUP($H984,Customers!$A$1:$I$721,8,FALSE)</f>
        <v>600000</v>
      </c>
      <c r="P984" s="3" t="str">
        <f>VLOOKUP($H984,Customers!$A$1:$I$721,9,FALSE)</f>
        <v>Individual</v>
      </c>
      <c r="Q984" s="3" t="s">
        <v>27</v>
      </c>
      <c r="R984" s="3" t="str" cm="1">
        <f t="array" ref="R984:Y984">VLOOKUP($Q984,Cars[],{2,3,4,5,6,7,8,9},FALSE)</f>
        <v>Maruti Suzuki</v>
      </c>
      <c r="S984" s="3" t="str">
        <v>Brezza</v>
      </c>
      <c r="T984" s="3" t="str">
        <v>SUV</v>
      </c>
      <c r="U984" s="3" t="str">
        <v>Petrol</v>
      </c>
      <c r="V984" s="3" t="str">
        <v>Automatic</v>
      </c>
      <c r="W984" s="3">
        <v>900000</v>
      </c>
      <c r="X984" s="3">
        <v>2022</v>
      </c>
      <c r="Y984" s="3">
        <v>3</v>
      </c>
      <c r="Z984" s="3" t="s">
        <v>43</v>
      </c>
      <c r="AA984" s="3" t="str">
        <f>VLOOKUP(Z984,Dealers[],5,FALSE)</f>
        <v>West</v>
      </c>
      <c r="AB984" s="3" t="str" cm="1">
        <f t="array" ref="AB984:AE984">VLOOKUP($Z984,Dealers[],{2,7,8,9},FALSE)</f>
        <v>Nagpur Motors</v>
      </c>
      <c r="AC984" s="3">
        <v>2019</v>
      </c>
      <c r="AD984" s="3">
        <v>12000</v>
      </c>
      <c r="AE984" s="3">
        <v>4.5999999999999996</v>
      </c>
      <c r="AF984" s="3" t="s">
        <v>372</v>
      </c>
      <c r="AG984" s="3" t="str">
        <f>VLOOKUP($AF984,SalesPerson[],2,FALSE)</f>
        <v>Gaurav Shah</v>
      </c>
      <c r="AH984" s="3">
        <f>_xlfn.XLOOKUP(AG984,Salespersons!$B:$B,Salespersons!$G:$G,,0)</f>
        <v>4</v>
      </c>
      <c r="AI984" s="3" t="str">
        <f>_xlfn.XLOOKUP(AG984,Salespersons!$B:$B,Salespersons!$I:$I,,0)</f>
        <v>True</v>
      </c>
      <c r="AJ984" s="3" t="s">
        <v>30</v>
      </c>
      <c r="AK984" s="14">
        <f t="shared" si="90"/>
        <v>0</v>
      </c>
      <c r="AL984" s="5">
        <v>0</v>
      </c>
      <c r="AM984" s="5">
        <f t="shared" si="91"/>
        <v>900000</v>
      </c>
      <c r="AN984" s="16">
        <f t="shared" si="95"/>
        <v>9</v>
      </c>
      <c r="AO984" s="3" t="s">
        <v>20</v>
      </c>
      <c r="AP984" s="3" t="s">
        <v>21</v>
      </c>
      <c r="AQ984" s="3" t="s">
        <v>53</v>
      </c>
      <c r="AR984" s="3" t="s">
        <v>24</v>
      </c>
      <c r="AS984" s="3" t="s">
        <v>4646</v>
      </c>
      <c r="AT984" s="3" t="s">
        <v>4646</v>
      </c>
      <c r="AU984" s="3" t="s">
        <v>4646</v>
      </c>
      <c r="AV984" s="3" t="s">
        <v>4646</v>
      </c>
      <c r="AW984" s="3" t="s">
        <v>4646</v>
      </c>
    </row>
    <row r="985" spans="1:49" x14ac:dyDescent="0.3">
      <c r="A985" s="3" t="s">
        <v>1699</v>
      </c>
      <c r="B985" s="4">
        <v>46278</v>
      </c>
      <c r="C985" s="4" t="str">
        <f t="shared" si="92"/>
        <v>Sep</v>
      </c>
      <c r="D985" s="4" t="str">
        <f t="shared" si="93"/>
        <v>2026</v>
      </c>
      <c r="E985" s="3"/>
      <c r="F985" s="3" t="s">
        <v>1694</v>
      </c>
      <c r="G985" s="3" t="str">
        <f t="shared" si="94"/>
        <v/>
      </c>
      <c r="H985" s="3" t="s">
        <v>527</v>
      </c>
      <c r="I985" s="3" t="str">
        <f>VLOOKUP($H985,Customers!$A$1:$I$721,2,FALSE)</f>
        <v>Pradeep Yadav</v>
      </c>
      <c r="J985" s="3" t="str">
        <f>VLOOKUP($H985,Customers!$A$1:$I$721,3,FALSE)</f>
        <v>Male</v>
      </c>
      <c r="K985" s="3">
        <f>VLOOKUP($H985,Customers!$A$1:$I$721,4,FALSE)</f>
        <v>32</v>
      </c>
      <c r="L985" s="3" t="str">
        <f>VLOOKUP($H985,Customers!$A$1:$I$721,5,FALSE)</f>
        <v>Patna</v>
      </c>
      <c r="M985" s="3" t="str">
        <f>VLOOKUP($H985,Customers!$A$1:$I$721,6,FALSE)</f>
        <v>Bihar</v>
      </c>
      <c r="N985" s="3" t="str">
        <f>VLOOKUP($H985,Customers!$A$1:$I$721,7,FALSE)</f>
        <v>Retired</v>
      </c>
      <c r="O985" s="3">
        <f>VLOOKUP($H985,Customers!$A$1:$I$721,8,FALSE)</f>
        <v>360000</v>
      </c>
      <c r="P985" s="3" t="str">
        <f>VLOOKUP($H985,Customers!$A$1:$I$721,9,FALSE)</f>
        <v>Individual</v>
      </c>
      <c r="Q985" s="3" t="s">
        <v>108</v>
      </c>
      <c r="R985" s="3" t="str" cm="1">
        <f t="array" ref="R985:Y985">VLOOKUP($Q985,Cars[],{2,3,4,5,6,7,8,9},FALSE)</f>
        <v>Hyundai</v>
      </c>
      <c r="S985" s="3" t="str">
        <v>i10 Nios</v>
      </c>
      <c r="T985" s="3" t="str">
        <v>Hatchback</v>
      </c>
      <c r="U985" s="3" t="str">
        <v>Petrol</v>
      </c>
      <c r="V985" s="3" t="str">
        <v>Manual</v>
      </c>
      <c r="W985" s="3">
        <v>600000</v>
      </c>
      <c r="X985" s="3">
        <v>2023</v>
      </c>
      <c r="Y985" s="3">
        <v>3</v>
      </c>
      <c r="Z985" s="3" t="s">
        <v>249</v>
      </c>
      <c r="AA985" s="3" t="str">
        <f>VLOOKUP(Z985,Dealers[],5,FALSE)</f>
        <v>East</v>
      </c>
      <c r="AB985" s="3" t="str" cm="1">
        <f t="array" ref="AB985:AE985">VLOOKUP($Z985,Dealers[],{2,7,8,9},FALSE)</f>
        <v>Patna Autoplex</v>
      </c>
      <c r="AC985" s="3">
        <v>2007</v>
      </c>
      <c r="AD985" s="3">
        <v>8000</v>
      </c>
      <c r="AE985" s="3">
        <v>3.9</v>
      </c>
      <c r="AF985" s="3" t="s">
        <v>250</v>
      </c>
      <c r="AG985" s="3" t="str">
        <f>VLOOKUP($AF985,SalesPerson[],2,FALSE)</f>
        <v>Lokesh Iyer</v>
      </c>
      <c r="AH985" s="3">
        <f>_xlfn.XLOOKUP(AG985,Salespersons!$B:$B,Salespersons!$G:$G,,0)</f>
        <v>4</v>
      </c>
      <c r="AI985" s="3" t="str">
        <f>_xlfn.XLOOKUP(AG985,Salespersons!$B:$B,Salespersons!$I:$I,,0)</f>
        <v>True</v>
      </c>
      <c r="AJ985" s="3" t="s">
        <v>19</v>
      </c>
      <c r="AK985" s="14">
        <f t="shared" si="90"/>
        <v>4.6666666666666669E-2</v>
      </c>
      <c r="AL985" s="5">
        <v>28000</v>
      </c>
      <c r="AM985" s="5">
        <f t="shared" si="91"/>
        <v>572000</v>
      </c>
      <c r="AN985" s="16">
        <f t="shared" si="95"/>
        <v>5.72</v>
      </c>
      <c r="AO985" s="3" t="s">
        <v>20</v>
      </c>
      <c r="AP985" s="3" t="s">
        <v>21</v>
      </c>
      <c r="AQ985" s="3" t="s">
        <v>46</v>
      </c>
      <c r="AR985" s="3" t="s">
        <v>47</v>
      </c>
      <c r="AS985" s="3" t="s">
        <v>4646</v>
      </c>
      <c r="AT985" s="3" t="s">
        <v>4646</v>
      </c>
      <c r="AU985" s="3" t="s">
        <v>4646</v>
      </c>
      <c r="AV985" s="3" t="s">
        <v>4646</v>
      </c>
      <c r="AW985" s="3" t="s">
        <v>4646</v>
      </c>
    </row>
    <row r="986" spans="1:49" x14ac:dyDescent="0.3">
      <c r="A986" s="3" t="s">
        <v>1700</v>
      </c>
      <c r="B986" s="4">
        <v>46278</v>
      </c>
      <c r="C986" s="4" t="str">
        <f t="shared" si="92"/>
        <v>Sep</v>
      </c>
      <c r="D986" s="4" t="str">
        <f t="shared" si="93"/>
        <v>2026</v>
      </c>
      <c r="E986" s="3"/>
      <c r="F986" s="3" t="s">
        <v>1694</v>
      </c>
      <c r="G986" s="3" t="str">
        <f t="shared" si="94"/>
        <v/>
      </c>
      <c r="H986" s="3" t="s">
        <v>389</v>
      </c>
      <c r="I986" s="3" t="str">
        <f>VLOOKUP($H986,Customers!$A$1:$I$721,2,FALSE)</f>
        <v>Sneha Shah</v>
      </c>
      <c r="J986" s="3" t="str">
        <f>VLOOKUP($H986,Customers!$A$1:$I$721,3,FALSE)</f>
        <v>Female</v>
      </c>
      <c r="K986" s="3">
        <f>VLOOKUP($H986,Customers!$A$1:$I$721,4,FALSE)</f>
        <v>31</v>
      </c>
      <c r="L986" s="3" t="str">
        <f>VLOOKUP($H986,Customers!$A$1:$I$721,5,FALSE)</f>
        <v>Guwahati</v>
      </c>
      <c r="M986" s="3" t="str">
        <f>VLOOKUP($H986,Customers!$A$1:$I$721,6,FALSE)</f>
        <v>Assam</v>
      </c>
      <c r="N986" s="3" t="str">
        <f>VLOOKUP($H986,Customers!$A$1:$I$721,7,FALSE)</f>
        <v>Farmer</v>
      </c>
      <c r="O986" s="3">
        <f>VLOOKUP($H986,Customers!$A$1:$I$721,8,FALSE)</f>
        <v>640000</v>
      </c>
      <c r="P986" s="3" t="str">
        <f>VLOOKUP($H986,Customers!$A$1:$I$721,9,FALSE)</f>
        <v>Individual</v>
      </c>
      <c r="Q986" s="3" t="s">
        <v>153</v>
      </c>
      <c r="R986" s="3" t="str" cm="1">
        <f t="array" ref="R986:Y986">VLOOKUP($Q986,Cars[],{2,3,4,5,6,7,8,9},FALSE)</f>
        <v>Honda</v>
      </c>
      <c r="S986" s="3" t="str">
        <v>Amaze</v>
      </c>
      <c r="T986" s="3" t="str">
        <v>Sedan</v>
      </c>
      <c r="U986" s="3" t="str">
        <v>Petrol</v>
      </c>
      <c r="V986" s="3" t="str">
        <v>Manual</v>
      </c>
      <c r="W986" s="3">
        <v>800000</v>
      </c>
      <c r="X986" s="3">
        <v>2024</v>
      </c>
      <c r="Y986" s="3">
        <v>3</v>
      </c>
      <c r="Z986" s="3" t="s">
        <v>146</v>
      </c>
      <c r="AA986" s="3" t="str">
        <f>VLOOKUP(Z986,Dealers[],5,FALSE)</f>
        <v>North</v>
      </c>
      <c r="AB986" s="3" t="str" cm="1">
        <f t="array" ref="AB986:AE986">VLOOKUP($Z986,Dealers[],{2,7,8,9},FALSE)</f>
        <v>Jaipur Wheels</v>
      </c>
      <c r="AC986" s="3">
        <v>2015</v>
      </c>
      <c r="AD986" s="3">
        <v>3000</v>
      </c>
      <c r="AE986" s="3">
        <v>3.5</v>
      </c>
      <c r="AF986" s="3" t="s">
        <v>514</v>
      </c>
      <c r="AG986" s="3" t="str">
        <f>VLOOKUP($AF986,SalesPerson[],2,FALSE)</f>
        <v>Nisha Khanna</v>
      </c>
      <c r="AH986" s="3">
        <f>_xlfn.XLOOKUP(AG986,Salespersons!$B:$B,Salespersons!$G:$G,,0)</f>
        <v>6</v>
      </c>
      <c r="AI986" s="3" t="str">
        <f>_xlfn.XLOOKUP(AG986,Salespersons!$B:$B,Salespersons!$I:$I,,0)</f>
        <v>False</v>
      </c>
      <c r="AJ986" s="3" t="s">
        <v>30</v>
      </c>
      <c r="AK986" s="14">
        <f t="shared" si="90"/>
        <v>0</v>
      </c>
      <c r="AL986" s="5">
        <v>0</v>
      </c>
      <c r="AM986" s="5">
        <f t="shared" si="91"/>
        <v>800000</v>
      </c>
      <c r="AN986" s="16">
        <f t="shared" si="95"/>
        <v>8</v>
      </c>
      <c r="AO986" s="3" t="s">
        <v>31</v>
      </c>
      <c r="AP986" s="3" t="s">
        <v>100</v>
      </c>
      <c r="AQ986" s="3" t="s">
        <v>122</v>
      </c>
      <c r="AR986" s="3" t="s">
        <v>47</v>
      </c>
      <c r="AS986" s="3" t="s">
        <v>4646</v>
      </c>
      <c r="AT986" s="3" t="s">
        <v>4646</v>
      </c>
      <c r="AU986" s="3" t="s">
        <v>4646</v>
      </c>
      <c r="AV986" s="3" t="s">
        <v>4646</v>
      </c>
      <c r="AW986" s="3" t="s">
        <v>4646</v>
      </c>
    </row>
    <row r="987" spans="1:49" x14ac:dyDescent="0.3">
      <c r="A987" s="3" t="s">
        <v>1701</v>
      </c>
      <c r="B987" s="4">
        <v>46279</v>
      </c>
      <c r="C987" s="4" t="str">
        <f t="shared" si="92"/>
        <v>Sep</v>
      </c>
      <c r="D987" s="4" t="str">
        <f t="shared" si="93"/>
        <v>2026</v>
      </c>
      <c r="E987" s="4">
        <v>46294</v>
      </c>
      <c r="F987" s="3" t="s">
        <v>23</v>
      </c>
      <c r="G987" s="3">
        <f t="shared" si="94"/>
        <v>15</v>
      </c>
      <c r="H987" s="3" t="s">
        <v>316</v>
      </c>
      <c r="I987" s="3" t="str">
        <f>VLOOKUP($H987,Customers!$A$1:$I$721,2,FALSE)</f>
        <v>Sandeep Reddy</v>
      </c>
      <c r="J987" s="3" t="str">
        <f>VLOOKUP($H987,Customers!$A$1:$I$721,3,FALSE)</f>
        <v>Male</v>
      </c>
      <c r="K987" s="3">
        <f>VLOOKUP($H987,Customers!$A$1:$I$721,4,FALSE)</f>
        <v>36</v>
      </c>
      <c r="L987" s="3" t="str">
        <f>VLOOKUP($H987,Customers!$A$1:$I$721,5,FALSE)</f>
        <v>Kolkata</v>
      </c>
      <c r="M987" s="3" t="str">
        <f>VLOOKUP($H987,Customers!$A$1:$I$721,6,FALSE)</f>
        <v>West Bengal</v>
      </c>
      <c r="N987" s="3" t="str">
        <f>VLOOKUP($H987,Customers!$A$1:$I$721,7,FALSE)</f>
        <v>Salaried - Private</v>
      </c>
      <c r="O987" s="3">
        <f>VLOOKUP($H987,Customers!$A$1:$I$721,8,FALSE)</f>
        <v>1460000</v>
      </c>
      <c r="P987" s="3" t="str">
        <f>VLOOKUP($H987,Customers!$A$1:$I$721,9,FALSE)</f>
        <v>Individual</v>
      </c>
      <c r="Q987" s="3" t="s">
        <v>67</v>
      </c>
      <c r="R987" s="3" t="str" cm="1">
        <f t="array" ref="R987:Y987">VLOOKUP($Q987,Cars[],{2,3,4,5,6,7,8,9},FALSE)</f>
        <v>Maruti Suzuki</v>
      </c>
      <c r="S987" s="3" t="str">
        <v>Dzire</v>
      </c>
      <c r="T987" s="3" t="str">
        <v>Sedan</v>
      </c>
      <c r="U987" s="3" t="str">
        <v>Petrol</v>
      </c>
      <c r="V987" s="3" t="str">
        <v>Manual</v>
      </c>
      <c r="W987" s="3">
        <v>690000</v>
      </c>
      <c r="X987" s="3">
        <v>2024</v>
      </c>
      <c r="Y987" s="3">
        <v>3</v>
      </c>
      <c r="Z987" s="3" t="s">
        <v>402</v>
      </c>
      <c r="AA987" s="3" t="str">
        <f>VLOOKUP(Z987,Dealers[],5,FALSE)</f>
        <v>East</v>
      </c>
      <c r="AB987" s="3" t="str" cm="1">
        <f t="array" ref="AB987:AE987">VLOOKUP($Z987,Dealers[],{2,7,8,9},FALSE)</f>
        <v>Kolkata Car World</v>
      </c>
      <c r="AC987" s="3">
        <v>2012</v>
      </c>
      <c r="AD987" s="3">
        <v>4500</v>
      </c>
      <c r="AE987" s="3">
        <v>4.0999999999999996</v>
      </c>
      <c r="AF987" s="3" t="s">
        <v>479</v>
      </c>
      <c r="AG987" s="3" t="str">
        <f>VLOOKUP($AF987,SalesPerson[],2,FALSE)</f>
        <v>Tarun Shah</v>
      </c>
      <c r="AH987" s="3">
        <f>_xlfn.XLOOKUP(AG987,Salespersons!$B:$B,Salespersons!$G:$G,,0)</f>
        <v>4</v>
      </c>
      <c r="AI987" s="3" t="str">
        <f>_xlfn.XLOOKUP(AG987,Salespersons!$B:$B,Salespersons!$I:$I,,0)</f>
        <v>True</v>
      </c>
      <c r="AJ987" s="3" t="s">
        <v>19</v>
      </c>
      <c r="AK987" s="14">
        <f t="shared" si="90"/>
        <v>2.4637681159420291E-2</v>
      </c>
      <c r="AL987" s="5">
        <v>17000</v>
      </c>
      <c r="AM987" s="5">
        <f t="shared" si="91"/>
        <v>673000</v>
      </c>
      <c r="AN987" s="16">
        <f t="shared" si="95"/>
        <v>6.73</v>
      </c>
      <c r="AO987" s="3" t="s">
        <v>20</v>
      </c>
      <c r="AP987" s="3" t="s">
        <v>21</v>
      </c>
      <c r="AQ987" s="3" t="s">
        <v>86</v>
      </c>
      <c r="AR987" s="3" t="s">
        <v>47</v>
      </c>
      <c r="AS987" s="3" t="s">
        <v>4646</v>
      </c>
      <c r="AT987" s="3" t="s">
        <v>4646</v>
      </c>
      <c r="AU987" s="3" t="s">
        <v>4646</v>
      </c>
      <c r="AV987" s="3" t="s">
        <v>4646</v>
      </c>
      <c r="AW987" s="3" t="s">
        <v>4646</v>
      </c>
    </row>
    <row r="988" spans="1:49" x14ac:dyDescent="0.3">
      <c r="A988" s="3" t="s">
        <v>1702</v>
      </c>
      <c r="B988" s="4">
        <v>46280</v>
      </c>
      <c r="C988" s="4" t="str">
        <f t="shared" si="92"/>
        <v>Sep</v>
      </c>
      <c r="D988" s="4" t="str">
        <f t="shared" si="93"/>
        <v>2026</v>
      </c>
      <c r="E988" s="3"/>
      <c r="F988" s="3" t="s">
        <v>1694</v>
      </c>
      <c r="G988" s="3" t="str">
        <f t="shared" si="94"/>
        <v/>
      </c>
      <c r="H988" s="3" t="s">
        <v>525</v>
      </c>
      <c r="I988" s="3" t="str">
        <f>VLOOKUP($H988,Customers!$A$1:$I$721,2,FALSE)</f>
        <v>Shweta Kapoor</v>
      </c>
      <c r="J988" s="3" t="str">
        <f>VLOOKUP($H988,Customers!$A$1:$I$721,3,FALSE)</f>
        <v>Female</v>
      </c>
      <c r="K988" s="3">
        <f>VLOOKUP($H988,Customers!$A$1:$I$721,4,FALSE)</f>
        <v>27</v>
      </c>
      <c r="L988" s="3" t="str">
        <f>VLOOKUP($H988,Customers!$A$1:$I$721,5,FALSE)</f>
        <v>Pune</v>
      </c>
      <c r="M988" s="3" t="str">
        <f>VLOOKUP($H988,Customers!$A$1:$I$721,6,FALSE)</f>
        <v>Maharashtra</v>
      </c>
      <c r="N988" s="3" t="str">
        <f>VLOOKUP($H988,Customers!$A$1:$I$721,7,FALSE)</f>
        <v>Salaried - Government</v>
      </c>
      <c r="O988" s="3">
        <f>VLOOKUP($H988,Customers!$A$1:$I$721,8,FALSE)</f>
        <v>1390000</v>
      </c>
      <c r="P988" s="3" t="str">
        <f>VLOOKUP($H988,Customers!$A$1:$I$721,9,FALSE)</f>
        <v>Individual</v>
      </c>
      <c r="Q988" s="3" t="s">
        <v>92</v>
      </c>
      <c r="R988" s="3" t="str" cm="1">
        <f t="array" ref="R988:Y988">VLOOKUP($Q988,Cars[],{2,3,4,5,6,7,8,9},FALSE)</f>
        <v>Hyundai</v>
      </c>
      <c r="S988" s="3" t="str">
        <v>Verna</v>
      </c>
      <c r="T988" s="3" t="str">
        <v>Sedan</v>
      </c>
      <c r="U988" s="3" t="str">
        <v>Petrol</v>
      </c>
      <c r="V988" s="3" t="str">
        <v>Automatic</v>
      </c>
      <c r="W988" s="3">
        <v>1100000</v>
      </c>
      <c r="X988" s="3">
        <v>2023</v>
      </c>
      <c r="Y988" s="3">
        <v>2</v>
      </c>
      <c r="Z988" s="3" t="s">
        <v>43</v>
      </c>
      <c r="AA988" s="3" t="str">
        <f>VLOOKUP(Z988,Dealers[],5,FALSE)</f>
        <v>West</v>
      </c>
      <c r="AB988" s="3" t="str" cm="1">
        <f t="array" ref="AB988:AE988">VLOOKUP($Z988,Dealers[],{2,7,8,9},FALSE)</f>
        <v>Nagpur Motors</v>
      </c>
      <c r="AC988" s="3">
        <v>2019</v>
      </c>
      <c r="AD988" s="3">
        <v>12000</v>
      </c>
      <c r="AE988" s="3">
        <v>4.5999999999999996</v>
      </c>
      <c r="AF988" s="3" t="s">
        <v>44</v>
      </c>
      <c r="AG988" s="3" t="str">
        <f>VLOOKUP($AF988,SalesPerson[],2,FALSE)</f>
        <v>Arjun Reddy</v>
      </c>
      <c r="AH988" s="3">
        <f>_xlfn.XLOOKUP(AG988,Salespersons!$B:$B,Salespersons!$G:$G,,0)</f>
        <v>5</v>
      </c>
      <c r="AI988" s="3" t="str">
        <f>_xlfn.XLOOKUP(AG988,Salespersons!$B:$B,Salespersons!$I:$I,,0)</f>
        <v>True</v>
      </c>
      <c r="AJ988" s="3" t="s">
        <v>59</v>
      </c>
      <c r="AK988" s="14">
        <f t="shared" si="90"/>
        <v>2.7272727272727271E-2</v>
      </c>
      <c r="AL988" s="5">
        <v>30000</v>
      </c>
      <c r="AM988" s="5">
        <f t="shared" si="91"/>
        <v>1070000</v>
      </c>
      <c r="AN988" s="16">
        <f t="shared" si="95"/>
        <v>10.7</v>
      </c>
      <c r="AO988" s="3" t="s">
        <v>95</v>
      </c>
      <c r="AP988" s="3" t="s">
        <v>39</v>
      </c>
      <c r="AQ988" s="3" t="s">
        <v>122</v>
      </c>
      <c r="AR988" s="3" t="s">
        <v>24</v>
      </c>
      <c r="AS988" s="3" t="s">
        <v>4646</v>
      </c>
      <c r="AT988" s="3" t="s">
        <v>4646</v>
      </c>
      <c r="AU988" s="3" t="s">
        <v>4646</v>
      </c>
      <c r="AV988" s="3" t="s">
        <v>4646</v>
      </c>
      <c r="AW988" s="3" t="s">
        <v>4646</v>
      </c>
    </row>
    <row r="989" spans="1:49" x14ac:dyDescent="0.3">
      <c r="A989" s="3" t="s">
        <v>1703</v>
      </c>
      <c r="B989" s="4">
        <v>46281</v>
      </c>
      <c r="C989" s="4" t="str">
        <f t="shared" si="92"/>
        <v>Sep</v>
      </c>
      <c r="D989" s="4" t="str">
        <f t="shared" si="93"/>
        <v>2026</v>
      </c>
      <c r="E989" s="4">
        <v>46286</v>
      </c>
      <c r="F989" s="3" t="s">
        <v>23</v>
      </c>
      <c r="G989" s="3">
        <f t="shared" si="94"/>
        <v>5</v>
      </c>
      <c r="H989" s="3" t="s">
        <v>758</v>
      </c>
      <c r="I989" s="3" t="str">
        <f>VLOOKUP($H989,Customers!$A$1:$I$721,2,FALSE)</f>
        <v>Pradeep Mishra</v>
      </c>
      <c r="J989" s="3" t="str">
        <f>VLOOKUP($H989,Customers!$A$1:$I$721,3,FALSE)</f>
        <v>Male</v>
      </c>
      <c r="K989" s="3">
        <f>VLOOKUP($H989,Customers!$A$1:$I$721,4,FALSE)</f>
        <v>52</v>
      </c>
      <c r="L989" s="3" t="str">
        <f>VLOOKUP($H989,Customers!$A$1:$I$721,5,FALSE)</f>
        <v>Mumbai</v>
      </c>
      <c r="M989" s="3" t="str">
        <f>VLOOKUP($H989,Customers!$A$1:$I$721,6,FALSE)</f>
        <v>Maharashtra</v>
      </c>
      <c r="N989" s="3" t="str">
        <f>VLOOKUP($H989,Customers!$A$1:$I$721,7,FALSE)</f>
        <v>Teacher</v>
      </c>
      <c r="O989" s="3">
        <f>VLOOKUP($H989,Customers!$A$1:$I$721,8,FALSE)</f>
        <v>400000</v>
      </c>
      <c r="P989" s="3" t="str">
        <f>VLOOKUP($H989,Customers!$A$1:$I$721,9,FALSE)</f>
        <v>Individual</v>
      </c>
      <c r="Q989" s="3" t="s">
        <v>103</v>
      </c>
      <c r="R989" s="3" t="str" cm="1">
        <f t="array" ref="R989:Y989">VLOOKUP($Q989,Cars[],{2,3,4,5,6,7,8,9},FALSE)</f>
        <v>Maruti Suzuki</v>
      </c>
      <c r="S989" s="3" t="str">
        <v>Ertiga</v>
      </c>
      <c r="T989" s="3" t="str">
        <v>MPV</v>
      </c>
      <c r="U989" s="3" t="str">
        <v>CNG</v>
      </c>
      <c r="V989" s="3" t="str">
        <v>Manual</v>
      </c>
      <c r="W989" s="3">
        <v>900000</v>
      </c>
      <c r="X989" s="3">
        <v>2022</v>
      </c>
      <c r="Y989" s="3">
        <v>3</v>
      </c>
      <c r="Z989" s="3" t="s">
        <v>37</v>
      </c>
      <c r="AA989" s="3" t="str">
        <f>VLOOKUP(Z989,Dealers[],5,FALSE)</f>
        <v>North</v>
      </c>
      <c r="AB989" s="3" t="str" cm="1">
        <f t="array" ref="AB989:AE989">VLOOKUP($Z989,Dealers[],{2,7,8,9},FALSE)</f>
        <v>Delhi Autoplex</v>
      </c>
      <c r="AC989" s="3">
        <v>2013</v>
      </c>
      <c r="AD989" s="3">
        <v>4500</v>
      </c>
      <c r="AE989" s="3">
        <v>3.7</v>
      </c>
      <c r="AF989" s="3" t="s">
        <v>38</v>
      </c>
      <c r="AG989" s="3" t="str">
        <f>VLOOKUP($AF989,SalesPerson[],2,FALSE)</f>
        <v>Nisha Iyer</v>
      </c>
      <c r="AH989" s="3">
        <f>_xlfn.XLOOKUP(AG989,Salespersons!$B:$B,Salespersons!$G:$G,,0)</f>
        <v>4</v>
      </c>
      <c r="AI989" s="3" t="str">
        <f>_xlfn.XLOOKUP(AG989,Salespersons!$B:$B,Salespersons!$I:$I,,0)</f>
        <v>True</v>
      </c>
      <c r="AJ989" s="3" t="s">
        <v>59</v>
      </c>
      <c r="AK989" s="14">
        <f t="shared" si="90"/>
        <v>1.8888888888888889E-2</v>
      </c>
      <c r="AL989" s="5">
        <v>17000</v>
      </c>
      <c r="AM989" s="5">
        <f t="shared" si="91"/>
        <v>883000</v>
      </c>
      <c r="AN989" s="16">
        <f t="shared" si="95"/>
        <v>8.83</v>
      </c>
      <c r="AO989" s="3" t="s">
        <v>31</v>
      </c>
      <c r="AP989" s="3" t="s">
        <v>32</v>
      </c>
      <c r="AQ989" s="3" t="s">
        <v>33</v>
      </c>
      <c r="AR989" s="3" t="s">
        <v>24</v>
      </c>
      <c r="AS989" s="3" t="str" cm="1">
        <f t="array" ref="AS989:AW989">VLOOKUP($A989,Feedback[],{2,4,5,6,7},FALSE)</f>
        <v>FB0503</v>
      </c>
      <c r="AT989" s="3">
        <v>4</v>
      </c>
      <c r="AU989" s="3">
        <v>8</v>
      </c>
      <c r="AV989" s="3" t="str">
        <v>Email</v>
      </c>
      <c r="AW989" s="3" t="str">
        <v>None</v>
      </c>
    </row>
    <row r="990" spans="1:49" x14ac:dyDescent="0.3">
      <c r="A990" s="3" t="s">
        <v>1704</v>
      </c>
      <c r="B990" s="4">
        <v>46282</v>
      </c>
      <c r="C990" s="4" t="str">
        <f t="shared" si="92"/>
        <v>Sep</v>
      </c>
      <c r="D990" s="4" t="str">
        <f t="shared" si="93"/>
        <v>2026</v>
      </c>
      <c r="E990" s="4">
        <v>46301</v>
      </c>
      <c r="F990" s="3" t="s">
        <v>23</v>
      </c>
      <c r="G990" s="3">
        <f t="shared" si="94"/>
        <v>19</v>
      </c>
      <c r="H990" s="3" t="s">
        <v>552</v>
      </c>
      <c r="I990" s="3" t="str">
        <f>VLOOKUP($H990,Customers!$A$1:$I$721,2,FALSE)</f>
        <v>Anjali Gupta</v>
      </c>
      <c r="J990" s="3" t="str">
        <f>VLOOKUP($H990,Customers!$A$1:$I$721,3,FALSE)</f>
        <v>Female</v>
      </c>
      <c r="K990" s="3">
        <f>VLOOKUP($H990,Customers!$A$1:$I$721,4,FALSE)</f>
        <v>40</v>
      </c>
      <c r="L990" s="3" t="str">
        <f>VLOOKUP($H990,Customers!$A$1:$I$721,5,FALSE)</f>
        <v>Mumbai</v>
      </c>
      <c r="M990" s="3" t="str">
        <f>VLOOKUP($H990,Customers!$A$1:$I$721,6,FALSE)</f>
        <v>Maharashtra</v>
      </c>
      <c r="N990" s="3" t="str">
        <f>VLOOKUP($H990,Customers!$A$1:$I$721,7,FALSE)</f>
        <v>Business Owner</v>
      </c>
      <c r="O990" s="3">
        <f>VLOOKUP($H990,Customers!$A$1:$I$721,8,FALSE)</f>
        <v>1620000</v>
      </c>
      <c r="P990" s="3" t="str">
        <f>VLOOKUP($H990,Customers!$A$1:$I$721,9,FALSE)</f>
        <v>Individual</v>
      </c>
      <c r="Q990" s="3" t="s">
        <v>50</v>
      </c>
      <c r="R990" s="3" t="str" cm="1">
        <f t="array" ref="R990:Y990">VLOOKUP($Q990,Cars[],{2,3,4,5,6,7,8,9},FALSE)</f>
        <v>Hyundai</v>
      </c>
      <c r="S990" s="3" t="str">
        <v>Venue</v>
      </c>
      <c r="T990" s="3" t="str">
        <v>SUV</v>
      </c>
      <c r="U990" s="3" t="str">
        <v>Petrol</v>
      </c>
      <c r="V990" s="3" t="str">
        <v>Manual</v>
      </c>
      <c r="W990" s="3">
        <v>800000</v>
      </c>
      <c r="X990" s="3">
        <v>2022</v>
      </c>
      <c r="Y990" s="3">
        <v>3</v>
      </c>
      <c r="Z990" s="3" t="s">
        <v>43</v>
      </c>
      <c r="AA990" s="3" t="str">
        <f>VLOOKUP(Z990,Dealers[],5,FALSE)</f>
        <v>West</v>
      </c>
      <c r="AB990" s="3" t="str" cm="1">
        <f t="array" ref="AB990:AE990">VLOOKUP($Z990,Dealers[],{2,7,8,9},FALSE)</f>
        <v>Nagpur Motors</v>
      </c>
      <c r="AC990" s="3">
        <v>2019</v>
      </c>
      <c r="AD990" s="3">
        <v>12000</v>
      </c>
      <c r="AE990" s="3">
        <v>4.5999999999999996</v>
      </c>
      <c r="AF990" s="3" t="s">
        <v>372</v>
      </c>
      <c r="AG990" s="3" t="str">
        <f>VLOOKUP($AF990,SalesPerson[],2,FALSE)</f>
        <v>Gaurav Shah</v>
      </c>
      <c r="AH990" s="3">
        <f>_xlfn.XLOOKUP(AG990,Salespersons!$B:$B,Salespersons!$G:$G,,0)</f>
        <v>4</v>
      </c>
      <c r="AI990" s="3" t="str">
        <f>_xlfn.XLOOKUP(AG990,Salespersons!$B:$B,Salespersons!$I:$I,,0)</f>
        <v>True</v>
      </c>
      <c r="AJ990" s="3" t="s">
        <v>59</v>
      </c>
      <c r="AK990" s="14">
        <f t="shared" si="90"/>
        <v>3.3750000000000002E-2</v>
      </c>
      <c r="AL990" s="5">
        <v>27000</v>
      </c>
      <c r="AM990" s="5">
        <f t="shared" si="91"/>
        <v>773000</v>
      </c>
      <c r="AN990" s="16">
        <f t="shared" si="95"/>
        <v>7.73</v>
      </c>
      <c r="AO990" s="3" t="s">
        <v>31</v>
      </c>
      <c r="AP990" s="3" t="s">
        <v>100</v>
      </c>
      <c r="AQ990" s="3" t="s">
        <v>22</v>
      </c>
      <c r="AR990" s="3" t="s">
        <v>24</v>
      </c>
      <c r="AS990" s="3" t="s">
        <v>4646</v>
      </c>
      <c r="AT990" s="3" t="s">
        <v>4646</v>
      </c>
      <c r="AU990" s="3" t="s">
        <v>4646</v>
      </c>
      <c r="AV990" s="3" t="s">
        <v>4646</v>
      </c>
      <c r="AW990" s="3" t="s">
        <v>4646</v>
      </c>
    </row>
    <row r="991" spans="1:49" x14ac:dyDescent="0.3">
      <c r="A991" s="3" t="s">
        <v>1705</v>
      </c>
      <c r="B991" s="4">
        <v>46282</v>
      </c>
      <c r="C991" s="4" t="str">
        <f t="shared" si="92"/>
        <v>Sep</v>
      </c>
      <c r="D991" s="4" t="str">
        <f t="shared" si="93"/>
        <v>2026</v>
      </c>
      <c r="E991" s="3"/>
      <c r="F991" s="3" t="s">
        <v>1694</v>
      </c>
      <c r="G991" s="3" t="str">
        <f t="shared" si="94"/>
        <v/>
      </c>
      <c r="H991" s="3" t="s">
        <v>973</v>
      </c>
      <c r="I991" s="3" t="str">
        <f>VLOOKUP($H991,Customers!$A$1:$I$721,2,FALSE)</f>
        <v>Aman Patel</v>
      </c>
      <c r="J991" s="3" t="str">
        <f>VLOOKUP($H991,Customers!$A$1:$I$721,3,FALSE)</f>
        <v>Male</v>
      </c>
      <c r="K991" s="3">
        <f>VLOOKUP($H991,Customers!$A$1:$I$721,4,FALSE)</f>
        <v>21</v>
      </c>
      <c r="L991" s="3" t="str">
        <f>VLOOKUP($H991,Customers!$A$1:$I$721,5,FALSE)</f>
        <v>Bhubaneswar</v>
      </c>
      <c r="M991" s="3" t="str">
        <f>VLOOKUP($H991,Customers!$A$1:$I$721,6,FALSE)</f>
        <v>Odisha</v>
      </c>
      <c r="N991" s="3" t="str">
        <f>VLOOKUP($H991,Customers!$A$1:$I$721,7,FALSE)</f>
        <v>Teacher</v>
      </c>
      <c r="O991" s="3">
        <f>VLOOKUP($H991,Customers!$A$1:$I$721,8,FALSE)</f>
        <v>660000</v>
      </c>
      <c r="P991" s="3" t="str">
        <f>VLOOKUP($H991,Customers!$A$1:$I$721,9,FALSE)</f>
        <v>Individual</v>
      </c>
      <c r="Q991" s="3" t="s">
        <v>179</v>
      </c>
      <c r="R991" s="3" t="str" cm="1">
        <f t="array" ref="R991:Y991">VLOOKUP($Q991,Cars[],{2,3,4,5,6,7,8,9},FALSE)</f>
        <v>Tata</v>
      </c>
      <c r="S991" s="3" t="str">
        <v>Nexon EV</v>
      </c>
      <c r="T991" s="3" t="str">
        <v>SUV</v>
      </c>
      <c r="U991" s="3" t="str">
        <v>Electric</v>
      </c>
      <c r="V991" s="3" t="str">
        <v>Automatic</v>
      </c>
      <c r="W991" s="3">
        <v>1450000</v>
      </c>
      <c r="X991" s="3">
        <v>2023</v>
      </c>
      <c r="Y991" s="3">
        <v>3</v>
      </c>
      <c r="Z991" s="3" t="s">
        <v>84</v>
      </c>
      <c r="AA991" s="3" t="str">
        <f>VLOOKUP(Z991,Dealers[],5,FALSE)</f>
        <v>West</v>
      </c>
      <c r="AB991" s="3" t="str" cm="1">
        <f t="array" ref="AB991:AE991">VLOOKUP($Z991,Dealers[],{2,7,8,9},FALSE)</f>
        <v>Pune Autoplex</v>
      </c>
      <c r="AC991" s="3">
        <v>2014</v>
      </c>
      <c r="AD991" s="3">
        <v>3000</v>
      </c>
      <c r="AE991" s="3">
        <v>4.5999999999999996</v>
      </c>
      <c r="AF991" s="3" t="s">
        <v>295</v>
      </c>
      <c r="AG991" s="3" t="str">
        <f>VLOOKUP($AF991,SalesPerson[],2,FALSE)</f>
        <v>Shweta Mishra</v>
      </c>
      <c r="AH991" s="3">
        <f>_xlfn.XLOOKUP(AG991,Salespersons!$B:$B,Salespersons!$G:$G,,0)</f>
        <v>5</v>
      </c>
      <c r="AI991" s="3" t="str">
        <f>_xlfn.XLOOKUP(AG991,Salespersons!$B:$B,Salespersons!$I:$I,,0)</f>
        <v>True</v>
      </c>
      <c r="AJ991" s="3" t="s">
        <v>19</v>
      </c>
      <c r="AK991" s="14">
        <f t="shared" si="90"/>
        <v>1.8620689655172412E-2</v>
      </c>
      <c r="AL991" s="5">
        <v>27000</v>
      </c>
      <c r="AM991" s="5">
        <f t="shared" si="91"/>
        <v>1423000</v>
      </c>
      <c r="AN991" s="16">
        <f t="shared" si="95"/>
        <v>14.23</v>
      </c>
      <c r="AO991" s="3" t="s">
        <v>20</v>
      </c>
      <c r="AP991" s="3" t="s">
        <v>21</v>
      </c>
      <c r="AQ991" s="3" t="s">
        <v>122</v>
      </c>
      <c r="AR991" s="3" t="s">
        <v>24</v>
      </c>
      <c r="AS991" s="3" t="s">
        <v>4646</v>
      </c>
      <c r="AT991" s="3" t="s">
        <v>4646</v>
      </c>
      <c r="AU991" s="3" t="s">
        <v>4646</v>
      </c>
      <c r="AV991" s="3" t="s">
        <v>4646</v>
      </c>
      <c r="AW991" s="3" t="s">
        <v>4646</v>
      </c>
    </row>
    <row r="992" spans="1:49" x14ac:dyDescent="0.3">
      <c r="A992" s="3" t="s">
        <v>1706</v>
      </c>
      <c r="B992" s="4">
        <v>46286</v>
      </c>
      <c r="C992" s="4" t="str">
        <f t="shared" si="92"/>
        <v>Sep</v>
      </c>
      <c r="D992" s="4" t="str">
        <f t="shared" si="93"/>
        <v>2026</v>
      </c>
      <c r="E992" s="3"/>
      <c r="F992" s="3" t="s">
        <v>1694</v>
      </c>
      <c r="G992" s="3" t="str">
        <f t="shared" si="94"/>
        <v/>
      </c>
      <c r="H992" s="3" t="s">
        <v>389</v>
      </c>
      <c r="I992" s="3" t="str">
        <f>VLOOKUP($H992,Customers!$A$1:$I$721,2,FALSE)</f>
        <v>Sneha Shah</v>
      </c>
      <c r="J992" s="3" t="str">
        <f>VLOOKUP($H992,Customers!$A$1:$I$721,3,FALSE)</f>
        <v>Female</v>
      </c>
      <c r="K992" s="3">
        <f>VLOOKUP($H992,Customers!$A$1:$I$721,4,FALSE)</f>
        <v>31</v>
      </c>
      <c r="L992" s="3" t="str">
        <f>VLOOKUP($H992,Customers!$A$1:$I$721,5,FALSE)</f>
        <v>Guwahati</v>
      </c>
      <c r="M992" s="3" t="str">
        <f>VLOOKUP($H992,Customers!$A$1:$I$721,6,FALSE)</f>
        <v>Assam</v>
      </c>
      <c r="N992" s="3" t="str">
        <f>VLOOKUP($H992,Customers!$A$1:$I$721,7,FALSE)</f>
        <v>Farmer</v>
      </c>
      <c r="O992" s="3">
        <f>VLOOKUP($H992,Customers!$A$1:$I$721,8,FALSE)</f>
        <v>640000</v>
      </c>
      <c r="P992" s="3" t="str">
        <f>VLOOKUP($H992,Customers!$A$1:$I$721,9,FALSE)</f>
        <v>Individual</v>
      </c>
      <c r="Q992" s="3" t="s">
        <v>81</v>
      </c>
      <c r="R992" s="3" t="str" cm="1">
        <f t="array" ref="R992:Y992">VLOOKUP($Q992,Cars[],{2,3,4,5,6,7,8,9},FALSE)</f>
        <v>Tata</v>
      </c>
      <c r="S992" s="3" t="str">
        <v>Tiago</v>
      </c>
      <c r="T992" s="3" t="str">
        <v>Hatchback</v>
      </c>
      <c r="U992" s="3" t="str">
        <v>Petrol</v>
      </c>
      <c r="V992" s="3" t="str">
        <v>Manual</v>
      </c>
      <c r="W992" s="3">
        <v>570000</v>
      </c>
      <c r="X992" s="3">
        <v>2022</v>
      </c>
      <c r="Y992" s="3">
        <v>3</v>
      </c>
      <c r="Z992" s="3" t="s">
        <v>134</v>
      </c>
      <c r="AA992" s="3" t="str">
        <f>VLOOKUP(Z992,Dealers[],5,FALSE)</f>
        <v>East</v>
      </c>
      <c r="AB992" s="3" t="str" cm="1">
        <f t="array" ref="AB992:AE992">VLOOKUP($Z992,Dealers[],{2,7,8,9},FALSE)</f>
        <v>Guwahati Automobiles</v>
      </c>
      <c r="AC992" s="3">
        <v>2005</v>
      </c>
      <c r="AD992" s="3">
        <v>12000</v>
      </c>
      <c r="AE992" s="3">
        <v>4.4000000000000004</v>
      </c>
      <c r="AF992" s="3" t="s">
        <v>183</v>
      </c>
      <c r="AG992" s="3" t="str">
        <f>VLOOKUP($AF992,SalesPerson[],2,FALSE)</f>
        <v>Varun Yadav</v>
      </c>
      <c r="AH992" s="3">
        <f>_xlfn.XLOOKUP(AG992,Salespersons!$B:$B,Salespersons!$G:$G,,0)</f>
        <v>6</v>
      </c>
      <c r="AI992" s="3" t="str">
        <f>_xlfn.XLOOKUP(AG992,Salespersons!$B:$B,Salespersons!$I:$I,,0)</f>
        <v>True</v>
      </c>
      <c r="AJ992" s="3" t="s">
        <v>19</v>
      </c>
      <c r="AK992" s="14">
        <f t="shared" si="90"/>
        <v>0</v>
      </c>
      <c r="AL992" s="5">
        <v>0</v>
      </c>
      <c r="AM992" s="5">
        <f t="shared" si="91"/>
        <v>570000</v>
      </c>
      <c r="AN992" s="16">
        <f t="shared" si="95"/>
        <v>5.7</v>
      </c>
      <c r="AO992" s="3" t="s">
        <v>20</v>
      </c>
      <c r="AP992" s="3" t="s">
        <v>21</v>
      </c>
      <c r="AQ992" s="3" t="s">
        <v>122</v>
      </c>
      <c r="AR992" s="3" t="s">
        <v>47</v>
      </c>
      <c r="AS992" s="3" t="s">
        <v>4646</v>
      </c>
      <c r="AT992" s="3" t="s">
        <v>4646</v>
      </c>
      <c r="AU992" s="3" t="s">
        <v>4646</v>
      </c>
      <c r="AV992" s="3" t="s">
        <v>4646</v>
      </c>
      <c r="AW992" s="3" t="s">
        <v>4646</v>
      </c>
    </row>
    <row r="993" spans="1:49" x14ac:dyDescent="0.3">
      <c r="A993" s="3" t="s">
        <v>1707</v>
      </c>
      <c r="B993" s="4">
        <v>46287</v>
      </c>
      <c r="C993" s="4" t="str">
        <f t="shared" si="92"/>
        <v>Sep</v>
      </c>
      <c r="D993" s="4" t="str">
        <f t="shared" si="93"/>
        <v>2026</v>
      </c>
      <c r="E993" s="3"/>
      <c r="F993" s="3" t="s">
        <v>1694</v>
      </c>
      <c r="G993" s="3" t="str">
        <f t="shared" si="94"/>
        <v/>
      </c>
      <c r="H993" s="3" t="s">
        <v>369</v>
      </c>
      <c r="I993" s="3" t="str">
        <f>VLOOKUP($H993,Customers!$A$1:$I$721,2,FALSE)</f>
        <v>Akash Khanna</v>
      </c>
      <c r="J993" s="3" t="str">
        <f>VLOOKUP($H993,Customers!$A$1:$I$721,3,FALSE)</f>
        <v>Male</v>
      </c>
      <c r="K993" s="3">
        <f>VLOOKUP($H993,Customers!$A$1:$I$721,4,FALSE)</f>
        <v>34</v>
      </c>
      <c r="L993" s="3" t="str">
        <f>VLOOKUP($H993,Customers!$A$1:$I$721,5,FALSE)</f>
        <v>Guwahati</v>
      </c>
      <c r="M993" s="3" t="str">
        <f>VLOOKUP($H993,Customers!$A$1:$I$721,6,FALSE)</f>
        <v>Assam</v>
      </c>
      <c r="N993" s="3" t="str">
        <f>VLOOKUP($H993,Customers!$A$1:$I$721,7,FALSE)</f>
        <v>Retired</v>
      </c>
      <c r="O993" s="3">
        <f>VLOOKUP($H993,Customers!$A$1:$I$721,8,FALSE)</f>
        <v>630000</v>
      </c>
      <c r="P993" s="3" t="str">
        <f>VLOOKUP($H993,Customers!$A$1:$I$721,9,FALSE)</f>
        <v>Individual</v>
      </c>
      <c r="Q993" s="3" t="s">
        <v>103</v>
      </c>
      <c r="R993" s="3" t="str" cm="1">
        <f t="array" ref="R993:Y993">VLOOKUP($Q993,Cars[],{2,3,4,5,6,7,8,9},FALSE)</f>
        <v>Maruti Suzuki</v>
      </c>
      <c r="S993" s="3" t="str">
        <v>Ertiga</v>
      </c>
      <c r="T993" s="3" t="str">
        <v>MPV</v>
      </c>
      <c r="U993" s="3" t="str">
        <v>CNG</v>
      </c>
      <c r="V993" s="3" t="str">
        <v>Manual</v>
      </c>
      <c r="W993" s="3">
        <v>900000</v>
      </c>
      <c r="X993" s="3">
        <v>2022</v>
      </c>
      <c r="Y993" s="3">
        <v>3</v>
      </c>
      <c r="Z993" s="3" t="s">
        <v>134</v>
      </c>
      <c r="AA993" s="3" t="str">
        <f>VLOOKUP(Z993,Dealers[],5,FALSE)</f>
        <v>East</v>
      </c>
      <c r="AB993" s="3" t="str" cm="1">
        <f t="array" ref="AB993:AE993">VLOOKUP($Z993,Dealers[],{2,7,8,9},FALSE)</f>
        <v>Guwahati Automobiles</v>
      </c>
      <c r="AC993" s="3">
        <v>2005</v>
      </c>
      <c r="AD993" s="3">
        <v>12000</v>
      </c>
      <c r="AE993" s="3">
        <v>4.4000000000000004</v>
      </c>
      <c r="AF993" s="3" t="s">
        <v>183</v>
      </c>
      <c r="AG993" s="3" t="str">
        <f>VLOOKUP($AF993,SalesPerson[],2,FALSE)</f>
        <v>Varun Yadav</v>
      </c>
      <c r="AH993" s="3">
        <f>_xlfn.XLOOKUP(AG993,Salespersons!$B:$B,Salespersons!$G:$G,,0)</f>
        <v>6</v>
      </c>
      <c r="AI993" s="3" t="str">
        <f>_xlfn.XLOOKUP(AG993,Salespersons!$B:$B,Salespersons!$I:$I,,0)</f>
        <v>True</v>
      </c>
      <c r="AJ993" s="3" t="s">
        <v>59</v>
      </c>
      <c r="AK993" s="14">
        <f t="shared" si="90"/>
        <v>2.7777777777777776E-2</v>
      </c>
      <c r="AL993" s="5">
        <v>25000</v>
      </c>
      <c r="AM993" s="5">
        <f t="shared" si="91"/>
        <v>875000</v>
      </c>
      <c r="AN993" s="16">
        <f t="shared" si="95"/>
        <v>8.75</v>
      </c>
      <c r="AO993" s="3" t="s">
        <v>31</v>
      </c>
      <c r="AP993" s="3" t="s">
        <v>100</v>
      </c>
      <c r="AQ993" s="3" t="s">
        <v>53</v>
      </c>
      <c r="AR993" s="3" t="s">
        <v>24</v>
      </c>
      <c r="AS993" s="3" t="s">
        <v>4646</v>
      </c>
      <c r="AT993" s="3" t="s">
        <v>4646</v>
      </c>
      <c r="AU993" s="3" t="s">
        <v>4646</v>
      </c>
      <c r="AV993" s="3" t="s">
        <v>4646</v>
      </c>
      <c r="AW993" s="3" t="s">
        <v>4646</v>
      </c>
    </row>
    <row r="994" spans="1:49" x14ac:dyDescent="0.3">
      <c r="A994" s="3" t="s">
        <v>1708</v>
      </c>
      <c r="B994" s="4">
        <v>46290</v>
      </c>
      <c r="C994" s="4" t="str">
        <f t="shared" si="92"/>
        <v>Sep</v>
      </c>
      <c r="D994" s="4" t="str">
        <f t="shared" si="93"/>
        <v>2026</v>
      </c>
      <c r="E994" s="4">
        <v>46315</v>
      </c>
      <c r="F994" s="3" t="s">
        <v>23</v>
      </c>
      <c r="G994" s="3">
        <f t="shared" si="94"/>
        <v>25</v>
      </c>
      <c r="H994" s="3" t="s">
        <v>1444</v>
      </c>
      <c r="I994" s="3" t="str">
        <f>VLOOKUP($H994,Customers!$A$1:$I$721,2,FALSE)</f>
        <v>Gaurav Yadav</v>
      </c>
      <c r="J994" s="3" t="str">
        <f>VLOOKUP($H994,Customers!$A$1:$I$721,3,FALSE)</f>
        <v>Male</v>
      </c>
      <c r="K994" s="3">
        <f>VLOOKUP($H994,Customers!$A$1:$I$721,4,FALSE)</f>
        <v>21</v>
      </c>
      <c r="L994" s="3" t="str">
        <f>VLOOKUP($H994,Customers!$A$1:$I$721,5,FALSE)</f>
        <v>Ahmedabad</v>
      </c>
      <c r="M994" s="3" t="str">
        <f>VLOOKUP($H994,Customers!$A$1:$I$721,6,FALSE)</f>
        <v>Gujarat</v>
      </c>
      <c r="N994" s="3" t="str">
        <f>VLOOKUP($H994,Customers!$A$1:$I$721,7,FALSE)</f>
        <v>Engineer</v>
      </c>
      <c r="O994" s="3">
        <f>VLOOKUP($H994,Customers!$A$1:$I$721,8,FALSE)</f>
        <v>1980000</v>
      </c>
      <c r="P994" s="3" t="str">
        <f>VLOOKUP($H994,Customers!$A$1:$I$721,9,FALSE)</f>
        <v>Individual</v>
      </c>
      <c r="Q994" s="3" t="s">
        <v>62</v>
      </c>
      <c r="R994" s="3" t="str" cm="1">
        <f t="array" ref="R994:Y994">VLOOKUP($Q994,Cars[],{2,3,4,5,6,7,8,9},FALSE)</f>
        <v>Honda</v>
      </c>
      <c r="S994" s="3" t="str">
        <v>City</v>
      </c>
      <c r="T994" s="3" t="str">
        <v>Sedan</v>
      </c>
      <c r="U994" s="3" t="str">
        <v>Petrol</v>
      </c>
      <c r="V994" s="3" t="str">
        <v>Automatic</v>
      </c>
      <c r="W994" s="3">
        <v>1250000</v>
      </c>
      <c r="X994" s="3">
        <v>2023</v>
      </c>
      <c r="Y994" s="3">
        <v>4</v>
      </c>
      <c r="Z994" s="3" t="s">
        <v>225</v>
      </c>
      <c r="AA994" s="3" t="str">
        <f>VLOOKUP(Z994,Dealers[],5,FALSE)</f>
        <v>West</v>
      </c>
      <c r="AB994" s="3" t="str" cm="1">
        <f t="array" ref="AB994:AE994">VLOOKUP($Z994,Dealers[],{2,7,8,9},FALSE)</f>
        <v>Surat Autoplex</v>
      </c>
      <c r="AC994" s="3">
        <v>2010</v>
      </c>
      <c r="AD994" s="3">
        <v>10000</v>
      </c>
      <c r="AE994" s="3">
        <v>4.4000000000000004</v>
      </c>
      <c r="AF994" s="3" t="s">
        <v>240</v>
      </c>
      <c r="AG994" s="3" t="str">
        <f>VLOOKUP($AF994,SalesPerson[],2,FALSE)</f>
        <v>Vivek Mehta</v>
      </c>
      <c r="AH994" s="3">
        <f>_xlfn.XLOOKUP(AG994,Salespersons!$B:$B,Salespersons!$G:$G,,0)</f>
        <v>4</v>
      </c>
      <c r="AI994" s="3" t="str">
        <f>_xlfn.XLOOKUP(AG994,Salespersons!$B:$B,Salespersons!$I:$I,,0)</f>
        <v>True</v>
      </c>
      <c r="AJ994" s="3" t="s">
        <v>30</v>
      </c>
      <c r="AK994" s="14">
        <f t="shared" si="90"/>
        <v>1.6799999999999999E-2</v>
      </c>
      <c r="AL994" s="5">
        <v>21000</v>
      </c>
      <c r="AM994" s="5">
        <f t="shared" si="91"/>
        <v>1229000</v>
      </c>
      <c r="AN994" s="16">
        <f t="shared" si="95"/>
        <v>12.29</v>
      </c>
      <c r="AO994" s="3" t="s">
        <v>20</v>
      </c>
      <c r="AP994" s="3" t="s">
        <v>21</v>
      </c>
      <c r="AQ994" s="3" t="s">
        <v>53</v>
      </c>
      <c r="AR994" s="3" t="s">
        <v>24</v>
      </c>
      <c r="AS994" s="3" t="str" cm="1">
        <f t="array" ref="AS994:AW994">VLOOKUP($A994,Feedback[],{2,4,5,6,7},FALSE)</f>
        <v>FB0504</v>
      </c>
      <c r="AT994" s="3">
        <v>3</v>
      </c>
      <c r="AU994" s="3">
        <v>6</v>
      </c>
      <c r="AV994" s="3" t="str">
        <v>Online Survey</v>
      </c>
      <c r="AW994" s="3" t="str">
        <v>Vehicle Quality</v>
      </c>
    </row>
    <row r="995" spans="1:49" x14ac:dyDescent="0.3">
      <c r="A995" s="3" t="s">
        <v>1709</v>
      </c>
      <c r="B995" s="4">
        <v>46292</v>
      </c>
      <c r="C995" s="4" t="str">
        <f t="shared" si="92"/>
        <v>Sep</v>
      </c>
      <c r="D995" s="4" t="str">
        <f t="shared" si="93"/>
        <v>2026</v>
      </c>
      <c r="E995" s="4">
        <v>46310</v>
      </c>
      <c r="F995" s="3" t="s">
        <v>23</v>
      </c>
      <c r="G995" s="3">
        <f t="shared" si="94"/>
        <v>18</v>
      </c>
      <c r="H995" s="3" t="s">
        <v>1042</v>
      </c>
      <c r="I995" s="3" t="str">
        <f>VLOOKUP($H995,Customers!$A$1:$I$721,2,FALSE)</f>
        <v>Komal Kapoor</v>
      </c>
      <c r="J995" s="3" t="str">
        <f>VLOOKUP($H995,Customers!$A$1:$I$721,3,FALSE)</f>
        <v>Female</v>
      </c>
      <c r="K995" s="3">
        <f>VLOOKUP($H995,Customers!$A$1:$I$721,4,FALSE)</f>
        <v>51</v>
      </c>
      <c r="L995" s="3" t="str">
        <f>VLOOKUP($H995,Customers!$A$1:$I$721,5,FALSE)</f>
        <v>Mysuru</v>
      </c>
      <c r="M995" s="3" t="str">
        <f>VLOOKUP($H995,Customers!$A$1:$I$721,6,FALSE)</f>
        <v>Karnataka</v>
      </c>
      <c r="N995" s="3" t="str">
        <f>VLOOKUP($H995,Customers!$A$1:$I$721,7,FALSE)</f>
        <v>Salaried - Private</v>
      </c>
      <c r="O995" s="3">
        <f>VLOOKUP($H995,Customers!$A$1:$I$721,8,FALSE)</f>
        <v>1630000</v>
      </c>
      <c r="P995" s="3" t="str">
        <f>VLOOKUP($H995,Customers!$A$1:$I$721,9,FALSE)</f>
        <v>Individual</v>
      </c>
      <c r="Q995" s="3" t="s">
        <v>205</v>
      </c>
      <c r="R995" s="3" t="str" cm="1">
        <f t="array" ref="R995:Y995">VLOOKUP($Q995,Cars[],{2,3,4,5,6,7,8,9},FALSE)</f>
        <v>Maruti Suzuki</v>
      </c>
      <c r="S995" s="3" t="str">
        <v>Grand Vitara</v>
      </c>
      <c r="T995" s="3" t="str">
        <v>SUV</v>
      </c>
      <c r="U995" s="3" t="str">
        <v>Hybrid</v>
      </c>
      <c r="V995" s="3" t="str">
        <v>Automatic</v>
      </c>
      <c r="W995" s="3">
        <v>1150000</v>
      </c>
      <c r="X995" s="3">
        <v>2022</v>
      </c>
      <c r="Y995" s="3">
        <v>3</v>
      </c>
      <c r="Z995" s="3" t="s">
        <v>126</v>
      </c>
      <c r="AA995" s="3" t="str">
        <f>VLOOKUP(Z995,Dealers[],5,FALSE)</f>
        <v>South</v>
      </c>
      <c r="AB995" s="3" t="str" cm="1">
        <f t="array" ref="AB995:AE995">VLOOKUP($Z995,Dealers[],{2,7,8,9},FALSE)</f>
        <v>Bengaluru Auto Hub</v>
      </c>
      <c r="AC995" s="3">
        <v>2013</v>
      </c>
      <c r="AD995" s="3">
        <v>12000</v>
      </c>
      <c r="AE995" s="3">
        <v>4.4000000000000004</v>
      </c>
      <c r="AF995" s="3" t="s">
        <v>127</v>
      </c>
      <c r="AG995" s="3" t="str">
        <f>VLOOKUP($AF995,SalesPerson[],2,FALSE)</f>
        <v>Yash Sharma</v>
      </c>
      <c r="AH995" s="3">
        <f>_xlfn.XLOOKUP(AG995,Salespersons!$B:$B,Salespersons!$G:$G,,0)</f>
        <v>5</v>
      </c>
      <c r="AI995" s="3" t="str">
        <f>_xlfn.XLOOKUP(AG995,Salespersons!$B:$B,Salespersons!$I:$I,,0)</f>
        <v>True</v>
      </c>
      <c r="AJ995" s="3" t="s">
        <v>78</v>
      </c>
      <c r="AK995" s="14">
        <f t="shared" si="90"/>
        <v>4.1739130434782612E-2</v>
      </c>
      <c r="AL995" s="5">
        <v>48000</v>
      </c>
      <c r="AM995" s="5">
        <f t="shared" si="91"/>
        <v>1102000</v>
      </c>
      <c r="AN995" s="16">
        <f t="shared" si="95"/>
        <v>11.02</v>
      </c>
      <c r="AO995" s="3" t="s">
        <v>20</v>
      </c>
      <c r="AP995" s="3" t="s">
        <v>21</v>
      </c>
      <c r="AQ995" s="3" t="s">
        <v>33</v>
      </c>
      <c r="AR995" s="3" t="s">
        <v>24</v>
      </c>
      <c r="AS995" s="3" t="str" cm="1">
        <f t="array" ref="AS995:AW995">VLOOKUP($A995,Feedback[],{2,4,5,6,7},FALSE)</f>
        <v>FB0505</v>
      </c>
      <c r="AT995" s="3">
        <v>4</v>
      </c>
      <c r="AU995" s="3">
        <v>8</v>
      </c>
      <c r="AV995" s="3" t="str">
        <v>Dealer Visit</v>
      </c>
      <c r="AW995" s="3" t="str">
        <v>None</v>
      </c>
    </row>
    <row r="996" spans="1:49" x14ac:dyDescent="0.3">
      <c r="A996" s="3" t="s">
        <v>1710</v>
      </c>
      <c r="B996" s="4">
        <v>46294</v>
      </c>
      <c r="C996" s="4" t="str">
        <f t="shared" si="92"/>
        <v>Sep</v>
      </c>
      <c r="D996" s="4" t="str">
        <f t="shared" si="93"/>
        <v>2026</v>
      </c>
      <c r="E996" s="3"/>
      <c r="F996" s="3" t="s">
        <v>1694</v>
      </c>
      <c r="G996" s="3" t="str">
        <f t="shared" si="94"/>
        <v/>
      </c>
      <c r="H996" s="3" t="s">
        <v>481</v>
      </c>
      <c r="I996" s="3" t="str">
        <f>VLOOKUP($H996,Customers!$A$1:$I$721,2,FALSE)</f>
        <v>Swati Saini</v>
      </c>
      <c r="J996" s="3" t="str">
        <f>VLOOKUP($H996,Customers!$A$1:$I$721,3,FALSE)</f>
        <v>Female</v>
      </c>
      <c r="K996" s="3">
        <f>VLOOKUP($H996,Customers!$A$1:$I$721,4,FALSE)</f>
        <v>53</v>
      </c>
      <c r="L996" s="3" t="str">
        <f>VLOOKUP($H996,Customers!$A$1:$I$721,5,FALSE)</f>
        <v>Jaipur</v>
      </c>
      <c r="M996" s="3" t="str">
        <f>VLOOKUP($H996,Customers!$A$1:$I$721,6,FALSE)</f>
        <v>Rajasthan</v>
      </c>
      <c r="N996" s="3" t="str">
        <f>VLOOKUP($H996,Customers!$A$1:$I$721,7,FALSE)</f>
        <v>Business Owner</v>
      </c>
      <c r="O996" s="3">
        <f>VLOOKUP($H996,Customers!$A$1:$I$721,8,FALSE)</f>
        <v>3120000</v>
      </c>
      <c r="P996" s="3" t="str">
        <f>VLOOKUP($H996,Customers!$A$1:$I$721,9,FALSE)</f>
        <v>Individual</v>
      </c>
      <c r="Q996" s="3" t="s">
        <v>103</v>
      </c>
      <c r="R996" s="3" t="str" cm="1">
        <f t="array" ref="R996:Y996">VLOOKUP($Q996,Cars[],{2,3,4,5,6,7,8,9},FALSE)</f>
        <v>Maruti Suzuki</v>
      </c>
      <c r="S996" s="3" t="str">
        <v>Ertiga</v>
      </c>
      <c r="T996" s="3" t="str">
        <v>MPV</v>
      </c>
      <c r="U996" s="3" t="str">
        <v>CNG</v>
      </c>
      <c r="V996" s="3" t="str">
        <v>Manual</v>
      </c>
      <c r="W996" s="3">
        <v>900000</v>
      </c>
      <c r="X996" s="3">
        <v>2022</v>
      </c>
      <c r="Y996" s="3">
        <v>3</v>
      </c>
      <c r="Z996" s="3" t="s">
        <v>146</v>
      </c>
      <c r="AA996" s="3" t="str">
        <f>VLOOKUP(Z996,Dealers[],5,FALSE)</f>
        <v>North</v>
      </c>
      <c r="AB996" s="3" t="str" cm="1">
        <f t="array" ref="AB996:AE996">VLOOKUP($Z996,Dealers[],{2,7,8,9},FALSE)</f>
        <v>Jaipur Wheels</v>
      </c>
      <c r="AC996" s="3">
        <v>2015</v>
      </c>
      <c r="AD996" s="3">
        <v>3000</v>
      </c>
      <c r="AE996" s="3">
        <v>3.5</v>
      </c>
      <c r="AF996" s="3" t="s">
        <v>514</v>
      </c>
      <c r="AG996" s="3" t="str">
        <f>VLOOKUP($AF996,SalesPerson[],2,FALSE)</f>
        <v>Nisha Khanna</v>
      </c>
      <c r="AH996" s="3">
        <f>_xlfn.XLOOKUP(AG996,Salespersons!$B:$B,Salespersons!$G:$G,,0)</f>
        <v>6</v>
      </c>
      <c r="AI996" s="3" t="str">
        <f>_xlfn.XLOOKUP(AG996,Salespersons!$B:$B,Salespersons!$I:$I,,0)</f>
        <v>False</v>
      </c>
      <c r="AJ996" s="3" t="s">
        <v>59</v>
      </c>
      <c r="AK996" s="14">
        <f t="shared" si="90"/>
        <v>8.8888888888888889E-3</v>
      </c>
      <c r="AL996" s="5">
        <v>8000</v>
      </c>
      <c r="AM996" s="5">
        <f t="shared" si="91"/>
        <v>892000</v>
      </c>
      <c r="AN996" s="16">
        <f t="shared" si="95"/>
        <v>8.92</v>
      </c>
      <c r="AO996" s="3" t="s">
        <v>95</v>
      </c>
      <c r="AP996" s="3" t="s">
        <v>39</v>
      </c>
      <c r="AQ996" s="3" t="s">
        <v>46</v>
      </c>
      <c r="AR996" s="3" t="s">
        <v>24</v>
      </c>
      <c r="AS996" s="3" t="s">
        <v>4646</v>
      </c>
      <c r="AT996" s="3" t="s">
        <v>4646</v>
      </c>
      <c r="AU996" s="3" t="s">
        <v>4646</v>
      </c>
      <c r="AV996" s="3" t="s">
        <v>4646</v>
      </c>
      <c r="AW996" s="3" t="s">
        <v>4646</v>
      </c>
    </row>
    <row r="997" spans="1:49" x14ac:dyDescent="0.3">
      <c r="A997" s="3" t="s">
        <v>1711</v>
      </c>
      <c r="B997" s="4">
        <v>46294</v>
      </c>
      <c r="C997" s="4" t="str">
        <f t="shared" si="92"/>
        <v>Sep</v>
      </c>
      <c r="D997" s="4" t="str">
        <f t="shared" si="93"/>
        <v>2026</v>
      </c>
      <c r="E997" s="3"/>
      <c r="F997" s="3" t="s">
        <v>1694</v>
      </c>
      <c r="G997" s="3" t="str">
        <f t="shared" si="94"/>
        <v/>
      </c>
      <c r="H997" s="3" t="s">
        <v>1488</v>
      </c>
      <c r="I997" s="3" t="str">
        <f>VLOOKUP($H997,Customers!$A$1:$I$721,2,FALSE)</f>
        <v>Arjun Yadav</v>
      </c>
      <c r="J997" s="3" t="str">
        <f>VLOOKUP($H997,Customers!$A$1:$I$721,3,FALSE)</f>
        <v>Male</v>
      </c>
      <c r="K997" s="3">
        <f>VLOOKUP($H997,Customers!$A$1:$I$721,4,FALSE)</f>
        <v>38</v>
      </c>
      <c r="L997" s="3" t="str">
        <f>VLOOKUP($H997,Customers!$A$1:$I$721,5,FALSE)</f>
        <v>Guwahati</v>
      </c>
      <c r="M997" s="3" t="str">
        <f>VLOOKUP($H997,Customers!$A$1:$I$721,6,FALSE)</f>
        <v>Assam</v>
      </c>
      <c r="N997" s="3" t="str">
        <f>VLOOKUP($H997,Customers!$A$1:$I$721,7,FALSE)</f>
        <v>Engineer</v>
      </c>
      <c r="O997" s="3">
        <f>VLOOKUP($H997,Customers!$A$1:$I$721,8,FALSE)</f>
        <v>1470000</v>
      </c>
      <c r="P997" s="3" t="str">
        <f>VLOOKUP($H997,Customers!$A$1:$I$721,9,FALSE)</f>
        <v>Individual</v>
      </c>
      <c r="Q997" s="3" t="s">
        <v>27</v>
      </c>
      <c r="R997" s="3" t="str" cm="1">
        <f t="array" ref="R997:Y997">VLOOKUP($Q997,Cars[],{2,3,4,5,6,7,8,9},FALSE)</f>
        <v>Maruti Suzuki</v>
      </c>
      <c r="S997" s="3" t="str">
        <v>Brezza</v>
      </c>
      <c r="T997" s="3" t="str">
        <v>SUV</v>
      </c>
      <c r="U997" s="3" t="str">
        <v>Petrol</v>
      </c>
      <c r="V997" s="3" t="str">
        <v>Automatic</v>
      </c>
      <c r="W997" s="3">
        <v>900000</v>
      </c>
      <c r="X997" s="3">
        <v>2022</v>
      </c>
      <c r="Y997" s="3">
        <v>3</v>
      </c>
      <c r="Z997" s="3" t="s">
        <v>134</v>
      </c>
      <c r="AA997" s="3" t="str">
        <f>VLOOKUP(Z997,Dealers[],5,FALSE)</f>
        <v>East</v>
      </c>
      <c r="AB997" s="3" t="str" cm="1">
        <f t="array" ref="AB997:AE997">VLOOKUP($Z997,Dealers[],{2,7,8,9},FALSE)</f>
        <v>Guwahati Automobiles</v>
      </c>
      <c r="AC997" s="3">
        <v>2005</v>
      </c>
      <c r="AD997" s="3">
        <v>12000</v>
      </c>
      <c r="AE997" s="3">
        <v>4.4000000000000004</v>
      </c>
      <c r="AF997" s="3" t="s">
        <v>183</v>
      </c>
      <c r="AG997" s="3" t="str">
        <f>VLOOKUP($AF997,SalesPerson[],2,FALSE)</f>
        <v>Varun Yadav</v>
      </c>
      <c r="AH997" s="3">
        <f>_xlfn.XLOOKUP(AG997,Salespersons!$B:$B,Salespersons!$G:$G,,0)</f>
        <v>6</v>
      </c>
      <c r="AI997" s="3" t="str">
        <f>_xlfn.XLOOKUP(AG997,Salespersons!$B:$B,Salespersons!$I:$I,,0)</f>
        <v>True</v>
      </c>
      <c r="AJ997" s="3" t="s">
        <v>75</v>
      </c>
      <c r="AK997" s="14">
        <f t="shared" si="90"/>
        <v>4.777777777777778E-2</v>
      </c>
      <c r="AL997" s="5">
        <v>43000</v>
      </c>
      <c r="AM997" s="5">
        <f t="shared" si="91"/>
        <v>857000</v>
      </c>
      <c r="AN997" s="16">
        <f t="shared" si="95"/>
        <v>8.57</v>
      </c>
      <c r="AO997" s="3" t="s">
        <v>20</v>
      </c>
      <c r="AP997" s="3" t="s">
        <v>21</v>
      </c>
      <c r="AQ997" s="3" t="s">
        <v>53</v>
      </c>
      <c r="AR997" s="3" t="s">
        <v>47</v>
      </c>
      <c r="AS997" s="3" t="s">
        <v>4646</v>
      </c>
      <c r="AT997" s="3" t="s">
        <v>4646</v>
      </c>
      <c r="AU997" s="3" t="s">
        <v>4646</v>
      </c>
      <c r="AV997" s="3" t="s">
        <v>4646</v>
      </c>
      <c r="AW997" s="3" t="s">
        <v>4646</v>
      </c>
    </row>
    <row r="998" spans="1:49" x14ac:dyDescent="0.3">
      <c r="A998" s="3" t="s">
        <v>1712</v>
      </c>
      <c r="B998" s="4">
        <v>46295</v>
      </c>
      <c r="C998" s="4" t="str">
        <f t="shared" si="92"/>
        <v>Sep</v>
      </c>
      <c r="D998" s="4" t="str">
        <f t="shared" si="93"/>
        <v>2026</v>
      </c>
      <c r="E998" s="4">
        <v>46313</v>
      </c>
      <c r="F998" s="3" t="s">
        <v>23</v>
      </c>
      <c r="G998" s="3">
        <f t="shared" si="94"/>
        <v>18</v>
      </c>
      <c r="H998" s="3" t="s">
        <v>1042</v>
      </c>
      <c r="I998" s="3" t="str">
        <f>VLOOKUP($H998,Customers!$A$1:$I$721,2,FALSE)</f>
        <v>Komal Kapoor</v>
      </c>
      <c r="J998" s="3" t="str">
        <f>VLOOKUP($H998,Customers!$A$1:$I$721,3,FALSE)</f>
        <v>Female</v>
      </c>
      <c r="K998" s="3">
        <f>VLOOKUP($H998,Customers!$A$1:$I$721,4,FALSE)</f>
        <v>51</v>
      </c>
      <c r="L998" s="3" t="str">
        <f>VLOOKUP($H998,Customers!$A$1:$I$721,5,FALSE)</f>
        <v>Mysuru</v>
      </c>
      <c r="M998" s="3" t="str">
        <f>VLOOKUP($H998,Customers!$A$1:$I$721,6,FALSE)</f>
        <v>Karnataka</v>
      </c>
      <c r="N998" s="3" t="str">
        <f>VLOOKUP($H998,Customers!$A$1:$I$721,7,FALSE)</f>
        <v>Salaried - Private</v>
      </c>
      <c r="O998" s="3">
        <f>VLOOKUP($H998,Customers!$A$1:$I$721,8,FALSE)</f>
        <v>1630000</v>
      </c>
      <c r="P998" s="3" t="str">
        <f>VLOOKUP($H998,Customers!$A$1:$I$721,9,FALSE)</f>
        <v>Individual</v>
      </c>
      <c r="Q998" s="3" t="s">
        <v>103</v>
      </c>
      <c r="R998" s="3" t="str" cm="1">
        <f t="array" ref="R998:Y998">VLOOKUP($Q998,Cars[],{2,3,4,5,6,7,8,9},FALSE)</f>
        <v>Maruti Suzuki</v>
      </c>
      <c r="S998" s="3" t="str">
        <v>Ertiga</v>
      </c>
      <c r="T998" s="3" t="str">
        <v>MPV</v>
      </c>
      <c r="U998" s="3" t="str">
        <v>CNG</v>
      </c>
      <c r="V998" s="3" t="str">
        <v>Manual</v>
      </c>
      <c r="W998" s="3">
        <v>900000</v>
      </c>
      <c r="X998" s="3">
        <v>2022</v>
      </c>
      <c r="Y998" s="3">
        <v>3</v>
      </c>
      <c r="Z998" s="3" t="s">
        <v>126</v>
      </c>
      <c r="AA998" s="3" t="str">
        <f>VLOOKUP(Z998,Dealers[],5,FALSE)</f>
        <v>South</v>
      </c>
      <c r="AB998" s="3" t="str" cm="1">
        <f t="array" ref="AB998:AE998">VLOOKUP($Z998,Dealers[],{2,7,8,9},FALSE)</f>
        <v>Bengaluru Auto Hub</v>
      </c>
      <c r="AC998" s="3">
        <v>2013</v>
      </c>
      <c r="AD998" s="3">
        <v>12000</v>
      </c>
      <c r="AE998" s="3">
        <v>4.4000000000000004</v>
      </c>
      <c r="AF998" s="3" t="s">
        <v>127</v>
      </c>
      <c r="AG998" s="3" t="str">
        <f>VLOOKUP($AF998,SalesPerson[],2,FALSE)</f>
        <v>Yash Sharma</v>
      </c>
      <c r="AH998" s="3">
        <f>_xlfn.XLOOKUP(AG998,Salespersons!$B:$B,Salespersons!$G:$G,,0)</f>
        <v>5</v>
      </c>
      <c r="AI998" s="3" t="str">
        <f>_xlfn.XLOOKUP(AG998,Salespersons!$B:$B,Salespersons!$I:$I,,0)</f>
        <v>True</v>
      </c>
      <c r="AJ998" s="3" t="s">
        <v>75</v>
      </c>
      <c r="AK998" s="14">
        <f t="shared" si="90"/>
        <v>0</v>
      </c>
      <c r="AL998" s="5">
        <v>0</v>
      </c>
      <c r="AM998" s="5">
        <f t="shared" si="91"/>
        <v>900000</v>
      </c>
      <c r="AN998" s="16">
        <f t="shared" si="95"/>
        <v>9</v>
      </c>
      <c r="AO998" s="3" t="s">
        <v>20</v>
      </c>
      <c r="AP998" s="3" t="s">
        <v>21</v>
      </c>
      <c r="AQ998" s="3" t="s">
        <v>33</v>
      </c>
      <c r="AR998" s="3" t="s">
        <v>47</v>
      </c>
      <c r="AS998" s="3" t="s">
        <v>4646</v>
      </c>
      <c r="AT998" s="3" t="s">
        <v>4646</v>
      </c>
      <c r="AU998" s="3" t="s">
        <v>4646</v>
      </c>
      <c r="AV998" s="3" t="s">
        <v>4646</v>
      </c>
      <c r="AW998" s="3" t="s">
        <v>4646</v>
      </c>
    </row>
    <row r="999" spans="1:49" x14ac:dyDescent="0.3">
      <c r="A999" s="3" t="s">
        <v>1713</v>
      </c>
      <c r="B999" s="4">
        <v>46295</v>
      </c>
      <c r="C999" s="4" t="str">
        <f t="shared" si="92"/>
        <v>Sep</v>
      </c>
      <c r="D999" s="4" t="str">
        <f t="shared" si="93"/>
        <v>2026</v>
      </c>
      <c r="E999" s="4">
        <v>46315</v>
      </c>
      <c r="F999" s="3" t="s">
        <v>23</v>
      </c>
      <c r="G999" s="3">
        <f t="shared" si="94"/>
        <v>20</v>
      </c>
      <c r="H999" s="3" t="s">
        <v>1594</v>
      </c>
      <c r="I999" s="3" t="str">
        <f>VLOOKUP($H999,Customers!$A$1:$I$721,2,FALSE)</f>
        <v>Varun Mishra</v>
      </c>
      <c r="J999" s="3" t="str">
        <f>VLOOKUP($H999,Customers!$A$1:$I$721,3,FALSE)</f>
        <v>Male</v>
      </c>
      <c r="K999" s="3">
        <f>VLOOKUP($H999,Customers!$A$1:$I$721,4,FALSE)</f>
        <v>37</v>
      </c>
      <c r="L999" s="3" t="str">
        <f>VLOOKUP($H999,Customers!$A$1:$I$721,5,FALSE)</f>
        <v>Surat</v>
      </c>
      <c r="M999" s="3" t="str">
        <f>VLOOKUP($H999,Customers!$A$1:$I$721,6,FALSE)</f>
        <v>Gujarat</v>
      </c>
      <c r="N999" s="3" t="str">
        <f>VLOOKUP($H999,Customers!$A$1:$I$721,7,FALSE)</f>
        <v>Salaried - Private</v>
      </c>
      <c r="O999" s="3">
        <f>VLOOKUP($H999,Customers!$A$1:$I$721,8,FALSE)</f>
        <v>750000</v>
      </c>
      <c r="P999" s="3" t="str">
        <f>VLOOKUP($H999,Customers!$A$1:$I$721,9,FALSE)</f>
        <v>Individual</v>
      </c>
      <c r="Q999" s="3" t="s">
        <v>133</v>
      </c>
      <c r="R999" s="3" t="str" cm="1">
        <f t="array" ref="R999:Y999">VLOOKUP($Q999,Cars[],{2,3,4,5,6,7,8,9},FALSE)</f>
        <v>Skoda</v>
      </c>
      <c r="S999" s="3" t="str">
        <v>Slavia</v>
      </c>
      <c r="T999" s="3" t="str">
        <v>Sedan</v>
      </c>
      <c r="U999" s="3" t="str">
        <v>Petrol</v>
      </c>
      <c r="V999" s="3" t="str">
        <v>Automatic</v>
      </c>
      <c r="W999" s="3">
        <v>1300000</v>
      </c>
      <c r="X999" s="3">
        <v>2022</v>
      </c>
      <c r="Y999" s="3">
        <v>3</v>
      </c>
      <c r="Z999" s="3" t="s">
        <v>225</v>
      </c>
      <c r="AA999" s="3" t="str">
        <f>VLOOKUP(Z999,Dealers[],5,FALSE)</f>
        <v>West</v>
      </c>
      <c r="AB999" s="3" t="str" cm="1">
        <f t="array" ref="AB999:AE999">VLOOKUP($Z999,Dealers[],{2,7,8,9},FALSE)</f>
        <v>Surat Autoplex</v>
      </c>
      <c r="AC999" s="3">
        <v>2010</v>
      </c>
      <c r="AD999" s="3">
        <v>10000</v>
      </c>
      <c r="AE999" s="3">
        <v>4.4000000000000004</v>
      </c>
      <c r="AF999" s="3" t="s">
        <v>240</v>
      </c>
      <c r="AG999" s="3" t="str">
        <f>VLOOKUP($AF999,SalesPerson[],2,FALSE)</f>
        <v>Vivek Mehta</v>
      </c>
      <c r="AH999" s="3">
        <f>_xlfn.XLOOKUP(AG999,Salespersons!$B:$B,Salespersons!$G:$G,,0)</f>
        <v>4</v>
      </c>
      <c r="AI999" s="3" t="str">
        <f>_xlfn.XLOOKUP(AG999,Salespersons!$B:$B,Salespersons!$I:$I,,0)</f>
        <v>True</v>
      </c>
      <c r="AJ999" s="3" t="s">
        <v>30</v>
      </c>
      <c r="AK999" s="14">
        <f t="shared" si="90"/>
        <v>4.6153846153846156E-2</v>
      </c>
      <c r="AL999" s="5">
        <v>60000</v>
      </c>
      <c r="AM999" s="5">
        <f t="shared" si="91"/>
        <v>1240000</v>
      </c>
      <c r="AN999" s="16">
        <f t="shared" si="95"/>
        <v>12.4</v>
      </c>
      <c r="AO999" s="3" t="s">
        <v>95</v>
      </c>
      <c r="AP999" s="3" t="s">
        <v>100</v>
      </c>
      <c r="AQ999" s="3" t="s">
        <v>119</v>
      </c>
      <c r="AR999" s="3" t="s">
        <v>24</v>
      </c>
      <c r="AS999" s="3" t="str" cm="1">
        <f t="array" ref="AS999:AW999">VLOOKUP($A999,Feedback[],{2,4,5,6,7},FALSE)</f>
        <v>FB0506</v>
      </c>
      <c r="AT999" s="3">
        <v>4</v>
      </c>
      <c r="AU999" s="3">
        <v>10</v>
      </c>
      <c r="AV999" s="3" t="str">
        <v>Phone</v>
      </c>
      <c r="AW999" s="3" t="str">
        <v>None</v>
      </c>
    </row>
    <row r="1000" spans="1:49" x14ac:dyDescent="0.3">
      <c r="A1000" s="3" t="s">
        <v>1714</v>
      </c>
      <c r="B1000" s="4">
        <v>46295</v>
      </c>
      <c r="C1000" s="4" t="str">
        <f t="shared" si="92"/>
        <v>Sep</v>
      </c>
      <c r="D1000" s="4" t="str">
        <f t="shared" si="93"/>
        <v>2026</v>
      </c>
      <c r="E1000" s="3"/>
      <c r="F1000" s="3" t="s">
        <v>1694</v>
      </c>
      <c r="G1000" s="3" t="str">
        <f t="shared" si="94"/>
        <v/>
      </c>
      <c r="H1000" s="3" t="s">
        <v>1107</v>
      </c>
      <c r="I1000" s="3" t="str">
        <f>VLOOKUP($H1000,Customers!$A$1:$I$721,2,FALSE)</f>
        <v>Gaurav Iyer</v>
      </c>
      <c r="J1000" s="3" t="str">
        <f>VLOOKUP($H1000,Customers!$A$1:$I$721,3,FALSE)</f>
        <v>Male</v>
      </c>
      <c r="K1000" s="3">
        <f>VLOOKUP($H1000,Customers!$A$1:$I$721,4,FALSE)</f>
        <v>23</v>
      </c>
      <c r="L1000" s="3" t="str">
        <f>VLOOKUP($H1000,Customers!$A$1:$I$721,5,FALSE)</f>
        <v>Hyderabad</v>
      </c>
      <c r="M1000" s="3" t="str">
        <f>VLOOKUP($H1000,Customers!$A$1:$I$721,6,FALSE)</f>
        <v>Telangana</v>
      </c>
      <c r="N1000" s="3" t="str">
        <f>VLOOKUP($H1000,Customers!$A$1:$I$721,7,FALSE)</f>
        <v>Salaried - Private</v>
      </c>
      <c r="O1000" s="3">
        <f>VLOOKUP($H1000,Customers!$A$1:$I$721,8,FALSE)</f>
        <v>1640000</v>
      </c>
      <c r="P1000" s="3" t="str">
        <f>VLOOKUP($H1000,Customers!$A$1:$I$721,9,FALSE)</f>
        <v>Individual</v>
      </c>
      <c r="Q1000" s="3" t="s">
        <v>138</v>
      </c>
      <c r="R1000" s="3" t="str" cm="1">
        <f t="array" ref="R1000:Y1000">VLOOKUP($Q1000,Cars[],{2,3,4,5,6,7,8,9},FALSE)</f>
        <v>Tata</v>
      </c>
      <c r="S1000" s="3" t="str">
        <v>Nexon</v>
      </c>
      <c r="T1000" s="3" t="str">
        <v>SUV</v>
      </c>
      <c r="U1000" s="3" t="str">
        <v>Diesel</v>
      </c>
      <c r="V1000" s="3" t="str">
        <v>Manual</v>
      </c>
      <c r="W1000" s="3">
        <v>950000</v>
      </c>
      <c r="X1000" s="3">
        <v>2023</v>
      </c>
      <c r="Y1000" s="3">
        <v>3</v>
      </c>
      <c r="Z1000" s="3" t="s">
        <v>68</v>
      </c>
      <c r="AA1000" s="3" t="str">
        <f>VLOOKUP(Z1000,Dealers[],5,FALSE)</f>
        <v>South</v>
      </c>
      <c r="AB1000" s="3" t="str" cm="1">
        <f t="array" ref="AB1000:AE1000">VLOOKUP($Z1000,Dealers[],{2,7,8,9},FALSE)</f>
        <v>Hyderabad Automobiles</v>
      </c>
      <c r="AC1000" s="3">
        <v>2019</v>
      </c>
      <c r="AD1000" s="3">
        <v>4500</v>
      </c>
      <c r="AE1000" s="3">
        <v>3.8</v>
      </c>
      <c r="AF1000" s="3" t="s">
        <v>831</v>
      </c>
      <c r="AG1000" s="3" t="str">
        <f>VLOOKUP($AF1000,SalesPerson[],2,FALSE)</f>
        <v>Vivek Das</v>
      </c>
      <c r="AH1000" s="3">
        <f>_xlfn.XLOOKUP(AG1000,Salespersons!$B:$B,Salespersons!$G:$G,,0)</f>
        <v>8</v>
      </c>
      <c r="AI1000" s="3" t="str">
        <f>_xlfn.XLOOKUP(AG1000,Salespersons!$B:$B,Salespersons!$I:$I,,0)</f>
        <v>False</v>
      </c>
      <c r="AJ1000" s="3" t="s">
        <v>78</v>
      </c>
      <c r="AK1000" s="14">
        <f t="shared" si="90"/>
        <v>8.4210526315789472E-3</v>
      </c>
      <c r="AL1000" s="5">
        <v>8000</v>
      </c>
      <c r="AM1000" s="5">
        <f t="shared" si="91"/>
        <v>942000</v>
      </c>
      <c r="AN1000" s="16">
        <f t="shared" si="95"/>
        <v>9.42</v>
      </c>
      <c r="AO1000" s="3" t="s">
        <v>20</v>
      </c>
      <c r="AP1000" s="3" t="s">
        <v>21</v>
      </c>
      <c r="AQ1000" s="3" t="s">
        <v>86</v>
      </c>
      <c r="AR1000" s="3" t="s">
        <v>24</v>
      </c>
      <c r="AS1000" s="3" t="s">
        <v>4646</v>
      </c>
      <c r="AT1000" s="3" t="s">
        <v>4646</v>
      </c>
      <c r="AU1000" s="3" t="s">
        <v>4646</v>
      </c>
      <c r="AV1000" s="3" t="s">
        <v>4646</v>
      </c>
      <c r="AW1000" s="3" t="s">
        <v>4646</v>
      </c>
    </row>
    <row r="1001" spans="1:49" x14ac:dyDescent="0.3">
      <c r="A1001" s="3" t="s">
        <v>1715</v>
      </c>
      <c r="B1001" s="4">
        <v>46295</v>
      </c>
      <c r="C1001" s="4" t="str">
        <f t="shared" si="92"/>
        <v>Sep</v>
      </c>
      <c r="D1001" s="4" t="str">
        <f t="shared" si="93"/>
        <v>2026</v>
      </c>
      <c r="E1001" s="4">
        <v>46302</v>
      </c>
      <c r="F1001" s="3" t="s">
        <v>23</v>
      </c>
      <c r="G1001" s="3">
        <f t="shared" si="94"/>
        <v>7</v>
      </c>
      <c r="H1001" s="3" t="s">
        <v>1716</v>
      </c>
      <c r="I1001" s="3" t="str">
        <f>VLOOKUP($H1001,Customers!$A$1:$I$721,2,FALSE)</f>
        <v>Ravi Rao</v>
      </c>
      <c r="J1001" s="3" t="str">
        <f>VLOOKUP($H1001,Customers!$A$1:$I$721,3,FALSE)</f>
        <v>Male</v>
      </c>
      <c r="K1001" s="3">
        <f>VLOOKUP($H1001,Customers!$A$1:$I$721,4,FALSE)</f>
        <v>21</v>
      </c>
      <c r="L1001" s="3" t="str">
        <f>VLOOKUP($H1001,Customers!$A$1:$I$721,5,FALSE)</f>
        <v>Indore</v>
      </c>
      <c r="M1001" s="3" t="str">
        <f>VLOOKUP($H1001,Customers!$A$1:$I$721,6,FALSE)</f>
        <v>Madhya Pradesh</v>
      </c>
      <c r="N1001" s="3" t="str">
        <f>VLOOKUP($H1001,Customers!$A$1:$I$721,7,FALSE)</f>
        <v>Business Owner</v>
      </c>
      <c r="O1001" s="3">
        <f>VLOOKUP($H1001,Customers!$A$1:$I$721,8,FALSE)</f>
        <v>1610000</v>
      </c>
      <c r="P1001" s="3" t="str">
        <f>VLOOKUP($H1001,Customers!$A$1:$I$721,9,FALSE)</f>
        <v>Corporate</v>
      </c>
      <c r="Q1001" s="3" t="s">
        <v>379</v>
      </c>
      <c r="R1001" s="3" t="str" cm="1">
        <f t="array" ref="R1001:Y1001">VLOOKUP($Q1001,Cars[],{2,3,4,5,6,7,8,9},FALSE)</f>
        <v>Mahindra</v>
      </c>
      <c r="S1001" s="3" t="str">
        <v>Scorpio-N</v>
      </c>
      <c r="T1001" s="3" t="str">
        <v>SUV</v>
      </c>
      <c r="U1001" s="3" t="str">
        <v>Diesel</v>
      </c>
      <c r="V1001" s="3" t="str">
        <v>Automatic</v>
      </c>
      <c r="W1001" s="3">
        <v>1500000</v>
      </c>
      <c r="X1001" s="3">
        <v>2022</v>
      </c>
      <c r="Y1001" s="3">
        <v>4</v>
      </c>
      <c r="Z1001" s="3" t="s">
        <v>73</v>
      </c>
      <c r="AA1001" s="3" t="str">
        <f>VLOOKUP(Z1001,Dealers[],5,FALSE)</f>
        <v>Central</v>
      </c>
      <c r="AB1001" s="3" t="str" cm="1">
        <f t="array" ref="AB1001:AE1001">VLOOKUP($Z1001,Dealers[],{2,7,8,9},FALSE)</f>
        <v>Indore Wheels</v>
      </c>
      <c r="AC1001" s="3">
        <v>2019</v>
      </c>
      <c r="AD1001" s="3">
        <v>3000</v>
      </c>
      <c r="AE1001" s="3">
        <v>4.7</v>
      </c>
      <c r="AF1001" s="3" t="s">
        <v>74</v>
      </c>
      <c r="AG1001" s="3" t="str">
        <f>VLOOKUP($AF1001,SalesPerson[],2,FALSE)</f>
        <v>Kunal Shah</v>
      </c>
      <c r="AH1001" s="3">
        <f>_xlfn.XLOOKUP(AG1001,Salespersons!$B:$B,Salespersons!$G:$G,,0)</f>
        <v>8</v>
      </c>
      <c r="AI1001" s="3" t="str">
        <f>_xlfn.XLOOKUP(AG1001,Salespersons!$B:$B,Salespersons!$I:$I,,0)</f>
        <v>True</v>
      </c>
      <c r="AJ1001" s="3" t="s">
        <v>78</v>
      </c>
      <c r="AK1001" s="14">
        <f t="shared" si="90"/>
        <v>2.5999999999999999E-2</v>
      </c>
      <c r="AL1001" s="5">
        <v>39000</v>
      </c>
      <c r="AM1001" s="5">
        <f t="shared" si="91"/>
        <v>1461000</v>
      </c>
      <c r="AN1001" s="16">
        <f t="shared" si="95"/>
        <v>14.61</v>
      </c>
      <c r="AO1001" s="3" t="s">
        <v>202</v>
      </c>
      <c r="AP1001" s="3" t="s">
        <v>180</v>
      </c>
      <c r="AQ1001" s="3" t="s">
        <v>122</v>
      </c>
      <c r="AR1001" s="3" t="s">
        <v>24</v>
      </c>
      <c r="AS1001" s="3" t="s">
        <v>4646</v>
      </c>
      <c r="AT1001" s="3" t="s">
        <v>4646</v>
      </c>
      <c r="AU1001" s="3" t="s">
        <v>4646</v>
      </c>
      <c r="AV1001" s="3" t="s">
        <v>4646</v>
      </c>
      <c r="AW1001" s="3" t="s">
        <v>4646</v>
      </c>
    </row>
    <row r="1003" spans="1:49" x14ac:dyDescent="0.3">
      <c r="AG1003" s="26"/>
    </row>
  </sheetData>
  <autoFilter ref="A1:AW1001" xr:uid="{00000000-0009-0000-0000-000000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721"/>
  <sheetViews>
    <sheetView workbookViewId="0">
      <pane ySplit="1" topLeftCell="A2" activePane="bottomLeft" state="frozen"/>
      <selection pane="bottomLeft" activeCell="B1" sqref="B1:I1"/>
    </sheetView>
  </sheetViews>
  <sheetFormatPr defaultRowHeight="14.4" x14ac:dyDescent="0.3"/>
  <cols>
    <col min="1" max="1" width="16.77734375" bestFit="1" customWidth="1"/>
    <col min="2" max="2" width="20" bestFit="1" customWidth="1"/>
    <col min="3" max="3" width="11.88671875" bestFit="1" customWidth="1"/>
    <col min="4" max="4" width="8.77734375" bestFit="1" customWidth="1"/>
    <col min="5" max="5" width="12" bestFit="1" customWidth="1"/>
    <col min="6" max="6" width="14.88671875" bestFit="1" customWidth="1"/>
    <col min="7" max="7" width="23.6640625" bestFit="1" customWidth="1"/>
    <col min="8" max="8" width="23" bestFit="1" customWidth="1"/>
    <col min="9" max="9" width="19.33203125" bestFit="1" customWidth="1"/>
    <col min="10" max="10" width="11" bestFit="1" customWidth="1"/>
    <col min="11" max="11" width="18" bestFit="1" customWidth="1"/>
    <col min="12" max="12" width="31.88671875" bestFit="1" customWidth="1"/>
  </cols>
  <sheetData>
    <row r="1" spans="1:33" x14ac:dyDescent="0.3">
      <c r="A1" s="1" t="s">
        <v>2</v>
      </c>
      <c r="B1" s="1" t="s">
        <v>1717</v>
      </c>
      <c r="C1" s="1" t="s">
        <v>1718</v>
      </c>
      <c r="D1" s="1" t="s">
        <v>1719</v>
      </c>
      <c r="E1" s="1" t="s">
        <v>1720</v>
      </c>
      <c r="F1" s="1" t="s">
        <v>1721</v>
      </c>
      <c r="G1" s="1" t="s">
        <v>1722</v>
      </c>
      <c r="H1" s="1" t="s">
        <v>1723</v>
      </c>
      <c r="I1" s="1" t="s">
        <v>1724</v>
      </c>
      <c r="J1" s="1" t="s">
        <v>1725</v>
      </c>
      <c r="K1" s="1" t="s">
        <v>1726</v>
      </c>
      <c r="L1" s="1" t="s">
        <v>1727</v>
      </c>
    </row>
    <row r="2" spans="1:33" x14ac:dyDescent="0.3">
      <c r="A2" s="3" t="s">
        <v>1728</v>
      </c>
      <c r="B2" s="3" t="s">
        <v>1729</v>
      </c>
      <c r="C2" s="3" t="s">
        <v>1730</v>
      </c>
      <c r="D2" s="3">
        <v>40</v>
      </c>
      <c r="E2" s="3" t="s">
        <v>1731</v>
      </c>
      <c r="F2" s="3" t="s">
        <v>1732</v>
      </c>
      <c r="G2" s="3" t="s">
        <v>1733</v>
      </c>
      <c r="H2" s="5">
        <v>1950000</v>
      </c>
      <c r="I2" s="3" t="s">
        <v>1734</v>
      </c>
      <c r="J2" s="3" t="s">
        <v>1735</v>
      </c>
      <c r="K2" s="3" t="s">
        <v>1736</v>
      </c>
      <c r="L2" s="3" t="s">
        <v>1737</v>
      </c>
    </row>
    <row r="3" spans="1:33" x14ac:dyDescent="0.3">
      <c r="A3" s="3" t="s">
        <v>546</v>
      </c>
      <c r="B3" s="3" t="s">
        <v>1738</v>
      </c>
      <c r="C3" s="3" t="s">
        <v>1730</v>
      </c>
      <c r="D3" s="3">
        <v>28</v>
      </c>
      <c r="E3" s="3" t="s">
        <v>1739</v>
      </c>
      <c r="F3" s="3" t="s">
        <v>1740</v>
      </c>
      <c r="G3" s="3" t="s">
        <v>1741</v>
      </c>
      <c r="H3" s="5">
        <v>710000</v>
      </c>
      <c r="I3" s="3" t="s">
        <v>1734</v>
      </c>
      <c r="J3" s="3" t="s">
        <v>1742</v>
      </c>
      <c r="K3" s="3" t="s">
        <v>1743</v>
      </c>
      <c r="L3" s="3" t="s">
        <v>1744</v>
      </c>
    </row>
    <row r="4" spans="1:33" x14ac:dyDescent="0.3">
      <c r="A4" s="3" t="s">
        <v>423</v>
      </c>
      <c r="B4" s="3" t="s">
        <v>1745</v>
      </c>
      <c r="C4" s="3" t="s">
        <v>1746</v>
      </c>
      <c r="D4" s="3">
        <v>39</v>
      </c>
      <c r="E4" s="3" t="s">
        <v>1747</v>
      </c>
      <c r="F4" s="3" t="s">
        <v>1748</v>
      </c>
      <c r="G4" s="3" t="s">
        <v>1749</v>
      </c>
      <c r="H4" s="5">
        <v>1640000</v>
      </c>
      <c r="I4" s="3" t="s">
        <v>1734</v>
      </c>
      <c r="J4" s="3" t="s">
        <v>1750</v>
      </c>
      <c r="K4" s="3" t="s">
        <v>1743</v>
      </c>
      <c r="L4" s="3" t="s">
        <v>1751</v>
      </c>
    </row>
    <row r="5" spans="1:33" x14ac:dyDescent="0.3">
      <c r="A5" s="3" t="s">
        <v>387</v>
      </c>
      <c r="B5" s="3" t="s">
        <v>1752</v>
      </c>
      <c r="C5" s="3" t="s">
        <v>1730</v>
      </c>
      <c r="D5" s="3">
        <v>25</v>
      </c>
      <c r="E5" s="3" t="s">
        <v>1753</v>
      </c>
      <c r="F5" s="3" t="s">
        <v>1740</v>
      </c>
      <c r="G5" s="3" t="s">
        <v>1754</v>
      </c>
      <c r="H5" s="5">
        <v>1080000</v>
      </c>
      <c r="I5" s="3" t="s">
        <v>1734</v>
      </c>
      <c r="J5" s="3" t="s">
        <v>1755</v>
      </c>
      <c r="K5" s="3" t="s">
        <v>1736</v>
      </c>
      <c r="L5" s="3" t="s">
        <v>1756</v>
      </c>
    </row>
    <row r="6" spans="1:33" x14ac:dyDescent="0.3">
      <c r="A6" s="3" t="s">
        <v>518</v>
      </c>
      <c r="B6" s="3" t="s">
        <v>1757</v>
      </c>
      <c r="C6" s="3" t="s">
        <v>1746</v>
      </c>
      <c r="D6" s="3">
        <v>27</v>
      </c>
      <c r="E6" s="3" t="s">
        <v>1758</v>
      </c>
      <c r="F6" s="3" t="s">
        <v>1759</v>
      </c>
      <c r="G6" s="3" t="s">
        <v>1754</v>
      </c>
      <c r="H6" s="5">
        <v>870000</v>
      </c>
      <c r="I6" s="3" t="s">
        <v>1734</v>
      </c>
      <c r="J6" s="3" t="s">
        <v>1760</v>
      </c>
      <c r="K6" s="3" t="s">
        <v>1736</v>
      </c>
      <c r="L6" s="3" t="s">
        <v>1761</v>
      </c>
    </row>
    <row r="7" spans="1:33" x14ac:dyDescent="0.3">
      <c r="A7" s="3" t="s">
        <v>349</v>
      </c>
      <c r="B7" s="3" t="s">
        <v>1762</v>
      </c>
      <c r="C7" s="3" t="s">
        <v>1746</v>
      </c>
      <c r="D7" s="3">
        <v>38</v>
      </c>
      <c r="E7" s="3" t="s">
        <v>1763</v>
      </c>
      <c r="F7" s="3" t="s">
        <v>1764</v>
      </c>
      <c r="G7" s="3" t="s">
        <v>1765</v>
      </c>
      <c r="H7" s="5">
        <v>2720000</v>
      </c>
      <c r="I7" s="3" t="s">
        <v>1734</v>
      </c>
      <c r="J7" s="3" t="s">
        <v>1766</v>
      </c>
      <c r="K7" s="3" t="s">
        <v>1736</v>
      </c>
      <c r="L7" s="3" t="s">
        <v>1767</v>
      </c>
    </row>
    <row r="8" spans="1:33" x14ac:dyDescent="0.3">
      <c r="A8" s="3" t="s">
        <v>573</v>
      </c>
      <c r="B8" s="3" t="s">
        <v>1768</v>
      </c>
      <c r="C8" s="3" t="s">
        <v>1746</v>
      </c>
      <c r="D8" s="3">
        <v>44</v>
      </c>
      <c r="E8" s="3" t="s">
        <v>1769</v>
      </c>
      <c r="F8" s="3" t="s">
        <v>1769</v>
      </c>
      <c r="G8" s="3" t="s">
        <v>1770</v>
      </c>
      <c r="H8" s="5">
        <v>1500000</v>
      </c>
      <c r="I8" s="3" t="s">
        <v>1734</v>
      </c>
      <c r="J8" s="3" t="s">
        <v>1771</v>
      </c>
      <c r="K8" s="3" t="s">
        <v>1736</v>
      </c>
      <c r="L8" s="3" t="s">
        <v>1772</v>
      </c>
    </row>
    <row r="9" spans="1:33" x14ac:dyDescent="0.3">
      <c r="A9" s="3" t="s">
        <v>1616</v>
      </c>
      <c r="B9" s="3" t="s">
        <v>1773</v>
      </c>
      <c r="C9" s="3" t="s">
        <v>1746</v>
      </c>
      <c r="D9" s="3">
        <v>42</v>
      </c>
      <c r="E9" s="3" t="s">
        <v>1774</v>
      </c>
      <c r="F9" s="3" t="s">
        <v>1775</v>
      </c>
      <c r="G9" s="3" t="s">
        <v>1733</v>
      </c>
      <c r="H9" s="5">
        <v>1900000</v>
      </c>
      <c r="I9" s="3" t="s">
        <v>1734</v>
      </c>
      <c r="J9" s="3" t="s">
        <v>1776</v>
      </c>
      <c r="K9" s="3" t="s">
        <v>1736</v>
      </c>
      <c r="L9" s="3" t="s">
        <v>1777</v>
      </c>
    </row>
    <row r="10" spans="1:33" x14ac:dyDescent="0.3">
      <c r="A10" s="3" t="s">
        <v>1622</v>
      </c>
      <c r="B10" s="3" t="s">
        <v>1778</v>
      </c>
      <c r="C10" s="3" t="s">
        <v>1746</v>
      </c>
      <c r="D10" s="3">
        <v>36</v>
      </c>
      <c r="E10" s="3" t="s">
        <v>1779</v>
      </c>
      <c r="F10" s="3" t="s">
        <v>1779</v>
      </c>
      <c r="G10" s="3" t="s">
        <v>1770</v>
      </c>
      <c r="H10" s="5">
        <v>1270000</v>
      </c>
      <c r="I10" s="3" t="s">
        <v>1734</v>
      </c>
      <c r="J10" s="3" t="s">
        <v>1780</v>
      </c>
      <c r="K10" s="3" t="s">
        <v>1736</v>
      </c>
      <c r="L10" s="3" t="s">
        <v>1781</v>
      </c>
      <c r="Z10" s="6"/>
      <c r="AA10" s="6"/>
      <c r="AB10" s="6"/>
      <c r="AC10" s="6"/>
      <c r="AD10" s="6"/>
      <c r="AE10" s="6"/>
      <c r="AF10" s="6"/>
      <c r="AG10" s="6"/>
    </row>
    <row r="11" spans="1:33" x14ac:dyDescent="0.3">
      <c r="A11" s="3" t="s">
        <v>129</v>
      </c>
      <c r="B11" s="3" t="s">
        <v>1782</v>
      </c>
      <c r="C11" s="3" t="s">
        <v>1730</v>
      </c>
      <c r="D11" s="3">
        <v>21</v>
      </c>
      <c r="E11" s="3" t="s">
        <v>1783</v>
      </c>
      <c r="F11" s="3" t="s">
        <v>1784</v>
      </c>
      <c r="G11" s="3" t="s">
        <v>1785</v>
      </c>
      <c r="H11" s="5">
        <v>590000</v>
      </c>
      <c r="I11" s="3" t="s">
        <v>1734</v>
      </c>
      <c r="J11" s="3" t="s">
        <v>1786</v>
      </c>
      <c r="K11" s="3" t="s">
        <v>1743</v>
      </c>
      <c r="L11" s="3" t="s">
        <v>1787</v>
      </c>
    </row>
    <row r="12" spans="1:33" x14ac:dyDescent="0.3">
      <c r="A12" s="3" t="s">
        <v>170</v>
      </c>
      <c r="B12" s="3" t="s">
        <v>1788</v>
      </c>
      <c r="C12" s="3" t="s">
        <v>1746</v>
      </c>
      <c r="D12" s="3">
        <v>29</v>
      </c>
      <c r="E12" s="3" t="s">
        <v>1789</v>
      </c>
      <c r="F12" s="3" t="s">
        <v>1790</v>
      </c>
      <c r="G12" s="3" t="s">
        <v>1741</v>
      </c>
      <c r="H12" s="5">
        <v>660000</v>
      </c>
      <c r="I12" s="3" t="s">
        <v>1734</v>
      </c>
      <c r="J12" s="3" t="s">
        <v>1791</v>
      </c>
      <c r="K12" s="3" t="s">
        <v>1736</v>
      </c>
      <c r="L12" s="3" t="s">
        <v>1792</v>
      </c>
    </row>
    <row r="13" spans="1:33" x14ac:dyDescent="0.3">
      <c r="A13" s="3" t="s">
        <v>492</v>
      </c>
      <c r="B13" s="3" t="s">
        <v>1793</v>
      </c>
      <c r="C13" s="3" t="s">
        <v>1746</v>
      </c>
      <c r="D13" s="3">
        <v>36</v>
      </c>
      <c r="E13" s="3" t="s">
        <v>1783</v>
      </c>
      <c r="F13" s="3" t="s">
        <v>1784</v>
      </c>
      <c r="G13" s="3" t="s">
        <v>1733</v>
      </c>
      <c r="H13" s="5">
        <v>2110000</v>
      </c>
      <c r="I13" s="3" t="s">
        <v>1794</v>
      </c>
      <c r="J13" s="3" t="s">
        <v>1795</v>
      </c>
      <c r="K13" s="3" t="s">
        <v>1736</v>
      </c>
      <c r="L13" s="3" t="s">
        <v>1796</v>
      </c>
    </row>
    <row r="14" spans="1:33" x14ac:dyDescent="0.3">
      <c r="A14" s="3" t="s">
        <v>428</v>
      </c>
      <c r="B14" s="3" t="s">
        <v>1738</v>
      </c>
      <c r="C14" s="3" t="s">
        <v>1730</v>
      </c>
      <c r="D14" s="3">
        <v>34</v>
      </c>
      <c r="E14" s="3" t="s">
        <v>1797</v>
      </c>
      <c r="F14" s="3" t="s">
        <v>1798</v>
      </c>
      <c r="G14" s="3" t="s">
        <v>1770</v>
      </c>
      <c r="H14" s="5">
        <v>1000000</v>
      </c>
      <c r="I14" s="3" t="s">
        <v>1734</v>
      </c>
      <c r="J14" s="3" t="s">
        <v>1799</v>
      </c>
      <c r="K14" s="3" t="s">
        <v>1736</v>
      </c>
      <c r="L14" s="3" t="s">
        <v>1800</v>
      </c>
    </row>
    <row r="15" spans="1:33" x14ac:dyDescent="0.3">
      <c r="A15" s="3" t="s">
        <v>1801</v>
      </c>
      <c r="B15" s="3" t="s">
        <v>1802</v>
      </c>
      <c r="C15" s="3" t="s">
        <v>1746</v>
      </c>
      <c r="D15" s="3">
        <v>40</v>
      </c>
      <c r="E15" s="3" t="s">
        <v>1747</v>
      </c>
      <c r="F15" s="3" t="s">
        <v>1748</v>
      </c>
      <c r="G15" s="3" t="s">
        <v>1749</v>
      </c>
      <c r="H15" s="5">
        <v>1670000</v>
      </c>
      <c r="I15" s="3" t="s">
        <v>1734</v>
      </c>
      <c r="J15" s="3" t="s">
        <v>1803</v>
      </c>
      <c r="K15" s="3" t="s">
        <v>1743</v>
      </c>
      <c r="L15" s="3" t="s">
        <v>1804</v>
      </c>
    </row>
    <row r="16" spans="1:33" x14ac:dyDescent="0.3">
      <c r="A16" s="3" t="s">
        <v>1805</v>
      </c>
      <c r="B16" s="3" t="s">
        <v>1806</v>
      </c>
      <c r="C16" s="3" t="s">
        <v>1730</v>
      </c>
      <c r="D16" s="3">
        <v>33</v>
      </c>
      <c r="E16" s="3" t="s">
        <v>1753</v>
      </c>
      <c r="F16" s="3" t="s">
        <v>1740</v>
      </c>
      <c r="G16" s="3" t="s">
        <v>1733</v>
      </c>
      <c r="H16" s="5">
        <v>2410000</v>
      </c>
      <c r="I16" s="3" t="s">
        <v>1794</v>
      </c>
      <c r="J16" s="3" t="s">
        <v>1807</v>
      </c>
      <c r="K16" s="3" t="s">
        <v>1743</v>
      </c>
      <c r="L16" s="3" t="s">
        <v>1808</v>
      </c>
    </row>
    <row r="17" spans="1:12" x14ac:dyDescent="0.3">
      <c r="A17" s="3" t="s">
        <v>1809</v>
      </c>
      <c r="B17" s="3" t="s">
        <v>1810</v>
      </c>
      <c r="C17" s="3" t="s">
        <v>1746</v>
      </c>
      <c r="D17" s="3">
        <v>52</v>
      </c>
      <c r="E17" s="3" t="s">
        <v>1797</v>
      </c>
      <c r="F17" s="3" t="s">
        <v>1798</v>
      </c>
      <c r="G17" s="3" t="s">
        <v>1754</v>
      </c>
      <c r="H17" s="5">
        <v>740000</v>
      </c>
      <c r="I17" s="3" t="s">
        <v>1734</v>
      </c>
      <c r="J17" s="3" t="s">
        <v>1811</v>
      </c>
      <c r="K17" s="3" t="s">
        <v>1743</v>
      </c>
      <c r="L17" s="3" t="s">
        <v>1812</v>
      </c>
    </row>
    <row r="18" spans="1:12" x14ac:dyDescent="0.3">
      <c r="A18" s="3" t="s">
        <v>1183</v>
      </c>
      <c r="B18" s="3" t="s">
        <v>1813</v>
      </c>
      <c r="C18" s="3" t="s">
        <v>1746</v>
      </c>
      <c r="D18" s="3">
        <v>35</v>
      </c>
      <c r="E18" s="3" t="s">
        <v>1814</v>
      </c>
      <c r="F18" s="3" t="s">
        <v>1815</v>
      </c>
      <c r="G18" s="3" t="s">
        <v>1754</v>
      </c>
      <c r="H18" s="5">
        <v>870000</v>
      </c>
      <c r="I18" s="3" t="s">
        <v>1734</v>
      </c>
      <c r="J18" s="3" t="s">
        <v>1816</v>
      </c>
      <c r="K18" s="3" t="s">
        <v>1736</v>
      </c>
      <c r="L18" s="3" t="s">
        <v>1817</v>
      </c>
    </row>
    <row r="19" spans="1:12" x14ac:dyDescent="0.3">
      <c r="A19" s="3" t="s">
        <v>1131</v>
      </c>
      <c r="B19" s="3" t="s">
        <v>1818</v>
      </c>
      <c r="C19" s="3" t="s">
        <v>1730</v>
      </c>
      <c r="D19" s="3">
        <v>38</v>
      </c>
      <c r="E19" s="3" t="s">
        <v>1731</v>
      </c>
      <c r="F19" s="3" t="s">
        <v>1732</v>
      </c>
      <c r="G19" s="3" t="s">
        <v>1770</v>
      </c>
      <c r="H19" s="5">
        <v>2720000</v>
      </c>
      <c r="I19" s="3" t="s">
        <v>1734</v>
      </c>
      <c r="J19" s="3" t="s">
        <v>1819</v>
      </c>
      <c r="K19" s="3" t="s">
        <v>1736</v>
      </c>
      <c r="L19" s="3" t="s">
        <v>1820</v>
      </c>
    </row>
    <row r="20" spans="1:12" x14ac:dyDescent="0.3">
      <c r="A20" s="3" t="s">
        <v>1821</v>
      </c>
      <c r="B20" s="3" t="s">
        <v>1822</v>
      </c>
      <c r="C20" s="3" t="s">
        <v>1746</v>
      </c>
      <c r="D20" s="3">
        <v>43</v>
      </c>
      <c r="E20" s="3" t="s">
        <v>1823</v>
      </c>
      <c r="F20" s="3" t="s">
        <v>1824</v>
      </c>
      <c r="G20" s="3" t="s">
        <v>1825</v>
      </c>
      <c r="H20" s="5">
        <v>1260000</v>
      </c>
      <c r="I20" s="3" t="s">
        <v>1734</v>
      </c>
      <c r="J20" s="3" t="s">
        <v>1826</v>
      </c>
      <c r="K20" s="3" t="s">
        <v>1736</v>
      </c>
      <c r="L20" s="3" t="s">
        <v>1827</v>
      </c>
    </row>
    <row r="21" spans="1:12" x14ac:dyDescent="0.3">
      <c r="A21" s="3" t="s">
        <v>1638</v>
      </c>
      <c r="B21" s="3" t="s">
        <v>1828</v>
      </c>
      <c r="C21" s="3" t="s">
        <v>1746</v>
      </c>
      <c r="D21" s="3">
        <v>40</v>
      </c>
      <c r="E21" s="3" t="s">
        <v>1783</v>
      </c>
      <c r="F21" s="3" t="s">
        <v>1784</v>
      </c>
      <c r="G21" s="3" t="s">
        <v>1770</v>
      </c>
      <c r="H21" s="5">
        <v>2740000</v>
      </c>
      <c r="I21" s="3" t="s">
        <v>1734</v>
      </c>
      <c r="J21" s="3" t="s">
        <v>1829</v>
      </c>
      <c r="K21" s="3" t="s">
        <v>1736</v>
      </c>
      <c r="L21" s="3" t="s">
        <v>1830</v>
      </c>
    </row>
    <row r="22" spans="1:12" x14ac:dyDescent="0.3">
      <c r="A22" s="3" t="s">
        <v>1413</v>
      </c>
      <c r="B22" s="3" t="s">
        <v>1831</v>
      </c>
      <c r="C22" s="3" t="s">
        <v>1746</v>
      </c>
      <c r="D22" s="3">
        <v>34</v>
      </c>
      <c r="E22" s="3" t="s">
        <v>1774</v>
      </c>
      <c r="F22" s="3" t="s">
        <v>1775</v>
      </c>
      <c r="G22" s="3" t="s">
        <v>1754</v>
      </c>
      <c r="H22" s="5">
        <v>1670000</v>
      </c>
      <c r="I22" s="3" t="s">
        <v>1734</v>
      </c>
      <c r="J22" s="3" t="s">
        <v>1832</v>
      </c>
      <c r="K22" s="3" t="s">
        <v>1736</v>
      </c>
      <c r="L22" s="3" t="s">
        <v>1833</v>
      </c>
    </row>
    <row r="23" spans="1:12" x14ac:dyDescent="0.3">
      <c r="A23" s="3" t="s">
        <v>1679</v>
      </c>
      <c r="B23" s="3" t="s">
        <v>1834</v>
      </c>
      <c r="C23" s="3" t="s">
        <v>1730</v>
      </c>
      <c r="D23" s="3">
        <v>45</v>
      </c>
      <c r="E23" s="3" t="s">
        <v>1731</v>
      </c>
      <c r="F23" s="3" t="s">
        <v>1732</v>
      </c>
      <c r="G23" s="3" t="s">
        <v>1754</v>
      </c>
      <c r="H23" s="5">
        <v>1420000</v>
      </c>
      <c r="I23" s="3" t="s">
        <v>1734</v>
      </c>
      <c r="J23" s="3" t="s">
        <v>1835</v>
      </c>
      <c r="K23" s="3" t="s">
        <v>1736</v>
      </c>
      <c r="L23" s="3" t="s">
        <v>1836</v>
      </c>
    </row>
    <row r="24" spans="1:12" x14ac:dyDescent="0.3">
      <c r="A24" s="3" t="s">
        <v>1397</v>
      </c>
      <c r="B24" s="3" t="s">
        <v>1837</v>
      </c>
      <c r="C24" s="3" t="s">
        <v>1730</v>
      </c>
      <c r="D24" s="3">
        <v>29</v>
      </c>
      <c r="E24" s="3" t="s">
        <v>1739</v>
      </c>
      <c r="F24" s="3" t="s">
        <v>1740</v>
      </c>
      <c r="G24" s="3" t="s">
        <v>1754</v>
      </c>
      <c r="H24" s="5">
        <v>950000</v>
      </c>
      <c r="I24" s="3" t="s">
        <v>1734</v>
      </c>
      <c r="J24" s="3" t="s">
        <v>1838</v>
      </c>
      <c r="K24" s="3" t="s">
        <v>1736</v>
      </c>
      <c r="L24" s="3" t="s">
        <v>1839</v>
      </c>
    </row>
    <row r="25" spans="1:12" x14ac:dyDescent="0.3">
      <c r="A25" s="3" t="s">
        <v>1200</v>
      </c>
      <c r="B25" s="3" t="s">
        <v>1840</v>
      </c>
      <c r="C25" s="3" t="s">
        <v>1746</v>
      </c>
      <c r="D25" s="3">
        <v>28</v>
      </c>
      <c r="E25" s="3" t="s">
        <v>1739</v>
      </c>
      <c r="F25" s="3" t="s">
        <v>1740</v>
      </c>
      <c r="G25" s="3" t="s">
        <v>1770</v>
      </c>
      <c r="H25" s="5">
        <v>1460000</v>
      </c>
      <c r="I25" s="3" t="s">
        <v>1734</v>
      </c>
      <c r="J25" s="3" t="s">
        <v>1841</v>
      </c>
      <c r="K25" s="3" t="s">
        <v>1736</v>
      </c>
      <c r="L25" s="3" t="s">
        <v>1842</v>
      </c>
    </row>
    <row r="26" spans="1:12" x14ac:dyDescent="0.3">
      <c r="A26" s="3" t="s">
        <v>444</v>
      </c>
      <c r="B26" s="3" t="s">
        <v>1843</v>
      </c>
      <c r="C26" s="3" t="s">
        <v>1746</v>
      </c>
      <c r="D26" s="3">
        <v>52</v>
      </c>
      <c r="E26" s="3" t="s">
        <v>1844</v>
      </c>
      <c r="F26" s="3" t="s">
        <v>1784</v>
      </c>
      <c r="G26" s="3" t="s">
        <v>1845</v>
      </c>
      <c r="H26" s="5">
        <v>920000</v>
      </c>
      <c r="I26" s="3" t="s">
        <v>1734</v>
      </c>
      <c r="J26" s="3" t="s">
        <v>1846</v>
      </c>
      <c r="K26" s="3" t="s">
        <v>1736</v>
      </c>
      <c r="L26" s="3" t="s">
        <v>1847</v>
      </c>
    </row>
    <row r="27" spans="1:12" x14ac:dyDescent="0.3">
      <c r="A27" s="3" t="s">
        <v>576</v>
      </c>
      <c r="B27" s="3" t="s">
        <v>1848</v>
      </c>
      <c r="C27" s="3" t="s">
        <v>1746</v>
      </c>
      <c r="D27" s="3">
        <v>50</v>
      </c>
      <c r="E27" s="3" t="s">
        <v>1849</v>
      </c>
      <c r="F27" s="3" t="s">
        <v>1850</v>
      </c>
      <c r="G27" s="3" t="s">
        <v>1770</v>
      </c>
      <c r="H27" s="5">
        <v>1870000</v>
      </c>
      <c r="I27" s="3" t="s">
        <v>1734</v>
      </c>
      <c r="J27" s="3" t="s">
        <v>1851</v>
      </c>
      <c r="K27" s="3" t="s">
        <v>1736</v>
      </c>
      <c r="L27" s="3" t="s">
        <v>1852</v>
      </c>
    </row>
    <row r="28" spans="1:12" x14ac:dyDescent="0.3">
      <c r="A28" s="3" t="s">
        <v>1853</v>
      </c>
      <c r="B28" s="3" t="s">
        <v>1854</v>
      </c>
      <c r="C28" s="3" t="s">
        <v>1746</v>
      </c>
      <c r="D28" s="3">
        <v>47</v>
      </c>
      <c r="E28" s="3" t="s">
        <v>1753</v>
      </c>
      <c r="F28" s="3" t="s">
        <v>1740</v>
      </c>
      <c r="G28" s="3" t="s">
        <v>1754</v>
      </c>
      <c r="H28" s="5">
        <v>1280000</v>
      </c>
      <c r="I28" s="3" t="s">
        <v>1734</v>
      </c>
      <c r="J28" s="3" t="s">
        <v>1855</v>
      </c>
      <c r="K28" s="3" t="s">
        <v>1743</v>
      </c>
      <c r="L28" s="3" t="s">
        <v>1856</v>
      </c>
    </row>
    <row r="29" spans="1:12" x14ac:dyDescent="0.3">
      <c r="A29" s="3" t="s">
        <v>1857</v>
      </c>
      <c r="B29" s="3" t="s">
        <v>1858</v>
      </c>
      <c r="C29" s="3" t="s">
        <v>1746</v>
      </c>
      <c r="D29" s="3">
        <v>29</v>
      </c>
      <c r="E29" s="3" t="s">
        <v>1739</v>
      </c>
      <c r="F29" s="3" t="s">
        <v>1740</v>
      </c>
      <c r="G29" s="3" t="s">
        <v>1754</v>
      </c>
      <c r="H29" s="5">
        <v>1700000</v>
      </c>
      <c r="I29" s="3" t="s">
        <v>1734</v>
      </c>
      <c r="J29" s="3" t="s">
        <v>1859</v>
      </c>
      <c r="K29" s="3" t="s">
        <v>1736</v>
      </c>
      <c r="L29" s="3" t="s">
        <v>1860</v>
      </c>
    </row>
    <row r="30" spans="1:12" x14ac:dyDescent="0.3">
      <c r="A30" s="3" t="s">
        <v>438</v>
      </c>
      <c r="B30" s="3" t="s">
        <v>1861</v>
      </c>
      <c r="C30" s="3" t="s">
        <v>1730</v>
      </c>
      <c r="D30" s="3">
        <v>46</v>
      </c>
      <c r="E30" s="3" t="s">
        <v>1862</v>
      </c>
      <c r="F30" s="3" t="s">
        <v>1863</v>
      </c>
      <c r="G30" s="3" t="s">
        <v>1765</v>
      </c>
      <c r="H30" s="5">
        <v>2510000</v>
      </c>
      <c r="I30" s="3" t="s">
        <v>1734</v>
      </c>
      <c r="J30" s="3" t="s">
        <v>1864</v>
      </c>
      <c r="K30" s="3" t="s">
        <v>1736</v>
      </c>
      <c r="L30" s="3" t="s">
        <v>1865</v>
      </c>
    </row>
    <row r="31" spans="1:12" x14ac:dyDescent="0.3">
      <c r="A31" s="3" t="s">
        <v>535</v>
      </c>
      <c r="B31" s="3" t="s">
        <v>1866</v>
      </c>
      <c r="C31" s="3" t="s">
        <v>1746</v>
      </c>
      <c r="D31" s="3">
        <v>34</v>
      </c>
      <c r="E31" s="3" t="s">
        <v>1867</v>
      </c>
      <c r="F31" s="3" t="s">
        <v>1764</v>
      </c>
      <c r="G31" s="3" t="s">
        <v>1868</v>
      </c>
      <c r="H31" s="5">
        <v>570000</v>
      </c>
      <c r="I31" s="3" t="s">
        <v>1734</v>
      </c>
      <c r="J31" s="3" t="s">
        <v>1869</v>
      </c>
      <c r="K31" s="3" t="s">
        <v>1736</v>
      </c>
      <c r="L31" s="3" t="s">
        <v>1870</v>
      </c>
    </row>
    <row r="32" spans="1:12" x14ac:dyDescent="0.3">
      <c r="A32" s="3" t="s">
        <v>606</v>
      </c>
      <c r="B32" s="3" t="s">
        <v>1871</v>
      </c>
      <c r="C32" s="3" t="s">
        <v>1746</v>
      </c>
      <c r="D32" s="3">
        <v>37</v>
      </c>
      <c r="E32" s="3" t="s">
        <v>1872</v>
      </c>
      <c r="F32" s="3" t="s">
        <v>1863</v>
      </c>
      <c r="G32" s="3" t="s">
        <v>1765</v>
      </c>
      <c r="H32" s="5">
        <v>3720000</v>
      </c>
      <c r="I32" s="3" t="s">
        <v>1734</v>
      </c>
      <c r="J32" s="3" t="s">
        <v>1873</v>
      </c>
      <c r="K32" s="3" t="s">
        <v>1736</v>
      </c>
      <c r="L32" s="3" t="s">
        <v>1874</v>
      </c>
    </row>
    <row r="33" spans="1:12" x14ac:dyDescent="0.3">
      <c r="A33" s="3" t="s">
        <v>1291</v>
      </c>
      <c r="B33" s="3" t="s">
        <v>1875</v>
      </c>
      <c r="C33" s="3" t="s">
        <v>1730</v>
      </c>
      <c r="D33" s="3">
        <v>38</v>
      </c>
      <c r="E33" s="3" t="s">
        <v>1862</v>
      </c>
      <c r="F33" s="3" t="s">
        <v>1863</v>
      </c>
      <c r="G33" s="3" t="s">
        <v>1825</v>
      </c>
      <c r="H33" s="5">
        <v>1050000</v>
      </c>
      <c r="I33" s="3" t="s">
        <v>1734</v>
      </c>
      <c r="J33" s="3" t="s">
        <v>1876</v>
      </c>
      <c r="K33" s="3" t="s">
        <v>1736</v>
      </c>
      <c r="L33" s="3" t="s">
        <v>1877</v>
      </c>
    </row>
    <row r="34" spans="1:12" x14ac:dyDescent="0.3">
      <c r="A34" s="3" t="s">
        <v>132</v>
      </c>
      <c r="B34" s="3" t="s">
        <v>1878</v>
      </c>
      <c r="C34" s="3" t="s">
        <v>1746</v>
      </c>
      <c r="D34" s="3">
        <v>38</v>
      </c>
      <c r="E34" s="3" t="s">
        <v>1789</v>
      </c>
      <c r="F34" s="3" t="s">
        <v>1790</v>
      </c>
      <c r="G34" s="3" t="s">
        <v>1845</v>
      </c>
      <c r="H34" s="5">
        <v>620000</v>
      </c>
      <c r="I34" s="3" t="s">
        <v>1734</v>
      </c>
      <c r="J34" s="3" t="s">
        <v>1879</v>
      </c>
      <c r="K34" s="3" t="s">
        <v>1736</v>
      </c>
      <c r="L34" s="3" t="s">
        <v>1880</v>
      </c>
    </row>
    <row r="35" spans="1:12" x14ac:dyDescent="0.3">
      <c r="A35" s="3" t="s">
        <v>1881</v>
      </c>
      <c r="B35" s="3" t="s">
        <v>1882</v>
      </c>
      <c r="C35" s="3" t="s">
        <v>1730</v>
      </c>
      <c r="D35" s="3">
        <v>48</v>
      </c>
      <c r="E35" s="3" t="s">
        <v>1883</v>
      </c>
      <c r="F35" s="3" t="s">
        <v>1884</v>
      </c>
      <c r="G35" s="3" t="s">
        <v>1749</v>
      </c>
      <c r="H35" s="5">
        <v>1740000</v>
      </c>
      <c r="I35" s="3" t="s">
        <v>1734</v>
      </c>
      <c r="J35" s="3" t="s">
        <v>1885</v>
      </c>
      <c r="K35" s="3" t="s">
        <v>1736</v>
      </c>
      <c r="L35" s="3" t="s">
        <v>1886</v>
      </c>
    </row>
    <row r="36" spans="1:12" x14ac:dyDescent="0.3">
      <c r="A36" s="3" t="s">
        <v>882</v>
      </c>
      <c r="B36" s="3" t="s">
        <v>1887</v>
      </c>
      <c r="C36" s="3" t="s">
        <v>1730</v>
      </c>
      <c r="D36" s="3">
        <v>35</v>
      </c>
      <c r="E36" s="3" t="s">
        <v>1731</v>
      </c>
      <c r="F36" s="3" t="s">
        <v>1732</v>
      </c>
      <c r="G36" s="3" t="s">
        <v>1749</v>
      </c>
      <c r="H36" s="5">
        <v>880000</v>
      </c>
      <c r="I36" s="3" t="s">
        <v>1734</v>
      </c>
      <c r="J36" s="3" t="s">
        <v>1888</v>
      </c>
      <c r="K36" s="3" t="s">
        <v>1736</v>
      </c>
      <c r="L36" s="3" t="s">
        <v>1889</v>
      </c>
    </row>
    <row r="37" spans="1:12" x14ac:dyDescent="0.3">
      <c r="A37" s="3" t="s">
        <v>1890</v>
      </c>
      <c r="B37" s="3" t="s">
        <v>1891</v>
      </c>
      <c r="C37" s="3" t="s">
        <v>1730</v>
      </c>
      <c r="D37" s="3">
        <v>42</v>
      </c>
      <c r="E37" s="3" t="s">
        <v>1823</v>
      </c>
      <c r="F37" s="3" t="s">
        <v>1824</v>
      </c>
      <c r="G37" s="3" t="s">
        <v>1754</v>
      </c>
      <c r="H37" s="5">
        <v>1450000</v>
      </c>
      <c r="I37" s="3" t="s">
        <v>1734</v>
      </c>
      <c r="J37" s="3" t="s">
        <v>1892</v>
      </c>
      <c r="K37" s="3" t="s">
        <v>1736</v>
      </c>
      <c r="L37" s="3" t="s">
        <v>1893</v>
      </c>
    </row>
    <row r="38" spans="1:12" x14ac:dyDescent="0.3">
      <c r="A38" s="3" t="s">
        <v>1344</v>
      </c>
      <c r="B38" s="3" t="s">
        <v>1894</v>
      </c>
      <c r="C38" s="3" t="s">
        <v>1746</v>
      </c>
      <c r="D38" s="3">
        <v>50</v>
      </c>
      <c r="E38" s="3" t="s">
        <v>1797</v>
      </c>
      <c r="F38" s="3" t="s">
        <v>1798</v>
      </c>
      <c r="G38" s="3" t="s">
        <v>1845</v>
      </c>
      <c r="H38" s="5">
        <v>600000</v>
      </c>
      <c r="I38" s="3" t="s">
        <v>1734</v>
      </c>
      <c r="J38" s="3" t="s">
        <v>1895</v>
      </c>
      <c r="K38" s="3" t="s">
        <v>1736</v>
      </c>
      <c r="L38" s="3" t="s">
        <v>1896</v>
      </c>
    </row>
    <row r="39" spans="1:12" x14ac:dyDescent="0.3">
      <c r="A39" s="3" t="s">
        <v>475</v>
      </c>
      <c r="B39" s="3" t="s">
        <v>1897</v>
      </c>
      <c r="C39" s="3" t="s">
        <v>1730</v>
      </c>
      <c r="D39" s="3">
        <v>21</v>
      </c>
      <c r="E39" s="3" t="s">
        <v>1797</v>
      </c>
      <c r="F39" s="3" t="s">
        <v>1798</v>
      </c>
      <c r="G39" s="3" t="s">
        <v>1754</v>
      </c>
      <c r="H39" s="5">
        <v>1340000</v>
      </c>
      <c r="I39" s="3" t="s">
        <v>1734</v>
      </c>
      <c r="J39" s="3" t="s">
        <v>1898</v>
      </c>
      <c r="K39" s="3" t="s">
        <v>1743</v>
      </c>
      <c r="L39" s="3" t="s">
        <v>1899</v>
      </c>
    </row>
    <row r="40" spans="1:12" x14ac:dyDescent="0.3">
      <c r="A40" s="3" t="s">
        <v>1900</v>
      </c>
      <c r="B40" s="3" t="s">
        <v>1901</v>
      </c>
      <c r="C40" s="3" t="s">
        <v>1730</v>
      </c>
      <c r="D40" s="3">
        <v>23</v>
      </c>
      <c r="E40" s="3" t="s">
        <v>1902</v>
      </c>
      <c r="F40" s="3" t="s">
        <v>1775</v>
      </c>
      <c r="G40" s="3" t="s">
        <v>1733</v>
      </c>
      <c r="H40" s="5">
        <v>2700000</v>
      </c>
      <c r="I40" s="3" t="s">
        <v>1734</v>
      </c>
      <c r="J40" s="3" t="s">
        <v>1903</v>
      </c>
      <c r="K40" s="3" t="s">
        <v>1736</v>
      </c>
      <c r="L40" s="3" t="s">
        <v>1904</v>
      </c>
    </row>
    <row r="41" spans="1:12" x14ac:dyDescent="0.3">
      <c r="A41" s="3" t="s">
        <v>366</v>
      </c>
      <c r="B41" s="3" t="s">
        <v>1905</v>
      </c>
      <c r="C41" s="3" t="s">
        <v>1730</v>
      </c>
      <c r="D41" s="3">
        <v>21</v>
      </c>
      <c r="E41" s="3" t="s">
        <v>1849</v>
      </c>
      <c r="F41" s="3" t="s">
        <v>1850</v>
      </c>
      <c r="G41" s="3" t="s">
        <v>1733</v>
      </c>
      <c r="H41" s="5">
        <v>1650000</v>
      </c>
      <c r="I41" s="3" t="s">
        <v>1734</v>
      </c>
      <c r="J41" s="3" t="s">
        <v>1906</v>
      </c>
      <c r="K41" s="3" t="s">
        <v>1743</v>
      </c>
      <c r="L41" s="3" t="s">
        <v>1907</v>
      </c>
    </row>
    <row r="42" spans="1:12" x14ac:dyDescent="0.3">
      <c r="A42" s="3" t="s">
        <v>909</v>
      </c>
      <c r="B42" s="3" t="s">
        <v>1908</v>
      </c>
      <c r="C42" s="3" t="s">
        <v>1746</v>
      </c>
      <c r="D42" s="3">
        <v>39</v>
      </c>
      <c r="E42" s="3" t="s">
        <v>1883</v>
      </c>
      <c r="F42" s="3" t="s">
        <v>1884</v>
      </c>
      <c r="G42" s="3" t="s">
        <v>1754</v>
      </c>
      <c r="H42" s="5">
        <v>1080000</v>
      </c>
      <c r="I42" s="3" t="s">
        <v>1734</v>
      </c>
      <c r="J42" s="3" t="s">
        <v>1909</v>
      </c>
      <c r="K42" s="3" t="s">
        <v>1736</v>
      </c>
      <c r="L42" s="3" t="s">
        <v>1910</v>
      </c>
    </row>
    <row r="43" spans="1:12" x14ac:dyDescent="0.3">
      <c r="A43" s="3" t="s">
        <v>994</v>
      </c>
      <c r="B43" s="3" t="s">
        <v>1911</v>
      </c>
      <c r="C43" s="3" t="s">
        <v>1746</v>
      </c>
      <c r="D43" s="3">
        <v>62</v>
      </c>
      <c r="E43" s="3" t="s">
        <v>1783</v>
      </c>
      <c r="F43" s="3" t="s">
        <v>1784</v>
      </c>
      <c r="G43" s="3" t="s">
        <v>1770</v>
      </c>
      <c r="H43" s="5">
        <v>1210000</v>
      </c>
      <c r="I43" s="3" t="s">
        <v>1734</v>
      </c>
      <c r="J43" s="3" t="s">
        <v>1912</v>
      </c>
      <c r="K43" s="3" t="s">
        <v>1736</v>
      </c>
      <c r="L43" s="3" t="s">
        <v>1913</v>
      </c>
    </row>
    <row r="44" spans="1:12" x14ac:dyDescent="0.3">
      <c r="A44" s="3" t="s">
        <v>1194</v>
      </c>
      <c r="B44" s="3" t="s">
        <v>1818</v>
      </c>
      <c r="C44" s="3" t="s">
        <v>1730</v>
      </c>
      <c r="D44" s="3">
        <v>33</v>
      </c>
      <c r="E44" s="3" t="s">
        <v>1739</v>
      </c>
      <c r="F44" s="3" t="s">
        <v>1740</v>
      </c>
      <c r="G44" s="3" t="s">
        <v>1825</v>
      </c>
      <c r="H44" s="5">
        <v>1520000</v>
      </c>
      <c r="I44" s="3" t="s">
        <v>1734</v>
      </c>
      <c r="J44" s="3" t="s">
        <v>1914</v>
      </c>
      <c r="K44" s="3" t="s">
        <v>1736</v>
      </c>
      <c r="L44" s="3" t="s">
        <v>1915</v>
      </c>
    </row>
    <row r="45" spans="1:12" x14ac:dyDescent="0.3">
      <c r="A45" s="3" t="s">
        <v>1403</v>
      </c>
      <c r="B45" s="3" t="s">
        <v>1916</v>
      </c>
      <c r="C45" s="3" t="s">
        <v>1746</v>
      </c>
      <c r="D45" s="3">
        <v>26</v>
      </c>
      <c r="E45" s="3" t="s">
        <v>1783</v>
      </c>
      <c r="F45" s="3" t="s">
        <v>1784</v>
      </c>
      <c r="G45" s="3" t="s">
        <v>1785</v>
      </c>
      <c r="H45" s="5">
        <v>340000</v>
      </c>
      <c r="I45" s="3" t="s">
        <v>1734</v>
      </c>
      <c r="J45" s="3" t="s">
        <v>1917</v>
      </c>
      <c r="K45" s="3" t="s">
        <v>1736</v>
      </c>
      <c r="L45" s="3" t="s">
        <v>1918</v>
      </c>
    </row>
    <row r="46" spans="1:12" x14ac:dyDescent="0.3">
      <c r="A46" s="3" t="s">
        <v>1919</v>
      </c>
      <c r="B46" s="3" t="s">
        <v>1920</v>
      </c>
      <c r="C46" s="3" t="s">
        <v>1746</v>
      </c>
      <c r="D46" s="3">
        <v>21</v>
      </c>
      <c r="E46" s="3" t="s">
        <v>1774</v>
      </c>
      <c r="F46" s="3" t="s">
        <v>1775</v>
      </c>
      <c r="G46" s="3" t="s">
        <v>1754</v>
      </c>
      <c r="H46" s="5">
        <v>1470000</v>
      </c>
      <c r="I46" s="3" t="s">
        <v>1734</v>
      </c>
      <c r="J46" s="3" t="s">
        <v>1921</v>
      </c>
      <c r="K46" s="3" t="s">
        <v>1736</v>
      </c>
      <c r="L46" s="3" t="s">
        <v>1922</v>
      </c>
    </row>
    <row r="47" spans="1:12" x14ac:dyDescent="0.3">
      <c r="A47" s="3" t="s">
        <v>1151</v>
      </c>
      <c r="B47" s="3" t="s">
        <v>1923</v>
      </c>
      <c r="C47" s="3" t="s">
        <v>1746</v>
      </c>
      <c r="D47" s="3">
        <v>38</v>
      </c>
      <c r="E47" s="3" t="s">
        <v>1924</v>
      </c>
      <c r="F47" s="3" t="s">
        <v>1784</v>
      </c>
      <c r="G47" s="3" t="s">
        <v>1770</v>
      </c>
      <c r="H47" s="5">
        <v>2310000</v>
      </c>
      <c r="I47" s="3" t="s">
        <v>1734</v>
      </c>
      <c r="J47" s="3" t="s">
        <v>1925</v>
      </c>
      <c r="K47" s="3" t="s">
        <v>1743</v>
      </c>
      <c r="L47" s="3" t="s">
        <v>1926</v>
      </c>
    </row>
    <row r="48" spans="1:12" x14ac:dyDescent="0.3">
      <c r="A48" s="3" t="s">
        <v>1535</v>
      </c>
      <c r="B48" s="3" t="s">
        <v>1927</v>
      </c>
      <c r="C48" s="3" t="s">
        <v>1746</v>
      </c>
      <c r="D48" s="3">
        <v>48</v>
      </c>
      <c r="E48" s="3" t="s">
        <v>1753</v>
      </c>
      <c r="F48" s="3" t="s">
        <v>1740</v>
      </c>
      <c r="G48" s="3" t="s">
        <v>1754</v>
      </c>
      <c r="H48" s="5">
        <v>1600000</v>
      </c>
      <c r="I48" s="3" t="s">
        <v>1734</v>
      </c>
      <c r="J48" s="3" t="s">
        <v>1928</v>
      </c>
      <c r="K48" s="3" t="s">
        <v>1736</v>
      </c>
      <c r="L48" s="3" t="s">
        <v>1929</v>
      </c>
    </row>
    <row r="49" spans="1:12" x14ac:dyDescent="0.3">
      <c r="A49" s="3" t="s">
        <v>516</v>
      </c>
      <c r="B49" s="3" t="s">
        <v>1930</v>
      </c>
      <c r="C49" s="3" t="s">
        <v>1746</v>
      </c>
      <c r="D49" s="3">
        <v>40</v>
      </c>
      <c r="E49" s="3" t="s">
        <v>1849</v>
      </c>
      <c r="F49" s="3" t="s">
        <v>1850</v>
      </c>
      <c r="G49" s="3" t="s">
        <v>1733</v>
      </c>
      <c r="H49" s="5">
        <v>3220000</v>
      </c>
      <c r="I49" s="3" t="s">
        <v>1734</v>
      </c>
      <c r="J49" s="3" t="s">
        <v>1931</v>
      </c>
      <c r="K49" s="3" t="s">
        <v>1736</v>
      </c>
      <c r="L49" s="3" t="s">
        <v>1932</v>
      </c>
    </row>
    <row r="50" spans="1:12" x14ac:dyDescent="0.3">
      <c r="A50" s="3" t="s">
        <v>371</v>
      </c>
      <c r="B50" s="3" t="s">
        <v>1933</v>
      </c>
      <c r="C50" s="3" t="s">
        <v>1730</v>
      </c>
      <c r="D50" s="3">
        <v>42</v>
      </c>
      <c r="E50" s="3" t="s">
        <v>1844</v>
      </c>
      <c r="F50" s="3" t="s">
        <v>1784</v>
      </c>
      <c r="G50" s="3" t="s">
        <v>1754</v>
      </c>
      <c r="H50" s="5">
        <v>1420000</v>
      </c>
      <c r="I50" s="3" t="s">
        <v>1734</v>
      </c>
      <c r="J50" s="3" t="s">
        <v>1934</v>
      </c>
      <c r="K50" s="3" t="s">
        <v>1736</v>
      </c>
      <c r="L50" s="3" t="s">
        <v>1935</v>
      </c>
    </row>
    <row r="51" spans="1:12" x14ac:dyDescent="0.3">
      <c r="A51" s="3" t="s">
        <v>847</v>
      </c>
      <c r="B51" s="3" t="s">
        <v>1936</v>
      </c>
      <c r="C51" s="3" t="s">
        <v>1730</v>
      </c>
      <c r="D51" s="3">
        <v>26</v>
      </c>
      <c r="E51" s="3" t="s">
        <v>1797</v>
      </c>
      <c r="F51" s="3" t="s">
        <v>1798</v>
      </c>
      <c r="G51" s="3" t="s">
        <v>1749</v>
      </c>
      <c r="H51" s="5">
        <v>740000</v>
      </c>
      <c r="I51" s="3" t="s">
        <v>1734</v>
      </c>
      <c r="J51" s="3" t="s">
        <v>1937</v>
      </c>
      <c r="K51" s="3" t="s">
        <v>1736</v>
      </c>
      <c r="L51" s="3" t="s">
        <v>1938</v>
      </c>
    </row>
    <row r="52" spans="1:12" x14ac:dyDescent="0.3">
      <c r="A52" s="3" t="s">
        <v>1449</v>
      </c>
      <c r="B52" s="3" t="s">
        <v>1939</v>
      </c>
      <c r="C52" s="3" t="s">
        <v>1746</v>
      </c>
      <c r="D52" s="3">
        <v>49</v>
      </c>
      <c r="E52" s="3" t="s">
        <v>1940</v>
      </c>
      <c r="F52" s="3" t="s">
        <v>1850</v>
      </c>
      <c r="G52" s="3" t="s">
        <v>1754</v>
      </c>
      <c r="H52" s="5">
        <v>810000</v>
      </c>
      <c r="I52" s="3" t="s">
        <v>1734</v>
      </c>
      <c r="J52" s="3" t="s">
        <v>1941</v>
      </c>
      <c r="K52" s="3" t="s">
        <v>1736</v>
      </c>
      <c r="L52" s="3" t="s">
        <v>1942</v>
      </c>
    </row>
    <row r="53" spans="1:12" x14ac:dyDescent="0.3">
      <c r="A53" s="3" t="s">
        <v>1127</v>
      </c>
      <c r="B53" s="3" t="s">
        <v>1943</v>
      </c>
      <c r="C53" s="3" t="s">
        <v>1730</v>
      </c>
      <c r="D53" s="3">
        <v>21</v>
      </c>
      <c r="E53" s="3" t="s">
        <v>1797</v>
      </c>
      <c r="F53" s="3" t="s">
        <v>1798</v>
      </c>
      <c r="G53" s="3" t="s">
        <v>1770</v>
      </c>
      <c r="H53" s="5">
        <v>1810000</v>
      </c>
      <c r="I53" s="3" t="s">
        <v>1734</v>
      </c>
      <c r="J53" s="3" t="s">
        <v>1944</v>
      </c>
      <c r="K53" s="3" t="s">
        <v>1736</v>
      </c>
      <c r="L53" s="3" t="s">
        <v>1945</v>
      </c>
    </row>
    <row r="54" spans="1:12" x14ac:dyDescent="0.3">
      <c r="A54" s="3" t="s">
        <v>1147</v>
      </c>
      <c r="B54" s="3" t="s">
        <v>1946</v>
      </c>
      <c r="C54" s="3" t="s">
        <v>1746</v>
      </c>
      <c r="D54" s="3">
        <v>43</v>
      </c>
      <c r="E54" s="3" t="s">
        <v>1783</v>
      </c>
      <c r="F54" s="3" t="s">
        <v>1784</v>
      </c>
      <c r="G54" s="3" t="s">
        <v>1754</v>
      </c>
      <c r="H54" s="5">
        <v>1170000</v>
      </c>
      <c r="I54" s="3" t="s">
        <v>1734</v>
      </c>
      <c r="J54" s="3" t="s">
        <v>1947</v>
      </c>
      <c r="K54" s="3" t="s">
        <v>1736</v>
      </c>
      <c r="L54" s="3" t="s">
        <v>1948</v>
      </c>
    </row>
    <row r="55" spans="1:12" x14ac:dyDescent="0.3">
      <c r="A55" s="3" t="s">
        <v>299</v>
      </c>
      <c r="B55" s="3" t="s">
        <v>1949</v>
      </c>
      <c r="C55" s="3" t="s">
        <v>1746</v>
      </c>
      <c r="D55" s="3">
        <v>37</v>
      </c>
      <c r="E55" s="3" t="s">
        <v>1774</v>
      </c>
      <c r="F55" s="3" t="s">
        <v>1775</v>
      </c>
      <c r="G55" s="3" t="s">
        <v>1765</v>
      </c>
      <c r="H55" s="5">
        <v>3850000</v>
      </c>
      <c r="I55" s="3" t="s">
        <v>1734</v>
      </c>
      <c r="J55" s="3" t="s">
        <v>1950</v>
      </c>
      <c r="K55" s="3" t="s">
        <v>1736</v>
      </c>
      <c r="L55" s="3" t="s">
        <v>1951</v>
      </c>
    </row>
    <row r="56" spans="1:12" x14ac:dyDescent="0.3">
      <c r="A56" s="3" t="s">
        <v>1055</v>
      </c>
      <c r="B56" s="3" t="s">
        <v>1952</v>
      </c>
      <c r="C56" s="3" t="s">
        <v>1730</v>
      </c>
      <c r="D56" s="3">
        <v>48</v>
      </c>
      <c r="E56" s="3" t="s">
        <v>1924</v>
      </c>
      <c r="F56" s="3" t="s">
        <v>1784</v>
      </c>
      <c r="G56" s="3" t="s">
        <v>1733</v>
      </c>
      <c r="H56" s="5">
        <v>3300000</v>
      </c>
      <c r="I56" s="3" t="s">
        <v>1734</v>
      </c>
      <c r="J56" s="3" t="s">
        <v>1953</v>
      </c>
      <c r="K56" s="3" t="s">
        <v>1736</v>
      </c>
      <c r="L56" s="3" t="s">
        <v>1954</v>
      </c>
    </row>
    <row r="57" spans="1:12" x14ac:dyDescent="0.3">
      <c r="A57" s="3" t="s">
        <v>208</v>
      </c>
      <c r="B57" s="3" t="s">
        <v>1955</v>
      </c>
      <c r="C57" s="3" t="s">
        <v>1746</v>
      </c>
      <c r="D57" s="3">
        <v>40</v>
      </c>
      <c r="E57" s="3" t="s">
        <v>1940</v>
      </c>
      <c r="F57" s="3" t="s">
        <v>1850</v>
      </c>
      <c r="G57" s="3" t="s">
        <v>1754</v>
      </c>
      <c r="H57" s="5">
        <v>1670000</v>
      </c>
      <c r="I57" s="3" t="s">
        <v>1734</v>
      </c>
      <c r="J57" s="3" t="s">
        <v>1956</v>
      </c>
      <c r="K57" s="3" t="s">
        <v>1736</v>
      </c>
      <c r="L57" s="3" t="s">
        <v>1957</v>
      </c>
    </row>
    <row r="58" spans="1:12" x14ac:dyDescent="0.3">
      <c r="A58" s="3" t="s">
        <v>1958</v>
      </c>
      <c r="B58" s="3" t="s">
        <v>1959</v>
      </c>
      <c r="C58" s="3" t="s">
        <v>1746</v>
      </c>
      <c r="D58" s="3">
        <v>38</v>
      </c>
      <c r="E58" s="3" t="s">
        <v>1844</v>
      </c>
      <c r="F58" s="3" t="s">
        <v>1784</v>
      </c>
      <c r="G58" s="3" t="s">
        <v>1733</v>
      </c>
      <c r="H58" s="5">
        <v>1240000</v>
      </c>
      <c r="I58" s="3" t="s">
        <v>1734</v>
      </c>
      <c r="J58" s="3" t="s">
        <v>1960</v>
      </c>
      <c r="K58" s="3" t="s">
        <v>1743</v>
      </c>
      <c r="L58" s="3" t="s">
        <v>1961</v>
      </c>
    </row>
    <row r="59" spans="1:12" x14ac:dyDescent="0.3">
      <c r="A59" s="3" t="s">
        <v>1962</v>
      </c>
      <c r="B59" s="3" t="s">
        <v>1963</v>
      </c>
      <c r="C59" s="3" t="s">
        <v>1730</v>
      </c>
      <c r="D59" s="3">
        <v>43</v>
      </c>
      <c r="E59" s="3" t="s">
        <v>1902</v>
      </c>
      <c r="F59" s="3" t="s">
        <v>1775</v>
      </c>
      <c r="G59" s="3" t="s">
        <v>1754</v>
      </c>
      <c r="H59" s="5">
        <v>1590000</v>
      </c>
      <c r="I59" s="3" t="s">
        <v>1734</v>
      </c>
      <c r="J59" s="3" t="s">
        <v>1964</v>
      </c>
      <c r="K59" s="3" t="s">
        <v>1736</v>
      </c>
      <c r="L59" s="3" t="s">
        <v>1965</v>
      </c>
    </row>
    <row r="60" spans="1:12" x14ac:dyDescent="0.3">
      <c r="A60" s="3" t="s">
        <v>339</v>
      </c>
      <c r="B60" s="3" t="s">
        <v>1966</v>
      </c>
      <c r="C60" s="3" t="s">
        <v>1730</v>
      </c>
      <c r="D60" s="3">
        <v>37</v>
      </c>
      <c r="E60" s="3" t="s">
        <v>1747</v>
      </c>
      <c r="F60" s="3" t="s">
        <v>1748</v>
      </c>
      <c r="G60" s="3" t="s">
        <v>1770</v>
      </c>
      <c r="H60" s="5">
        <v>950000</v>
      </c>
      <c r="I60" s="3" t="s">
        <v>1734</v>
      </c>
      <c r="J60" s="3" t="s">
        <v>1967</v>
      </c>
      <c r="K60" s="3" t="s">
        <v>1736</v>
      </c>
      <c r="L60" s="3" t="s">
        <v>1968</v>
      </c>
    </row>
    <row r="61" spans="1:12" x14ac:dyDescent="0.3">
      <c r="A61" s="3" t="s">
        <v>1969</v>
      </c>
      <c r="B61" s="3" t="s">
        <v>1970</v>
      </c>
      <c r="C61" s="3" t="s">
        <v>1730</v>
      </c>
      <c r="D61" s="3">
        <v>44</v>
      </c>
      <c r="E61" s="3" t="s">
        <v>1844</v>
      </c>
      <c r="F61" s="3" t="s">
        <v>1784</v>
      </c>
      <c r="G61" s="3" t="s">
        <v>1754</v>
      </c>
      <c r="H61" s="5">
        <v>850000</v>
      </c>
      <c r="I61" s="3" t="s">
        <v>1734</v>
      </c>
      <c r="J61" s="3" t="s">
        <v>1971</v>
      </c>
      <c r="K61" s="3" t="s">
        <v>1736</v>
      </c>
      <c r="L61" s="3" t="s">
        <v>1972</v>
      </c>
    </row>
    <row r="62" spans="1:12" x14ac:dyDescent="0.3">
      <c r="A62" s="3" t="s">
        <v>1973</v>
      </c>
      <c r="B62" s="3" t="s">
        <v>1974</v>
      </c>
      <c r="C62" s="3" t="s">
        <v>1746</v>
      </c>
      <c r="D62" s="3">
        <v>40</v>
      </c>
      <c r="E62" s="3" t="s">
        <v>1753</v>
      </c>
      <c r="F62" s="3" t="s">
        <v>1740</v>
      </c>
      <c r="G62" s="3" t="s">
        <v>1754</v>
      </c>
      <c r="H62" s="5">
        <v>1130000</v>
      </c>
      <c r="I62" s="3" t="s">
        <v>1734</v>
      </c>
      <c r="J62" s="3" t="s">
        <v>1975</v>
      </c>
      <c r="K62" s="3" t="s">
        <v>1736</v>
      </c>
      <c r="L62" s="3" t="s">
        <v>1976</v>
      </c>
    </row>
    <row r="63" spans="1:12" x14ac:dyDescent="0.3">
      <c r="A63" s="3" t="s">
        <v>200</v>
      </c>
      <c r="B63" s="3" t="s">
        <v>1977</v>
      </c>
      <c r="C63" s="3" t="s">
        <v>1730</v>
      </c>
      <c r="D63" s="3">
        <v>25</v>
      </c>
      <c r="E63" s="3" t="s">
        <v>1783</v>
      </c>
      <c r="F63" s="3" t="s">
        <v>1784</v>
      </c>
      <c r="G63" s="3" t="s">
        <v>1733</v>
      </c>
      <c r="H63" s="5">
        <v>3340000</v>
      </c>
      <c r="I63" s="3" t="s">
        <v>1794</v>
      </c>
      <c r="J63" s="3" t="s">
        <v>1978</v>
      </c>
      <c r="K63" s="3" t="s">
        <v>1736</v>
      </c>
      <c r="L63" s="3" t="s">
        <v>1979</v>
      </c>
    </row>
    <row r="64" spans="1:12" x14ac:dyDescent="0.3">
      <c r="A64" s="3" t="s">
        <v>248</v>
      </c>
      <c r="B64" s="3" t="s">
        <v>1980</v>
      </c>
      <c r="C64" s="3" t="s">
        <v>1746</v>
      </c>
      <c r="D64" s="3">
        <v>41</v>
      </c>
      <c r="E64" s="3" t="s">
        <v>1789</v>
      </c>
      <c r="F64" s="3" t="s">
        <v>1790</v>
      </c>
      <c r="G64" s="3" t="s">
        <v>1754</v>
      </c>
      <c r="H64" s="5">
        <v>1250000</v>
      </c>
      <c r="I64" s="3" t="s">
        <v>1734</v>
      </c>
      <c r="J64" s="3" t="s">
        <v>1981</v>
      </c>
      <c r="K64" s="3" t="s">
        <v>1743</v>
      </c>
      <c r="L64" s="3" t="s">
        <v>1982</v>
      </c>
    </row>
    <row r="65" spans="1:12" x14ac:dyDescent="0.3">
      <c r="A65" s="3" t="s">
        <v>1490</v>
      </c>
      <c r="B65" s="3" t="s">
        <v>1983</v>
      </c>
      <c r="C65" s="3" t="s">
        <v>1746</v>
      </c>
      <c r="D65" s="3">
        <v>35</v>
      </c>
      <c r="E65" s="3" t="s">
        <v>1814</v>
      </c>
      <c r="F65" s="3" t="s">
        <v>1815</v>
      </c>
      <c r="G65" s="3" t="s">
        <v>1733</v>
      </c>
      <c r="H65" s="5">
        <v>2140000</v>
      </c>
      <c r="I65" s="3" t="s">
        <v>1734</v>
      </c>
      <c r="J65" s="3" t="s">
        <v>1984</v>
      </c>
      <c r="K65" s="3" t="s">
        <v>1736</v>
      </c>
      <c r="L65" s="3" t="s">
        <v>1985</v>
      </c>
    </row>
    <row r="66" spans="1:12" x14ac:dyDescent="0.3">
      <c r="A66" s="3" t="s">
        <v>1191</v>
      </c>
      <c r="B66" s="3" t="s">
        <v>1986</v>
      </c>
      <c r="C66" s="3" t="s">
        <v>1730</v>
      </c>
      <c r="D66" s="3">
        <v>36</v>
      </c>
      <c r="E66" s="3" t="s">
        <v>1747</v>
      </c>
      <c r="F66" s="3" t="s">
        <v>1748</v>
      </c>
      <c r="G66" s="3" t="s">
        <v>1733</v>
      </c>
      <c r="H66" s="5">
        <v>1610000</v>
      </c>
      <c r="I66" s="3" t="s">
        <v>1734</v>
      </c>
      <c r="J66" s="3" t="s">
        <v>1987</v>
      </c>
      <c r="K66" s="3" t="s">
        <v>1736</v>
      </c>
      <c r="L66" s="3" t="s">
        <v>1988</v>
      </c>
    </row>
    <row r="67" spans="1:12" x14ac:dyDescent="0.3">
      <c r="A67" s="3" t="s">
        <v>929</v>
      </c>
      <c r="B67" s="3" t="s">
        <v>1989</v>
      </c>
      <c r="C67" s="3" t="s">
        <v>1746</v>
      </c>
      <c r="D67" s="3">
        <v>30</v>
      </c>
      <c r="E67" s="3" t="s">
        <v>1739</v>
      </c>
      <c r="F67" s="3" t="s">
        <v>1740</v>
      </c>
      <c r="G67" s="3" t="s">
        <v>1825</v>
      </c>
      <c r="H67" s="5">
        <v>750000</v>
      </c>
      <c r="I67" s="3" t="s">
        <v>1734</v>
      </c>
      <c r="J67" s="3" t="s">
        <v>1990</v>
      </c>
      <c r="K67" s="3" t="s">
        <v>1736</v>
      </c>
      <c r="L67" s="3" t="s">
        <v>1991</v>
      </c>
    </row>
    <row r="68" spans="1:12" x14ac:dyDescent="0.3">
      <c r="A68" s="3" t="s">
        <v>212</v>
      </c>
      <c r="B68" s="3" t="s">
        <v>1992</v>
      </c>
      <c r="C68" s="3" t="s">
        <v>1746</v>
      </c>
      <c r="D68" s="3">
        <v>52</v>
      </c>
      <c r="E68" s="3" t="s">
        <v>1739</v>
      </c>
      <c r="F68" s="3" t="s">
        <v>1740</v>
      </c>
      <c r="G68" s="3" t="s">
        <v>1749</v>
      </c>
      <c r="H68" s="5">
        <v>1590000</v>
      </c>
      <c r="I68" s="3" t="s">
        <v>1734</v>
      </c>
      <c r="J68" s="3" t="s">
        <v>1993</v>
      </c>
      <c r="K68" s="3" t="s">
        <v>1736</v>
      </c>
      <c r="L68" s="3" t="s">
        <v>1994</v>
      </c>
    </row>
    <row r="69" spans="1:12" x14ac:dyDescent="0.3">
      <c r="A69" s="3" t="s">
        <v>1013</v>
      </c>
      <c r="B69" s="3" t="s">
        <v>1995</v>
      </c>
      <c r="C69" s="3" t="s">
        <v>1746</v>
      </c>
      <c r="D69" s="3">
        <v>48</v>
      </c>
      <c r="E69" s="3" t="s">
        <v>1883</v>
      </c>
      <c r="F69" s="3" t="s">
        <v>1884</v>
      </c>
      <c r="G69" s="3" t="s">
        <v>1741</v>
      </c>
      <c r="H69" s="5">
        <v>570000</v>
      </c>
      <c r="I69" s="3" t="s">
        <v>1734</v>
      </c>
      <c r="J69" s="3" t="s">
        <v>1996</v>
      </c>
      <c r="K69" s="3" t="s">
        <v>1736</v>
      </c>
      <c r="L69" s="3" t="s">
        <v>1997</v>
      </c>
    </row>
    <row r="70" spans="1:12" x14ac:dyDescent="0.3">
      <c r="A70" s="3" t="s">
        <v>1998</v>
      </c>
      <c r="B70" s="3" t="s">
        <v>1999</v>
      </c>
      <c r="C70" s="3" t="s">
        <v>1746</v>
      </c>
      <c r="D70" s="3">
        <v>31</v>
      </c>
      <c r="E70" s="3" t="s">
        <v>1731</v>
      </c>
      <c r="F70" s="3" t="s">
        <v>1732</v>
      </c>
      <c r="G70" s="3" t="s">
        <v>1733</v>
      </c>
      <c r="H70" s="5">
        <v>3060000</v>
      </c>
      <c r="I70" s="3" t="s">
        <v>1734</v>
      </c>
      <c r="J70" s="3" t="s">
        <v>2000</v>
      </c>
      <c r="K70" s="3" t="s">
        <v>1736</v>
      </c>
      <c r="L70" s="3" t="s">
        <v>2001</v>
      </c>
    </row>
    <row r="71" spans="1:12" x14ac:dyDescent="0.3">
      <c r="A71" s="3" t="s">
        <v>454</v>
      </c>
      <c r="B71" s="3" t="s">
        <v>2002</v>
      </c>
      <c r="C71" s="3" t="s">
        <v>1746</v>
      </c>
      <c r="D71" s="3">
        <v>37</v>
      </c>
      <c r="E71" s="3" t="s">
        <v>1763</v>
      </c>
      <c r="F71" s="3" t="s">
        <v>1764</v>
      </c>
      <c r="G71" s="3" t="s">
        <v>1749</v>
      </c>
      <c r="H71" s="5">
        <v>2040000</v>
      </c>
      <c r="I71" s="3" t="s">
        <v>1734</v>
      </c>
      <c r="J71" s="3" t="s">
        <v>2003</v>
      </c>
      <c r="K71" s="3" t="s">
        <v>1736</v>
      </c>
      <c r="L71" s="3" t="s">
        <v>2004</v>
      </c>
    </row>
    <row r="72" spans="1:12" x14ac:dyDescent="0.3">
      <c r="A72" s="3" t="s">
        <v>533</v>
      </c>
      <c r="B72" s="3" t="s">
        <v>2005</v>
      </c>
      <c r="C72" s="3" t="s">
        <v>1746</v>
      </c>
      <c r="D72" s="3">
        <v>35</v>
      </c>
      <c r="E72" s="3" t="s">
        <v>1758</v>
      </c>
      <c r="F72" s="3" t="s">
        <v>1759</v>
      </c>
      <c r="G72" s="3" t="s">
        <v>1868</v>
      </c>
      <c r="H72" s="5">
        <v>480000</v>
      </c>
      <c r="I72" s="3" t="s">
        <v>1734</v>
      </c>
      <c r="J72" s="3" t="s">
        <v>2006</v>
      </c>
      <c r="K72" s="3" t="s">
        <v>1743</v>
      </c>
      <c r="L72" s="3" t="s">
        <v>2007</v>
      </c>
    </row>
    <row r="73" spans="1:12" x14ac:dyDescent="0.3">
      <c r="A73" s="3" t="s">
        <v>242</v>
      </c>
      <c r="B73" s="3" t="s">
        <v>2008</v>
      </c>
      <c r="C73" s="3" t="s">
        <v>1746</v>
      </c>
      <c r="D73" s="3">
        <v>56</v>
      </c>
      <c r="E73" s="3" t="s">
        <v>1823</v>
      </c>
      <c r="F73" s="3" t="s">
        <v>1824</v>
      </c>
      <c r="G73" s="3" t="s">
        <v>1765</v>
      </c>
      <c r="H73" s="5">
        <v>4100000</v>
      </c>
      <c r="I73" s="3" t="s">
        <v>1734</v>
      </c>
      <c r="J73" s="3" t="s">
        <v>2009</v>
      </c>
      <c r="K73" s="3" t="s">
        <v>1743</v>
      </c>
      <c r="L73" s="3" t="s">
        <v>2010</v>
      </c>
    </row>
    <row r="74" spans="1:12" x14ac:dyDescent="0.3">
      <c r="A74" s="3" t="s">
        <v>1515</v>
      </c>
      <c r="B74" s="3" t="s">
        <v>2011</v>
      </c>
      <c r="C74" s="3" t="s">
        <v>1746</v>
      </c>
      <c r="D74" s="3">
        <v>25</v>
      </c>
      <c r="E74" s="3" t="s">
        <v>1758</v>
      </c>
      <c r="F74" s="3" t="s">
        <v>1759</v>
      </c>
      <c r="G74" s="3" t="s">
        <v>1749</v>
      </c>
      <c r="H74" s="5">
        <v>1610000</v>
      </c>
      <c r="I74" s="3" t="s">
        <v>1734</v>
      </c>
      <c r="J74" s="3" t="s">
        <v>2012</v>
      </c>
      <c r="K74" s="3" t="s">
        <v>1736</v>
      </c>
      <c r="L74" s="3" t="s">
        <v>2013</v>
      </c>
    </row>
    <row r="75" spans="1:12" x14ac:dyDescent="0.3">
      <c r="A75" s="3" t="s">
        <v>1666</v>
      </c>
      <c r="B75" s="3" t="s">
        <v>2014</v>
      </c>
      <c r="C75" s="3" t="s">
        <v>1746</v>
      </c>
      <c r="D75" s="3">
        <v>50</v>
      </c>
      <c r="E75" s="3" t="s">
        <v>1797</v>
      </c>
      <c r="F75" s="3" t="s">
        <v>1798</v>
      </c>
      <c r="G75" s="3" t="s">
        <v>1754</v>
      </c>
      <c r="H75" s="5">
        <v>1310000</v>
      </c>
      <c r="I75" s="3" t="s">
        <v>1734</v>
      </c>
      <c r="J75" s="3" t="s">
        <v>2015</v>
      </c>
      <c r="K75" s="3" t="s">
        <v>1736</v>
      </c>
      <c r="L75" s="3" t="s">
        <v>2016</v>
      </c>
    </row>
    <row r="76" spans="1:12" x14ac:dyDescent="0.3">
      <c r="A76" s="3" t="s">
        <v>952</v>
      </c>
      <c r="B76" s="3" t="s">
        <v>2017</v>
      </c>
      <c r="C76" s="3" t="s">
        <v>1746</v>
      </c>
      <c r="D76" s="3">
        <v>46</v>
      </c>
      <c r="E76" s="3" t="s">
        <v>1872</v>
      </c>
      <c r="F76" s="3" t="s">
        <v>1863</v>
      </c>
      <c r="G76" s="3" t="s">
        <v>1754</v>
      </c>
      <c r="H76" s="5">
        <v>1330000</v>
      </c>
      <c r="I76" s="3" t="s">
        <v>1734</v>
      </c>
      <c r="J76" s="3" t="s">
        <v>2018</v>
      </c>
      <c r="K76" s="3" t="s">
        <v>1736</v>
      </c>
      <c r="L76" s="3" t="s">
        <v>2019</v>
      </c>
    </row>
    <row r="77" spans="1:12" x14ac:dyDescent="0.3">
      <c r="A77" s="3" t="s">
        <v>497</v>
      </c>
      <c r="B77" s="3" t="s">
        <v>2020</v>
      </c>
      <c r="C77" s="3" t="s">
        <v>1746</v>
      </c>
      <c r="D77" s="3">
        <v>45</v>
      </c>
      <c r="E77" s="3" t="s">
        <v>2021</v>
      </c>
      <c r="F77" s="3" t="s">
        <v>1798</v>
      </c>
      <c r="G77" s="3" t="s">
        <v>1754</v>
      </c>
      <c r="H77" s="5">
        <v>890000</v>
      </c>
      <c r="I77" s="3" t="s">
        <v>1734</v>
      </c>
      <c r="J77" s="3" t="s">
        <v>2022</v>
      </c>
      <c r="K77" s="3" t="s">
        <v>1743</v>
      </c>
      <c r="L77" s="3" t="s">
        <v>2023</v>
      </c>
    </row>
    <row r="78" spans="1:12" x14ac:dyDescent="0.3">
      <c r="A78" s="3" t="s">
        <v>668</v>
      </c>
      <c r="B78" s="3" t="s">
        <v>2024</v>
      </c>
      <c r="C78" s="3" t="s">
        <v>1730</v>
      </c>
      <c r="D78" s="3">
        <v>56</v>
      </c>
      <c r="E78" s="3" t="s">
        <v>1779</v>
      </c>
      <c r="F78" s="3" t="s">
        <v>1779</v>
      </c>
      <c r="G78" s="3" t="s">
        <v>1754</v>
      </c>
      <c r="H78" s="5">
        <v>980000</v>
      </c>
      <c r="I78" s="3" t="s">
        <v>1734</v>
      </c>
      <c r="J78" s="3" t="s">
        <v>2025</v>
      </c>
      <c r="K78" s="3" t="s">
        <v>1736</v>
      </c>
      <c r="L78" s="3" t="s">
        <v>2026</v>
      </c>
    </row>
    <row r="79" spans="1:12" x14ac:dyDescent="0.3">
      <c r="A79" s="3" t="s">
        <v>107</v>
      </c>
      <c r="B79" s="3" t="s">
        <v>1831</v>
      </c>
      <c r="C79" s="3" t="s">
        <v>1746</v>
      </c>
      <c r="D79" s="3">
        <v>38</v>
      </c>
      <c r="E79" s="3" t="s">
        <v>1769</v>
      </c>
      <c r="F79" s="3" t="s">
        <v>1769</v>
      </c>
      <c r="G79" s="3" t="s">
        <v>1733</v>
      </c>
      <c r="H79" s="5">
        <v>1260000</v>
      </c>
      <c r="I79" s="3" t="s">
        <v>1734</v>
      </c>
      <c r="J79" s="3" t="s">
        <v>2027</v>
      </c>
      <c r="K79" s="3" t="s">
        <v>1736</v>
      </c>
      <c r="L79" s="3" t="s">
        <v>2028</v>
      </c>
    </row>
    <row r="80" spans="1:12" x14ac:dyDescent="0.3">
      <c r="A80" s="3" t="s">
        <v>1083</v>
      </c>
      <c r="B80" s="3" t="s">
        <v>2029</v>
      </c>
      <c r="C80" s="3" t="s">
        <v>1730</v>
      </c>
      <c r="D80" s="3">
        <v>21</v>
      </c>
      <c r="E80" s="3" t="s">
        <v>1779</v>
      </c>
      <c r="F80" s="3" t="s">
        <v>1779</v>
      </c>
      <c r="G80" s="3" t="s">
        <v>1754</v>
      </c>
      <c r="H80" s="5">
        <v>1650000</v>
      </c>
      <c r="I80" s="3" t="s">
        <v>1734</v>
      </c>
      <c r="J80" s="3" t="s">
        <v>2030</v>
      </c>
      <c r="K80" s="3" t="s">
        <v>1736</v>
      </c>
      <c r="L80" s="3" t="s">
        <v>2031</v>
      </c>
    </row>
    <row r="81" spans="1:12" x14ac:dyDescent="0.3">
      <c r="A81" s="3" t="s">
        <v>643</v>
      </c>
      <c r="B81" s="3" t="s">
        <v>2032</v>
      </c>
      <c r="C81" s="3" t="s">
        <v>1746</v>
      </c>
      <c r="D81" s="3">
        <v>54</v>
      </c>
      <c r="E81" s="3" t="s">
        <v>1739</v>
      </c>
      <c r="F81" s="3" t="s">
        <v>1740</v>
      </c>
      <c r="G81" s="3" t="s">
        <v>1733</v>
      </c>
      <c r="H81" s="5">
        <v>2310000</v>
      </c>
      <c r="I81" s="3" t="s">
        <v>1734</v>
      </c>
      <c r="J81" s="3" t="s">
        <v>2033</v>
      </c>
      <c r="K81" s="3" t="s">
        <v>1736</v>
      </c>
      <c r="L81" s="3" t="s">
        <v>2034</v>
      </c>
    </row>
    <row r="82" spans="1:12" x14ac:dyDescent="0.3">
      <c r="A82" s="3" t="s">
        <v>2035</v>
      </c>
      <c r="B82" s="3" t="s">
        <v>2036</v>
      </c>
      <c r="C82" s="3" t="s">
        <v>1746</v>
      </c>
      <c r="D82" s="3">
        <v>28</v>
      </c>
      <c r="E82" s="3" t="s">
        <v>1872</v>
      </c>
      <c r="F82" s="3" t="s">
        <v>1863</v>
      </c>
      <c r="G82" s="3" t="s">
        <v>1754</v>
      </c>
      <c r="H82" s="5">
        <v>1450000</v>
      </c>
      <c r="I82" s="3" t="s">
        <v>1734</v>
      </c>
      <c r="J82" s="3" t="s">
        <v>2037</v>
      </c>
      <c r="K82" s="3" t="s">
        <v>1743</v>
      </c>
      <c r="L82" s="3" t="s">
        <v>2038</v>
      </c>
    </row>
    <row r="83" spans="1:12" x14ac:dyDescent="0.3">
      <c r="A83" s="3" t="s">
        <v>2039</v>
      </c>
      <c r="B83" s="3" t="s">
        <v>1822</v>
      </c>
      <c r="C83" s="3" t="s">
        <v>1746</v>
      </c>
      <c r="D83" s="3">
        <v>27</v>
      </c>
      <c r="E83" s="3" t="s">
        <v>1867</v>
      </c>
      <c r="F83" s="3" t="s">
        <v>1764</v>
      </c>
      <c r="G83" s="3" t="s">
        <v>1754</v>
      </c>
      <c r="H83" s="5">
        <v>720000</v>
      </c>
      <c r="I83" s="3" t="s">
        <v>1734</v>
      </c>
      <c r="J83" s="3" t="s">
        <v>2040</v>
      </c>
      <c r="K83" s="3" t="s">
        <v>1736</v>
      </c>
      <c r="L83" s="3" t="s">
        <v>2041</v>
      </c>
    </row>
    <row r="84" spans="1:12" x14ac:dyDescent="0.3">
      <c r="A84" s="3" t="s">
        <v>1664</v>
      </c>
      <c r="B84" s="3" t="s">
        <v>1768</v>
      </c>
      <c r="C84" s="3" t="s">
        <v>1746</v>
      </c>
      <c r="D84" s="3">
        <v>24</v>
      </c>
      <c r="E84" s="3" t="s">
        <v>1902</v>
      </c>
      <c r="F84" s="3" t="s">
        <v>1775</v>
      </c>
      <c r="G84" s="3" t="s">
        <v>1770</v>
      </c>
      <c r="H84" s="5">
        <v>2620000</v>
      </c>
      <c r="I84" s="3" t="s">
        <v>1734</v>
      </c>
      <c r="J84" s="3" t="s">
        <v>2042</v>
      </c>
      <c r="K84" s="3" t="s">
        <v>1736</v>
      </c>
      <c r="L84" s="3" t="s">
        <v>2043</v>
      </c>
    </row>
    <row r="85" spans="1:12" x14ac:dyDescent="0.3">
      <c r="A85" s="3" t="s">
        <v>469</v>
      </c>
      <c r="B85" s="3" t="s">
        <v>2044</v>
      </c>
      <c r="C85" s="3" t="s">
        <v>1730</v>
      </c>
      <c r="D85" s="3">
        <v>32</v>
      </c>
      <c r="E85" s="3" t="s">
        <v>1823</v>
      </c>
      <c r="F85" s="3" t="s">
        <v>1824</v>
      </c>
      <c r="G85" s="3" t="s">
        <v>1733</v>
      </c>
      <c r="H85" s="5">
        <v>2180000</v>
      </c>
      <c r="I85" s="3" t="s">
        <v>1734</v>
      </c>
      <c r="J85" s="3" t="s">
        <v>2045</v>
      </c>
      <c r="K85" s="3" t="s">
        <v>1736</v>
      </c>
      <c r="L85" s="3" t="s">
        <v>2046</v>
      </c>
    </row>
    <row r="86" spans="1:12" x14ac:dyDescent="0.3">
      <c r="A86" s="3" t="s">
        <v>307</v>
      </c>
      <c r="B86" s="3" t="s">
        <v>2047</v>
      </c>
      <c r="C86" s="3" t="s">
        <v>1746</v>
      </c>
      <c r="D86" s="3">
        <v>34</v>
      </c>
      <c r="E86" s="3" t="s">
        <v>1753</v>
      </c>
      <c r="F86" s="3" t="s">
        <v>1740</v>
      </c>
      <c r="G86" s="3" t="s">
        <v>1749</v>
      </c>
      <c r="H86" s="5">
        <v>840000</v>
      </c>
      <c r="I86" s="3" t="s">
        <v>1734</v>
      </c>
      <c r="J86" s="3" t="s">
        <v>2048</v>
      </c>
      <c r="K86" s="3" t="s">
        <v>1736</v>
      </c>
      <c r="L86" s="3" t="s">
        <v>2049</v>
      </c>
    </row>
    <row r="87" spans="1:12" x14ac:dyDescent="0.3">
      <c r="A87" s="3" t="s">
        <v>821</v>
      </c>
      <c r="B87" s="3" t="s">
        <v>2050</v>
      </c>
      <c r="C87" s="3" t="s">
        <v>1746</v>
      </c>
      <c r="D87" s="3">
        <v>39</v>
      </c>
      <c r="E87" s="3" t="s">
        <v>1731</v>
      </c>
      <c r="F87" s="3" t="s">
        <v>1732</v>
      </c>
      <c r="G87" s="3" t="s">
        <v>1770</v>
      </c>
      <c r="H87" s="5">
        <v>1530000</v>
      </c>
      <c r="I87" s="3" t="s">
        <v>1734</v>
      </c>
      <c r="J87" s="3" t="s">
        <v>2051</v>
      </c>
      <c r="K87" s="3" t="s">
        <v>1743</v>
      </c>
      <c r="L87" s="3" t="s">
        <v>2052</v>
      </c>
    </row>
    <row r="88" spans="1:12" x14ac:dyDescent="0.3">
      <c r="A88" s="3" t="s">
        <v>2053</v>
      </c>
      <c r="B88" s="3" t="s">
        <v>1738</v>
      </c>
      <c r="C88" s="3" t="s">
        <v>1730</v>
      </c>
      <c r="D88" s="3">
        <v>42</v>
      </c>
      <c r="E88" s="3" t="s">
        <v>1844</v>
      </c>
      <c r="F88" s="3" t="s">
        <v>1784</v>
      </c>
      <c r="G88" s="3" t="s">
        <v>1770</v>
      </c>
      <c r="H88" s="5">
        <v>980000</v>
      </c>
      <c r="I88" s="3" t="s">
        <v>1734</v>
      </c>
      <c r="J88" s="3" t="s">
        <v>2054</v>
      </c>
      <c r="K88" s="3" t="s">
        <v>1736</v>
      </c>
      <c r="L88" s="3" t="s">
        <v>2055</v>
      </c>
    </row>
    <row r="89" spans="1:12" x14ac:dyDescent="0.3">
      <c r="A89" s="3" t="s">
        <v>1196</v>
      </c>
      <c r="B89" s="3" t="s">
        <v>2056</v>
      </c>
      <c r="C89" s="3" t="s">
        <v>1746</v>
      </c>
      <c r="D89" s="3">
        <v>37</v>
      </c>
      <c r="E89" s="3" t="s">
        <v>1849</v>
      </c>
      <c r="F89" s="3" t="s">
        <v>1850</v>
      </c>
      <c r="G89" s="3" t="s">
        <v>1868</v>
      </c>
      <c r="H89" s="5">
        <v>500000</v>
      </c>
      <c r="I89" s="3" t="s">
        <v>1734</v>
      </c>
      <c r="J89" s="3" t="s">
        <v>2057</v>
      </c>
      <c r="K89" s="3" t="s">
        <v>1736</v>
      </c>
      <c r="L89" s="3" t="s">
        <v>2058</v>
      </c>
    </row>
    <row r="90" spans="1:12" x14ac:dyDescent="0.3">
      <c r="A90" s="3" t="s">
        <v>733</v>
      </c>
      <c r="B90" s="3" t="s">
        <v>2044</v>
      </c>
      <c r="C90" s="3" t="s">
        <v>1730</v>
      </c>
      <c r="D90" s="3">
        <v>31</v>
      </c>
      <c r="E90" s="3" t="s">
        <v>1797</v>
      </c>
      <c r="F90" s="3" t="s">
        <v>1798</v>
      </c>
      <c r="G90" s="3" t="s">
        <v>1825</v>
      </c>
      <c r="H90" s="5">
        <v>740000</v>
      </c>
      <c r="I90" s="3" t="s">
        <v>1734</v>
      </c>
      <c r="J90" s="3" t="s">
        <v>2059</v>
      </c>
      <c r="K90" s="3" t="s">
        <v>1743</v>
      </c>
      <c r="L90" s="3" t="s">
        <v>2060</v>
      </c>
    </row>
    <row r="91" spans="1:12" x14ac:dyDescent="0.3">
      <c r="A91" s="3" t="s">
        <v>1002</v>
      </c>
      <c r="B91" s="3" t="s">
        <v>2061</v>
      </c>
      <c r="C91" s="3" t="s">
        <v>1746</v>
      </c>
      <c r="D91" s="3">
        <v>50</v>
      </c>
      <c r="E91" s="3" t="s">
        <v>1783</v>
      </c>
      <c r="F91" s="3" t="s">
        <v>1784</v>
      </c>
      <c r="G91" s="3" t="s">
        <v>1741</v>
      </c>
      <c r="H91" s="5">
        <v>750000</v>
      </c>
      <c r="I91" s="3" t="s">
        <v>1734</v>
      </c>
      <c r="J91" s="3" t="s">
        <v>2062</v>
      </c>
      <c r="K91" s="3" t="s">
        <v>1743</v>
      </c>
      <c r="L91" s="3" t="s">
        <v>2063</v>
      </c>
    </row>
    <row r="92" spans="1:12" x14ac:dyDescent="0.3">
      <c r="A92" s="3" t="s">
        <v>1251</v>
      </c>
      <c r="B92" s="3" t="s">
        <v>2064</v>
      </c>
      <c r="C92" s="3" t="s">
        <v>1746</v>
      </c>
      <c r="D92" s="3">
        <v>24</v>
      </c>
      <c r="E92" s="3" t="s">
        <v>1747</v>
      </c>
      <c r="F92" s="3" t="s">
        <v>1748</v>
      </c>
      <c r="G92" s="3" t="s">
        <v>1749</v>
      </c>
      <c r="H92" s="5">
        <v>1770000</v>
      </c>
      <c r="I92" s="3" t="s">
        <v>1734</v>
      </c>
      <c r="J92" s="3" t="s">
        <v>2065</v>
      </c>
      <c r="K92" s="3" t="s">
        <v>1736</v>
      </c>
      <c r="L92" s="3" t="s">
        <v>2066</v>
      </c>
    </row>
    <row r="93" spans="1:12" x14ac:dyDescent="0.3">
      <c r="A93" s="3" t="s">
        <v>949</v>
      </c>
      <c r="B93" s="3" t="s">
        <v>2067</v>
      </c>
      <c r="C93" s="3" t="s">
        <v>1746</v>
      </c>
      <c r="D93" s="3">
        <v>51</v>
      </c>
      <c r="E93" s="3" t="s">
        <v>1849</v>
      </c>
      <c r="F93" s="3" t="s">
        <v>1850</v>
      </c>
      <c r="G93" s="3" t="s">
        <v>1754</v>
      </c>
      <c r="H93" s="5">
        <v>900000</v>
      </c>
      <c r="I93" s="3" t="s">
        <v>1734</v>
      </c>
      <c r="J93" s="3" t="s">
        <v>2068</v>
      </c>
      <c r="K93" s="3" t="s">
        <v>1736</v>
      </c>
      <c r="L93" s="3" t="s">
        <v>2069</v>
      </c>
    </row>
    <row r="94" spans="1:12" x14ac:dyDescent="0.3">
      <c r="A94" s="3" t="s">
        <v>1360</v>
      </c>
      <c r="B94" s="3" t="s">
        <v>2070</v>
      </c>
      <c r="C94" s="3" t="s">
        <v>1730</v>
      </c>
      <c r="D94" s="3">
        <v>44</v>
      </c>
      <c r="E94" s="3" t="s">
        <v>1763</v>
      </c>
      <c r="F94" s="3" t="s">
        <v>1764</v>
      </c>
      <c r="G94" s="3" t="s">
        <v>1754</v>
      </c>
      <c r="H94" s="5">
        <v>1460000</v>
      </c>
      <c r="I94" s="3" t="s">
        <v>1734</v>
      </c>
      <c r="J94" s="3" t="s">
        <v>2071</v>
      </c>
      <c r="K94" s="3" t="s">
        <v>1736</v>
      </c>
      <c r="L94" s="3" t="s">
        <v>2072</v>
      </c>
    </row>
    <row r="95" spans="1:12" x14ac:dyDescent="0.3">
      <c r="A95" s="3" t="s">
        <v>1594</v>
      </c>
      <c r="B95" s="3" t="s">
        <v>2073</v>
      </c>
      <c r="C95" s="3" t="s">
        <v>1746</v>
      </c>
      <c r="D95" s="3">
        <v>37</v>
      </c>
      <c r="E95" s="3" t="s">
        <v>1940</v>
      </c>
      <c r="F95" s="3" t="s">
        <v>1850</v>
      </c>
      <c r="G95" s="3" t="s">
        <v>1754</v>
      </c>
      <c r="H95" s="5">
        <v>750000</v>
      </c>
      <c r="I95" s="3" t="s">
        <v>1734</v>
      </c>
      <c r="J95" s="3" t="s">
        <v>2074</v>
      </c>
      <c r="K95" s="3" t="s">
        <v>1743</v>
      </c>
      <c r="L95" s="3" t="s">
        <v>2075</v>
      </c>
    </row>
    <row r="96" spans="1:12" x14ac:dyDescent="0.3">
      <c r="A96" s="3" t="s">
        <v>2076</v>
      </c>
      <c r="B96" s="3" t="s">
        <v>2077</v>
      </c>
      <c r="C96" s="3" t="s">
        <v>1730</v>
      </c>
      <c r="D96" s="3">
        <v>34</v>
      </c>
      <c r="E96" s="3" t="s">
        <v>1849</v>
      </c>
      <c r="F96" s="3" t="s">
        <v>1850</v>
      </c>
      <c r="G96" s="3" t="s">
        <v>1733</v>
      </c>
      <c r="H96" s="5">
        <v>1750000</v>
      </c>
      <c r="I96" s="3" t="s">
        <v>1734</v>
      </c>
      <c r="J96" s="3" t="s">
        <v>2078</v>
      </c>
      <c r="K96" s="3" t="s">
        <v>1743</v>
      </c>
      <c r="L96" s="3" t="s">
        <v>2079</v>
      </c>
    </row>
    <row r="97" spans="1:12" x14ac:dyDescent="0.3">
      <c r="A97" s="3" t="s">
        <v>2080</v>
      </c>
      <c r="B97" s="3" t="s">
        <v>2081</v>
      </c>
      <c r="C97" s="3" t="s">
        <v>1746</v>
      </c>
      <c r="D97" s="3">
        <v>30</v>
      </c>
      <c r="E97" s="3" t="s">
        <v>1867</v>
      </c>
      <c r="F97" s="3" t="s">
        <v>1764</v>
      </c>
      <c r="G97" s="3" t="s">
        <v>1825</v>
      </c>
      <c r="H97" s="5">
        <v>1470000</v>
      </c>
      <c r="I97" s="3" t="s">
        <v>1734</v>
      </c>
      <c r="J97" s="3" t="s">
        <v>2082</v>
      </c>
      <c r="K97" s="3" t="s">
        <v>1736</v>
      </c>
      <c r="L97" s="3" t="s">
        <v>2083</v>
      </c>
    </row>
    <row r="98" spans="1:12" x14ac:dyDescent="0.3">
      <c r="A98" s="3" t="s">
        <v>2084</v>
      </c>
      <c r="B98" s="3" t="s">
        <v>2085</v>
      </c>
      <c r="C98" s="3" t="s">
        <v>1730</v>
      </c>
      <c r="D98" s="3">
        <v>32</v>
      </c>
      <c r="E98" s="3" t="s">
        <v>1872</v>
      </c>
      <c r="F98" s="3" t="s">
        <v>1863</v>
      </c>
      <c r="G98" s="3" t="s">
        <v>1754</v>
      </c>
      <c r="H98" s="5">
        <v>1250000</v>
      </c>
      <c r="I98" s="3" t="s">
        <v>1734</v>
      </c>
      <c r="J98" s="3" t="s">
        <v>2086</v>
      </c>
      <c r="K98" s="3" t="s">
        <v>1736</v>
      </c>
      <c r="L98" s="3" t="s">
        <v>2087</v>
      </c>
    </row>
    <row r="99" spans="1:12" x14ac:dyDescent="0.3">
      <c r="A99" s="3" t="s">
        <v>1270</v>
      </c>
      <c r="B99" s="3" t="s">
        <v>2088</v>
      </c>
      <c r="C99" s="3" t="s">
        <v>1746</v>
      </c>
      <c r="D99" s="3">
        <v>41</v>
      </c>
      <c r="E99" s="3" t="s">
        <v>1779</v>
      </c>
      <c r="F99" s="3" t="s">
        <v>1779</v>
      </c>
      <c r="G99" s="3" t="s">
        <v>1765</v>
      </c>
      <c r="H99" s="5">
        <v>2800000</v>
      </c>
      <c r="I99" s="3" t="s">
        <v>1734</v>
      </c>
      <c r="J99" s="3" t="s">
        <v>2089</v>
      </c>
      <c r="K99" s="3" t="s">
        <v>1736</v>
      </c>
      <c r="L99" s="3" t="s">
        <v>2090</v>
      </c>
    </row>
    <row r="100" spans="1:12" x14ac:dyDescent="0.3">
      <c r="A100" s="3" t="s">
        <v>876</v>
      </c>
      <c r="B100" s="3" t="s">
        <v>2091</v>
      </c>
      <c r="C100" s="3" t="s">
        <v>1746</v>
      </c>
      <c r="D100" s="3">
        <v>43</v>
      </c>
      <c r="E100" s="3" t="s">
        <v>1753</v>
      </c>
      <c r="F100" s="3" t="s">
        <v>1740</v>
      </c>
      <c r="G100" s="3" t="s">
        <v>1733</v>
      </c>
      <c r="H100" s="5">
        <v>3290000</v>
      </c>
      <c r="I100" s="3" t="s">
        <v>1794</v>
      </c>
      <c r="J100" s="3" t="s">
        <v>2092</v>
      </c>
      <c r="K100" s="3" t="s">
        <v>1736</v>
      </c>
      <c r="L100" s="3" t="s">
        <v>2093</v>
      </c>
    </row>
    <row r="101" spans="1:12" x14ac:dyDescent="0.3">
      <c r="A101" s="3" t="s">
        <v>786</v>
      </c>
      <c r="B101" s="3" t="s">
        <v>2094</v>
      </c>
      <c r="C101" s="3" t="s">
        <v>1730</v>
      </c>
      <c r="D101" s="3">
        <v>34</v>
      </c>
      <c r="E101" s="3" t="s">
        <v>1940</v>
      </c>
      <c r="F101" s="3" t="s">
        <v>1850</v>
      </c>
      <c r="G101" s="3" t="s">
        <v>1733</v>
      </c>
      <c r="H101" s="5">
        <v>1630000</v>
      </c>
      <c r="I101" s="3" t="s">
        <v>1734</v>
      </c>
      <c r="J101" s="3" t="s">
        <v>2095</v>
      </c>
      <c r="K101" s="3" t="s">
        <v>1743</v>
      </c>
      <c r="L101" s="3" t="s">
        <v>2096</v>
      </c>
    </row>
    <row r="102" spans="1:12" x14ac:dyDescent="0.3">
      <c r="A102" s="3" t="s">
        <v>1376</v>
      </c>
      <c r="B102" s="3" t="s">
        <v>2097</v>
      </c>
      <c r="C102" s="3" t="s">
        <v>1746</v>
      </c>
      <c r="D102" s="3">
        <v>34</v>
      </c>
      <c r="E102" s="3" t="s">
        <v>2098</v>
      </c>
      <c r="F102" s="3" t="s">
        <v>2099</v>
      </c>
      <c r="G102" s="3" t="s">
        <v>1754</v>
      </c>
      <c r="H102" s="5">
        <v>1610000</v>
      </c>
      <c r="I102" s="3" t="s">
        <v>1734</v>
      </c>
      <c r="J102" s="3" t="s">
        <v>2100</v>
      </c>
      <c r="K102" s="3" t="s">
        <v>1743</v>
      </c>
      <c r="L102" s="3" t="s">
        <v>2101</v>
      </c>
    </row>
    <row r="103" spans="1:12" x14ac:dyDescent="0.3">
      <c r="A103" s="3" t="s">
        <v>660</v>
      </c>
      <c r="B103" s="3" t="s">
        <v>2102</v>
      </c>
      <c r="C103" s="3" t="s">
        <v>1730</v>
      </c>
      <c r="D103" s="3">
        <v>43</v>
      </c>
      <c r="E103" s="3" t="s">
        <v>1814</v>
      </c>
      <c r="F103" s="3" t="s">
        <v>1815</v>
      </c>
      <c r="G103" s="3" t="s">
        <v>1754</v>
      </c>
      <c r="H103" s="5">
        <v>630000</v>
      </c>
      <c r="I103" s="3" t="s">
        <v>1734</v>
      </c>
      <c r="J103" s="3" t="s">
        <v>2103</v>
      </c>
      <c r="K103" s="3" t="s">
        <v>1743</v>
      </c>
      <c r="L103" s="3" t="s">
        <v>2104</v>
      </c>
    </row>
    <row r="104" spans="1:12" x14ac:dyDescent="0.3">
      <c r="A104" s="3" t="s">
        <v>255</v>
      </c>
      <c r="B104" s="3" t="s">
        <v>2105</v>
      </c>
      <c r="C104" s="3" t="s">
        <v>1730</v>
      </c>
      <c r="D104" s="3">
        <v>32</v>
      </c>
      <c r="E104" s="3" t="s">
        <v>1814</v>
      </c>
      <c r="F104" s="3" t="s">
        <v>1815</v>
      </c>
      <c r="G104" s="3" t="s">
        <v>1754</v>
      </c>
      <c r="H104" s="5">
        <v>890000</v>
      </c>
      <c r="I104" s="3" t="s">
        <v>1734</v>
      </c>
      <c r="J104" s="3" t="s">
        <v>2106</v>
      </c>
      <c r="K104" s="3" t="s">
        <v>1743</v>
      </c>
      <c r="L104" s="3" t="s">
        <v>2107</v>
      </c>
    </row>
    <row r="105" spans="1:12" x14ac:dyDescent="0.3">
      <c r="A105" s="3" t="s">
        <v>2108</v>
      </c>
      <c r="B105" s="3" t="s">
        <v>2109</v>
      </c>
      <c r="C105" s="3" t="s">
        <v>1746</v>
      </c>
      <c r="D105" s="3">
        <v>37</v>
      </c>
      <c r="E105" s="3" t="s">
        <v>1779</v>
      </c>
      <c r="F105" s="3" t="s">
        <v>1779</v>
      </c>
      <c r="G105" s="3" t="s">
        <v>1749</v>
      </c>
      <c r="H105" s="5">
        <v>1500000</v>
      </c>
      <c r="I105" s="3" t="s">
        <v>1734</v>
      </c>
      <c r="J105" s="3" t="s">
        <v>2110</v>
      </c>
      <c r="K105" s="3" t="s">
        <v>1736</v>
      </c>
      <c r="L105" s="3" t="s">
        <v>2111</v>
      </c>
    </row>
    <row r="106" spans="1:12" x14ac:dyDescent="0.3">
      <c r="A106" s="3" t="s">
        <v>687</v>
      </c>
      <c r="B106" s="3" t="s">
        <v>2112</v>
      </c>
      <c r="C106" s="3" t="s">
        <v>1746</v>
      </c>
      <c r="D106" s="3">
        <v>37</v>
      </c>
      <c r="E106" s="3" t="s">
        <v>1823</v>
      </c>
      <c r="F106" s="3" t="s">
        <v>1824</v>
      </c>
      <c r="G106" s="3" t="s">
        <v>1825</v>
      </c>
      <c r="H106" s="5">
        <v>1070000</v>
      </c>
      <c r="I106" s="3" t="s">
        <v>1734</v>
      </c>
      <c r="J106" s="3" t="s">
        <v>2113</v>
      </c>
      <c r="K106" s="3" t="s">
        <v>1736</v>
      </c>
      <c r="L106" s="3" t="s">
        <v>2114</v>
      </c>
    </row>
    <row r="107" spans="1:12" x14ac:dyDescent="0.3">
      <c r="A107" s="3" t="s">
        <v>2115</v>
      </c>
      <c r="B107" s="3" t="s">
        <v>2116</v>
      </c>
      <c r="C107" s="3" t="s">
        <v>1746</v>
      </c>
      <c r="D107" s="3">
        <v>38</v>
      </c>
      <c r="E107" s="3" t="s">
        <v>1872</v>
      </c>
      <c r="F107" s="3" t="s">
        <v>1863</v>
      </c>
      <c r="G107" s="3" t="s">
        <v>1733</v>
      </c>
      <c r="H107" s="5">
        <v>2920000</v>
      </c>
      <c r="I107" s="3" t="s">
        <v>1734</v>
      </c>
      <c r="J107" s="3" t="s">
        <v>2117</v>
      </c>
      <c r="K107" s="3" t="s">
        <v>1736</v>
      </c>
      <c r="L107" s="3" t="s">
        <v>2118</v>
      </c>
    </row>
    <row r="108" spans="1:12" x14ac:dyDescent="0.3">
      <c r="A108" s="3" t="s">
        <v>2119</v>
      </c>
      <c r="B108" s="3" t="s">
        <v>2120</v>
      </c>
      <c r="C108" s="3" t="s">
        <v>1730</v>
      </c>
      <c r="D108" s="3">
        <v>46</v>
      </c>
      <c r="E108" s="3" t="s">
        <v>1940</v>
      </c>
      <c r="F108" s="3" t="s">
        <v>1850</v>
      </c>
      <c r="G108" s="3" t="s">
        <v>1754</v>
      </c>
      <c r="H108" s="5">
        <v>1460000</v>
      </c>
      <c r="I108" s="3" t="s">
        <v>1734</v>
      </c>
      <c r="J108" s="3" t="s">
        <v>2121</v>
      </c>
      <c r="K108" s="3" t="s">
        <v>1743</v>
      </c>
      <c r="L108" s="3" t="s">
        <v>2122</v>
      </c>
    </row>
    <row r="109" spans="1:12" x14ac:dyDescent="0.3">
      <c r="A109" s="3" t="s">
        <v>878</v>
      </c>
      <c r="B109" s="3" t="s">
        <v>2123</v>
      </c>
      <c r="C109" s="3" t="s">
        <v>1730</v>
      </c>
      <c r="D109" s="3">
        <v>36</v>
      </c>
      <c r="E109" s="3" t="s">
        <v>1902</v>
      </c>
      <c r="F109" s="3" t="s">
        <v>1775</v>
      </c>
      <c r="G109" s="3" t="s">
        <v>1733</v>
      </c>
      <c r="H109" s="5">
        <v>2850000</v>
      </c>
      <c r="I109" s="3" t="s">
        <v>1794</v>
      </c>
      <c r="J109" s="3" t="s">
        <v>2124</v>
      </c>
      <c r="K109" s="3" t="s">
        <v>1736</v>
      </c>
      <c r="L109" s="3" t="s">
        <v>2125</v>
      </c>
    </row>
    <row r="110" spans="1:12" x14ac:dyDescent="0.3">
      <c r="A110" s="3" t="s">
        <v>394</v>
      </c>
      <c r="B110" s="3" t="s">
        <v>2126</v>
      </c>
      <c r="C110" s="3" t="s">
        <v>1730</v>
      </c>
      <c r="D110" s="3">
        <v>21</v>
      </c>
      <c r="E110" s="3" t="s">
        <v>1883</v>
      </c>
      <c r="F110" s="3" t="s">
        <v>1884</v>
      </c>
      <c r="G110" s="3" t="s">
        <v>1770</v>
      </c>
      <c r="H110" s="5">
        <v>2480000</v>
      </c>
      <c r="I110" s="3" t="s">
        <v>1734</v>
      </c>
      <c r="J110" s="3" t="s">
        <v>2127</v>
      </c>
      <c r="K110" s="3" t="s">
        <v>1736</v>
      </c>
      <c r="L110" s="3" t="s">
        <v>2128</v>
      </c>
    </row>
    <row r="111" spans="1:12" x14ac:dyDescent="0.3">
      <c r="A111" s="3" t="s">
        <v>495</v>
      </c>
      <c r="B111" s="3" t="s">
        <v>2129</v>
      </c>
      <c r="C111" s="3" t="s">
        <v>1746</v>
      </c>
      <c r="D111" s="3">
        <v>41</v>
      </c>
      <c r="E111" s="3" t="s">
        <v>1867</v>
      </c>
      <c r="F111" s="3" t="s">
        <v>1764</v>
      </c>
      <c r="G111" s="3" t="s">
        <v>1845</v>
      </c>
      <c r="H111" s="5">
        <v>560000</v>
      </c>
      <c r="I111" s="3" t="s">
        <v>1734</v>
      </c>
      <c r="J111" s="3" t="s">
        <v>2130</v>
      </c>
      <c r="K111" s="3" t="s">
        <v>1736</v>
      </c>
      <c r="L111" s="3" t="s">
        <v>2131</v>
      </c>
    </row>
    <row r="112" spans="1:12" x14ac:dyDescent="0.3">
      <c r="A112" s="3" t="s">
        <v>463</v>
      </c>
      <c r="B112" s="3" t="s">
        <v>2132</v>
      </c>
      <c r="C112" s="3" t="s">
        <v>1730</v>
      </c>
      <c r="D112" s="3">
        <v>53</v>
      </c>
      <c r="E112" s="3" t="s">
        <v>1924</v>
      </c>
      <c r="F112" s="3" t="s">
        <v>1784</v>
      </c>
      <c r="G112" s="3" t="s">
        <v>1754</v>
      </c>
      <c r="H112" s="5">
        <v>1550000</v>
      </c>
      <c r="I112" s="3" t="s">
        <v>1734</v>
      </c>
      <c r="J112" s="3" t="s">
        <v>2133</v>
      </c>
      <c r="K112" s="3" t="s">
        <v>1736</v>
      </c>
      <c r="L112" s="3" t="s">
        <v>2134</v>
      </c>
    </row>
    <row r="113" spans="1:12" x14ac:dyDescent="0.3">
      <c r="A113" s="3" t="s">
        <v>239</v>
      </c>
      <c r="B113" s="3" t="s">
        <v>2135</v>
      </c>
      <c r="C113" s="3" t="s">
        <v>1746</v>
      </c>
      <c r="D113" s="3">
        <v>41</v>
      </c>
      <c r="E113" s="3" t="s">
        <v>1940</v>
      </c>
      <c r="F113" s="3" t="s">
        <v>1850</v>
      </c>
      <c r="G113" s="3" t="s">
        <v>1765</v>
      </c>
      <c r="H113" s="5">
        <v>3880000</v>
      </c>
      <c r="I113" s="3" t="s">
        <v>1734</v>
      </c>
      <c r="J113" s="3" t="s">
        <v>2136</v>
      </c>
      <c r="K113" s="3" t="s">
        <v>1736</v>
      </c>
      <c r="L113" s="3" t="s">
        <v>2137</v>
      </c>
    </row>
    <row r="114" spans="1:12" x14ac:dyDescent="0.3">
      <c r="A114" s="3" t="s">
        <v>244</v>
      </c>
      <c r="B114" s="3" t="s">
        <v>2138</v>
      </c>
      <c r="C114" s="3" t="s">
        <v>1730</v>
      </c>
      <c r="D114" s="3">
        <v>24</v>
      </c>
      <c r="E114" s="3" t="s">
        <v>1862</v>
      </c>
      <c r="F114" s="3" t="s">
        <v>1863</v>
      </c>
      <c r="G114" s="3" t="s">
        <v>1754</v>
      </c>
      <c r="H114" s="5">
        <v>640000</v>
      </c>
      <c r="I114" s="3" t="s">
        <v>1734</v>
      </c>
      <c r="J114" s="3" t="s">
        <v>2139</v>
      </c>
      <c r="K114" s="3" t="s">
        <v>1736</v>
      </c>
      <c r="L114" s="3" t="s">
        <v>2140</v>
      </c>
    </row>
    <row r="115" spans="1:12" x14ac:dyDescent="0.3">
      <c r="A115" s="3" t="s">
        <v>1211</v>
      </c>
      <c r="B115" s="3" t="s">
        <v>2141</v>
      </c>
      <c r="C115" s="3" t="s">
        <v>1746</v>
      </c>
      <c r="D115" s="3">
        <v>52</v>
      </c>
      <c r="E115" s="3" t="s">
        <v>1783</v>
      </c>
      <c r="F115" s="3" t="s">
        <v>1784</v>
      </c>
      <c r="G115" s="3" t="s">
        <v>1825</v>
      </c>
      <c r="H115" s="5">
        <v>560000</v>
      </c>
      <c r="I115" s="3" t="s">
        <v>1734</v>
      </c>
      <c r="J115" s="3" t="s">
        <v>2142</v>
      </c>
      <c r="K115" s="3" t="s">
        <v>1736</v>
      </c>
      <c r="L115" s="3" t="s">
        <v>2143</v>
      </c>
    </row>
    <row r="116" spans="1:12" x14ac:dyDescent="0.3">
      <c r="A116" s="3" t="s">
        <v>1272</v>
      </c>
      <c r="B116" s="3" t="s">
        <v>2144</v>
      </c>
      <c r="C116" s="3" t="s">
        <v>1746</v>
      </c>
      <c r="D116" s="3">
        <v>26</v>
      </c>
      <c r="E116" s="3" t="s">
        <v>1789</v>
      </c>
      <c r="F116" s="3" t="s">
        <v>1790</v>
      </c>
      <c r="G116" s="3" t="s">
        <v>1765</v>
      </c>
      <c r="H116" s="5">
        <v>3930000</v>
      </c>
      <c r="I116" s="3" t="s">
        <v>1734</v>
      </c>
      <c r="J116" s="3" t="s">
        <v>2145</v>
      </c>
      <c r="K116" s="3" t="s">
        <v>1736</v>
      </c>
      <c r="L116" s="3" t="s">
        <v>2146</v>
      </c>
    </row>
    <row r="117" spans="1:12" x14ac:dyDescent="0.3">
      <c r="A117" s="3" t="s">
        <v>1671</v>
      </c>
      <c r="B117" s="3" t="s">
        <v>2147</v>
      </c>
      <c r="C117" s="3" t="s">
        <v>1746</v>
      </c>
      <c r="D117" s="3">
        <v>42</v>
      </c>
      <c r="E117" s="3" t="s">
        <v>1883</v>
      </c>
      <c r="F117" s="3" t="s">
        <v>1884</v>
      </c>
      <c r="G117" s="3" t="s">
        <v>1770</v>
      </c>
      <c r="H117" s="5">
        <v>1610000</v>
      </c>
      <c r="I117" s="3" t="s">
        <v>1734</v>
      </c>
      <c r="J117" s="3" t="s">
        <v>2148</v>
      </c>
      <c r="K117" s="3" t="s">
        <v>1736</v>
      </c>
      <c r="L117" s="3" t="s">
        <v>2149</v>
      </c>
    </row>
    <row r="118" spans="1:12" x14ac:dyDescent="0.3">
      <c r="A118" s="3" t="s">
        <v>1451</v>
      </c>
      <c r="B118" s="3" t="s">
        <v>2150</v>
      </c>
      <c r="C118" s="3" t="s">
        <v>1746</v>
      </c>
      <c r="D118" s="3">
        <v>55</v>
      </c>
      <c r="E118" s="3" t="s">
        <v>1823</v>
      </c>
      <c r="F118" s="3" t="s">
        <v>1824</v>
      </c>
      <c r="G118" s="3" t="s">
        <v>1825</v>
      </c>
      <c r="H118" s="5">
        <v>880000</v>
      </c>
      <c r="I118" s="3" t="s">
        <v>1734</v>
      </c>
      <c r="J118" s="3" t="s">
        <v>2151</v>
      </c>
      <c r="K118" s="3" t="s">
        <v>1736</v>
      </c>
      <c r="L118" s="3" t="s">
        <v>2152</v>
      </c>
    </row>
    <row r="119" spans="1:12" x14ac:dyDescent="0.3">
      <c r="A119" s="3" t="s">
        <v>465</v>
      </c>
      <c r="B119" s="3" t="s">
        <v>2153</v>
      </c>
      <c r="C119" s="3" t="s">
        <v>1746</v>
      </c>
      <c r="D119" s="3">
        <v>45</v>
      </c>
      <c r="E119" s="3" t="s">
        <v>1849</v>
      </c>
      <c r="F119" s="3" t="s">
        <v>1850</v>
      </c>
      <c r="G119" s="3" t="s">
        <v>1733</v>
      </c>
      <c r="H119" s="5">
        <v>1260000</v>
      </c>
      <c r="I119" s="3" t="s">
        <v>1794</v>
      </c>
      <c r="J119" s="3" t="s">
        <v>2154</v>
      </c>
      <c r="K119" s="3" t="s">
        <v>1736</v>
      </c>
      <c r="L119" s="3" t="s">
        <v>2155</v>
      </c>
    </row>
    <row r="120" spans="1:12" x14ac:dyDescent="0.3">
      <c r="A120" s="3" t="s">
        <v>276</v>
      </c>
      <c r="B120" s="3" t="s">
        <v>2156</v>
      </c>
      <c r="C120" s="3" t="s">
        <v>1746</v>
      </c>
      <c r="D120" s="3">
        <v>44</v>
      </c>
      <c r="E120" s="3" t="s">
        <v>1779</v>
      </c>
      <c r="F120" s="3" t="s">
        <v>1779</v>
      </c>
      <c r="G120" s="3" t="s">
        <v>1733</v>
      </c>
      <c r="H120" s="5">
        <v>3220000</v>
      </c>
      <c r="I120" s="3" t="s">
        <v>1794</v>
      </c>
      <c r="J120" s="3" t="s">
        <v>2157</v>
      </c>
      <c r="K120" s="3" t="s">
        <v>1736</v>
      </c>
      <c r="L120" s="3" t="s">
        <v>2158</v>
      </c>
    </row>
    <row r="121" spans="1:12" x14ac:dyDescent="0.3">
      <c r="A121" s="3" t="s">
        <v>2159</v>
      </c>
      <c r="B121" s="3" t="s">
        <v>2160</v>
      </c>
      <c r="C121" s="3" t="s">
        <v>1746</v>
      </c>
      <c r="D121" s="3">
        <v>39</v>
      </c>
      <c r="E121" s="3" t="s">
        <v>1862</v>
      </c>
      <c r="F121" s="3" t="s">
        <v>1863</v>
      </c>
      <c r="G121" s="3" t="s">
        <v>1754</v>
      </c>
      <c r="H121" s="5">
        <v>700000</v>
      </c>
      <c r="I121" s="3" t="s">
        <v>1734</v>
      </c>
      <c r="J121" s="3" t="s">
        <v>2161</v>
      </c>
      <c r="K121" s="3" t="s">
        <v>1736</v>
      </c>
      <c r="L121" s="3" t="s">
        <v>2162</v>
      </c>
    </row>
    <row r="122" spans="1:12" x14ac:dyDescent="0.3">
      <c r="A122" s="3" t="s">
        <v>2163</v>
      </c>
      <c r="B122" s="3" t="s">
        <v>2164</v>
      </c>
      <c r="C122" s="3" t="s">
        <v>1746</v>
      </c>
      <c r="D122" s="3">
        <v>69</v>
      </c>
      <c r="E122" s="3" t="s">
        <v>1883</v>
      </c>
      <c r="F122" s="3" t="s">
        <v>1884</v>
      </c>
      <c r="G122" s="3" t="s">
        <v>1770</v>
      </c>
      <c r="H122" s="5">
        <v>2280000</v>
      </c>
      <c r="I122" s="3" t="s">
        <v>1734</v>
      </c>
      <c r="J122" s="3" t="s">
        <v>2165</v>
      </c>
      <c r="K122" s="3" t="s">
        <v>1736</v>
      </c>
      <c r="L122" s="3" t="s">
        <v>2166</v>
      </c>
    </row>
    <row r="123" spans="1:12" x14ac:dyDescent="0.3">
      <c r="A123" s="3" t="s">
        <v>389</v>
      </c>
      <c r="B123" s="3" t="s">
        <v>2167</v>
      </c>
      <c r="C123" s="3" t="s">
        <v>1730</v>
      </c>
      <c r="D123" s="3">
        <v>31</v>
      </c>
      <c r="E123" s="3" t="s">
        <v>1789</v>
      </c>
      <c r="F123" s="3" t="s">
        <v>1790</v>
      </c>
      <c r="G123" s="3" t="s">
        <v>1868</v>
      </c>
      <c r="H123" s="5">
        <v>640000</v>
      </c>
      <c r="I123" s="3" t="s">
        <v>1734</v>
      </c>
      <c r="J123" s="3" t="s">
        <v>2168</v>
      </c>
      <c r="K123" s="3" t="s">
        <v>1743</v>
      </c>
      <c r="L123" s="3" t="s">
        <v>2169</v>
      </c>
    </row>
    <row r="124" spans="1:12" x14ac:dyDescent="0.3">
      <c r="A124" s="3" t="s">
        <v>666</v>
      </c>
      <c r="B124" s="3" t="s">
        <v>2170</v>
      </c>
      <c r="C124" s="3" t="s">
        <v>1746</v>
      </c>
      <c r="D124" s="3">
        <v>38</v>
      </c>
      <c r="E124" s="3" t="s">
        <v>1763</v>
      </c>
      <c r="F124" s="3" t="s">
        <v>1764</v>
      </c>
      <c r="G124" s="3" t="s">
        <v>1733</v>
      </c>
      <c r="H124" s="5">
        <v>1940000</v>
      </c>
      <c r="I124" s="3" t="s">
        <v>1734</v>
      </c>
      <c r="J124" s="3" t="s">
        <v>2171</v>
      </c>
      <c r="K124" s="3" t="s">
        <v>1743</v>
      </c>
      <c r="L124" s="3" t="s">
        <v>2172</v>
      </c>
    </row>
    <row r="125" spans="1:12" x14ac:dyDescent="0.3">
      <c r="A125" s="3" t="s">
        <v>189</v>
      </c>
      <c r="B125" s="3" t="s">
        <v>1992</v>
      </c>
      <c r="C125" s="3" t="s">
        <v>1746</v>
      </c>
      <c r="D125" s="3">
        <v>35</v>
      </c>
      <c r="E125" s="3" t="s">
        <v>1783</v>
      </c>
      <c r="F125" s="3" t="s">
        <v>1784</v>
      </c>
      <c r="G125" s="3" t="s">
        <v>1825</v>
      </c>
      <c r="H125" s="5">
        <v>1230000</v>
      </c>
      <c r="I125" s="3" t="s">
        <v>1734</v>
      </c>
      <c r="J125" s="3" t="s">
        <v>2173</v>
      </c>
      <c r="K125" s="3" t="s">
        <v>1736</v>
      </c>
      <c r="L125" s="3" t="s">
        <v>2174</v>
      </c>
    </row>
    <row r="126" spans="1:12" x14ac:dyDescent="0.3">
      <c r="A126" s="3" t="s">
        <v>501</v>
      </c>
      <c r="B126" s="3" t="s">
        <v>2175</v>
      </c>
      <c r="C126" s="3" t="s">
        <v>1730</v>
      </c>
      <c r="D126" s="3">
        <v>53</v>
      </c>
      <c r="E126" s="3" t="s">
        <v>1823</v>
      </c>
      <c r="F126" s="3" t="s">
        <v>1824</v>
      </c>
      <c r="G126" s="3" t="s">
        <v>1733</v>
      </c>
      <c r="H126" s="5">
        <v>2670000</v>
      </c>
      <c r="I126" s="3" t="s">
        <v>1734</v>
      </c>
      <c r="J126" s="3" t="s">
        <v>2176</v>
      </c>
      <c r="K126" s="3" t="s">
        <v>1743</v>
      </c>
      <c r="L126" s="3" t="s">
        <v>2177</v>
      </c>
    </row>
    <row r="127" spans="1:12" x14ac:dyDescent="0.3">
      <c r="A127" s="3" t="s">
        <v>314</v>
      </c>
      <c r="B127" s="3" t="s">
        <v>2178</v>
      </c>
      <c r="C127" s="3" t="s">
        <v>1730</v>
      </c>
      <c r="D127" s="3">
        <v>35</v>
      </c>
      <c r="E127" s="3" t="s">
        <v>1872</v>
      </c>
      <c r="F127" s="3" t="s">
        <v>1863</v>
      </c>
      <c r="G127" s="3" t="s">
        <v>1868</v>
      </c>
      <c r="H127" s="5">
        <v>300000</v>
      </c>
      <c r="I127" s="3" t="s">
        <v>1734</v>
      </c>
      <c r="J127" s="3" t="s">
        <v>2179</v>
      </c>
      <c r="K127" s="3" t="s">
        <v>1743</v>
      </c>
      <c r="L127" s="3" t="s">
        <v>2180</v>
      </c>
    </row>
    <row r="128" spans="1:12" x14ac:dyDescent="0.3">
      <c r="A128" s="3" t="s">
        <v>1395</v>
      </c>
      <c r="B128" s="3" t="s">
        <v>1840</v>
      </c>
      <c r="C128" s="3" t="s">
        <v>1746</v>
      </c>
      <c r="D128" s="3">
        <v>42</v>
      </c>
      <c r="E128" s="3" t="s">
        <v>1789</v>
      </c>
      <c r="F128" s="3" t="s">
        <v>1790</v>
      </c>
      <c r="G128" s="3" t="s">
        <v>1733</v>
      </c>
      <c r="H128" s="5">
        <v>1740000</v>
      </c>
      <c r="I128" s="3" t="s">
        <v>1794</v>
      </c>
      <c r="J128" s="3" t="s">
        <v>2181</v>
      </c>
      <c r="K128" s="3" t="s">
        <v>1736</v>
      </c>
      <c r="L128" s="3" t="s">
        <v>2182</v>
      </c>
    </row>
    <row r="129" spans="1:12" x14ac:dyDescent="0.3">
      <c r="A129" s="3" t="s">
        <v>229</v>
      </c>
      <c r="B129" s="3" t="s">
        <v>2183</v>
      </c>
      <c r="C129" s="3" t="s">
        <v>1746</v>
      </c>
      <c r="D129" s="3">
        <v>64</v>
      </c>
      <c r="E129" s="3" t="s">
        <v>1747</v>
      </c>
      <c r="F129" s="3" t="s">
        <v>1748</v>
      </c>
      <c r="G129" s="3" t="s">
        <v>1754</v>
      </c>
      <c r="H129" s="5">
        <v>1290000</v>
      </c>
      <c r="I129" s="3" t="s">
        <v>1734</v>
      </c>
      <c r="J129" s="3" t="s">
        <v>2184</v>
      </c>
      <c r="K129" s="3" t="s">
        <v>1743</v>
      </c>
      <c r="L129" s="3" t="s">
        <v>2185</v>
      </c>
    </row>
    <row r="130" spans="1:12" x14ac:dyDescent="0.3">
      <c r="A130" s="3" t="s">
        <v>2186</v>
      </c>
      <c r="B130" s="3" t="s">
        <v>2187</v>
      </c>
      <c r="C130" s="3" t="s">
        <v>1746</v>
      </c>
      <c r="D130" s="3">
        <v>39</v>
      </c>
      <c r="E130" s="3" t="s">
        <v>2021</v>
      </c>
      <c r="F130" s="3" t="s">
        <v>1798</v>
      </c>
      <c r="G130" s="3" t="s">
        <v>1754</v>
      </c>
      <c r="H130" s="5">
        <v>1290000</v>
      </c>
      <c r="I130" s="3" t="s">
        <v>1734</v>
      </c>
      <c r="J130" s="3" t="s">
        <v>2188</v>
      </c>
      <c r="K130" s="3" t="s">
        <v>1736</v>
      </c>
      <c r="L130" s="3" t="s">
        <v>2189</v>
      </c>
    </row>
    <row r="131" spans="1:12" x14ac:dyDescent="0.3">
      <c r="A131" s="3" t="s">
        <v>361</v>
      </c>
      <c r="B131" s="3" t="s">
        <v>2190</v>
      </c>
      <c r="C131" s="3" t="s">
        <v>1746</v>
      </c>
      <c r="D131" s="3">
        <v>35</v>
      </c>
      <c r="E131" s="3" t="s">
        <v>2098</v>
      </c>
      <c r="F131" s="3" t="s">
        <v>2099</v>
      </c>
      <c r="G131" s="3" t="s">
        <v>1754</v>
      </c>
      <c r="H131" s="5">
        <v>1580000</v>
      </c>
      <c r="I131" s="3" t="s">
        <v>1734</v>
      </c>
      <c r="J131" s="3" t="s">
        <v>2191</v>
      </c>
      <c r="K131" s="3" t="s">
        <v>1736</v>
      </c>
      <c r="L131" s="3" t="s">
        <v>2192</v>
      </c>
    </row>
    <row r="132" spans="1:12" x14ac:dyDescent="0.3">
      <c r="A132" s="3" t="s">
        <v>1114</v>
      </c>
      <c r="B132" s="3" t="s">
        <v>2081</v>
      </c>
      <c r="C132" s="3" t="s">
        <v>1746</v>
      </c>
      <c r="D132" s="3">
        <v>43</v>
      </c>
      <c r="E132" s="3" t="s">
        <v>1763</v>
      </c>
      <c r="F132" s="3" t="s">
        <v>1764</v>
      </c>
      <c r="G132" s="3" t="s">
        <v>1754</v>
      </c>
      <c r="H132" s="5">
        <v>630000</v>
      </c>
      <c r="I132" s="3" t="s">
        <v>1734</v>
      </c>
      <c r="J132" s="3" t="s">
        <v>2193</v>
      </c>
      <c r="K132" s="3" t="s">
        <v>1743</v>
      </c>
      <c r="L132" s="3" t="s">
        <v>2194</v>
      </c>
    </row>
    <row r="133" spans="1:12" x14ac:dyDescent="0.3">
      <c r="A133" s="3" t="s">
        <v>2195</v>
      </c>
      <c r="B133" s="3" t="s">
        <v>2196</v>
      </c>
      <c r="C133" s="3" t="s">
        <v>1746</v>
      </c>
      <c r="D133" s="3">
        <v>22</v>
      </c>
      <c r="E133" s="3" t="s">
        <v>1867</v>
      </c>
      <c r="F133" s="3" t="s">
        <v>1764</v>
      </c>
      <c r="G133" s="3" t="s">
        <v>1825</v>
      </c>
      <c r="H133" s="5">
        <v>630000</v>
      </c>
      <c r="I133" s="3" t="s">
        <v>1734</v>
      </c>
      <c r="J133" s="3" t="s">
        <v>2197</v>
      </c>
      <c r="K133" s="3" t="s">
        <v>1736</v>
      </c>
      <c r="L133" s="3" t="s">
        <v>2198</v>
      </c>
    </row>
    <row r="134" spans="1:12" x14ac:dyDescent="0.3">
      <c r="A134" s="3" t="s">
        <v>1330</v>
      </c>
      <c r="B134" s="3" t="s">
        <v>2126</v>
      </c>
      <c r="C134" s="3" t="s">
        <v>1730</v>
      </c>
      <c r="D134" s="3">
        <v>32</v>
      </c>
      <c r="E134" s="3" t="s">
        <v>1849</v>
      </c>
      <c r="F134" s="3" t="s">
        <v>1850</v>
      </c>
      <c r="G134" s="3" t="s">
        <v>1754</v>
      </c>
      <c r="H134" s="5">
        <v>680000</v>
      </c>
      <c r="I134" s="3" t="s">
        <v>1734</v>
      </c>
      <c r="J134" s="3" t="s">
        <v>2199</v>
      </c>
      <c r="K134" s="3" t="s">
        <v>1743</v>
      </c>
      <c r="L134" s="3" t="s">
        <v>2200</v>
      </c>
    </row>
    <row r="135" spans="1:12" x14ac:dyDescent="0.3">
      <c r="A135" s="3" t="s">
        <v>751</v>
      </c>
      <c r="B135" s="3" t="s">
        <v>2201</v>
      </c>
      <c r="C135" s="3" t="s">
        <v>1746</v>
      </c>
      <c r="D135" s="3">
        <v>37</v>
      </c>
      <c r="E135" s="3" t="s">
        <v>1940</v>
      </c>
      <c r="F135" s="3" t="s">
        <v>1850</v>
      </c>
      <c r="G135" s="3" t="s">
        <v>1845</v>
      </c>
      <c r="H135" s="5">
        <v>630000</v>
      </c>
      <c r="I135" s="3" t="s">
        <v>1734</v>
      </c>
      <c r="J135" s="3" t="s">
        <v>2202</v>
      </c>
      <c r="K135" s="3" t="s">
        <v>1736</v>
      </c>
      <c r="L135" s="3" t="s">
        <v>2203</v>
      </c>
    </row>
    <row r="136" spans="1:12" x14ac:dyDescent="0.3">
      <c r="A136" s="3" t="s">
        <v>1346</v>
      </c>
      <c r="B136" s="3" t="s">
        <v>2204</v>
      </c>
      <c r="C136" s="3" t="s">
        <v>1730</v>
      </c>
      <c r="D136" s="3">
        <v>39</v>
      </c>
      <c r="E136" s="3" t="s">
        <v>1867</v>
      </c>
      <c r="F136" s="3" t="s">
        <v>1764</v>
      </c>
      <c r="G136" s="3" t="s">
        <v>1733</v>
      </c>
      <c r="H136" s="5">
        <v>2250000</v>
      </c>
      <c r="I136" s="3" t="s">
        <v>1734</v>
      </c>
      <c r="J136" s="3" t="s">
        <v>2205</v>
      </c>
      <c r="K136" s="3" t="s">
        <v>1736</v>
      </c>
      <c r="L136" s="3" t="s">
        <v>2206</v>
      </c>
    </row>
    <row r="137" spans="1:12" x14ac:dyDescent="0.3">
      <c r="A137" s="3" t="s">
        <v>2207</v>
      </c>
      <c r="B137" s="3" t="s">
        <v>2208</v>
      </c>
      <c r="C137" s="3" t="s">
        <v>1730</v>
      </c>
      <c r="D137" s="3">
        <v>25</v>
      </c>
      <c r="E137" s="3" t="s">
        <v>1763</v>
      </c>
      <c r="F137" s="3" t="s">
        <v>1764</v>
      </c>
      <c r="G137" s="3" t="s">
        <v>1754</v>
      </c>
      <c r="H137" s="5">
        <v>950000</v>
      </c>
      <c r="I137" s="3" t="s">
        <v>1734</v>
      </c>
      <c r="J137" s="3" t="s">
        <v>2209</v>
      </c>
      <c r="K137" s="3" t="s">
        <v>1736</v>
      </c>
      <c r="L137" s="3" t="s">
        <v>2210</v>
      </c>
    </row>
    <row r="138" spans="1:12" x14ac:dyDescent="0.3">
      <c r="A138" s="3" t="s">
        <v>1358</v>
      </c>
      <c r="B138" s="3" t="s">
        <v>2211</v>
      </c>
      <c r="C138" s="3" t="s">
        <v>1746</v>
      </c>
      <c r="D138" s="3">
        <v>43</v>
      </c>
      <c r="E138" s="3" t="s">
        <v>1747</v>
      </c>
      <c r="F138" s="3" t="s">
        <v>1748</v>
      </c>
      <c r="G138" s="3" t="s">
        <v>1754</v>
      </c>
      <c r="H138" s="5">
        <v>850000</v>
      </c>
      <c r="I138" s="3" t="s">
        <v>1734</v>
      </c>
      <c r="J138" s="3" t="s">
        <v>2212</v>
      </c>
      <c r="K138" s="3" t="s">
        <v>1736</v>
      </c>
      <c r="L138" s="3" t="s">
        <v>2213</v>
      </c>
    </row>
    <row r="139" spans="1:12" x14ac:dyDescent="0.3">
      <c r="A139" s="3" t="s">
        <v>320</v>
      </c>
      <c r="B139" s="3" t="s">
        <v>2214</v>
      </c>
      <c r="C139" s="3" t="s">
        <v>1746</v>
      </c>
      <c r="D139" s="3">
        <v>38</v>
      </c>
      <c r="E139" s="3" t="s">
        <v>1731</v>
      </c>
      <c r="F139" s="3" t="s">
        <v>1732</v>
      </c>
      <c r="G139" s="3" t="s">
        <v>1733</v>
      </c>
      <c r="H139" s="5">
        <v>1930000</v>
      </c>
      <c r="I139" s="3" t="s">
        <v>1734</v>
      </c>
      <c r="J139" s="3" t="s">
        <v>2215</v>
      </c>
      <c r="K139" s="3" t="s">
        <v>1736</v>
      </c>
      <c r="L139" s="3" t="s">
        <v>2216</v>
      </c>
    </row>
    <row r="140" spans="1:12" x14ac:dyDescent="0.3">
      <c r="A140" s="3" t="s">
        <v>1135</v>
      </c>
      <c r="B140" s="3" t="s">
        <v>2217</v>
      </c>
      <c r="C140" s="3" t="s">
        <v>1730</v>
      </c>
      <c r="D140" s="3">
        <v>33</v>
      </c>
      <c r="E140" s="3" t="s">
        <v>1883</v>
      </c>
      <c r="F140" s="3" t="s">
        <v>1884</v>
      </c>
      <c r="G140" s="3" t="s">
        <v>1754</v>
      </c>
      <c r="H140" s="5">
        <v>980000</v>
      </c>
      <c r="I140" s="3" t="s">
        <v>1734</v>
      </c>
      <c r="J140" s="3" t="s">
        <v>2218</v>
      </c>
      <c r="K140" s="3" t="s">
        <v>1736</v>
      </c>
      <c r="L140" s="3" t="s">
        <v>2219</v>
      </c>
    </row>
    <row r="141" spans="1:12" x14ac:dyDescent="0.3">
      <c r="A141" s="3" t="s">
        <v>891</v>
      </c>
      <c r="B141" s="3" t="s">
        <v>2220</v>
      </c>
      <c r="C141" s="3" t="s">
        <v>1730</v>
      </c>
      <c r="D141" s="3">
        <v>34</v>
      </c>
      <c r="E141" s="3" t="s">
        <v>1872</v>
      </c>
      <c r="F141" s="3" t="s">
        <v>1863</v>
      </c>
      <c r="G141" s="3" t="s">
        <v>1825</v>
      </c>
      <c r="H141" s="5">
        <v>520000</v>
      </c>
      <c r="I141" s="3" t="s">
        <v>1734</v>
      </c>
      <c r="J141" s="3" t="s">
        <v>2221</v>
      </c>
      <c r="K141" s="3" t="s">
        <v>1743</v>
      </c>
      <c r="L141" s="3" t="s">
        <v>2222</v>
      </c>
    </row>
    <row r="142" spans="1:12" x14ac:dyDescent="0.3">
      <c r="A142" s="3" t="s">
        <v>1042</v>
      </c>
      <c r="B142" s="3" t="s">
        <v>2223</v>
      </c>
      <c r="C142" s="3" t="s">
        <v>1730</v>
      </c>
      <c r="D142" s="3">
        <v>51</v>
      </c>
      <c r="E142" s="3" t="s">
        <v>1753</v>
      </c>
      <c r="F142" s="3" t="s">
        <v>1740</v>
      </c>
      <c r="G142" s="3" t="s">
        <v>1754</v>
      </c>
      <c r="H142" s="5">
        <v>1630000</v>
      </c>
      <c r="I142" s="3" t="s">
        <v>1734</v>
      </c>
      <c r="J142" s="3" t="s">
        <v>2224</v>
      </c>
      <c r="K142" s="3" t="s">
        <v>1743</v>
      </c>
      <c r="L142" s="3" t="s">
        <v>2225</v>
      </c>
    </row>
    <row r="143" spans="1:12" x14ac:dyDescent="0.3">
      <c r="A143" s="3" t="s">
        <v>613</v>
      </c>
      <c r="B143" s="3" t="s">
        <v>2226</v>
      </c>
      <c r="C143" s="3" t="s">
        <v>1746</v>
      </c>
      <c r="D143" s="3">
        <v>56</v>
      </c>
      <c r="E143" s="3" t="s">
        <v>1844</v>
      </c>
      <c r="F143" s="3" t="s">
        <v>1784</v>
      </c>
      <c r="G143" s="3" t="s">
        <v>1733</v>
      </c>
      <c r="H143" s="5">
        <v>2270000</v>
      </c>
      <c r="I143" s="3" t="s">
        <v>1734</v>
      </c>
      <c r="J143" s="3" t="s">
        <v>2227</v>
      </c>
      <c r="K143" s="3" t="s">
        <v>1736</v>
      </c>
      <c r="L143" s="3" t="s">
        <v>2228</v>
      </c>
    </row>
    <row r="144" spans="1:12" x14ac:dyDescent="0.3">
      <c r="A144" s="3" t="s">
        <v>2229</v>
      </c>
      <c r="B144" s="3" t="s">
        <v>2230</v>
      </c>
      <c r="C144" s="3" t="s">
        <v>1746</v>
      </c>
      <c r="D144" s="3">
        <v>23</v>
      </c>
      <c r="E144" s="3" t="s">
        <v>1844</v>
      </c>
      <c r="F144" s="3" t="s">
        <v>1784</v>
      </c>
      <c r="G144" s="3" t="s">
        <v>1733</v>
      </c>
      <c r="H144" s="5">
        <v>2940000</v>
      </c>
      <c r="I144" s="3" t="s">
        <v>1734</v>
      </c>
      <c r="J144" s="3" t="s">
        <v>2231</v>
      </c>
      <c r="K144" s="3" t="s">
        <v>1736</v>
      </c>
      <c r="L144" s="3" t="s">
        <v>2232</v>
      </c>
    </row>
    <row r="145" spans="1:12" x14ac:dyDescent="0.3">
      <c r="A145" s="3" t="s">
        <v>1716</v>
      </c>
      <c r="B145" s="3" t="s">
        <v>2233</v>
      </c>
      <c r="C145" s="3" t="s">
        <v>1746</v>
      </c>
      <c r="D145" s="3">
        <v>21</v>
      </c>
      <c r="E145" s="3" t="s">
        <v>1902</v>
      </c>
      <c r="F145" s="3" t="s">
        <v>1775</v>
      </c>
      <c r="G145" s="3" t="s">
        <v>1733</v>
      </c>
      <c r="H145" s="5">
        <v>1610000</v>
      </c>
      <c r="I145" s="3" t="s">
        <v>1794</v>
      </c>
      <c r="J145" s="3" t="s">
        <v>2234</v>
      </c>
      <c r="K145" s="3" t="s">
        <v>1743</v>
      </c>
      <c r="L145" s="3" t="s">
        <v>2235</v>
      </c>
    </row>
    <row r="146" spans="1:12" x14ac:dyDescent="0.3">
      <c r="A146" s="3" t="s">
        <v>867</v>
      </c>
      <c r="B146" s="3" t="s">
        <v>2236</v>
      </c>
      <c r="C146" s="3" t="s">
        <v>1746</v>
      </c>
      <c r="D146" s="3">
        <v>38</v>
      </c>
      <c r="E146" s="3" t="s">
        <v>1883</v>
      </c>
      <c r="F146" s="3" t="s">
        <v>1884</v>
      </c>
      <c r="G146" s="3" t="s">
        <v>1765</v>
      </c>
      <c r="H146" s="5">
        <v>1870000</v>
      </c>
      <c r="I146" s="3" t="s">
        <v>1734</v>
      </c>
      <c r="J146" s="3" t="s">
        <v>2237</v>
      </c>
      <c r="K146" s="3" t="s">
        <v>1736</v>
      </c>
      <c r="L146" s="3" t="s">
        <v>2238</v>
      </c>
    </row>
    <row r="147" spans="1:12" x14ac:dyDescent="0.3">
      <c r="A147" s="3" t="s">
        <v>543</v>
      </c>
      <c r="B147" s="3" t="s">
        <v>2239</v>
      </c>
      <c r="C147" s="3" t="s">
        <v>1746</v>
      </c>
      <c r="D147" s="3">
        <v>52</v>
      </c>
      <c r="E147" s="3" t="s">
        <v>1867</v>
      </c>
      <c r="F147" s="3" t="s">
        <v>1764</v>
      </c>
      <c r="G147" s="3" t="s">
        <v>1825</v>
      </c>
      <c r="H147" s="5">
        <v>1290000</v>
      </c>
      <c r="I147" s="3" t="s">
        <v>1734</v>
      </c>
      <c r="J147" s="3" t="s">
        <v>2240</v>
      </c>
      <c r="K147" s="3" t="s">
        <v>1736</v>
      </c>
      <c r="L147" s="3" t="s">
        <v>2241</v>
      </c>
    </row>
    <row r="148" spans="1:12" x14ac:dyDescent="0.3">
      <c r="A148" s="3" t="s">
        <v>2242</v>
      </c>
      <c r="B148" s="3" t="s">
        <v>2243</v>
      </c>
      <c r="C148" s="3" t="s">
        <v>1730</v>
      </c>
      <c r="D148" s="3">
        <v>30</v>
      </c>
      <c r="E148" s="3" t="s">
        <v>1747</v>
      </c>
      <c r="F148" s="3" t="s">
        <v>1748</v>
      </c>
      <c r="G148" s="3" t="s">
        <v>1733</v>
      </c>
      <c r="H148" s="5">
        <v>1810000</v>
      </c>
      <c r="I148" s="3" t="s">
        <v>1794</v>
      </c>
      <c r="J148" s="3" t="s">
        <v>2244</v>
      </c>
      <c r="K148" s="3" t="s">
        <v>1736</v>
      </c>
      <c r="L148" s="3" t="s">
        <v>2245</v>
      </c>
    </row>
    <row r="149" spans="1:12" x14ac:dyDescent="0.3">
      <c r="A149" s="3" t="s">
        <v>893</v>
      </c>
      <c r="B149" s="3" t="s">
        <v>2246</v>
      </c>
      <c r="C149" s="3" t="s">
        <v>1746</v>
      </c>
      <c r="D149" s="3">
        <v>52</v>
      </c>
      <c r="E149" s="3" t="s">
        <v>1862</v>
      </c>
      <c r="F149" s="3" t="s">
        <v>1863</v>
      </c>
      <c r="G149" s="3" t="s">
        <v>1754</v>
      </c>
      <c r="H149" s="5">
        <v>830000</v>
      </c>
      <c r="I149" s="3" t="s">
        <v>1734</v>
      </c>
      <c r="J149" s="3" t="s">
        <v>2247</v>
      </c>
      <c r="K149" s="3" t="s">
        <v>1736</v>
      </c>
      <c r="L149" s="3" t="s">
        <v>2248</v>
      </c>
    </row>
    <row r="150" spans="1:12" x14ac:dyDescent="0.3">
      <c r="A150" s="3" t="s">
        <v>41</v>
      </c>
      <c r="B150" s="3" t="s">
        <v>2249</v>
      </c>
      <c r="C150" s="3" t="s">
        <v>1746</v>
      </c>
      <c r="D150" s="3">
        <v>33</v>
      </c>
      <c r="E150" s="3" t="s">
        <v>1783</v>
      </c>
      <c r="F150" s="3" t="s">
        <v>1784</v>
      </c>
      <c r="G150" s="3" t="s">
        <v>1733</v>
      </c>
      <c r="H150" s="5">
        <v>2200000</v>
      </c>
      <c r="I150" s="3" t="s">
        <v>1734</v>
      </c>
      <c r="J150" s="3" t="s">
        <v>2250</v>
      </c>
      <c r="K150" s="3" t="s">
        <v>1736</v>
      </c>
      <c r="L150" s="3" t="s">
        <v>2251</v>
      </c>
    </row>
    <row r="151" spans="1:12" x14ac:dyDescent="0.3">
      <c r="A151" s="3" t="s">
        <v>803</v>
      </c>
      <c r="B151" s="3" t="s">
        <v>2252</v>
      </c>
      <c r="C151" s="3" t="s">
        <v>1746</v>
      </c>
      <c r="D151" s="3">
        <v>21</v>
      </c>
      <c r="E151" s="3" t="s">
        <v>1849</v>
      </c>
      <c r="F151" s="3" t="s">
        <v>1850</v>
      </c>
      <c r="G151" s="3" t="s">
        <v>1741</v>
      </c>
      <c r="H151" s="5">
        <v>820000</v>
      </c>
      <c r="I151" s="3" t="s">
        <v>1734</v>
      </c>
      <c r="J151" s="3" t="s">
        <v>2253</v>
      </c>
      <c r="K151" s="3" t="s">
        <v>1736</v>
      </c>
      <c r="L151" s="3" t="s">
        <v>2254</v>
      </c>
    </row>
    <row r="152" spans="1:12" x14ac:dyDescent="0.3">
      <c r="A152" s="3" t="s">
        <v>235</v>
      </c>
      <c r="B152" s="3" t="s">
        <v>2255</v>
      </c>
      <c r="C152" s="3" t="s">
        <v>1746</v>
      </c>
      <c r="D152" s="3">
        <v>27</v>
      </c>
      <c r="E152" s="3" t="s">
        <v>1753</v>
      </c>
      <c r="F152" s="3" t="s">
        <v>1740</v>
      </c>
      <c r="G152" s="3" t="s">
        <v>1754</v>
      </c>
      <c r="H152" s="5">
        <v>1510000</v>
      </c>
      <c r="I152" s="3" t="s">
        <v>1734</v>
      </c>
      <c r="J152" s="3" t="s">
        <v>2256</v>
      </c>
      <c r="K152" s="3" t="s">
        <v>1736</v>
      </c>
      <c r="L152" s="3" t="s">
        <v>2257</v>
      </c>
    </row>
    <row r="153" spans="1:12" x14ac:dyDescent="0.3">
      <c r="A153" s="3" t="s">
        <v>1248</v>
      </c>
      <c r="B153" s="3" t="s">
        <v>2258</v>
      </c>
      <c r="C153" s="3" t="s">
        <v>1746</v>
      </c>
      <c r="D153" s="3">
        <v>22</v>
      </c>
      <c r="E153" s="3" t="s">
        <v>2021</v>
      </c>
      <c r="F153" s="3" t="s">
        <v>1798</v>
      </c>
      <c r="G153" s="3" t="s">
        <v>1770</v>
      </c>
      <c r="H153" s="5">
        <v>1940000</v>
      </c>
      <c r="I153" s="3" t="s">
        <v>1734</v>
      </c>
      <c r="J153" s="3" t="s">
        <v>2259</v>
      </c>
      <c r="K153" s="3" t="s">
        <v>1743</v>
      </c>
      <c r="L153" s="3" t="s">
        <v>2260</v>
      </c>
    </row>
    <row r="154" spans="1:12" x14ac:dyDescent="0.3">
      <c r="A154" s="3" t="s">
        <v>2261</v>
      </c>
      <c r="B154" s="3" t="s">
        <v>1871</v>
      </c>
      <c r="C154" s="3" t="s">
        <v>1746</v>
      </c>
      <c r="D154" s="3">
        <v>21</v>
      </c>
      <c r="E154" s="3" t="s">
        <v>1789</v>
      </c>
      <c r="F154" s="3" t="s">
        <v>1790</v>
      </c>
      <c r="G154" s="3" t="s">
        <v>1754</v>
      </c>
      <c r="H154" s="5">
        <v>1670000</v>
      </c>
      <c r="I154" s="3" t="s">
        <v>1734</v>
      </c>
      <c r="J154" s="3" t="s">
        <v>2262</v>
      </c>
      <c r="K154" s="3" t="s">
        <v>1736</v>
      </c>
      <c r="L154" s="3" t="s">
        <v>2263</v>
      </c>
    </row>
    <row r="155" spans="1:12" x14ac:dyDescent="0.3">
      <c r="A155" s="3" t="s">
        <v>2264</v>
      </c>
      <c r="B155" s="3" t="s">
        <v>2265</v>
      </c>
      <c r="C155" s="3" t="s">
        <v>1746</v>
      </c>
      <c r="D155" s="3">
        <v>40</v>
      </c>
      <c r="E155" s="3" t="s">
        <v>2098</v>
      </c>
      <c r="F155" s="3" t="s">
        <v>2099</v>
      </c>
      <c r="G155" s="3" t="s">
        <v>1754</v>
      </c>
      <c r="H155" s="5">
        <v>1670000</v>
      </c>
      <c r="I155" s="3" t="s">
        <v>1734</v>
      </c>
      <c r="J155" s="3" t="s">
        <v>2266</v>
      </c>
      <c r="K155" s="3" t="s">
        <v>1736</v>
      </c>
      <c r="L155" s="3" t="s">
        <v>2267</v>
      </c>
    </row>
    <row r="156" spans="1:12" x14ac:dyDescent="0.3">
      <c r="A156" s="3" t="s">
        <v>854</v>
      </c>
      <c r="B156" s="3" t="s">
        <v>2268</v>
      </c>
      <c r="C156" s="3" t="s">
        <v>1746</v>
      </c>
      <c r="D156" s="3">
        <v>40</v>
      </c>
      <c r="E156" s="3" t="s">
        <v>1731</v>
      </c>
      <c r="F156" s="3" t="s">
        <v>1732</v>
      </c>
      <c r="G156" s="3" t="s">
        <v>1845</v>
      </c>
      <c r="H156" s="5">
        <v>360000</v>
      </c>
      <c r="I156" s="3" t="s">
        <v>1734</v>
      </c>
      <c r="J156" s="3" t="s">
        <v>2269</v>
      </c>
      <c r="K156" s="3" t="s">
        <v>1736</v>
      </c>
      <c r="L156" s="3" t="s">
        <v>2270</v>
      </c>
    </row>
    <row r="157" spans="1:12" x14ac:dyDescent="0.3">
      <c r="A157" s="3" t="s">
        <v>584</v>
      </c>
      <c r="B157" s="3" t="s">
        <v>2271</v>
      </c>
      <c r="C157" s="3" t="s">
        <v>1730</v>
      </c>
      <c r="D157" s="3">
        <v>55</v>
      </c>
      <c r="E157" s="3" t="s">
        <v>1940</v>
      </c>
      <c r="F157" s="3" t="s">
        <v>1850</v>
      </c>
      <c r="G157" s="3" t="s">
        <v>1749</v>
      </c>
      <c r="H157" s="5">
        <v>1010000</v>
      </c>
      <c r="I157" s="3" t="s">
        <v>1734</v>
      </c>
      <c r="J157" s="3" t="s">
        <v>2272</v>
      </c>
      <c r="K157" s="3" t="s">
        <v>1736</v>
      </c>
      <c r="L157" s="3" t="s">
        <v>2273</v>
      </c>
    </row>
    <row r="158" spans="1:12" x14ac:dyDescent="0.3">
      <c r="A158" s="3" t="s">
        <v>1016</v>
      </c>
      <c r="B158" s="3" t="s">
        <v>1989</v>
      </c>
      <c r="C158" s="3" t="s">
        <v>1746</v>
      </c>
      <c r="D158" s="3">
        <v>22</v>
      </c>
      <c r="E158" s="3" t="s">
        <v>1783</v>
      </c>
      <c r="F158" s="3" t="s">
        <v>1784</v>
      </c>
      <c r="G158" s="3" t="s">
        <v>1733</v>
      </c>
      <c r="H158" s="5">
        <v>3160000</v>
      </c>
      <c r="I158" s="3" t="s">
        <v>1794</v>
      </c>
      <c r="J158" s="3" t="s">
        <v>2274</v>
      </c>
      <c r="K158" s="3" t="s">
        <v>1736</v>
      </c>
      <c r="L158" s="3" t="s">
        <v>2275</v>
      </c>
    </row>
    <row r="159" spans="1:12" x14ac:dyDescent="0.3">
      <c r="A159" s="3" t="s">
        <v>2276</v>
      </c>
      <c r="B159" s="3" t="s">
        <v>2277</v>
      </c>
      <c r="C159" s="3" t="s">
        <v>1746</v>
      </c>
      <c r="D159" s="3">
        <v>42</v>
      </c>
      <c r="E159" s="3" t="s">
        <v>1758</v>
      </c>
      <c r="F159" s="3" t="s">
        <v>1759</v>
      </c>
      <c r="G159" s="3" t="s">
        <v>1765</v>
      </c>
      <c r="H159" s="5">
        <v>3170000</v>
      </c>
      <c r="I159" s="3" t="s">
        <v>1734</v>
      </c>
      <c r="J159" s="3" t="s">
        <v>2278</v>
      </c>
      <c r="K159" s="3" t="s">
        <v>1736</v>
      </c>
      <c r="L159" s="3" t="s">
        <v>2279</v>
      </c>
    </row>
    <row r="160" spans="1:12" x14ac:dyDescent="0.3">
      <c r="A160" s="3" t="s">
        <v>2280</v>
      </c>
      <c r="B160" s="3" t="s">
        <v>2281</v>
      </c>
      <c r="C160" s="3" t="s">
        <v>1730</v>
      </c>
      <c r="D160" s="3">
        <v>38</v>
      </c>
      <c r="E160" s="3" t="s">
        <v>1883</v>
      </c>
      <c r="F160" s="3" t="s">
        <v>1884</v>
      </c>
      <c r="G160" s="3" t="s">
        <v>1845</v>
      </c>
      <c r="H160" s="5">
        <v>970000</v>
      </c>
      <c r="I160" s="3" t="s">
        <v>1734</v>
      </c>
      <c r="J160" s="3" t="s">
        <v>2282</v>
      </c>
      <c r="K160" s="3" t="s">
        <v>1736</v>
      </c>
      <c r="L160" s="3" t="s">
        <v>2283</v>
      </c>
    </row>
    <row r="161" spans="1:12" x14ac:dyDescent="0.3">
      <c r="A161" s="3" t="s">
        <v>220</v>
      </c>
      <c r="B161" s="3" t="s">
        <v>2284</v>
      </c>
      <c r="C161" s="3" t="s">
        <v>1746</v>
      </c>
      <c r="D161" s="3">
        <v>31</v>
      </c>
      <c r="E161" s="3" t="s">
        <v>1823</v>
      </c>
      <c r="F161" s="3" t="s">
        <v>1824</v>
      </c>
      <c r="G161" s="3" t="s">
        <v>1733</v>
      </c>
      <c r="H161" s="5">
        <v>3270000</v>
      </c>
      <c r="I161" s="3" t="s">
        <v>1794</v>
      </c>
      <c r="J161" s="3" t="s">
        <v>2285</v>
      </c>
      <c r="K161" s="3" t="s">
        <v>1743</v>
      </c>
      <c r="L161" s="3" t="s">
        <v>2286</v>
      </c>
    </row>
    <row r="162" spans="1:12" x14ac:dyDescent="0.3">
      <c r="A162" s="3" t="s">
        <v>98</v>
      </c>
      <c r="B162" s="3" t="s">
        <v>2287</v>
      </c>
      <c r="C162" s="3" t="s">
        <v>1746</v>
      </c>
      <c r="D162" s="3">
        <v>25</v>
      </c>
      <c r="E162" s="3" t="s">
        <v>1783</v>
      </c>
      <c r="F162" s="3" t="s">
        <v>1784</v>
      </c>
      <c r="G162" s="3" t="s">
        <v>1754</v>
      </c>
      <c r="H162" s="5">
        <v>960000</v>
      </c>
      <c r="I162" s="3" t="s">
        <v>1734</v>
      </c>
      <c r="J162" s="3" t="s">
        <v>2288</v>
      </c>
      <c r="K162" s="3" t="s">
        <v>1736</v>
      </c>
      <c r="L162" s="3" t="s">
        <v>2289</v>
      </c>
    </row>
    <row r="163" spans="1:12" x14ac:dyDescent="0.3">
      <c r="A163" s="3" t="s">
        <v>1385</v>
      </c>
      <c r="B163" s="3" t="s">
        <v>2290</v>
      </c>
      <c r="C163" s="3" t="s">
        <v>1746</v>
      </c>
      <c r="D163" s="3">
        <v>30</v>
      </c>
      <c r="E163" s="3" t="s">
        <v>1758</v>
      </c>
      <c r="F163" s="3" t="s">
        <v>1759</v>
      </c>
      <c r="G163" s="3" t="s">
        <v>1825</v>
      </c>
      <c r="H163" s="5">
        <v>1000000</v>
      </c>
      <c r="I163" s="3" t="s">
        <v>1734</v>
      </c>
      <c r="J163" s="3" t="s">
        <v>2291</v>
      </c>
      <c r="K163" s="3" t="s">
        <v>1736</v>
      </c>
      <c r="L163" s="3" t="s">
        <v>2292</v>
      </c>
    </row>
    <row r="164" spans="1:12" x14ac:dyDescent="0.3">
      <c r="A164" s="3" t="s">
        <v>959</v>
      </c>
      <c r="B164" s="3" t="s">
        <v>2293</v>
      </c>
      <c r="C164" s="3" t="s">
        <v>1746</v>
      </c>
      <c r="D164" s="3">
        <v>43</v>
      </c>
      <c r="E164" s="3" t="s">
        <v>1814</v>
      </c>
      <c r="F164" s="3" t="s">
        <v>1815</v>
      </c>
      <c r="G164" s="3" t="s">
        <v>1733</v>
      </c>
      <c r="H164" s="5">
        <v>2140000</v>
      </c>
      <c r="I164" s="3" t="s">
        <v>1734</v>
      </c>
      <c r="J164" s="3" t="s">
        <v>2294</v>
      </c>
      <c r="K164" s="3" t="s">
        <v>1736</v>
      </c>
      <c r="L164" s="3" t="s">
        <v>2295</v>
      </c>
    </row>
    <row r="165" spans="1:12" x14ac:dyDescent="0.3">
      <c r="A165" s="3" t="s">
        <v>290</v>
      </c>
      <c r="B165" s="3" t="s">
        <v>2296</v>
      </c>
      <c r="C165" s="3" t="s">
        <v>1730</v>
      </c>
      <c r="D165" s="3">
        <v>65</v>
      </c>
      <c r="E165" s="3" t="s">
        <v>1747</v>
      </c>
      <c r="F165" s="3" t="s">
        <v>1748</v>
      </c>
      <c r="G165" s="3" t="s">
        <v>1749</v>
      </c>
      <c r="H165" s="5">
        <v>2010000</v>
      </c>
      <c r="I165" s="3" t="s">
        <v>1734</v>
      </c>
      <c r="J165" s="3" t="s">
        <v>2297</v>
      </c>
      <c r="K165" s="3" t="s">
        <v>1736</v>
      </c>
      <c r="L165" s="3" t="s">
        <v>2298</v>
      </c>
    </row>
    <row r="166" spans="1:12" x14ac:dyDescent="0.3">
      <c r="A166" s="3" t="s">
        <v>1542</v>
      </c>
      <c r="B166" s="3" t="s">
        <v>2116</v>
      </c>
      <c r="C166" s="3" t="s">
        <v>1746</v>
      </c>
      <c r="D166" s="3">
        <v>53</v>
      </c>
      <c r="E166" s="3" t="s">
        <v>1731</v>
      </c>
      <c r="F166" s="3" t="s">
        <v>1732</v>
      </c>
      <c r="G166" s="3" t="s">
        <v>1868</v>
      </c>
      <c r="H166" s="5">
        <v>390000</v>
      </c>
      <c r="I166" s="3" t="s">
        <v>1734</v>
      </c>
      <c r="J166" s="3" t="s">
        <v>2299</v>
      </c>
      <c r="K166" s="3" t="s">
        <v>1743</v>
      </c>
      <c r="L166" s="3" t="s">
        <v>2300</v>
      </c>
    </row>
    <row r="167" spans="1:12" x14ac:dyDescent="0.3">
      <c r="A167" s="3" t="s">
        <v>795</v>
      </c>
      <c r="B167" s="3" t="s">
        <v>2301</v>
      </c>
      <c r="C167" s="3" t="s">
        <v>1746</v>
      </c>
      <c r="D167" s="3">
        <v>51</v>
      </c>
      <c r="E167" s="3" t="s">
        <v>1883</v>
      </c>
      <c r="F167" s="3" t="s">
        <v>1884</v>
      </c>
      <c r="G167" s="3" t="s">
        <v>1754</v>
      </c>
      <c r="H167" s="5">
        <v>1220000</v>
      </c>
      <c r="I167" s="3" t="s">
        <v>1734</v>
      </c>
      <c r="J167" s="3" t="s">
        <v>2302</v>
      </c>
      <c r="K167" s="3" t="s">
        <v>1736</v>
      </c>
      <c r="L167" s="3" t="s">
        <v>2303</v>
      </c>
    </row>
    <row r="168" spans="1:12" x14ac:dyDescent="0.3">
      <c r="A168" s="3" t="s">
        <v>55</v>
      </c>
      <c r="B168" s="3" t="s">
        <v>2304</v>
      </c>
      <c r="C168" s="3" t="s">
        <v>1730</v>
      </c>
      <c r="D168" s="3">
        <v>25</v>
      </c>
      <c r="E168" s="3" t="s">
        <v>1872</v>
      </c>
      <c r="F168" s="3" t="s">
        <v>1863</v>
      </c>
      <c r="G168" s="3" t="s">
        <v>1733</v>
      </c>
      <c r="H168" s="5">
        <v>2650000</v>
      </c>
      <c r="I168" s="3" t="s">
        <v>1734</v>
      </c>
      <c r="J168" s="3" t="s">
        <v>2305</v>
      </c>
      <c r="K168" s="3" t="s">
        <v>1736</v>
      </c>
      <c r="L168" s="3" t="s">
        <v>2306</v>
      </c>
    </row>
    <row r="169" spans="1:12" x14ac:dyDescent="0.3">
      <c r="A169" s="3" t="s">
        <v>858</v>
      </c>
      <c r="B169" s="3" t="s">
        <v>2307</v>
      </c>
      <c r="C169" s="3" t="s">
        <v>1746</v>
      </c>
      <c r="D169" s="3">
        <v>45</v>
      </c>
      <c r="E169" s="3" t="s">
        <v>1867</v>
      </c>
      <c r="F169" s="3" t="s">
        <v>1764</v>
      </c>
      <c r="G169" s="3" t="s">
        <v>1733</v>
      </c>
      <c r="H169" s="5">
        <v>1190000</v>
      </c>
      <c r="I169" s="3" t="s">
        <v>1734</v>
      </c>
      <c r="J169" s="3" t="s">
        <v>2308</v>
      </c>
      <c r="K169" s="3" t="s">
        <v>1736</v>
      </c>
      <c r="L169" s="3" t="s">
        <v>2309</v>
      </c>
    </row>
    <row r="170" spans="1:12" x14ac:dyDescent="0.3">
      <c r="A170" s="3" t="s">
        <v>1244</v>
      </c>
      <c r="B170" s="3" t="s">
        <v>2310</v>
      </c>
      <c r="C170" s="3" t="s">
        <v>1730</v>
      </c>
      <c r="D170" s="3">
        <v>36</v>
      </c>
      <c r="E170" s="3" t="s">
        <v>2021</v>
      </c>
      <c r="F170" s="3" t="s">
        <v>1798</v>
      </c>
      <c r="G170" s="3" t="s">
        <v>1754</v>
      </c>
      <c r="H170" s="5">
        <v>1290000</v>
      </c>
      <c r="I170" s="3" t="s">
        <v>1734</v>
      </c>
      <c r="J170" s="3" t="s">
        <v>2311</v>
      </c>
      <c r="K170" s="3" t="s">
        <v>1736</v>
      </c>
      <c r="L170" s="3" t="s">
        <v>2312</v>
      </c>
    </row>
    <row r="171" spans="1:12" x14ac:dyDescent="0.3">
      <c r="A171" s="3" t="s">
        <v>237</v>
      </c>
      <c r="B171" s="3" t="s">
        <v>2313</v>
      </c>
      <c r="C171" s="3" t="s">
        <v>1746</v>
      </c>
      <c r="D171" s="3">
        <v>44</v>
      </c>
      <c r="E171" s="3" t="s">
        <v>1940</v>
      </c>
      <c r="F171" s="3" t="s">
        <v>1850</v>
      </c>
      <c r="G171" s="3" t="s">
        <v>1825</v>
      </c>
      <c r="H171" s="5">
        <v>1190000</v>
      </c>
      <c r="I171" s="3" t="s">
        <v>1734</v>
      </c>
      <c r="J171" s="3" t="s">
        <v>2314</v>
      </c>
      <c r="K171" s="3" t="s">
        <v>1743</v>
      </c>
      <c r="L171" s="3" t="s">
        <v>2315</v>
      </c>
    </row>
    <row r="172" spans="1:12" x14ac:dyDescent="0.3">
      <c r="A172" s="3" t="s">
        <v>383</v>
      </c>
      <c r="B172" s="3" t="s">
        <v>1999</v>
      </c>
      <c r="C172" s="3" t="s">
        <v>1746</v>
      </c>
      <c r="D172" s="3">
        <v>48</v>
      </c>
      <c r="E172" s="3" t="s">
        <v>1758</v>
      </c>
      <c r="F172" s="3" t="s">
        <v>1759</v>
      </c>
      <c r="G172" s="3" t="s">
        <v>1754</v>
      </c>
      <c r="H172" s="5">
        <v>1690000</v>
      </c>
      <c r="I172" s="3" t="s">
        <v>1734</v>
      </c>
      <c r="J172" s="3" t="s">
        <v>2316</v>
      </c>
      <c r="K172" s="3" t="s">
        <v>1736</v>
      </c>
      <c r="L172" s="3" t="s">
        <v>2317</v>
      </c>
    </row>
    <row r="173" spans="1:12" x14ac:dyDescent="0.3">
      <c r="A173" s="3" t="s">
        <v>1349</v>
      </c>
      <c r="B173" s="3" t="s">
        <v>2318</v>
      </c>
      <c r="C173" s="3" t="s">
        <v>1730</v>
      </c>
      <c r="D173" s="3">
        <v>37</v>
      </c>
      <c r="E173" s="3" t="s">
        <v>1774</v>
      </c>
      <c r="F173" s="3" t="s">
        <v>1775</v>
      </c>
      <c r="G173" s="3" t="s">
        <v>1733</v>
      </c>
      <c r="H173" s="5">
        <v>2320000</v>
      </c>
      <c r="I173" s="3" t="s">
        <v>1734</v>
      </c>
      <c r="J173" s="3" t="s">
        <v>2319</v>
      </c>
      <c r="K173" s="3" t="s">
        <v>1736</v>
      </c>
      <c r="L173" s="3" t="s">
        <v>2320</v>
      </c>
    </row>
    <row r="174" spans="1:12" x14ac:dyDescent="0.3">
      <c r="A174" s="3" t="s">
        <v>1467</v>
      </c>
      <c r="B174" s="3" t="s">
        <v>2321</v>
      </c>
      <c r="C174" s="3" t="s">
        <v>1746</v>
      </c>
      <c r="D174" s="3">
        <v>38</v>
      </c>
      <c r="E174" s="3" t="s">
        <v>1774</v>
      </c>
      <c r="F174" s="3" t="s">
        <v>1775</v>
      </c>
      <c r="G174" s="3" t="s">
        <v>1770</v>
      </c>
      <c r="H174" s="5">
        <v>2100000</v>
      </c>
      <c r="I174" s="3" t="s">
        <v>1734</v>
      </c>
      <c r="J174" s="3" t="s">
        <v>2322</v>
      </c>
      <c r="K174" s="3" t="s">
        <v>1743</v>
      </c>
      <c r="L174" s="3" t="s">
        <v>2323</v>
      </c>
    </row>
    <row r="175" spans="1:12" x14ac:dyDescent="0.3">
      <c r="A175" s="3" t="s">
        <v>2324</v>
      </c>
      <c r="B175" s="3" t="s">
        <v>2325</v>
      </c>
      <c r="C175" s="3" t="s">
        <v>1746</v>
      </c>
      <c r="D175" s="3">
        <v>35</v>
      </c>
      <c r="E175" s="3" t="s">
        <v>2021</v>
      </c>
      <c r="F175" s="3" t="s">
        <v>1798</v>
      </c>
      <c r="G175" s="3" t="s">
        <v>1733</v>
      </c>
      <c r="H175" s="5">
        <v>2650000</v>
      </c>
      <c r="I175" s="3" t="s">
        <v>1734</v>
      </c>
      <c r="J175" s="3" t="s">
        <v>2326</v>
      </c>
      <c r="K175" s="3" t="s">
        <v>1736</v>
      </c>
      <c r="L175" s="3" t="s">
        <v>2327</v>
      </c>
    </row>
    <row r="176" spans="1:12" x14ac:dyDescent="0.3">
      <c r="A176" s="3" t="s">
        <v>2328</v>
      </c>
      <c r="B176" s="3" t="s">
        <v>2329</v>
      </c>
      <c r="C176" s="3" t="s">
        <v>1746</v>
      </c>
      <c r="D176" s="3">
        <v>38</v>
      </c>
      <c r="E176" s="3" t="s">
        <v>1867</v>
      </c>
      <c r="F176" s="3" t="s">
        <v>1764</v>
      </c>
      <c r="G176" s="3" t="s">
        <v>1754</v>
      </c>
      <c r="H176" s="5">
        <v>1700000</v>
      </c>
      <c r="I176" s="3" t="s">
        <v>1734</v>
      </c>
      <c r="J176" s="3" t="s">
        <v>2330</v>
      </c>
      <c r="K176" s="3" t="s">
        <v>1736</v>
      </c>
      <c r="L176" s="3" t="s">
        <v>2331</v>
      </c>
    </row>
    <row r="177" spans="1:12" x14ac:dyDescent="0.3">
      <c r="A177" s="3" t="s">
        <v>1420</v>
      </c>
      <c r="B177" s="3" t="s">
        <v>2332</v>
      </c>
      <c r="C177" s="3" t="s">
        <v>1746</v>
      </c>
      <c r="D177" s="3">
        <v>21</v>
      </c>
      <c r="E177" s="3" t="s">
        <v>1783</v>
      </c>
      <c r="F177" s="3" t="s">
        <v>1784</v>
      </c>
      <c r="G177" s="3" t="s">
        <v>1845</v>
      </c>
      <c r="H177" s="5">
        <v>1030000</v>
      </c>
      <c r="I177" s="3" t="s">
        <v>1734</v>
      </c>
      <c r="J177" s="3" t="s">
        <v>2333</v>
      </c>
      <c r="K177" s="3" t="s">
        <v>1743</v>
      </c>
      <c r="L177" s="3" t="s">
        <v>2334</v>
      </c>
    </row>
    <row r="178" spans="1:12" x14ac:dyDescent="0.3">
      <c r="A178" s="3" t="s">
        <v>1484</v>
      </c>
      <c r="B178" s="3" t="s">
        <v>2335</v>
      </c>
      <c r="C178" s="3" t="s">
        <v>1746</v>
      </c>
      <c r="D178" s="3">
        <v>59</v>
      </c>
      <c r="E178" s="3" t="s">
        <v>1747</v>
      </c>
      <c r="F178" s="3" t="s">
        <v>1748</v>
      </c>
      <c r="G178" s="3" t="s">
        <v>1868</v>
      </c>
      <c r="H178" s="5">
        <v>640000</v>
      </c>
      <c r="I178" s="3" t="s">
        <v>1734</v>
      </c>
      <c r="J178" s="3" t="s">
        <v>2336</v>
      </c>
      <c r="K178" s="3" t="s">
        <v>1736</v>
      </c>
      <c r="L178" s="3" t="s">
        <v>2337</v>
      </c>
    </row>
    <row r="179" spans="1:12" x14ac:dyDescent="0.3">
      <c r="A179" s="3" t="s">
        <v>2338</v>
      </c>
      <c r="B179" s="3" t="s">
        <v>2339</v>
      </c>
      <c r="C179" s="3" t="s">
        <v>1746</v>
      </c>
      <c r="D179" s="3">
        <v>30</v>
      </c>
      <c r="E179" s="3" t="s">
        <v>1883</v>
      </c>
      <c r="F179" s="3" t="s">
        <v>1884</v>
      </c>
      <c r="G179" s="3" t="s">
        <v>1825</v>
      </c>
      <c r="H179" s="5">
        <v>1030000</v>
      </c>
      <c r="I179" s="3" t="s">
        <v>1734</v>
      </c>
      <c r="J179" s="3" t="s">
        <v>2340</v>
      </c>
      <c r="K179" s="3" t="s">
        <v>1736</v>
      </c>
      <c r="L179" s="3" t="s">
        <v>2341</v>
      </c>
    </row>
    <row r="180" spans="1:12" x14ac:dyDescent="0.3">
      <c r="A180" s="3" t="s">
        <v>1606</v>
      </c>
      <c r="B180" s="3" t="s">
        <v>2342</v>
      </c>
      <c r="C180" s="3" t="s">
        <v>1746</v>
      </c>
      <c r="D180" s="3">
        <v>30</v>
      </c>
      <c r="E180" s="3" t="s">
        <v>1902</v>
      </c>
      <c r="F180" s="3" t="s">
        <v>1775</v>
      </c>
      <c r="G180" s="3" t="s">
        <v>1754</v>
      </c>
      <c r="H180" s="5">
        <v>1540000</v>
      </c>
      <c r="I180" s="3" t="s">
        <v>1734</v>
      </c>
      <c r="J180" s="3" t="s">
        <v>2343</v>
      </c>
      <c r="K180" s="3" t="s">
        <v>1736</v>
      </c>
      <c r="L180" s="3" t="s">
        <v>2344</v>
      </c>
    </row>
    <row r="181" spans="1:12" x14ac:dyDescent="0.3">
      <c r="A181" s="3" t="s">
        <v>2345</v>
      </c>
      <c r="B181" s="3" t="s">
        <v>2346</v>
      </c>
      <c r="C181" s="3" t="s">
        <v>1730</v>
      </c>
      <c r="D181" s="3">
        <v>36</v>
      </c>
      <c r="E181" s="3" t="s">
        <v>1739</v>
      </c>
      <c r="F181" s="3" t="s">
        <v>1740</v>
      </c>
      <c r="G181" s="3" t="s">
        <v>1733</v>
      </c>
      <c r="H181" s="5">
        <v>1390000</v>
      </c>
      <c r="I181" s="3" t="s">
        <v>1794</v>
      </c>
      <c r="J181" s="3" t="s">
        <v>2347</v>
      </c>
      <c r="K181" s="3" t="s">
        <v>1736</v>
      </c>
      <c r="L181" s="3" t="s">
        <v>2348</v>
      </c>
    </row>
    <row r="182" spans="1:12" x14ac:dyDescent="0.3">
      <c r="A182" s="3" t="s">
        <v>2349</v>
      </c>
      <c r="B182" s="3" t="s">
        <v>2153</v>
      </c>
      <c r="C182" s="3" t="s">
        <v>1746</v>
      </c>
      <c r="D182" s="3">
        <v>21</v>
      </c>
      <c r="E182" s="3" t="s">
        <v>1797</v>
      </c>
      <c r="F182" s="3" t="s">
        <v>1798</v>
      </c>
      <c r="G182" s="3" t="s">
        <v>1754</v>
      </c>
      <c r="H182" s="5">
        <v>980000</v>
      </c>
      <c r="I182" s="3" t="s">
        <v>1734</v>
      </c>
      <c r="J182" s="3" t="s">
        <v>2350</v>
      </c>
      <c r="K182" s="3" t="s">
        <v>1736</v>
      </c>
      <c r="L182" s="3" t="s">
        <v>2351</v>
      </c>
    </row>
    <row r="183" spans="1:12" x14ac:dyDescent="0.3">
      <c r="A183" s="3" t="s">
        <v>954</v>
      </c>
      <c r="B183" s="3" t="s">
        <v>2352</v>
      </c>
      <c r="C183" s="3" t="s">
        <v>1730</v>
      </c>
      <c r="D183" s="3">
        <v>33</v>
      </c>
      <c r="E183" s="3" t="s">
        <v>1731</v>
      </c>
      <c r="F183" s="3" t="s">
        <v>1732</v>
      </c>
      <c r="G183" s="3" t="s">
        <v>1765</v>
      </c>
      <c r="H183" s="5">
        <v>2920000</v>
      </c>
      <c r="I183" s="3" t="s">
        <v>1734</v>
      </c>
      <c r="J183" s="3" t="s">
        <v>2353</v>
      </c>
      <c r="K183" s="3" t="s">
        <v>1743</v>
      </c>
      <c r="L183" s="3" t="s">
        <v>2354</v>
      </c>
    </row>
    <row r="184" spans="1:12" x14ac:dyDescent="0.3">
      <c r="A184" s="3" t="s">
        <v>674</v>
      </c>
      <c r="B184" s="3" t="s">
        <v>2355</v>
      </c>
      <c r="C184" s="3" t="s">
        <v>1730</v>
      </c>
      <c r="D184" s="3">
        <v>39</v>
      </c>
      <c r="E184" s="3" t="s">
        <v>1769</v>
      </c>
      <c r="F184" s="3" t="s">
        <v>1769</v>
      </c>
      <c r="G184" s="3" t="s">
        <v>1765</v>
      </c>
      <c r="H184" s="5">
        <v>3460000</v>
      </c>
      <c r="I184" s="3" t="s">
        <v>1734</v>
      </c>
      <c r="J184" s="3" t="s">
        <v>2356</v>
      </c>
      <c r="K184" s="3" t="s">
        <v>1743</v>
      </c>
      <c r="L184" s="3" t="s">
        <v>2357</v>
      </c>
    </row>
    <row r="185" spans="1:12" x14ac:dyDescent="0.3">
      <c r="A185" s="3" t="s">
        <v>1133</v>
      </c>
      <c r="B185" s="3" t="s">
        <v>2358</v>
      </c>
      <c r="C185" s="3" t="s">
        <v>1730</v>
      </c>
      <c r="D185" s="3">
        <v>44</v>
      </c>
      <c r="E185" s="3" t="s">
        <v>1940</v>
      </c>
      <c r="F185" s="3" t="s">
        <v>1850</v>
      </c>
      <c r="G185" s="3" t="s">
        <v>1868</v>
      </c>
      <c r="H185" s="5">
        <v>590000</v>
      </c>
      <c r="I185" s="3" t="s">
        <v>1734</v>
      </c>
      <c r="J185" s="3" t="s">
        <v>2359</v>
      </c>
      <c r="K185" s="3" t="s">
        <v>1736</v>
      </c>
      <c r="L185" s="3" t="s">
        <v>2360</v>
      </c>
    </row>
    <row r="186" spans="1:12" x14ac:dyDescent="0.3">
      <c r="A186" s="3" t="s">
        <v>1373</v>
      </c>
      <c r="B186" s="3" t="s">
        <v>2361</v>
      </c>
      <c r="C186" s="3" t="s">
        <v>1746</v>
      </c>
      <c r="D186" s="3">
        <v>23</v>
      </c>
      <c r="E186" s="3" t="s">
        <v>1924</v>
      </c>
      <c r="F186" s="3" t="s">
        <v>1784</v>
      </c>
      <c r="G186" s="3" t="s">
        <v>1733</v>
      </c>
      <c r="H186" s="5">
        <v>2960000</v>
      </c>
      <c r="I186" s="3" t="s">
        <v>1734</v>
      </c>
      <c r="J186" s="3" t="s">
        <v>2362</v>
      </c>
      <c r="K186" s="3" t="s">
        <v>1743</v>
      </c>
      <c r="L186" s="3" t="s">
        <v>2363</v>
      </c>
    </row>
    <row r="187" spans="1:12" x14ac:dyDescent="0.3">
      <c r="A187" s="3" t="s">
        <v>2364</v>
      </c>
      <c r="B187" s="3" t="s">
        <v>2365</v>
      </c>
      <c r="C187" s="3" t="s">
        <v>1746</v>
      </c>
      <c r="D187" s="3">
        <v>55</v>
      </c>
      <c r="E187" s="3" t="s">
        <v>1731</v>
      </c>
      <c r="F187" s="3" t="s">
        <v>1732</v>
      </c>
      <c r="G187" s="3" t="s">
        <v>1845</v>
      </c>
      <c r="H187" s="5">
        <v>860000</v>
      </c>
      <c r="I187" s="3" t="s">
        <v>1734</v>
      </c>
      <c r="J187" s="3" t="s">
        <v>2366</v>
      </c>
      <c r="K187" s="3" t="s">
        <v>1736</v>
      </c>
      <c r="L187" s="3" t="s">
        <v>2367</v>
      </c>
    </row>
    <row r="188" spans="1:12" x14ac:dyDescent="0.3">
      <c r="A188" s="3" t="s">
        <v>419</v>
      </c>
      <c r="B188" s="3" t="s">
        <v>2368</v>
      </c>
      <c r="C188" s="3" t="s">
        <v>1746</v>
      </c>
      <c r="D188" s="3">
        <v>40</v>
      </c>
      <c r="E188" s="3" t="s">
        <v>1823</v>
      </c>
      <c r="F188" s="3" t="s">
        <v>1824</v>
      </c>
      <c r="G188" s="3" t="s">
        <v>1733</v>
      </c>
      <c r="H188" s="5">
        <v>1660000</v>
      </c>
      <c r="I188" s="3" t="s">
        <v>1734</v>
      </c>
      <c r="J188" s="3" t="s">
        <v>2369</v>
      </c>
      <c r="K188" s="3" t="s">
        <v>1736</v>
      </c>
      <c r="L188" s="3" t="s">
        <v>2370</v>
      </c>
    </row>
    <row r="189" spans="1:12" x14ac:dyDescent="0.3">
      <c r="A189" s="3" t="s">
        <v>1636</v>
      </c>
      <c r="B189" s="3" t="s">
        <v>2371</v>
      </c>
      <c r="C189" s="3" t="s">
        <v>1730</v>
      </c>
      <c r="D189" s="3">
        <v>45</v>
      </c>
      <c r="E189" s="3" t="s">
        <v>2098</v>
      </c>
      <c r="F189" s="3" t="s">
        <v>2099</v>
      </c>
      <c r="G189" s="3" t="s">
        <v>1765</v>
      </c>
      <c r="H189" s="5">
        <v>2640000</v>
      </c>
      <c r="I189" s="3" t="s">
        <v>1734</v>
      </c>
      <c r="J189" s="3" t="s">
        <v>2372</v>
      </c>
      <c r="K189" s="3" t="s">
        <v>1743</v>
      </c>
      <c r="L189" s="3" t="s">
        <v>2373</v>
      </c>
    </row>
    <row r="190" spans="1:12" x14ac:dyDescent="0.3">
      <c r="A190" s="3" t="s">
        <v>2374</v>
      </c>
      <c r="B190" s="3" t="s">
        <v>2375</v>
      </c>
      <c r="C190" s="3" t="s">
        <v>1746</v>
      </c>
      <c r="D190" s="3">
        <v>65</v>
      </c>
      <c r="E190" s="3" t="s">
        <v>1747</v>
      </c>
      <c r="F190" s="3" t="s">
        <v>1748</v>
      </c>
      <c r="G190" s="3" t="s">
        <v>1733</v>
      </c>
      <c r="H190" s="5">
        <v>3040000</v>
      </c>
      <c r="I190" s="3" t="s">
        <v>1794</v>
      </c>
      <c r="J190" s="3" t="s">
        <v>2376</v>
      </c>
      <c r="K190" s="3" t="s">
        <v>1736</v>
      </c>
      <c r="L190" s="3" t="s">
        <v>2377</v>
      </c>
    </row>
    <row r="191" spans="1:12" x14ac:dyDescent="0.3">
      <c r="A191" s="3" t="s">
        <v>1486</v>
      </c>
      <c r="B191" s="3" t="s">
        <v>2378</v>
      </c>
      <c r="C191" s="3" t="s">
        <v>1730</v>
      </c>
      <c r="D191" s="3">
        <v>36</v>
      </c>
      <c r="E191" s="3" t="s">
        <v>2098</v>
      </c>
      <c r="F191" s="3" t="s">
        <v>2099</v>
      </c>
      <c r="G191" s="3" t="s">
        <v>1754</v>
      </c>
      <c r="H191" s="5">
        <v>1370000</v>
      </c>
      <c r="I191" s="3" t="s">
        <v>1734</v>
      </c>
      <c r="J191" s="3" t="s">
        <v>2379</v>
      </c>
      <c r="K191" s="3" t="s">
        <v>1743</v>
      </c>
      <c r="L191" s="3" t="s">
        <v>2380</v>
      </c>
    </row>
    <row r="192" spans="1:12" x14ac:dyDescent="0.3">
      <c r="A192" s="3" t="s">
        <v>2381</v>
      </c>
      <c r="B192" s="3" t="s">
        <v>2382</v>
      </c>
      <c r="C192" s="3" t="s">
        <v>1746</v>
      </c>
      <c r="D192" s="3">
        <v>21</v>
      </c>
      <c r="E192" s="3" t="s">
        <v>1814</v>
      </c>
      <c r="F192" s="3" t="s">
        <v>1815</v>
      </c>
      <c r="G192" s="3" t="s">
        <v>1868</v>
      </c>
      <c r="H192" s="5">
        <v>660000</v>
      </c>
      <c r="I192" s="3" t="s">
        <v>1734</v>
      </c>
      <c r="J192" s="3" t="s">
        <v>2383</v>
      </c>
      <c r="K192" s="3" t="s">
        <v>1736</v>
      </c>
      <c r="L192" s="3" t="s">
        <v>2384</v>
      </c>
    </row>
    <row r="193" spans="1:12" x14ac:dyDescent="0.3">
      <c r="A193" s="3" t="s">
        <v>672</v>
      </c>
      <c r="B193" s="3" t="s">
        <v>2385</v>
      </c>
      <c r="C193" s="3" t="s">
        <v>1746</v>
      </c>
      <c r="D193" s="3">
        <v>21</v>
      </c>
      <c r="E193" s="3" t="s">
        <v>1769</v>
      </c>
      <c r="F193" s="3" t="s">
        <v>1769</v>
      </c>
      <c r="G193" s="3" t="s">
        <v>1733</v>
      </c>
      <c r="H193" s="5">
        <v>1720000</v>
      </c>
      <c r="I193" s="3" t="s">
        <v>1734</v>
      </c>
      <c r="J193" s="3" t="s">
        <v>2386</v>
      </c>
      <c r="K193" s="3" t="s">
        <v>1736</v>
      </c>
      <c r="L193" s="3" t="s">
        <v>2387</v>
      </c>
    </row>
    <row r="194" spans="1:12" x14ac:dyDescent="0.3">
      <c r="A194" s="3" t="s">
        <v>124</v>
      </c>
      <c r="B194" s="3" t="s">
        <v>2388</v>
      </c>
      <c r="C194" s="3" t="s">
        <v>1730</v>
      </c>
      <c r="D194" s="3">
        <v>29</v>
      </c>
      <c r="E194" s="3" t="s">
        <v>1779</v>
      </c>
      <c r="F194" s="3" t="s">
        <v>1779</v>
      </c>
      <c r="G194" s="3" t="s">
        <v>1770</v>
      </c>
      <c r="H194" s="5">
        <v>1390000</v>
      </c>
      <c r="I194" s="3" t="s">
        <v>1734</v>
      </c>
      <c r="J194" s="3" t="s">
        <v>2389</v>
      </c>
      <c r="K194" s="3" t="s">
        <v>1736</v>
      </c>
      <c r="L194" s="3" t="s">
        <v>2390</v>
      </c>
    </row>
    <row r="195" spans="1:12" x14ac:dyDescent="0.3">
      <c r="A195" s="3" t="s">
        <v>2391</v>
      </c>
      <c r="B195" s="3" t="s">
        <v>2392</v>
      </c>
      <c r="C195" s="3" t="s">
        <v>1730</v>
      </c>
      <c r="D195" s="3">
        <v>36</v>
      </c>
      <c r="E195" s="3" t="s">
        <v>1940</v>
      </c>
      <c r="F195" s="3" t="s">
        <v>1850</v>
      </c>
      <c r="G195" s="3" t="s">
        <v>1733</v>
      </c>
      <c r="H195" s="5">
        <v>1650000</v>
      </c>
      <c r="I195" s="3" t="s">
        <v>1734</v>
      </c>
      <c r="J195" s="3" t="s">
        <v>2393</v>
      </c>
      <c r="K195" s="3" t="s">
        <v>1736</v>
      </c>
      <c r="L195" s="3" t="s">
        <v>2394</v>
      </c>
    </row>
    <row r="196" spans="1:12" x14ac:dyDescent="0.3">
      <c r="A196" s="3" t="s">
        <v>957</v>
      </c>
      <c r="B196" s="3" t="s">
        <v>2395</v>
      </c>
      <c r="C196" s="3" t="s">
        <v>1746</v>
      </c>
      <c r="D196" s="3">
        <v>27</v>
      </c>
      <c r="E196" s="3" t="s">
        <v>1940</v>
      </c>
      <c r="F196" s="3" t="s">
        <v>1850</v>
      </c>
      <c r="G196" s="3" t="s">
        <v>1754</v>
      </c>
      <c r="H196" s="5">
        <v>550000</v>
      </c>
      <c r="I196" s="3" t="s">
        <v>1734</v>
      </c>
      <c r="J196" s="3" t="s">
        <v>2396</v>
      </c>
      <c r="K196" s="3" t="s">
        <v>1736</v>
      </c>
      <c r="L196" s="3" t="s">
        <v>2397</v>
      </c>
    </row>
    <row r="197" spans="1:12" x14ac:dyDescent="0.3">
      <c r="A197" s="3" t="s">
        <v>554</v>
      </c>
      <c r="B197" s="3" t="s">
        <v>2398</v>
      </c>
      <c r="C197" s="3" t="s">
        <v>1746</v>
      </c>
      <c r="D197" s="3">
        <v>47</v>
      </c>
      <c r="E197" s="3" t="s">
        <v>1844</v>
      </c>
      <c r="F197" s="3" t="s">
        <v>1784</v>
      </c>
      <c r="G197" s="3" t="s">
        <v>1733</v>
      </c>
      <c r="H197" s="5">
        <v>3090000</v>
      </c>
      <c r="I197" s="3" t="s">
        <v>1794</v>
      </c>
      <c r="J197" s="3" t="s">
        <v>2399</v>
      </c>
      <c r="K197" s="3" t="s">
        <v>1736</v>
      </c>
      <c r="L197" s="3" t="s">
        <v>2400</v>
      </c>
    </row>
    <row r="198" spans="1:12" x14ac:dyDescent="0.3">
      <c r="A198" s="3" t="s">
        <v>80</v>
      </c>
      <c r="B198" s="3" t="s">
        <v>2401</v>
      </c>
      <c r="C198" s="3" t="s">
        <v>1746</v>
      </c>
      <c r="D198" s="3">
        <v>52</v>
      </c>
      <c r="E198" s="3" t="s">
        <v>2021</v>
      </c>
      <c r="F198" s="3" t="s">
        <v>1798</v>
      </c>
      <c r="G198" s="3" t="s">
        <v>1754</v>
      </c>
      <c r="H198" s="5">
        <v>1180000</v>
      </c>
      <c r="I198" s="3" t="s">
        <v>1734</v>
      </c>
      <c r="J198" s="3" t="s">
        <v>2402</v>
      </c>
      <c r="K198" s="3" t="s">
        <v>1736</v>
      </c>
      <c r="L198" s="3" t="s">
        <v>2403</v>
      </c>
    </row>
    <row r="199" spans="1:12" x14ac:dyDescent="0.3">
      <c r="A199" s="3" t="s">
        <v>378</v>
      </c>
      <c r="B199" s="3" t="s">
        <v>2404</v>
      </c>
      <c r="C199" s="3" t="s">
        <v>1746</v>
      </c>
      <c r="D199" s="3">
        <v>30</v>
      </c>
      <c r="E199" s="3" t="s">
        <v>1867</v>
      </c>
      <c r="F199" s="3" t="s">
        <v>1764</v>
      </c>
      <c r="G199" s="3" t="s">
        <v>1733</v>
      </c>
      <c r="H199" s="5">
        <v>2840000</v>
      </c>
      <c r="I199" s="3" t="s">
        <v>1734</v>
      </c>
      <c r="J199" s="3" t="s">
        <v>2405</v>
      </c>
      <c r="K199" s="3" t="s">
        <v>1736</v>
      </c>
      <c r="L199" s="3" t="s">
        <v>2406</v>
      </c>
    </row>
    <row r="200" spans="1:12" x14ac:dyDescent="0.3">
      <c r="A200" s="3" t="s">
        <v>691</v>
      </c>
      <c r="B200" s="3" t="s">
        <v>2407</v>
      </c>
      <c r="C200" s="3" t="s">
        <v>1746</v>
      </c>
      <c r="D200" s="3">
        <v>31</v>
      </c>
      <c r="E200" s="3" t="s">
        <v>1940</v>
      </c>
      <c r="F200" s="3" t="s">
        <v>1850</v>
      </c>
      <c r="G200" s="3" t="s">
        <v>1825</v>
      </c>
      <c r="H200" s="5">
        <v>1250000</v>
      </c>
      <c r="I200" s="3" t="s">
        <v>1734</v>
      </c>
      <c r="J200" s="3" t="s">
        <v>2408</v>
      </c>
      <c r="K200" s="3" t="s">
        <v>1736</v>
      </c>
      <c r="L200" s="3" t="s">
        <v>2409</v>
      </c>
    </row>
    <row r="201" spans="1:12" x14ac:dyDescent="0.3">
      <c r="A201" s="3" t="s">
        <v>823</v>
      </c>
      <c r="B201" s="3" t="s">
        <v>2410</v>
      </c>
      <c r="C201" s="3" t="s">
        <v>1746</v>
      </c>
      <c r="D201" s="3">
        <v>25</v>
      </c>
      <c r="E201" s="3" t="s">
        <v>1797</v>
      </c>
      <c r="F201" s="3" t="s">
        <v>1798</v>
      </c>
      <c r="G201" s="3" t="s">
        <v>1825</v>
      </c>
      <c r="H201" s="5">
        <v>1280000</v>
      </c>
      <c r="I201" s="3" t="s">
        <v>1734</v>
      </c>
      <c r="J201" s="3" t="s">
        <v>2411</v>
      </c>
      <c r="K201" s="3" t="s">
        <v>1736</v>
      </c>
      <c r="L201" s="3" t="s">
        <v>2412</v>
      </c>
    </row>
    <row r="202" spans="1:12" x14ac:dyDescent="0.3">
      <c r="A202" s="3" t="s">
        <v>611</v>
      </c>
      <c r="B202" s="3" t="s">
        <v>2413</v>
      </c>
      <c r="C202" s="3" t="s">
        <v>1730</v>
      </c>
      <c r="D202" s="3">
        <v>32</v>
      </c>
      <c r="E202" s="3" t="s">
        <v>2098</v>
      </c>
      <c r="F202" s="3" t="s">
        <v>2099</v>
      </c>
      <c r="G202" s="3" t="s">
        <v>1733</v>
      </c>
      <c r="H202" s="5">
        <v>1910000</v>
      </c>
      <c r="I202" s="3" t="s">
        <v>1734</v>
      </c>
      <c r="J202" s="3" t="s">
        <v>2414</v>
      </c>
      <c r="K202" s="3" t="s">
        <v>1743</v>
      </c>
      <c r="L202" s="3" t="s">
        <v>2415</v>
      </c>
    </row>
    <row r="203" spans="1:12" x14ac:dyDescent="0.3">
      <c r="A203" s="3" t="s">
        <v>991</v>
      </c>
      <c r="B203" s="3" t="s">
        <v>2416</v>
      </c>
      <c r="C203" s="3" t="s">
        <v>1746</v>
      </c>
      <c r="D203" s="3">
        <v>72</v>
      </c>
      <c r="E203" s="3" t="s">
        <v>1902</v>
      </c>
      <c r="F203" s="3" t="s">
        <v>1775</v>
      </c>
      <c r="G203" s="3" t="s">
        <v>1770</v>
      </c>
      <c r="H203" s="5">
        <v>2460000</v>
      </c>
      <c r="I203" s="3" t="s">
        <v>1734</v>
      </c>
      <c r="J203" s="3" t="s">
        <v>2417</v>
      </c>
      <c r="K203" s="3" t="s">
        <v>1736</v>
      </c>
      <c r="L203" s="3" t="s">
        <v>2418</v>
      </c>
    </row>
    <row r="204" spans="1:12" x14ac:dyDescent="0.3">
      <c r="A204" s="3" t="s">
        <v>1019</v>
      </c>
      <c r="B204" s="3" t="s">
        <v>2419</v>
      </c>
      <c r="C204" s="3" t="s">
        <v>1746</v>
      </c>
      <c r="D204" s="3">
        <v>44</v>
      </c>
      <c r="E204" s="3" t="s">
        <v>2098</v>
      </c>
      <c r="F204" s="3" t="s">
        <v>2099</v>
      </c>
      <c r="G204" s="3" t="s">
        <v>1825</v>
      </c>
      <c r="H204" s="5">
        <v>580000</v>
      </c>
      <c r="I204" s="3" t="s">
        <v>1734</v>
      </c>
      <c r="J204" s="3" t="s">
        <v>2420</v>
      </c>
      <c r="K204" s="3" t="s">
        <v>1736</v>
      </c>
      <c r="L204" s="3" t="s">
        <v>2421</v>
      </c>
    </row>
    <row r="205" spans="1:12" x14ac:dyDescent="0.3">
      <c r="A205" s="3" t="s">
        <v>2422</v>
      </c>
      <c r="B205" s="3" t="s">
        <v>2423</v>
      </c>
      <c r="C205" s="3" t="s">
        <v>1746</v>
      </c>
      <c r="D205" s="3">
        <v>47</v>
      </c>
      <c r="E205" s="3" t="s">
        <v>1823</v>
      </c>
      <c r="F205" s="3" t="s">
        <v>1824</v>
      </c>
      <c r="G205" s="3" t="s">
        <v>1754</v>
      </c>
      <c r="H205" s="5">
        <v>1040000</v>
      </c>
      <c r="I205" s="3" t="s">
        <v>1734</v>
      </c>
      <c r="J205" s="3" t="s">
        <v>2424</v>
      </c>
      <c r="K205" s="3" t="s">
        <v>1736</v>
      </c>
      <c r="L205" s="3" t="s">
        <v>2425</v>
      </c>
    </row>
    <row r="206" spans="1:12" x14ac:dyDescent="0.3">
      <c r="A206" s="3" t="s">
        <v>1225</v>
      </c>
      <c r="B206" s="3" t="s">
        <v>2255</v>
      </c>
      <c r="C206" s="3" t="s">
        <v>1746</v>
      </c>
      <c r="D206" s="3">
        <v>50</v>
      </c>
      <c r="E206" s="3" t="s">
        <v>1747</v>
      </c>
      <c r="F206" s="3" t="s">
        <v>1748</v>
      </c>
      <c r="G206" s="3" t="s">
        <v>1825</v>
      </c>
      <c r="H206" s="5">
        <v>880000</v>
      </c>
      <c r="I206" s="3" t="s">
        <v>1734</v>
      </c>
      <c r="J206" s="3" t="s">
        <v>2426</v>
      </c>
      <c r="K206" s="3" t="s">
        <v>1736</v>
      </c>
      <c r="L206" s="3" t="s">
        <v>2427</v>
      </c>
    </row>
    <row r="207" spans="1:12" x14ac:dyDescent="0.3">
      <c r="A207" s="3" t="s">
        <v>966</v>
      </c>
      <c r="B207" s="3" t="s">
        <v>2428</v>
      </c>
      <c r="C207" s="3" t="s">
        <v>1746</v>
      </c>
      <c r="D207" s="3">
        <v>46</v>
      </c>
      <c r="E207" s="3" t="s">
        <v>1747</v>
      </c>
      <c r="F207" s="3" t="s">
        <v>1748</v>
      </c>
      <c r="G207" s="3" t="s">
        <v>1868</v>
      </c>
      <c r="H207" s="5">
        <v>840000</v>
      </c>
      <c r="I207" s="3" t="s">
        <v>1734</v>
      </c>
      <c r="J207" s="3" t="s">
        <v>2429</v>
      </c>
      <c r="K207" s="3" t="s">
        <v>1743</v>
      </c>
      <c r="L207" s="3" t="s">
        <v>2430</v>
      </c>
    </row>
    <row r="208" spans="1:12" x14ac:dyDescent="0.3">
      <c r="A208" s="3" t="s">
        <v>2431</v>
      </c>
      <c r="B208" s="3" t="s">
        <v>1966</v>
      </c>
      <c r="C208" s="3" t="s">
        <v>1730</v>
      </c>
      <c r="D208" s="3">
        <v>33</v>
      </c>
      <c r="E208" s="3" t="s">
        <v>1924</v>
      </c>
      <c r="F208" s="3" t="s">
        <v>1784</v>
      </c>
      <c r="G208" s="3" t="s">
        <v>1754</v>
      </c>
      <c r="H208" s="5">
        <v>1050000</v>
      </c>
      <c r="I208" s="3" t="s">
        <v>1734</v>
      </c>
      <c r="J208" s="3" t="s">
        <v>2432</v>
      </c>
      <c r="K208" s="3" t="s">
        <v>1736</v>
      </c>
      <c r="L208" s="3" t="s">
        <v>2433</v>
      </c>
    </row>
    <row r="209" spans="1:12" x14ac:dyDescent="0.3">
      <c r="A209" s="3" t="s">
        <v>914</v>
      </c>
      <c r="B209" s="3" t="s">
        <v>2434</v>
      </c>
      <c r="C209" s="3" t="s">
        <v>1746</v>
      </c>
      <c r="D209" s="3">
        <v>50</v>
      </c>
      <c r="E209" s="3" t="s">
        <v>1924</v>
      </c>
      <c r="F209" s="3" t="s">
        <v>1784</v>
      </c>
      <c r="G209" s="3" t="s">
        <v>1741</v>
      </c>
      <c r="H209" s="5">
        <v>770000</v>
      </c>
      <c r="I209" s="3" t="s">
        <v>1734</v>
      </c>
      <c r="J209" s="3" t="s">
        <v>2435</v>
      </c>
      <c r="K209" s="3" t="s">
        <v>1743</v>
      </c>
      <c r="L209" s="3" t="s">
        <v>2436</v>
      </c>
    </row>
    <row r="210" spans="1:12" x14ac:dyDescent="0.3">
      <c r="A210" s="3" t="s">
        <v>595</v>
      </c>
      <c r="B210" s="3" t="s">
        <v>1854</v>
      </c>
      <c r="C210" s="3" t="s">
        <v>1746</v>
      </c>
      <c r="D210" s="3">
        <v>47</v>
      </c>
      <c r="E210" s="3" t="s">
        <v>1769</v>
      </c>
      <c r="F210" s="3" t="s">
        <v>1769</v>
      </c>
      <c r="G210" s="3" t="s">
        <v>1770</v>
      </c>
      <c r="H210" s="5">
        <v>2470000</v>
      </c>
      <c r="I210" s="3" t="s">
        <v>1734</v>
      </c>
      <c r="J210" s="3" t="s">
        <v>2437</v>
      </c>
      <c r="K210" s="3" t="s">
        <v>1736</v>
      </c>
      <c r="L210" s="3" t="s">
        <v>2438</v>
      </c>
    </row>
    <row r="211" spans="1:12" x14ac:dyDescent="0.3">
      <c r="A211" s="3" t="s">
        <v>1057</v>
      </c>
      <c r="B211" s="3" t="s">
        <v>1854</v>
      </c>
      <c r="C211" s="3" t="s">
        <v>1746</v>
      </c>
      <c r="D211" s="3">
        <v>34</v>
      </c>
      <c r="E211" s="3" t="s">
        <v>1844</v>
      </c>
      <c r="F211" s="3" t="s">
        <v>1784</v>
      </c>
      <c r="G211" s="3" t="s">
        <v>1770</v>
      </c>
      <c r="H211" s="5">
        <v>2260000</v>
      </c>
      <c r="I211" s="3" t="s">
        <v>1734</v>
      </c>
      <c r="J211" s="3" t="s">
        <v>2439</v>
      </c>
      <c r="K211" s="3" t="s">
        <v>1736</v>
      </c>
      <c r="L211" s="3" t="s">
        <v>2440</v>
      </c>
    </row>
    <row r="212" spans="1:12" x14ac:dyDescent="0.3">
      <c r="A212" s="3" t="s">
        <v>2441</v>
      </c>
      <c r="B212" s="3" t="s">
        <v>2442</v>
      </c>
      <c r="C212" s="3" t="s">
        <v>1746</v>
      </c>
      <c r="D212" s="3">
        <v>36</v>
      </c>
      <c r="E212" s="3" t="s">
        <v>1783</v>
      </c>
      <c r="F212" s="3" t="s">
        <v>1784</v>
      </c>
      <c r="G212" s="3" t="s">
        <v>1741</v>
      </c>
      <c r="H212" s="5">
        <v>810000</v>
      </c>
      <c r="I212" s="3" t="s">
        <v>1734</v>
      </c>
      <c r="J212" s="3" t="s">
        <v>2443</v>
      </c>
      <c r="K212" s="3" t="s">
        <v>1736</v>
      </c>
      <c r="L212" s="3" t="s">
        <v>2444</v>
      </c>
    </row>
    <row r="213" spans="1:12" x14ac:dyDescent="0.3">
      <c r="A213" s="3" t="s">
        <v>1471</v>
      </c>
      <c r="B213" s="3" t="s">
        <v>2445</v>
      </c>
      <c r="C213" s="3" t="s">
        <v>1746</v>
      </c>
      <c r="D213" s="3">
        <v>22</v>
      </c>
      <c r="E213" s="3" t="s">
        <v>1779</v>
      </c>
      <c r="F213" s="3" t="s">
        <v>1779</v>
      </c>
      <c r="G213" s="3" t="s">
        <v>1868</v>
      </c>
      <c r="H213" s="5">
        <v>390000</v>
      </c>
      <c r="I213" s="3" t="s">
        <v>1734</v>
      </c>
      <c r="J213" s="3" t="s">
        <v>2446</v>
      </c>
      <c r="K213" s="3" t="s">
        <v>1743</v>
      </c>
      <c r="L213" s="3" t="s">
        <v>2447</v>
      </c>
    </row>
    <row r="214" spans="1:12" x14ac:dyDescent="0.3">
      <c r="A214" s="3" t="s">
        <v>166</v>
      </c>
      <c r="B214" s="3" t="s">
        <v>2448</v>
      </c>
      <c r="C214" s="3" t="s">
        <v>1730</v>
      </c>
      <c r="D214" s="3">
        <v>21</v>
      </c>
      <c r="E214" s="3" t="s">
        <v>1774</v>
      </c>
      <c r="F214" s="3" t="s">
        <v>1775</v>
      </c>
      <c r="G214" s="3" t="s">
        <v>1733</v>
      </c>
      <c r="H214" s="5">
        <v>1760000</v>
      </c>
      <c r="I214" s="3" t="s">
        <v>1734</v>
      </c>
      <c r="J214" s="3" t="s">
        <v>2449</v>
      </c>
      <c r="K214" s="3" t="s">
        <v>1736</v>
      </c>
      <c r="L214" s="3" t="s">
        <v>2450</v>
      </c>
    </row>
    <row r="215" spans="1:12" x14ac:dyDescent="0.3">
      <c r="A215" s="3" t="s">
        <v>860</v>
      </c>
      <c r="B215" s="3" t="s">
        <v>2451</v>
      </c>
      <c r="C215" s="3" t="s">
        <v>1746</v>
      </c>
      <c r="D215" s="3">
        <v>42</v>
      </c>
      <c r="E215" s="3" t="s">
        <v>1924</v>
      </c>
      <c r="F215" s="3" t="s">
        <v>1784</v>
      </c>
      <c r="G215" s="3" t="s">
        <v>1770</v>
      </c>
      <c r="H215" s="5">
        <v>2290000</v>
      </c>
      <c r="I215" s="3" t="s">
        <v>1734</v>
      </c>
      <c r="J215" s="3" t="s">
        <v>2452</v>
      </c>
      <c r="K215" s="3" t="s">
        <v>1736</v>
      </c>
      <c r="L215" s="3" t="s">
        <v>2453</v>
      </c>
    </row>
    <row r="216" spans="1:12" x14ac:dyDescent="0.3">
      <c r="A216" s="3" t="s">
        <v>2454</v>
      </c>
      <c r="B216" s="3" t="s">
        <v>2455</v>
      </c>
      <c r="C216" s="3" t="s">
        <v>1746</v>
      </c>
      <c r="D216" s="3">
        <v>21</v>
      </c>
      <c r="E216" s="3" t="s">
        <v>1940</v>
      </c>
      <c r="F216" s="3" t="s">
        <v>1850</v>
      </c>
      <c r="G216" s="3" t="s">
        <v>1845</v>
      </c>
      <c r="H216" s="5">
        <v>630000</v>
      </c>
      <c r="I216" s="3" t="s">
        <v>1734</v>
      </c>
      <c r="J216" s="3" t="s">
        <v>2456</v>
      </c>
      <c r="K216" s="3" t="s">
        <v>1736</v>
      </c>
      <c r="L216" s="3" t="s">
        <v>2457</v>
      </c>
    </row>
    <row r="217" spans="1:12" x14ac:dyDescent="0.3">
      <c r="A217" s="3" t="s">
        <v>2458</v>
      </c>
      <c r="B217" s="3" t="s">
        <v>1782</v>
      </c>
      <c r="C217" s="3" t="s">
        <v>1730</v>
      </c>
      <c r="D217" s="3">
        <v>32</v>
      </c>
      <c r="E217" s="3" t="s">
        <v>2098</v>
      </c>
      <c r="F217" s="3" t="s">
        <v>2099</v>
      </c>
      <c r="G217" s="3" t="s">
        <v>1868</v>
      </c>
      <c r="H217" s="5">
        <v>330000</v>
      </c>
      <c r="I217" s="3" t="s">
        <v>1734</v>
      </c>
      <c r="J217" s="3" t="s">
        <v>2459</v>
      </c>
      <c r="K217" s="3" t="s">
        <v>1736</v>
      </c>
      <c r="L217" s="3" t="s">
        <v>2460</v>
      </c>
    </row>
    <row r="218" spans="1:12" x14ac:dyDescent="0.3">
      <c r="A218" s="3" t="s">
        <v>434</v>
      </c>
      <c r="B218" s="3" t="s">
        <v>2461</v>
      </c>
      <c r="C218" s="3" t="s">
        <v>1746</v>
      </c>
      <c r="D218" s="3">
        <v>33</v>
      </c>
      <c r="E218" s="3" t="s">
        <v>2098</v>
      </c>
      <c r="F218" s="3" t="s">
        <v>2099</v>
      </c>
      <c r="G218" s="3" t="s">
        <v>1749</v>
      </c>
      <c r="H218" s="5">
        <v>2230000</v>
      </c>
      <c r="I218" s="3" t="s">
        <v>1734</v>
      </c>
      <c r="J218" s="3" t="s">
        <v>2462</v>
      </c>
      <c r="K218" s="3" t="s">
        <v>1736</v>
      </c>
      <c r="L218" s="3" t="s">
        <v>2463</v>
      </c>
    </row>
    <row r="219" spans="1:12" x14ac:dyDescent="0.3">
      <c r="A219" s="3" t="s">
        <v>1046</v>
      </c>
      <c r="B219" s="3" t="s">
        <v>2464</v>
      </c>
      <c r="C219" s="3" t="s">
        <v>1746</v>
      </c>
      <c r="D219" s="3">
        <v>28</v>
      </c>
      <c r="E219" s="3" t="s">
        <v>1872</v>
      </c>
      <c r="F219" s="3" t="s">
        <v>1863</v>
      </c>
      <c r="G219" s="3" t="s">
        <v>1765</v>
      </c>
      <c r="H219" s="5">
        <v>2920000</v>
      </c>
      <c r="I219" s="3" t="s">
        <v>1734</v>
      </c>
      <c r="J219" s="3" t="s">
        <v>2465</v>
      </c>
      <c r="K219" s="3" t="s">
        <v>1743</v>
      </c>
      <c r="L219" s="3" t="s">
        <v>2466</v>
      </c>
    </row>
    <row r="220" spans="1:12" x14ac:dyDescent="0.3">
      <c r="A220" s="3" t="s">
        <v>1091</v>
      </c>
      <c r="B220" s="3" t="s">
        <v>2467</v>
      </c>
      <c r="C220" s="3" t="s">
        <v>1746</v>
      </c>
      <c r="D220" s="3">
        <v>30</v>
      </c>
      <c r="E220" s="3" t="s">
        <v>1902</v>
      </c>
      <c r="F220" s="3" t="s">
        <v>1775</v>
      </c>
      <c r="G220" s="3" t="s">
        <v>1754</v>
      </c>
      <c r="H220" s="5">
        <v>1710000</v>
      </c>
      <c r="I220" s="3" t="s">
        <v>1734</v>
      </c>
      <c r="J220" s="3" t="s">
        <v>2468</v>
      </c>
      <c r="K220" s="3" t="s">
        <v>1736</v>
      </c>
      <c r="L220" s="3" t="s">
        <v>2469</v>
      </c>
    </row>
    <row r="221" spans="1:12" x14ac:dyDescent="0.3">
      <c r="A221" s="3" t="s">
        <v>1388</v>
      </c>
      <c r="B221" s="3" t="s">
        <v>2470</v>
      </c>
      <c r="C221" s="3" t="s">
        <v>1746</v>
      </c>
      <c r="D221" s="3">
        <v>22</v>
      </c>
      <c r="E221" s="3" t="s">
        <v>1774</v>
      </c>
      <c r="F221" s="3" t="s">
        <v>1775</v>
      </c>
      <c r="G221" s="3" t="s">
        <v>1754</v>
      </c>
      <c r="H221" s="5">
        <v>900000</v>
      </c>
      <c r="I221" s="3" t="s">
        <v>1734</v>
      </c>
      <c r="J221" s="3" t="s">
        <v>2471</v>
      </c>
      <c r="K221" s="3" t="s">
        <v>1743</v>
      </c>
      <c r="L221" s="3" t="s">
        <v>2472</v>
      </c>
    </row>
    <row r="222" spans="1:12" x14ac:dyDescent="0.3">
      <c r="A222" s="3" t="s">
        <v>931</v>
      </c>
      <c r="B222" s="3" t="s">
        <v>2473</v>
      </c>
      <c r="C222" s="3" t="s">
        <v>1746</v>
      </c>
      <c r="D222" s="3">
        <v>22</v>
      </c>
      <c r="E222" s="3" t="s">
        <v>1779</v>
      </c>
      <c r="F222" s="3" t="s">
        <v>1779</v>
      </c>
      <c r="G222" s="3" t="s">
        <v>1825</v>
      </c>
      <c r="H222" s="5">
        <v>790000</v>
      </c>
      <c r="I222" s="3" t="s">
        <v>1734</v>
      </c>
      <c r="J222" s="3" t="s">
        <v>2474</v>
      </c>
      <c r="K222" s="3" t="s">
        <v>1736</v>
      </c>
      <c r="L222" s="3" t="s">
        <v>2475</v>
      </c>
    </row>
    <row r="223" spans="1:12" x14ac:dyDescent="0.3">
      <c r="A223" s="3" t="s">
        <v>1533</v>
      </c>
      <c r="B223" s="3" t="s">
        <v>2123</v>
      </c>
      <c r="C223" s="3" t="s">
        <v>1730</v>
      </c>
      <c r="D223" s="3">
        <v>44</v>
      </c>
      <c r="E223" s="3" t="s">
        <v>1883</v>
      </c>
      <c r="F223" s="3" t="s">
        <v>1884</v>
      </c>
      <c r="G223" s="3" t="s">
        <v>1749</v>
      </c>
      <c r="H223" s="5">
        <v>2170000</v>
      </c>
      <c r="I223" s="3" t="s">
        <v>1734</v>
      </c>
      <c r="J223" s="3" t="s">
        <v>2476</v>
      </c>
      <c r="K223" s="3" t="s">
        <v>1743</v>
      </c>
      <c r="L223" s="3" t="s">
        <v>2477</v>
      </c>
    </row>
    <row r="224" spans="1:12" x14ac:dyDescent="0.3">
      <c r="A224" s="3" t="s">
        <v>1366</v>
      </c>
      <c r="B224" s="3" t="s">
        <v>2478</v>
      </c>
      <c r="C224" s="3" t="s">
        <v>1746</v>
      </c>
      <c r="D224" s="3">
        <v>45</v>
      </c>
      <c r="E224" s="3" t="s">
        <v>1739</v>
      </c>
      <c r="F224" s="3" t="s">
        <v>1740</v>
      </c>
      <c r="G224" s="3" t="s">
        <v>1825</v>
      </c>
      <c r="H224" s="5">
        <v>670000</v>
      </c>
      <c r="I224" s="3" t="s">
        <v>1734</v>
      </c>
      <c r="J224" s="3" t="s">
        <v>2479</v>
      </c>
      <c r="K224" s="3" t="s">
        <v>1736</v>
      </c>
      <c r="L224" s="3" t="s">
        <v>2480</v>
      </c>
    </row>
    <row r="225" spans="1:12" x14ac:dyDescent="0.3">
      <c r="A225" s="3" t="s">
        <v>2481</v>
      </c>
      <c r="B225" s="3" t="s">
        <v>2482</v>
      </c>
      <c r="C225" s="3" t="s">
        <v>1746</v>
      </c>
      <c r="D225" s="3">
        <v>35</v>
      </c>
      <c r="E225" s="3" t="s">
        <v>1731</v>
      </c>
      <c r="F225" s="3" t="s">
        <v>1732</v>
      </c>
      <c r="G225" s="3" t="s">
        <v>1733</v>
      </c>
      <c r="H225" s="5">
        <v>1090000</v>
      </c>
      <c r="I225" s="3" t="s">
        <v>1794</v>
      </c>
      <c r="J225" s="3" t="s">
        <v>2483</v>
      </c>
      <c r="K225" s="3" t="s">
        <v>1736</v>
      </c>
      <c r="L225" s="3" t="s">
        <v>2484</v>
      </c>
    </row>
    <row r="226" spans="1:12" x14ac:dyDescent="0.3">
      <c r="A226" s="3" t="s">
        <v>2485</v>
      </c>
      <c r="B226" s="3" t="s">
        <v>2486</v>
      </c>
      <c r="C226" s="3" t="s">
        <v>1746</v>
      </c>
      <c r="D226" s="3">
        <v>39</v>
      </c>
      <c r="E226" s="3" t="s">
        <v>1844</v>
      </c>
      <c r="F226" s="3" t="s">
        <v>1784</v>
      </c>
      <c r="G226" s="3" t="s">
        <v>1770</v>
      </c>
      <c r="H226" s="5">
        <v>1850000</v>
      </c>
      <c r="I226" s="3" t="s">
        <v>1734</v>
      </c>
      <c r="J226" s="3" t="s">
        <v>2487</v>
      </c>
      <c r="K226" s="3" t="s">
        <v>1736</v>
      </c>
      <c r="L226" s="3" t="s">
        <v>2488</v>
      </c>
    </row>
    <row r="227" spans="1:12" x14ac:dyDescent="0.3">
      <c r="A227" s="3" t="s">
        <v>618</v>
      </c>
      <c r="B227" s="3" t="s">
        <v>2489</v>
      </c>
      <c r="C227" s="3" t="s">
        <v>1746</v>
      </c>
      <c r="D227" s="3">
        <v>43</v>
      </c>
      <c r="E227" s="3" t="s">
        <v>1779</v>
      </c>
      <c r="F227" s="3" t="s">
        <v>1779</v>
      </c>
      <c r="G227" s="3" t="s">
        <v>1825</v>
      </c>
      <c r="H227" s="5">
        <v>1360000</v>
      </c>
      <c r="I227" s="3" t="s">
        <v>1734</v>
      </c>
      <c r="J227" s="3" t="s">
        <v>2490</v>
      </c>
      <c r="K227" s="3" t="s">
        <v>1743</v>
      </c>
      <c r="L227" s="3" t="s">
        <v>2491</v>
      </c>
    </row>
    <row r="228" spans="1:12" x14ac:dyDescent="0.3">
      <c r="A228" s="3" t="s">
        <v>2492</v>
      </c>
      <c r="B228" s="3" t="s">
        <v>2493</v>
      </c>
      <c r="C228" s="3" t="s">
        <v>1730</v>
      </c>
      <c r="D228" s="3">
        <v>24</v>
      </c>
      <c r="E228" s="3" t="s">
        <v>1814</v>
      </c>
      <c r="F228" s="3" t="s">
        <v>1815</v>
      </c>
      <c r="G228" s="3" t="s">
        <v>1825</v>
      </c>
      <c r="H228" s="5">
        <v>730000</v>
      </c>
      <c r="I228" s="3" t="s">
        <v>1734</v>
      </c>
      <c r="J228" s="3" t="s">
        <v>2494</v>
      </c>
      <c r="K228" s="3" t="s">
        <v>1743</v>
      </c>
      <c r="L228" s="3" t="s">
        <v>2495</v>
      </c>
    </row>
    <row r="229" spans="1:12" x14ac:dyDescent="0.3">
      <c r="A229" s="3" t="s">
        <v>328</v>
      </c>
      <c r="B229" s="3" t="s">
        <v>2496</v>
      </c>
      <c r="C229" s="3" t="s">
        <v>1746</v>
      </c>
      <c r="D229" s="3">
        <v>29</v>
      </c>
      <c r="E229" s="3" t="s">
        <v>1940</v>
      </c>
      <c r="F229" s="3" t="s">
        <v>1850</v>
      </c>
      <c r="G229" s="3" t="s">
        <v>1825</v>
      </c>
      <c r="H229" s="5">
        <v>620000</v>
      </c>
      <c r="I229" s="3" t="s">
        <v>1734</v>
      </c>
      <c r="J229" s="3" t="s">
        <v>2497</v>
      </c>
      <c r="K229" s="3" t="s">
        <v>1736</v>
      </c>
      <c r="L229" s="3" t="s">
        <v>2498</v>
      </c>
    </row>
    <row r="230" spans="1:12" x14ac:dyDescent="0.3">
      <c r="A230" s="3" t="s">
        <v>2499</v>
      </c>
      <c r="B230" s="3" t="s">
        <v>2141</v>
      </c>
      <c r="C230" s="3" t="s">
        <v>1746</v>
      </c>
      <c r="D230" s="3">
        <v>31</v>
      </c>
      <c r="E230" s="3" t="s">
        <v>1758</v>
      </c>
      <c r="F230" s="3" t="s">
        <v>1759</v>
      </c>
      <c r="G230" s="3" t="s">
        <v>1825</v>
      </c>
      <c r="H230" s="5">
        <v>950000</v>
      </c>
      <c r="I230" s="3" t="s">
        <v>1734</v>
      </c>
      <c r="J230" s="3" t="s">
        <v>2500</v>
      </c>
      <c r="K230" s="3" t="s">
        <v>1736</v>
      </c>
      <c r="L230" s="3" t="s">
        <v>2501</v>
      </c>
    </row>
    <row r="231" spans="1:12" x14ac:dyDescent="0.3">
      <c r="A231" s="3" t="s">
        <v>601</v>
      </c>
      <c r="B231" s="3" t="s">
        <v>2304</v>
      </c>
      <c r="C231" s="3" t="s">
        <v>1730</v>
      </c>
      <c r="D231" s="3">
        <v>38</v>
      </c>
      <c r="E231" s="3" t="s">
        <v>1867</v>
      </c>
      <c r="F231" s="3" t="s">
        <v>1764</v>
      </c>
      <c r="G231" s="3" t="s">
        <v>1749</v>
      </c>
      <c r="H231" s="5">
        <v>2220000</v>
      </c>
      <c r="I231" s="3" t="s">
        <v>1734</v>
      </c>
      <c r="J231" s="3" t="s">
        <v>2502</v>
      </c>
      <c r="K231" s="3" t="s">
        <v>1736</v>
      </c>
      <c r="L231" s="3" t="s">
        <v>2503</v>
      </c>
    </row>
    <row r="232" spans="1:12" x14ac:dyDescent="0.3">
      <c r="A232" s="3" t="s">
        <v>919</v>
      </c>
      <c r="B232" s="3" t="s">
        <v>2504</v>
      </c>
      <c r="C232" s="3" t="s">
        <v>1746</v>
      </c>
      <c r="D232" s="3">
        <v>44</v>
      </c>
      <c r="E232" s="3" t="s">
        <v>1789</v>
      </c>
      <c r="F232" s="3" t="s">
        <v>1790</v>
      </c>
      <c r="G232" s="3" t="s">
        <v>1754</v>
      </c>
      <c r="H232" s="5">
        <v>580000</v>
      </c>
      <c r="I232" s="3" t="s">
        <v>1734</v>
      </c>
      <c r="J232" s="3" t="s">
        <v>2505</v>
      </c>
      <c r="K232" s="3" t="s">
        <v>1736</v>
      </c>
      <c r="L232" s="3" t="s">
        <v>2506</v>
      </c>
    </row>
    <row r="233" spans="1:12" x14ac:dyDescent="0.3">
      <c r="A233" s="3" t="s">
        <v>522</v>
      </c>
      <c r="B233" s="3" t="s">
        <v>2329</v>
      </c>
      <c r="C233" s="3" t="s">
        <v>1746</v>
      </c>
      <c r="D233" s="3">
        <v>27</v>
      </c>
      <c r="E233" s="3" t="s">
        <v>1783</v>
      </c>
      <c r="F233" s="3" t="s">
        <v>1784</v>
      </c>
      <c r="G233" s="3" t="s">
        <v>1754</v>
      </c>
      <c r="H233" s="5">
        <v>1080000</v>
      </c>
      <c r="I233" s="3" t="s">
        <v>1734</v>
      </c>
      <c r="J233" s="3" t="s">
        <v>2507</v>
      </c>
      <c r="K233" s="3" t="s">
        <v>1736</v>
      </c>
      <c r="L233" s="3" t="s">
        <v>2508</v>
      </c>
    </row>
    <row r="234" spans="1:12" x14ac:dyDescent="0.3">
      <c r="A234" s="3" t="s">
        <v>635</v>
      </c>
      <c r="B234" s="3" t="s">
        <v>2509</v>
      </c>
      <c r="C234" s="3" t="s">
        <v>1746</v>
      </c>
      <c r="D234" s="3">
        <v>42</v>
      </c>
      <c r="E234" s="3" t="s">
        <v>1747</v>
      </c>
      <c r="F234" s="3" t="s">
        <v>1748</v>
      </c>
      <c r="G234" s="3" t="s">
        <v>1749</v>
      </c>
      <c r="H234" s="5">
        <v>780000</v>
      </c>
      <c r="I234" s="3" t="s">
        <v>1734</v>
      </c>
      <c r="J234" s="3" t="s">
        <v>2510</v>
      </c>
      <c r="K234" s="3" t="s">
        <v>1743</v>
      </c>
      <c r="L234" s="3" t="s">
        <v>2511</v>
      </c>
    </row>
    <row r="235" spans="1:12" x14ac:dyDescent="0.3">
      <c r="A235" s="3" t="s">
        <v>637</v>
      </c>
      <c r="B235" s="3" t="s">
        <v>2512</v>
      </c>
      <c r="C235" s="3" t="s">
        <v>1730</v>
      </c>
      <c r="D235" s="3">
        <v>28</v>
      </c>
      <c r="E235" s="3" t="s">
        <v>2098</v>
      </c>
      <c r="F235" s="3" t="s">
        <v>2099</v>
      </c>
      <c r="G235" s="3" t="s">
        <v>1749</v>
      </c>
      <c r="H235" s="5">
        <v>1180000</v>
      </c>
      <c r="I235" s="3" t="s">
        <v>1734</v>
      </c>
      <c r="J235" s="3" t="s">
        <v>2513</v>
      </c>
      <c r="K235" s="3" t="s">
        <v>1736</v>
      </c>
      <c r="L235" s="3" t="s">
        <v>2514</v>
      </c>
    </row>
    <row r="236" spans="1:12" x14ac:dyDescent="0.3">
      <c r="A236" s="3" t="s">
        <v>337</v>
      </c>
      <c r="B236" s="3" t="s">
        <v>2515</v>
      </c>
      <c r="C236" s="3" t="s">
        <v>1746</v>
      </c>
      <c r="D236" s="3">
        <v>39</v>
      </c>
      <c r="E236" s="3" t="s">
        <v>1779</v>
      </c>
      <c r="F236" s="3" t="s">
        <v>1779</v>
      </c>
      <c r="G236" s="3" t="s">
        <v>1749</v>
      </c>
      <c r="H236" s="5">
        <v>1640000</v>
      </c>
      <c r="I236" s="3" t="s">
        <v>1734</v>
      </c>
      <c r="J236" s="3" t="s">
        <v>2516</v>
      </c>
      <c r="K236" s="3" t="s">
        <v>1736</v>
      </c>
      <c r="L236" s="3" t="s">
        <v>2517</v>
      </c>
    </row>
    <row r="237" spans="1:12" x14ac:dyDescent="0.3">
      <c r="A237" s="3" t="s">
        <v>2518</v>
      </c>
      <c r="B237" s="3" t="s">
        <v>2519</v>
      </c>
      <c r="C237" s="3" t="s">
        <v>1746</v>
      </c>
      <c r="D237" s="3">
        <v>30</v>
      </c>
      <c r="E237" s="3" t="s">
        <v>1867</v>
      </c>
      <c r="F237" s="3" t="s">
        <v>1764</v>
      </c>
      <c r="G237" s="3" t="s">
        <v>1749</v>
      </c>
      <c r="H237" s="5">
        <v>1610000</v>
      </c>
      <c r="I237" s="3" t="s">
        <v>1734</v>
      </c>
      <c r="J237" s="3" t="s">
        <v>2520</v>
      </c>
      <c r="K237" s="3" t="s">
        <v>1736</v>
      </c>
      <c r="L237" s="3" t="s">
        <v>2521</v>
      </c>
    </row>
    <row r="238" spans="1:12" x14ac:dyDescent="0.3">
      <c r="A238" s="3" t="s">
        <v>369</v>
      </c>
      <c r="B238" s="3" t="s">
        <v>1840</v>
      </c>
      <c r="C238" s="3" t="s">
        <v>1746</v>
      </c>
      <c r="D238" s="3">
        <v>34</v>
      </c>
      <c r="E238" s="3" t="s">
        <v>1789</v>
      </c>
      <c r="F238" s="3" t="s">
        <v>1790</v>
      </c>
      <c r="G238" s="3" t="s">
        <v>1741</v>
      </c>
      <c r="H238" s="5">
        <v>630000</v>
      </c>
      <c r="I238" s="3" t="s">
        <v>1734</v>
      </c>
      <c r="J238" s="3" t="s">
        <v>2522</v>
      </c>
      <c r="K238" s="3" t="s">
        <v>1743</v>
      </c>
      <c r="L238" s="3" t="s">
        <v>2523</v>
      </c>
    </row>
    <row r="239" spans="1:12" x14ac:dyDescent="0.3">
      <c r="A239" s="3" t="s">
        <v>662</v>
      </c>
      <c r="B239" s="3" t="s">
        <v>2094</v>
      </c>
      <c r="C239" s="3" t="s">
        <v>1730</v>
      </c>
      <c r="D239" s="3">
        <v>51</v>
      </c>
      <c r="E239" s="3" t="s">
        <v>1924</v>
      </c>
      <c r="F239" s="3" t="s">
        <v>1784</v>
      </c>
      <c r="G239" s="3" t="s">
        <v>1845</v>
      </c>
      <c r="H239" s="5">
        <v>420000</v>
      </c>
      <c r="I239" s="3" t="s">
        <v>1734</v>
      </c>
      <c r="J239" s="3" t="s">
        <v>2524</v>
      </c>
      <c r="K239" s="3" t="s">
        <v>1743</v>
      </c>
      <c r="L239" s="3" t="s">
        <v>2525</v>
      </c>
    </row>
    <row r="240" spans="1:12" x14ac:dyDescent="0.3">
      <c r="A240" s="3" t="s">
        <v>1005</v>
      </c>
      <c r="B240" s="3" t="s">
        <v>2332</v>
      </c>
      <c r="C240" s="3" t="s">
        <v>1746</v>
      </c>
      <c r="D240" s="3">
        <v>44</v>
      </c>
      <c r="E240" s="3" t="s">
        <v>1902</v>
      </c>
      <c r="F240" s="3" t="s">
        <v>1775</v>
      </c>
      <c r="G240" s="3" t="s">
        <v>1754</v>
      </c>
      <c r="H240" s="5">
        <v>1280000</v>
      </c>
      <c r="I240" s="3" t="s">
        <v>1734</v>
      </c>
      <c r="J240" s="3" t="s">
        <v>2526</v>
      </c>
      <c r="K240" s="3" t="s">
        <v>1736</v>
      </c>
      <c r="L240" s="3" t="s">
        <v>2527</v>
      </c>
    </row>
    <row r="241" spans="1:12" x14ac:dyDescent="0.3">
      <c r="A241" s="3" t="s">
        <v>1025</v>
      </c>
      <c r="B241" s="3" t="s">
        <v>2528</v>
      </c>
      <c r="C241" s="3" t="s">
        <v>1746</v>
      </c>
      <c r="D241" s="3">
        <v>28</v>
      </c>
      <c r="E241" s="3" t="s">
        <v>1902</v>
      </c>
      <c r="F241" s="3" t="s">
        <v>1775</v>
      </c>
      <c r="G241" s="3" t="s">
        <v>1754</v>
      </c>
      <c r="H241" s="5">
        <v>1140000</v>
      </c>
      <c r="I241" s="3" t="s">
        <v>1734</v>
      </c>
      <c r="J241" s="3" t="s">
        <v>2529</v>
      </c>
      <c r="K241" s="3" t="s">
        <v>1736</v>
      </c>
      <c r="L241" s="3" t="s">
        <v>2530</v>
      </c>
    </row>
    <row r="242" spans="1:12" x14ac:dyDescent="0.3">
      <c r="A242" s="3" t="s">
        <v>2531</v>
      </c>
      <c r="B242" s="3" t="s">
        <v>1757</v>
      </c>
      <c r="C242" s="3" t="s">
        <v>1746</v>
      </c>
      <c r="D242" s="3">
        <v>56</v>
      </c>
      <c r="E242" s="3" t="s">
        <v>1731</v>
      </c>
      <c r="F242" s="3" t="s">
        <v>1732</v>
      </c>
      <c r="G242" s="3" t="s">
        <v>1765</v>
      </c>
      <c r="H242" s="5">
        <v>3410000</v>
      </c>
      <c r="I242" s="3" t="s">
        <v>1734</v>
      </c>
      <c r="J242" s="3" t="s">
        <v>2532</v>
      </c>
      <c r="K242" s="3" t="s">
        <v>1736</v>
      </c>
      <c r="L242" s="3" t="s">
        <v>2533</v>
      </c>
    </row>
    <row r="243" spans="1:12" x14ac:dyDescent="0.3">
      <c r="A243" s="3" t="s">
        <v>215</v>
      </c>
      <c r="B243" s="3" t="s">
        <v>2534</v>
      </c>
      <c r="C243" s="3" t="s">
        <v>1730</v>
      </c>
      <c r="D243" s="3">
        <v>38</v>
      </c>
      <c r="E243" s="3" t="s">
        <v>1867</v>
      </c>
      <c r="F243" s="3" t="s">
        <v>1764</v>
      </c>
      <c r="G243" s="3" t="s">
        <v>1741</v>
      </c>
      <c r="H243" s="5">
        <v>840000</v>
      </c>
      <c r="I243" s="3" t="s">
        <v>1734</v>
      </c>
      <c r="J243" s="3" t="s">
        <v>2535</v>
      </c>
      <c r="K243" s="3" t="s">
        <v>1736</v>
      </c>
      <c r="L243" s="3" t="s">
        <v>2536</v>
      </c>
    </row>
    <row r="244" spans="1:12" x14ac:dyDescent="0.3">
      <c r="A244" s="3" t="s">
        <v>590</v>
      </c>
      <c r="B244" s="3" t="s">
        <v>2537</v>
      </c>
      <c r="C244" s="3" t="s">
        <v>1746</v>
      </c>
      <c r="D244" s="3">
        <v>25</v>
      </c>
      <c r="E244" s="3" t="s">
        <v>1747</v>
      </c>
      <c r="F244" s="3" t="s">
        <v>1748</v>
      </c>
      <c r="G244" s="3" t="s">
        <v>1733</v>
      </c>
      <c r="H244" s="5">
        <v>1880000</v>
      </c>
      <c r="I244" s="3" t="s">
        <v>1734</v>
      </c>
      <c r="J244" s="3" t="s">
        <v>2538</v>
      </c>
      <c r="K244" s="3" t="s">
        <v>1736</v>
      </c>
      <c r="L244" s="3" t="s">
        <v>2539</v>
      </c>
    </row>
    <row r="245" spans="1:12" x14ac:dyDescent="0.3">
      <c r="A245" s="3" t="s">
        <v>2540</v>
      </c>
      <c r="B245" s="3" t="s">
        <v>2541</v>
      </c>
      <c r="C245" s="3" t="s">
        <v>1746</v>
      </c>
      <c r="D245" s="3">
        <v>31</v>
      </c>
      <c r="E245" s="3" t="s">
        <v>1779</v>
      </c>
      <c r="F245" s="3" t="s">
        <v>1779</v>
      </c>
      <c r="G245" s="3" t="s">
        <v>1868</v>
      </c>
      <c r="H245" s="5">
        <v>360000</v>
      </c>
      <c r="I245" s="3" t="s">
        <v>1734</v>
      </c>
      <c r="J245" s="3" t="s">
        <v>2542</v>
      </c>
      <c r="K245" s="3" t="s">
        <v>1736</v>
      </c>
      <c r="L245" s="3" t="s">
        <v>2543</v>
      </c>
    </row>
    <row r="246" spans="1:12" x14ac:dyDescent="0.3">
      <c r="A246" s="3" t="s">
        <v>182</v>
      </c>
      <c r="B246" s="3" t="s">
        <v>2544</v>
      </c>
      <c r="C246" s="3" t="s">
        <v>1730</v>
      </c>
      <c r="D246" s="3">
        <v>57</v>
      </c>
      <c r="E246" s="3" t="s">
        <v>1789</v>
      </c>
      <c r="F246" s="3" t="s">
        <v>1790</v>
      </c>
      <c r="G246" s="3" t="s">
        <v>1825</v>
      </c>
      <c r="H246" s="5">
        <v>1390000</v>
      </c>
      <c r="I246" s="3" t="s">
        <v>1734</v>
      </c>
      <c r="J246" s="3" t="s">
        <v>2545</v>
      </c>
      <c r="K246" s="3" t="s">
        <v>1736</v>
      </c>
      <c r="L246" s="3" t="s">
        <v>2546</v>
      </c>
    </row>
    <row r="247" spans="1:12" x14ac:dyDescent="0.3">
      <c r="A247" s="3" t="s">
        <v>2547</v>
      </c>
      <c r="B247" s="3" t="s">
        <v>2548</v>
      </c>
      <c r="C247" s="3" t="s">
        <v>1746</v>
      </c>
      <c r="D247" s="3">
        <v>25</v>
      </c>
      <c r="E247" s="3" t="s">
        <v>1849</v>
      </c>
      <c r="F247" s="3" t="s">
        <v>1850</v>
      </c>
      <c r="G247" s="3" t="s">
        <v>1770</v>
      </c>
      <c r="H247" s="5">
        <v>2170000</v>
      </c>
      <c r="I247" s="3" t="s">
        <v>1734</v>
      </c>
      <c r="J247" s="3" t="s">
        <v>2549</v>
      </c>
      <c r="K247" s="3" t="s">
        <v>1736</v>
      </c>
      <c r="L247" s="3" t="s">
        <v>2550</v>
      </c>
    </row>
    <row r="248" spans="1:12" x14ac:dyDescent="0.3">
      <c r="A248" s="3" t="s">
        <v>1364</v>
      </c>
      <c r="B248" s="3" t="s">
        <v>2551</v>
      </c>
      <c r="C248" s="3" t="s">
        <v>1746</v>
      </c>
      <c r="D248" s="3">
        <v>42</v>
      </c>
      <c r="E248" s="3" t="s">
        <v>2098</v>
      </c>
      <c r="F248" s="3" t="s">
        <v>2099</v>
      </c>
      <c r="G248" s="3" t="s">
        <v>1754</v>
      </c>
      <c r="H248" s="5">
        <v>630000</v>
      </c>
      <c r="I248" s="3" t="s">
        <v>1734</v>
      </c>
      <c r="J248" s="3" t="s">
        <v>2552</v>
      </c>
      <c r="K248" s="3" t="s">
        <v>1743</v>
      </c>
      <c r="L248" s="3" t="s">
        <v>2553</v>
      </c>
    </row>
    <row r="249" spans="1:12" x14ac:dyDescent="0.3">
      <c r="A249" s="3" t="s">
        <v>603</v>
      </c>
      <c r="B249" s="3" t="s">
        <v>2554</v>
      </c>
      <c r="C249" s="3" t="s">
        <v>1746</v>
      </c>
      <c r="D249" s="3">
        <v>40</v>
      </c>
      <c r="E249" s="3" t="s">
        <v>1769</v>
      </c>
      <c r="F249" s="3" t="s">
        <v>1769</v>
      </c>
      <c r="G249" s="3" t="s">
        <v>1770</v>
      </c>
      <c r="H249" s="5">
        <v>2490000</v>
      </c>
      <c r="I249" s="3" t="s">
        <v>1734</v>
      </c>
      <c r="J249" s="3" t="s">
        <v>2555</v>
      </c>
      <c r="K249" s="3" t="s">
        <v>1743</v>
      </c>
      <c r="L249" s="3" t="s">
        <v>2556</v>
      </c>
    </row>
    <row r="250" spans="1:12" x14ac:dyDescent="0.3">
      <c r="A250" s="3" t="s">
        <v>1215</v>
      </c>
      <c r="B250" s="3" t="s">
        <v>2557</v>
      </c>
      <c r="C250" s="3" t="s">
        <v>1746</v>
      </c>
      <c r="D250" s="3">
        <v>37</v>
      </c>
      <c r="E250" s="3" t="s">
        <v>1797</v>
      </c>
      <c r="F250" s="3" t="s">
        <v>1798</v>
      </c>
      <c r="G250" s="3" t="s">
        <v>1825</v>
      </c>
      <c r="H250" s="5">
        <v>1400000</v>
      </c>
      <c r="I250" s="3" t="s">
        <v>1734</v>
      </c>
      <c r="J250" s="3" t="s">
        <v>2558</v>
      </c>
      <c r="K250" s="3" t="s">
        <v>1736</v>
      </c>
      <c r="L250" s="3" t="s">
        <v>2559</v>
      </c>
    </row>
    <row r="251" spans="1:12" x14ac:dyDescent="0.3">
      <c r="A251" s="3" t="s">
        <v>1683</v>
      </c>
      <c r="B251" s="3" t="s">
        <v>2560</v>
      </c>
      <c r="C251" s="3" t="s">
        <v>1730</v>
      </c>
      <c r="D251" s="3">
        <v>32</v>
      </c>
      <c r="E251" s="3" t="s">
        <v>1883</v>
      </c>
      <c r="F251" s="3" t="s">
        <v>1884</v>
      </c>
      <c r="G251" s="3" t="s">
        <v>1754</v>
      </c>
      <c r="H251" s="5">
        <v>1160000</v>
      </c>
      <c r="I251" s="3" t="s">
        <v>1734</v>
      </c>
      <c r="J251" s="3" t="s">
        <v>2561</v>
      </c>
      <c r="K251" s="3" t="s">
        <v>1743</v>
      </c>
      <c r="L251" s="3" t="s">
        <v>2562</v>
      </c>
    </row>
    <row r="252" spans="1:12" x14ac:dyDescent="0.3">
      <c r="A252" s="3" t="s">
        <v>1141</v>
      </c>
      <c r="B252" s="3" t="s">
        <v>2563</v>
      </c>
      <c r="C252" s="3" t="s">
        <v>1746</v>
      </c>
      <c r="D252" s="3">
        <v>44</v>
      </c>
      <c r="E252" s="3" t="s">
        <v>1774</v>
      </c>
      <c r="F252" s="3" t="s">
        <v>1775</v>
      </c>
      <c r="G252" s="3" t="s">
        <v>1770</v>
      </c>
      <c r="H252" s="5">
        <v>2580000</v>
      </c>
      <c r="I252" s="3" t="s">
        <v>1734</v>
      </c>
      <c r="J252" s="3" t="s">
        <v>2564</v>
      </c>
      <c r="K252" s="3" t="s">
        <v>1736</v>
      </c>
      <c r="L252" s="3" t="s">
        <v>2565</v>
      </c>
    </row>
    <row r="253" spans="1:12" x14ac:dyDescent="0.3">
      <c r="A253" s="3" t="s">
        <v>72</v>
      </c>
      <c r="B253" s="3" t="s">
        <v>2566</v>
      </c>
      <c r="C253" s="3" t="s">
        <v>1746</v>
      </c>
      <c r="D253" s="3">
        <v>47</v>
      </c>
      <c r="E253" s="3" t="s">
        <v>1774</v>
      </c>
      <c r="F253" s="3" t="s">
        <v>1775</v>
      </c>
      <c r="G253" s="3" t="s">
        <v>1825</v>
      </c>
      <c r="H253" s="5">
        <v>1480000</v>
      </c>
      <c r="I253" s="3" t="s">
        <v>1734</v>
      </c>
      <c r="J253" s="3" t="s">
        <v>2567</v>
      </c>
      <c r="K253" s="3" t="s">
        <v>1743</v>
      </c>
      <c r="L253" s="3" t="s">
        <v>2568</v>
      </c>
    </row>
    <row r="254" spans="1:12" x14ac:dyDescent="0.3">
      <c r="A254" s="3" t="s">
        <v>1107</v>
      </c>
      <c r="B254" s="3" t="s">
        <v>2569</v>
      </c>
      <c r="C254" s="3" t="s">
        <v>1746</v>
      </c>
      <c r="D254" s="3">
        <v>23</v>
      </c>
      <c r="E254" s="3" t="s">
        <v>1747</v>
      </c>
      <c r="F254" s="3" t="s">
        <v>1748</v>
      </c>
      <c r="G254" s="3" t="s">
        <v>1754</v>
      </c>
      <c r="H254" s="5">
        <v>1640000</v>
      </c>
      <c r="I254" s="3" t="s">
        <v>1734</v>
      </c>
      <c r="J254" s="3" t="s">
        <v>2570</v>
      </c>
      <c r="K254" s="3" t="s">
        <v>1736</v>
      </c>
      <c r="L254" s="3" t="s">
        <v>2571</v>
      </c>
    </row>
    <row r="255" spans="1:12" x14ac:dyDescent="0.3">
      <c r="A255" s="3" t="s">
        <v>678</v>
      </c>
      <c r="B255" s="3" t="s">
        <v>2572</v>
      </c>
      <c r="C255" s="3" t="s">
        <v>1746</v>
      </c>
      <c r="D255" s="3">
        <v>27</v>
      </c>
      <c r="E255" s="3" t="s">
        <v>1940</v>
      </c>
      <c r="F255" s="3" t="s">
        <v>1850</v>
      </c>
      <c r="G255" s="3" t="s">
        <v>1754</v>
      </c>
      <c r="H255" s="5">
        <v>600000</v>
      </c>
      <c r="I255" s="3" t="s">
        <v>1734</v>
      </c>
      <c r="J255" s="3" t="s">
        <v>2573</v>
      </c>
      <c r="K255" s="3" t="s">
        <v>1736</v>
      </c>
      <c r="L255" s="3" t="s">
        <v>2574</v>
      </c>
    </row>
    <row r="256" spans="1:12" x14ac:dyDescent="0.3">
      <c r="A256" s="3" t="s">
        <v>258</v>
      </c>
      <c r="B256" s="3" t="s">
        <v>2575</v>
      </c>
      <c r="C256" s="3" t="s">
        <v>1746</v>
      </c>
      <c r="D256" s="3">
        <v>26</v>
      </c>
      <c r="E256" s="3" t="s">
        <v>2098</v>
      </c>
      <c r="F256" s="3" t="s">
        <v>2099</v>
      </c>
      <c r="G256" s="3" t="s">
        <v>1741</v>
      </c>
      <c r="H256" s="5">
        <v>940000</v>
      </c>
      <c r="I256" s="3" t="s">
        <v>1734</v>
      </c>
      <c r="J256" s="3" t="s">
        <v>2576</v>
      </c>
      <c r="K256" s="3" t="s">
        <v>1743</v>
      </c>
      <c r="L256" s="3" t="s">
        <v>2577</v>
      </c>
    </row>
    <row r="257" spans="1:12" x14ac:dyDescent="0.3">
      <c r="A257" s="3" t="s">
        <v>629</v>
      </c>
      <c r="B257" s="3" t="s">
        <v>1995</v>
      </c>
      <c r="C257" s="3" t="s">
        <v>1746</v>
      </c>
      <c r="D257" s="3">
        <v>30</v>
      </c>
      <c r="E257" s="3" t="s">
        <v>1747</v>
      </c>
      <c r="F257" s="3" t="s">
        <v>1748</v>
      </c>
      <c r="G257" s="3" t="s">
        <v>1770</v>
      </c>
      <c r="H257" s="5">
        <v>2390000</v>
      </c>
      <c r="I257" s="3" t="s">
        <v>1734</v>
      </c>
      <c r="J257" s="3" t="s">
        <v>2578</v>
      </c>
      <c r="K257" s="3" t="s">
        <v>1736</v>
      </c>
      <c r="L257" s="3" t="s">
        <v>2579</v>
      </c>
    </row>
    <row r="258" spans="1:12" x14ac:dyDescent="0.3">
      <c r="A258" s="3" t="s">
        <v>111</v>
      </c>
      <c r="B258" s="3" t="s">
        <v>2580</v>
      </c>
      <c r="C258" s="3" t="s">
        <v>1746</v>
      </c>
      <c r="D258" s="3">
        <v>41</v>
      </c>
      <c r="E258" s="3" t="s">
        <v>1867</v>
      </c>
      <c r="F258" s="3" t="s">
        <v>1764</v>
      </c>
      <c r="G258" s="3" t="s">
        <v>1749</v>
      </c>
      <c r="H258" s="5">
        <v>1510000</v>
      </c>
      <c r="I258" s="3" t="s">
        <v>1734</v>
      </c>
      <c r="J258" s="3" t="s">
        <v>2581</v>
      </c>
      <c r="K258" s="3" t="s">
        <v>1736</v>
      </c>
      <c r="L258" s="3" t="s">
        <v>2582</v>
      </c>
    </row>
    <row r="259" spans="1:12" x14ac:dyDescent="0.3">
      <c r="A259" s="3" t="s">
        <v>2583</v>
      </c>
      <c r="B259" s="3" t="s">
        <v>2008</v>
      </c>
      <c r="C259" s="3" t="s">
        <v>1746</v>
      </c>
      <c r="D259" s="3">
        <v>38</v>
      </c>
      <c r="E259" s="3" t="s">
        <v>2098</v>
      </c>
      <c r="F259" s="3" t="s">
        <v>2099</v>
      </c>
      <c r="G259" s="3" t="s">
        <v>1733</v>
      </c>
      <c r="H259" s="5">
        <v>2520000</v>
      </c>
      <c r="I259" s="3" t="s">
        <v>1734</v>
      </c>
      <c r="J259" s="3" t="s">
        <v>2584</v>
      </c>
      <c r="K259" s="3" t="s">
        <v>1736</v>
      </c>
      <c r="L259" s="3" t="s">
        <v>2585</v>
      </c>
    </row>
    <row r="260" spans="1:12" x14ac:dyDescent="0.3">
      <c r="A260" s="3" t="s">
        <v>2586</v>
      </c>
      <c r="B260" s="3" t="s">
        <v>2587</v>
      </c>
      <c r="C260" s="3" t="s">
        <v>1746</v>
      </c>
      <c r="D260" s="3">
        <v>31</v>
      </c>
      <c r="E260" s="3" t="s">
        <v>1747</v>
      </c>
      <c r="F260" s="3" t="s">
        <v>1748</v>
      </c>
      <c r="G260" s="3" t="s">
        <v>1749</v>
      </c>
      <c r="H260" s="5">
        <v>1730000</v>
      </c>
      <c r="I260" s="3" t="s">
        <v>1734</v>
      </c>
      <c r="J260" s="3" t="s">
        <v>2588</v>
      </c>
      <c r="K260" s="3" t="s">
        <v>1736</v>
      </c>
      <c r="L260" s="3" t="s">
        <v>2589</v>
      </c>
    </row>
    <row r="261" spans="1:12" x14ac:dyDescent="0.3">
      <c r="A261" s="3" t="s">
        <v>1645</v>
      </c>
      <c r="B261" s="3" t="s">
        <v>2590</v>
      </c>
      <c r="C261" s="3" t="s">
        <v>1746</v>
      </c>
      <c r="D261" s="3">
        <v>50</v>
      </c>
      <c r="E261" s="3" t="s">
        <v>1763</v>
      </c>
      <c r="F261" s="3" t="s">
        <v>1764</v>
      </c>
      <c r="G261" s="3" t="s">
        <v>1754</v>
      </c>
      <c r="H261" s="5">
        <v>640000</v>
      </c>
      <c r="I261" s="3" t="s">
        <v>1734</v>
      </c>
      <c r="J261" s="3" t="s">
        <v>2591</v>
      </c>
      <c r="K261" s="3" t="s">
        <v>1736</v>
      </c>
      <c r="L261" s="3" t="s">
        <v>2592</v>
      </c>
    </row>
    <row r="262" spans="1:12" x14ac:dyDescent="0.3">
      <c r="A262" s="3" t="s">
        <v>1281</v>
      </c>
      <c r="B262" s="3" t="s">
        <v>2201</v>
      </c>
      <c r="C262" s="3" t="s">
        <v>1746</v>
      </c>
      <c r="D262" s="3">
        <v>37</v>
      </c>
      <c r="E262" s="3" t="s">
        <v>1883</v>
      </c>
      <c r="F262" s="3" t="s">
        <v>1884</v>
      </c>
      <c r="G262" s="3" t="s">
        <v>1754</v>
      </c>
      <c r="H262" s="5">
        <v>1370000</v>
      </c>
      <c r="I262" s="3" t="s">
        <v>1734</v>
      </c>
      <c r="J262" s="3" t="s">
        <v>2593</v>
      </c>
      <c r="K262" s="3" t="s">
        <v>1743</v>
      </c>
      <c r="L262" s="3" t="s">
        <v>2594</v>
      </c>
    </row>
    <row r="263" spans="1:12" x14ac:dyDescent="0.3">
      <c r="A263" s="3" t="s">
        <v>864</v>
      </c>
      <c r="B263" s="3" t="s">
        <v>2595</v>
      </c>
      <c r="C263" s="3" t="s">
        <v>1746</v>
      </c>
      <c r="D263" s="3">
        <v>21</v>
      </c>
      <c r="E263" s="3" t="s">
        <v>1872</v>
      </c>
      <c r="F263" s="3" t="s">
        <v>1863</v>
      </c>
      <c r="G263" s="3" t="s">
        <v>1749</v>
      </c>
      <c r="H263" s="5">
        <v>1840000</v>
      </c>
      <c r="I263" s="3" t="s">
        <v>1734</v>
      </c>
      <c r="J263" s="3" t="s">
        <v>2596</v>
      </c>
      <c r="K263" s="3" t="s">
        <v>1736</v>
      </c>
      <c r="L263" s="3" t="s">
        <v>2597</v>
      </c>
    </row>
    <row r="264" spans="1:12" x14ac:dyDescent="0.3">
      <c r="A264" s="3" t="s">
        <v>2598</v>
      </c>
      <c r="B264" s="3" t="s">
        <v>2599</v>
      </c>
      <c r="C264" s="3" t="s">
        <v>1746</v>
      </c>
      <c r="D264" s="3">
        <v>38</v>
      </c>
      <c r="E264" s="3" t="s">
        <v>1779</v>
      </c>
      <c r="F264" s="3" t="s">
        <v>1779</v>
      </c>
      <c r="G264" s="3" t="s">
        <v>1749</v>
      </c>
      <c r="H264" s="5">
        <v>1140000</v>
      </c>
      <c r="I264" s="3" t="s">
        <v>1734</v>
      </c>
      <c r="J264" s="3" t="s">
        <v>2600</v>
      </c>
      <c r="K264" s="3" t="s">
        <v>1736</v>
      </c>
      <c r="L264" s="3" t="s">
        <v>2601</v>
      </c>
    </row>
    <row r="265" spans="1:12" x14ac:dyDescent="0.3">
      <c r="A265" s="3" t="s">
        <v>2602</v>
      </c>
      <c r="B265" s="3" t="s">
        <v>2603</v>
      </c>
      <c r="C265" s="3" t="s">
        <v>1730</v>
      </c>
      <c r="D265" s="3">
        <v>35</v>
      </c>
      <c r="E265" s="3" t="s">
        <v>1797</v>
      </c>
      <c r="F265" s="3" t="s">
        <v>1798</v>
      </c>
      <c r="G265" s="3" t="s">
        <v>1733</v>
      </c>
      <c r="H265" s="5">
        <v>2280000</v>
      </c>
      <c r="I265" s="3" t="s">
        <v>1794</v>
      </c>
      <c r="J265" s="3" t="s">
        <v>2604</v>
      </c>
      <c r="K265" s="3" t="s">
        <v>1743</v>
      </c>
      <c r="L265" s="3" t="s">
        <v>2605</v>
      </c>
    </row>
    <row r="266" spans="1:12" x14ac:dyDescent="0.3">
      <c r="A266" s="3" t="s">
        <v>741</v>
      </c>
      <c r="B266" s="3" t="s">
        <v>2606</v>
      </c>
      <c r="C266" s="3" t="s">
        <v>1746</v>
      </c>
      <c r="D266" s="3">
        <v>50</v>
      </c>
      <c r="E266" s="3" t="s">
        <v>1779</v>
      </c>
      <c r="F266" s="3" t="s">
        <v>1779</v>
      </c>
      <c r="G266" s="3" t="s">
        <v>1754</v>
      </c>
      <c r="H266" s="5">
        <v>1410000</v>
      </c>
      <c r="I266" s="3" t="s">
        <v>1734</v>
      </c>
      <c r="J266" s="3" t="s">
        <v>2607</v>
      </c>
      <c r="K266" s="3" t="s">
        <v>1736</v>
      </c>
      <c r="L266" s="3" t="s">
        <v>2608</v>
      </c>
    </row>
    <row r="267" spans="1:12" x14ac:dyDescent="0.3">
      <c r="A267" s="3" t="s">
        <v>2609</v>
      </c>
      <c r="B267" s="3" t="s">
        <v>2610</v>
      </c>
      <c r="C267" s="3" t="s">
        <v>1730</v>
      </c>
      <c r="D267" s="3">
        <v>27</v>
      </c>
      <c r="E267" s="3" t="s">
        <v>2021</v>
      </c>
      <c r="F267" s="3" t="s">
        <v>1798</v>
      </c>
      <c r="G267" s="3" t="s">
        <v>1733</v>
      </c>
      <c r="H267" s="5">
        <v>1980000</v>
      </c>
      <c r="I267" s="3" t="s">
        <v>1794</v>
      </c>
      <c r="J267" s="3" t="s">
        <v>2611</v>
      </c>
      <c r="K267" s="3" t="s">
        <v>1736</v>
      </c>
      <c r="L267" s="3" t="s">
        <v>2612</v>
      </c>
    </row>
    <row r="268" spans="1:12" x14ac:dyDescent="0.3">
      <c r="A268" s="3" t="s">
        <v>2613</v>
      </c>
      <c r="B268" s="3" t="s">
        <v>2614</v>
      </c>
      <c r="C268" s="3" t="s">
        <v>1746</v>
      </c>
      <c r="D268" s="3">
        <v>29</v>
      </c>
      <c r="E268" s="3" t="s">
        <v>1774</v>
      </c>
      <c r="F268" s="3" t="s">
        <v>1775</v>
      </c>
      <c r="G268" s="3" t="s">
        <v>1733</v>
      </c>
      <c r="H268" s="5">
        <v>1360000</v>
      </c>
      <c r="I268" s="3" t="s">
        <v>1734</v>
      </c>
      <c r="J268" s="3" t="s">
        <v>2615</v>
      </c>
      <c r="K268" s="3" t="s">
        <v>1743</v>
      </c>
      <c r="L268" s="3" t="s">
        <v>2616</v>
      </c>
    </row>
    <row r="269" spans="1:12" x14ac:dyDescent="0.3">
      <c r="A269" s="3" t="s">
        <v>2617</v>
      </c>
      <c r="B269" s="3" t="s">
        <v>2618</v>
      </c>
      <c r="C269" s="3" t="s">
        <v>1746</v>
      </c>
      <c r="D269" s="3">
        <v>56</v>
      </c>
      <c r="E269" s="3" t="s">
        <v>1797</v>
      </c>
      <c r="F269" s="3" t="s">
        <v>1798</v>
      </c>
      <c r="G269" s="3" t="s">
        <v>1845</v>
      </c>
      <c r="H269" s="5">
        <v>950000</v>
      </c>
      <c r="I269" s="3" t="s">
        <v>1734</v>
      </c>
      <c r="J269" s="3" t="s">
        <v>2619</v>
      </c>
      <c r="K269" s="3" t="s">
        <v>1736</v>
      </c>
      <c r="L269" s="3" t="s">
        <v>2620</v>
      </c>
    </row>
    <row r="270" spans="1:12" x14ac:dyDescent="0.3">
      <c r="A270" s="3" t="s">
        <v>1441</v>
      </c>
      <c r="B270" s="3" t="s">
        <v>2541</v>
      </c>
      <c r="C270" s="3" t="s">
        <v>1746</v>
      </c>
      <c r="D270" s="3">
        <v>42</v>
      </c>
      <c r="E270" s="3" t="s">
        <v>1849</v>
      </c>
      <c r="F270" s="3" t="s">
        <v>1850</v>
      </c>
      <c r="G270" s="3" t="s">
        <v>1825</v>
      </c>
      <c r="H270" s="5">
        <v>1130000</v>
      </c>
      <c r="I270" s="3" t="s">
        <v>1734</v>
      </c>
      <c r="J270" s="3" t="s">
        <v>2621</v>
      </c>
      <c r="K270" s="3" t="s">
        <v>1736</v>
      </c>
      <c r="L270" s="3" t="s">
        <v>2622</v>
      </c>
    </row>
    <row r="271" spans="1:12" x14ac:dyDescent="0.3">
      <c r="A271" s="3" t="s">
        <v>1564</v>
      </c>
      <c r="B271" s="3" t="s">
        <v>2623</v>
      </c>
      <c r="C271" s="3" t="s">
        <v>1746</v>
      </c>
      <c r="D271" s="3">
        <v>51</v>
      </c>
      <c r="E271" s="3" t="s">
        <v>1902</v>
      </c>
      <c r="F271" s="3" t="s">
        <v>1775</v>
      </c>
      <c r="G271" s="3" t="s">
        <v>1754</v>
      </c>
      <c r="H271" s="5">
        <v>1590000</v>
      </c>
      <c r="I271" s="3" t="s">
        <v>1734</v>
      </c>
      <c r="J271" s="3" t="s">
        <v>2624</v>
      </c>
      <c r="K271" s="3" t="s">
        <v>1743</v>
      </c>
      <c r="L271" s="3" t="s">
        <v>2625</v>
      </c>
    </row>
    <row r="272" spans="1:12" x14ac:dyDescent="0.3">
      <c r="A272" s="3" t="s">
        <v>485</v>
      </c>
      <c r="B272" s="3" t="s">
        <v>2385</v>
      </c>
      <c r="C272" s="3" t="s">
        <v>1746</v>
      </c>
      <c r="D272" s="3">
        <v>22</v>
      </c>
      <c r="E272" s="3" t="s">
        <v>1763</v>
      </c>
      <c r="F272" s="3" t="s">
        <v>1764</v>
      </c>
      <c r="G272" s="3" t="s">
        <v>1770</v>
      </c>
      <c r="H272" s="5">
        <v>920000</v>
      </c>
      <c r="I272" s="3" t="s">
        <v>1734</v>
      </c>
      <c r="J272" s="3" t="s">
        <v>2626</v>
      </c>
      <c r="K272" s="3" t="s">
        <v>1736</v>
      </c>
      <c r="L272" s="3" t="s">
        <v>2627</v>
      </c>
    </row>
    <row r="273" spans="1:12" x14ac:dyDescent="0.3">
      <c r="A273" s="3" t="s">
        <v>1321</v>
      </c>
      <c r="B273" s="3" t="s">
        <v>2628</v>
      </c>
      <c r="C273" s="3" t="s">
        <v>1730</v>
      </c>
      <c r="D273" s="3">
        <v>33</v>
      </c>
      <c r="E273" s="3" t="s">
        <v>1774</v>
      </c>
      <c r="F273" s="3" t="s">
        <v>1775</v>
      </c>
      <c r="G273" s="3" t="s">
        <v>1825</v>
      </c>
      <c r="H273" s="5">
        <v>690000</v>
      </c>
      <c r="I273" s="3" t="s">
        <v>1734</v>
      </c>
      <c r="J273" s="3" t="s">
        <v>2629</v>
      </c>
      <c r="K273" s="3" t="s">
        <v>1736</v>
      </c>
      <c r="L273" s="3" t="s">
        <v>2630</v>
      </c>
    </row>
    <row r="274" spans="1:12" x14ac:dyDescent="0.3">
      <c r="A274" s="3" t="s">
        <v>2631</v>
      </c>
      <c r="B274" s="3" t="s">
        <v>2632</v>
      </c>
      <c r="C274" s="3" t="s">
        <v>1746</v>
      </c>
      <c r="D274" s="3">
        <v>37</v>
      </c>
      <c r="E274" s="3" t="s">
        <v>1789</v>
      </c>
      <c r="F274" s="3" t="s">
        <v>1790</v>
      </c>
      <c r="G274" s="3" t="s">
        <v>1754</v>
      </c>
      <c r="H274" s="5">
        <v>1530000</v>
      </c>
      <c r="I274" s="3" t="s">
        <v>1734</v>
      </c>
      <c r="J274" s="3" t="s">
        <v>2633</v>
      </c>
      <c r="K274" s="3" t="s">
        <v>1736</v>
      </c>
      <c r="L274" s="3" t="s">
        <v>2634</v>
      </c>
    </row>
    <row r="275" spans="1:12" x14ac:dyDescent="0.3">
      <c r="A275" s="3" t="s">
        <v>2635</v>
      </c>
      <c r="B275" s="3" t="s">
        <v>2636</v>
      </c>
      <c r="C275" s="3" t="s">
        <v>1746</v>
      </c>
      <c r="D275" s="3">
        <v>41</v>
      </c>
      <c r="E275" s="3" t="s">
        <v>1779</v>
      </c>
      <c r="F275" s="3" t="s">
        <v>1779</v>
      </c>
      <c r="G275" s="3" t="s">
        <v>1733</v>
      </c>
      <c r="H275" s="5">
        <v>2570000</v>
      </c>
      <c r="I275" s="3" t="s">
        <v>1734</v>
      </c>
      <c r="J275" s="3" t="s">
        <v>2637</v>
      </c>
      <c r="K275" s="3" t="s">
        <v>1736</v>
      </c>
      <c r="L275" s="3" t="s">
        <v>2638</v>
      </c>
    </row>
    <row r="276" spans="1:12" x14ac:dyDescent="0.3">
      <c r="A276" s="3" t="s">
        <v>405</v>
      </c>
      <c r="B276" s="3" t="s">
        <v>2639</v>
      </c>
      <c r="C276" s="3" t="s">
        <v>1746</v>
      </c>
      <c r="D276" s="3">
        <v>37</v>
      </c>
      <c r="E276" s="3" t="s">
        <v>1783</v>
      </c>
      <c r="F276" s="3" t="s">
        <v>1784</v>
      </c>
      <c r="G276" s="3" t="s">
        <v>1749</v>
      </c>
      <c r="H276" s="5">
        <v>1810000</v>
      </c>
      <c r="I276" s="3" t="s">
        <v>1734</v>
      </c>
      <c r="J276" s="3" t="s">
        <v>2640</v>
      </c>
      <c r="K276" s="3" t="s">
        <v>1736</v>
      </c>
      <c r="L276" s="3" t="s">
        <v>2641</v>
      </c>
    </row>
    <row r="277" spans="1:12" x14ac:dyDescent="0.3">
      <c r="A277" s="3" t="s">
        <v>2642</v>
      </c>
      <c r="B277" s="3" t="s">
        <v>2643</v>
      </c>
      <c r="C277" s="3" t="s">
        <v>1746</v>
      </c>
      <c r="D277" s="3">
        <v>47</v>
      </c>
      <c r="E277" s="3" t="s">
        <v>1867</v>
      </c>
      <c r="F277" s="3" t="s">
        <v>1764</v>
      </c>
      <c r="G277" s="3" t="s">
        <v>1754</v>
      </c>
      <c r="H277" s="5">
        <v>1440000</v>
      </c>
      <c r="I277" s="3" t="s">
        <v>1734</v>
      </c>
      <c r="J277" s="3" t="s">
        <v>2644</v>
      </c>
      <c r="K277" s="3" t="s">
        <v>1743</v>
      </c>
      <c r="L277" s="3" t="s">
        <v>2645</v>
      </c>
    </row>
    <row r="278" spans="1:12" x14ac:dyDescent="0.3">
      <c r="A278" s="3" t="s">
        <v>1145</v>
      </c>
      <c r="B278" s="3" t="s">
        <v>2646</v>
      </c>
      <c r="C278" s="3" t="s">
        <v>1746</v>
      </c>
      <c r="D278" s="3">
        <v>26</v>
      </c>
      <c r="E278" s="3" t="s">
        <v>1844</v>
      </c>
      <c r="F278" s="3" t="s">
        <v>1784</v>
      </c>
      <c r="G278" s="3" t="s">
        <v>1741</v>
      </c>
      <c r="H278" s="5">
        <v>430000</v>
      </c>
      <c r="I278" s="3" t="s">
        <v>1734</v>
      </c>
      <c r="J278" s="3" t="s">
        <v>2647</v>
      </c>
      <c r="K278" s="3" t="s">
        <v>1736</v>
      </c>
      <c r="L278" s="3" t="s">
        <v>2648</v>
      </c>
    </row>
    <row r="279" spans="1:12" x14ac:dyDescent="0.3">
      <c r="A279" s="3" t="s">
        <v>609</v>
      </c>
      <c r="B279" s="3" t="s">
        <v>2649</v>
      </c>
      <c r="C279" s="3" t="s">
        <v>1746</v>
      </c>
      <c r="D279" s="3">
        <v>45</v>
      </c>
      <c r="E279" s="3" t="s">
        <v>1758</v>
      </c>
      <c r="F279" s="3" t="s">
        <v>1759</v>
      </c>
      <c r="G279" s="3" t="s">
        <v>1749</v>
      </c>
      <c r="H279" s="5">
        <v>1190000</v>
      </c>
      <c r="I279" s="3" t="s">
        <v>1734</v>
      </c>
      <c r="J279" s="3" t="s">
        <v>2650</v>
      </c>
      <c r="K279" s="3" t="s">
        <v>1736</v>
      </c>
      <c r="L279" s="3" t="s">
        <v>2651</v>
      </c>
    </row>
    <row r="280" spans="1:12" x14ac:dyDescent="0.3">
      <c r="A280" s="3" t="s">
        <v>2652</v>
      </c>
      <c r="B280" s="3" t="s">
        <v>2653</v>
      </c>
      <c r="C280" s="3" t="s">
        <v>1746</v>
      </c>
      <c r="D280" s="3">
        <v>31</v>
      </c>
      <c r="E280" s="3" t="s">
        <v>1797</v>
      </c>
      <c r="F280" s="3" t="s">
        <v>1798</v>
      </c>
      <c r="G280" s="3" t="s">
        <v>1825</v>
      </c>
      <c r="H280" s="5">
        <v>530000</v>
      </c>
      <c r="I280" s="3" t="s">
        <v>1734</v>
      </c>
      <c r="J280" s="3" t="s">
        <v>2654</v>
      </c>
      <c r="K280" s="3" t="s">
        <v>1736</v>
      </c>
      <c r="L280" s="3" t="s">
        <v>2655</v>
      </c>
    </row>
    <row r="281" spans="1:12" x14ac:dyDescent="0.3">
      <c r="A281" s="3" t="s">
        <v>736</v>
      </c>
      <c r="B281" s="3" t="s">
        <v>2656</v>
      </c>
      <c r="C281" s="3" t="s">
        <v>1730</v>
      </c>
      <c r="D281" s="3">
        <v>21</v>
      </c>
      <c r="E281" s="3" t="s">
        <v>1940</v>
      </c>
      <c r="F281" s="3" t="s">
        <v>1850</v>
      </c>
      <c r="G281" s="3" t="s">
        <v>1845</v>
      </c>
      <c r="H281" s="5">
        <v>730000</v>
      </c>
      <c r="I281" s="3" t="s">
        <v>1734</v>
      </c>
      <c r="J281" s="3" t="s">
        <v>2657</v>
      </c>
      <c r="K281" s="3" t="s">
        <v>1743</v>
      </c>
      <c r="L281" s="3" t="s">
        <v>2658</v>
      </c>
    </row>
    <row r="282" spans="1:12" x14ac:dyDescent="0.3">
      <c r="A282" s="3" t="s">
        <v>2659</v>
      </c>
      <c r="B282" s="3" t="s">
        <v>2660</v>
      </c>
      <c r="C282" s="3" t="s">
        <v>1746</v>
      </c>
      <c r="D282" s="3">
        <v>58</v>
      </c>
      <c r="E282" s="3" t="s">
        <v>1779</v>
      </c>
      <c r="F282" s="3" t="s">
        <v>1779</v>
      </c>
      <c r="G282" s="3" t="s">
        <v>1785</v>
      </c>
      <c r="H282" s="5">
        <v>270000</v>
      </c>
      <c r="I282" s="3" t="s">
        <v>1734</v>
      </c>
      <c r="J282" s="3" t="s">
        <v>2661</v>
      </c>
      <c r="K282" s="3" t="s">
        <v>1736</v>
      </c>
      <c r="L282" s="3" t="s">
        <v>2662</v>
      </c>
    </row>
    <row r="283" spans="1:12" x14ac:dyDescent="0.3">
      <c r="A283" s="3" t="s">
        <v>1328</v>
      </c>
      <c r="B283" s="3" t="s">
        <v>2663</v>
      </c>
      <c r="C283" s="3" t="s">
        <v>1730</v>
      </c>
      <c r="D283" s="3">
        <v>39</v>
      </c>
      <c r="E283" s="3" t="s">
        <v>1731</v>
      </c>
      <c r="F283" s="3" t="s">
        <v>1732</v>
      </c>
      <c r="G283" s="3" t="s">
        <v>1733</v>
      </c>
      <c r="H283" s="5">
        <v>3230000</v>
      </c>
      <c r="I283" s="3" t="s">
        <v>1794</v>
      </c>
      <c r="J283" s="3" t="s">
        <v>2664</v>
      </c>
      <c r="K283" s="3" t="s">
        <v>1743</v>
      </c>
      <c r="L283" s="3" t="s">
        <v>2665</v>
      </c>
    </row>
    <row r="284" spans="1:12" x14ac:dyDescent="0.3">
      <c r="A284" s="3" t="s">
        <v>895</v>
      </c>
      <c r="B284" s="3" t="s">
        <v>2304</v>
      </c>
      <c r="C284" s="3" t="s">
        <v>1730</v>
      </c>
      <c r="D284" s="3">
        <v>55</v>
      </c>
      <c r="E284" s="3" t="s">
        <v>1797</v>
      </c>
      <c r="F284" s="3" t="s">
        <v>1798</v>
      </c>
      <c r="G284" s="3" t="s">
        <v>1825</v>
      </c>
      <c r="H284" s="5">
        <v>520000</v>
      </c>
      <c r="I284" s="3" t="s">
        <v>1734</v>
      </c>
      <c r="J284" s="3" t="s">
        <v>2666</v>
      </c>
      <c r="K284" s="3" t="s">
        <v>1736</v>
      </c>
      <c r="L284" s="3" t="s">
        <v>2667</v>
      </c>
    </row>
    <row r="285" spans="1:12" x14ac:dyDescent="0.3">
      <c r="A285" s="3" t="s">
        <v>776</v>
      </c>
      <c r="B285" s="3" t="s">
        <v>2590</v>
      </c>
      <c r="C285" s="3" t="s">
        <v>1746</v>
      </c>
      <c r="D285" s="3">
        <v>26</v>
      </c>
      <c r="E285" s="3" t="s">
        <v>1940</v>
      </c>
      <c r="F285" s="3" t="s">
        <v>1850</v>
      </c>
      <c r="G285" s="3" t="s">
        <v>1733</v>
      </c>
      <c r="H285" s="5">
        <v>1980000</v>
      </c>
      <c r="I285" s="3" t="s">
        <v>1734</v>
      </c>
      <c r="J285" s="3" t="s">
        <v>2668</v>
      </c>
      <c r="K285" s="3" t="s">
        <v>1743</v>
      </c>
      <c r="L285" s="3" t="s">
        <v>2669</v>
      </c>
    </row>
    <row r="286" spans="1:12" x14ac:dyDescent="0.3">
      <c r="A286" s="3" t="s">
        <v>204</v>
      </c>
      <c r="B286" s="3" t="s">
        <v>2670</v>
      </c>
      <c r="C286" s="3" t="s">
        <v>1730</v>
      </c>
      <c r="D286" s="3">
        <v>40</v>
      </c>
      <c r="E286" s="3" t="s">
        <v>1753</v>
      </c>
      <c r="F286" s="3" t="s">
        <v>1740</v>
      </c>
      <c r="G286" s="3" t="s">
        <v>1770</v>
      </c>
      <c r="H286" s="5">
        <v>1380000</v>
      </c>
      <c r="I286" s="3" t="s">
        <v>1734</v>
      </c>
      <c r="J286" s="3" t="s">
        <v>2671</v>
      </c>
      <c r="K286" s="3" t="s">
        <v>1736</v>
      </c>
      <c r="L286" s="3" t="s">
        <v>2672</v>
      </c>
    </row>
    <row r="287" spans="1:12" x14ac:dyDescent="0.3">
      <c r="A287" s="3" t="s">
        <v>1518</v>
      </c>
      <c r="B287" s="3" t="s">
        <v>2673</v>
      </c>
      <c r="C287" s="3" t="s">
        <v>1746</v>
      </c>
      <c r="D287" s="3">
        <v>36</v>
      </c>
      <c r="E287" s="3" t="s">
        <v>1797</v>
      </c>
      <c r="F287" s="3" t="s">
        <v>1798</v>
      </c>
      <c r="G287" s="3" t="s">
        <v>1754</v>
      </c>
      <c r="H287" s="5">
        <v>700000</v>
      </c>
      <c r="I287" s="3" t="s">
        <v>1734</v>
      </c>
      <c r="J287" s="3" t="s">
        <v>2674</v>
      </c>
      <c r="K287" s="3" t="s">
        <v>1743</v>
      </c>
      <c r="L287" s="3" t="s">
        <v>2675</v>
      </c>
    </row>
    <row r="288" spans="1:12" x14ac:dyDescent="0.3">
      <c r="A288" s="3" t="s">
        <v>903</v>
      </c>
      <c r="B288" s="3" t="s">
        <v>2676</v>
      </c>
      <c r="C288" s="3" t="s">
        <v>1746</v>
      </c>
      <c r="D288" s="3">
        <v>29</v>
      </c>
      <c r="E288" s="3" t="s">
        <v>1789</v>
      </c>
      <c r="F288" s="3" t="s">
        <v>1790</v>
      </c>
      <c r="G288" s="3" t="s">
        <v>1733</v>
      </c>
      <c r="H288" s="5">
        <v>3220000</v>
      </c>
      <c r="I288" s="3" t="s">
        <v>1734</v>
      </c>
      <c r="J288" s="3" t="s">
        <v>2677</v>
      </c>
      <c r="K288" s="3" t="s">
        <v>1736</v>
      </c>
      <c r="L288" s="3" t="s">
        <v>2678</v>
      </c>
    </row>
    <row r="289" spans="1:12" x14ac:dyDescent="0.3">
      <c r="A289" s="3" t="s">
        <v>2679</v>
      </c>
      <c r="B289" s="3" t="s">
        <v>2680</v>
      </c>
      <c r="C289" s="3" t="s">
        <v>1746</v>
      </c>
      <c r="D289" s="3">
        <v>48</v>
      </c>
      <c r="E289" s="3" t="s">
        <v>1763</v>
      </c>
      <c r="F289" s="3" t="s">
        <v>1764</v>
      </c>
      <c r="G289" s="3" t="s">
        <v>1754</v>
      </c>
      <c r="H289" s="5">
        <v>1490000</v>
      </c>
      <c r="I289" s="3" t="s">
        <v>1734</v>
      </c>
      <c r="J289" s="3" t="s">
        <v>2681</v>
      </c>
      <c r="K289" s="3" t="s">
        <v>1736</v>
      </c>
      <c r="L289" s="3" t="s">
        <v>2682</v>
      </c>
    </row>
    <row r="290" spans="1:12" x14ac:dyDescent="0.3">
      <c r="A290" s="3" t="s">
        <v>400</v>
      </c>
      <c r="B290" s="3" t="s">
        <v>2223</v>
      </c>
      <c r="C290" s="3" t="s">
        <v>1730</v>
      </c>
      <c r="D290" s="3">
        <v>42</v>
      </c>
      <c r="E290" s="3" t="s">
        <v>1849</v>
      </c>
      <c r="F290" s="3" t="s">
        <v>1850</v>
      </c>
      <c r="G290" s="3" t="s">
        <v>1741</v>
      </c>
      <c r="H290" s="5">
        <v>370000</v>
      </c>
      <c r="I290" s="3" t="s">
        <v>1734</v>
      </c>
      <c r="J290" s="3" t="s">
        <v>2683</v>
      </c>
      <c r="K290" s="3" t="s">
        <v>1743</v>
      </c>
      <c r="L290" s="3" t="s">
        <v>2684</v>
      </c>
    </row>
    <row r="291" spans="1:12" x14ac:dyDescent="0.3">
      <c r="A291" s="3" t="s">
        <v>558</v>
      </c>
      <c r="B291" s="3" t="s">
        <v>2685</v>
      </c>
      <c r="C291" s="3" t="s">
        <v>1746</v>
      </c>
      <c r="D291" s="3">
        <v>21</v>
      </c>
      <c r="E291" s="3" t="s">
        <v>1763</v>
      </c>
      <c r="F291" s="3" t="s">
        <v>1764</v>
      </c>
      <c r="G291" s="3" t="s">
        <v>1733</v>
      </c>
      <c r="H291" s="5">
        <v>3380000</v>
      </c>
      <c r="I291" s="3" t="s">
        <v>1734</v>
      </c>
      <c r="J291" s="3" t="s">
        <v>2686</v>
      </c>
      <c r="K291" s="3" t="s">
        <v>1743</v>
      </c>
      <c r="L291" s="3" t="s">
        <v>2687</v>
      </c>
    </row>
    <row r="292" spans="1:12" x14ac:dyDescent="0.3">
      <c r="A292" s="3" t="s">
        <v>825</v>
      </c>
      <c r="B292" s="3" t="s">
        <v>2688</v>
      </c>
      <c r="C292" s="3" t="s">
        <v>1746</v>
      </c>
      <c r="D292" s="3">
        <v>28</v>
      </c>
      <c r="E292" s="3" t="s">
        <v>1789</v>
      </c>
      <c r="F292" s="3" t="s">
        <v>1790</v>
      </c>
      <c r="G292" s="3" t="s">
        <v>1765</v>
      </c>
      <c r="H292" s="5">
        <v>2330000</v>
      </c>
      <c r="I292" s="3" t="s">
        <v>1734</v>
      </c>
      <c r="J292" s="3" t="s">
        <v>2689</v>
      </c>
      <c r="K292" s="3" t="s">
        <v>1743</v>
      </c>
      <c r="L292" s="3" t="s">
        <v>2690</v>
      </c>
    </row>
    <row r="293" spans="1:12" x14ac:dyDescent="0.3">
      <c r="A293" s="3" t="s">
        <v>2691</v>
      </c>
      <c r="B293" s="3" t="s">
        <v>2692</v>
      </c>
      <c r="C293" s="3" t="s">
        <v>1746</v>
      </c>
      <c r="D293" s="3">
        <v>49</v>
      </c>
      <c r="E293" s="3" t="s">
        <v>1747</v>
      </c>
      <c r="F293" s="3" t="s">
        <v>1748</v>
      </c>
      <c r="G293" s="3" t="s">
        <v>1825</v>
      </c>
      <c r="H293" s="5">
        <v>990000</v>
      </c>
      <c r="I293" s="3" t="s">
        <v>1734</v>
      </c>
      <c r="J293" s="3" t="s">
        <v>2693</v>
      </c>
      <c r="K293" s="3" t="s">
        <v>1736</v>
      </c>
      <c r="L293" s="3" t="s">
        <v>2694</v>
      </c>
    </row>
    <row r="294" spans="1:12" x14ac:dyDescent="0.3">
      <c r="A294" s="3" t="s">
        <v>1010</v>
      </c>
      <c r="B294" s="3" t="s">
        <v>2695</v>
      </c>
      <c r="C294" s="3" t="s">
        <v>1746</v>
      </c>
      <c r="D294" s="3">
        <v>28</v>
      </c>
      <c r="E294" s="3" t="s">
        <v>1872</v>
      </c>
      <c r="F294" s="3" t="s">
        <v>1863</v>
      </c>
      <c r="G294" s="3" t="s">
        <v>1770</v>
      </c>
      <c r="H294" s="5">
        <v>2470000</v>
      </c>
      <c r="I294" s="3" t="s">
        <v>1734</v>
      </c>
      <c r="J294" s="3" t="s">
        <v>2696</v>
      </c>
      <c r="K294" s="3" t="s">
        <v>1743</v>
      </c>
      <c r="L294" s="3" t="s">
        <v>2697</v>
      </c>
    </row>
    <row r="295" spans="1:12" x14ac:dyDescent="0.3">
      <c r="A295" s="3" t="s">
        <v>1604</v>
      </c>
      <c r="B295" s="3" t="s">
        <v>2698</v>
      </c>
      <c r="C295" s="3" t="s">
        <v>1730</v>
      </c>
      <c r="D295" s="3">
        <v>39</v>
      </c>
      <c r="E295" s="3" t="s">
        <v>1769</v>
      </c>
      <c r="F295" s="3" t="s">
        <v>1769</v>
      </c>
      <c r="G295" s="3" t="s">
        <v>1754</v>
      </c>
      <c r="H295" s="5">
        <v>1360000</v>
      </c>
      <c r="I295" s="3" t="s">
        <v>1734</v>
      </c>
      <c r="J295" s="3" t="s">
        <v>2699</v>
      </c>
      <c r="K295" s="3" t="s">
        <v>1736</v>
      </c>
      <c r="L295" s="3" t="s">
        <v>2700</v>
      </c>
    </row>
    <row r="296" spans="1:12" x14ac:dyDescent="0.3">
      <c r="A296" s="3" t="s">
        <v>1007</v>
      </c>
      <c r="B296" s="3" t="s">
        <v>2701</v>
      </c>
      <c r="C296" s="3" t="s">
        <v>1730</v>
      </c>
      <c r="D296" s="3">
        <v>33</v>
      </c>
      <c r="E296" s="3" t="s">
        <v>1849</v>
      </c>
      <c r="F296" s="3" t="s">
        <v>1850</v>
      </c>
      <c r="G296" s="3" t="s">
        <v>1733</v>
      </c>
      <c r="H296" s="5">
        <v>1870000</v>
      </c>
      <c r="I296" s="3" t="s">
        <v>1734</v>
      </c>
      <c r="J296" s="3" t="s">
        <v>2702</v>
      </c>
      <c r="K296" s="3" t="s">
        <v>1736</v>
      </c>
      <c r="L296" s="3" t="s">
        <v>2703</v>
      </c>
    </row>
    <row r="297" spans="1:12" x14ac:dyDescent="0.3">
      <c r="A297" s="3" t="s">
        <v>2704</v>
      </c>
      <c r="B297" s="3" t="s">
        <v>2705</v>
      </c>
      <c r="C297" s="3" t="s">
        <v>1730</v>
      </c>
      <c r="D297" s="3">
        <v>22</v>
      </c>
      <c r="E297" s="3" t="s">
        <v>1844</v>
      </c>
      <c r="F297" s="3" t="s">
        <v>1784</v>
      </c>
      <c r="G297" s="3" t="s">
        <v>1754</v>
      </c>
      <c r="H297" s="5">
        <v>1670000</v>
      </c>
      <c r="I297" s="3" t="s">
        <v>1734</v>
      </c>
      <c r="J297" s="3" t="s">
        <v>2706</v>
      </c>
      <c r="K297" s="3" t="s">
        <v>1736</v>
      </c>
      <c r="L297" s="3" t="s">
        <v>2707</v>
      </c>
    </row>
    <row r="298" spans="1:12" x14ac:dyDescent="0.3">
      <c r="A298" s="3" t="s">
        <v>984</v>
      </c>
      <c r="B298" s="3" t="s">
        <v>2708</v>
      </c>
      <c r="C298" s="3" t="s">
        <v>1746</v>
      </c>
      <c r="D298" s="3">
        <v>37</v>
      </c>
      <c r="E298" s="3" t="s">
        <v>1783</v>
      </c>
      <c r="F298" s="3" t="s">
        <v>1784</v>
      </c>
      <c r="G298" s="3" t="s">
        <v>1754</v>
      </c>
      <c r="H298" s="5">
        <v>540000</v>
      </c>
      <c r="I298" s="3" t="s">
        <v>1734</v>
      </c>
      <c r="J298" s="3" t="s">
        <v>2709</v>
      </c>
      <c r="K298" s="3" t="s">
        <v>1736</v>
      </c>
      <c r="L298" s="3" t="s">
        <v>2710</v>
      </c>
    </row>
    <row r="299" spans="1:12" x14ac:dyDescent="0.3">
      <c r="A299" s="3" t="s">
        <v>449</v>
      </c>
      <c r="B299" s="3" t="s">
        <v>2711</v>
      </c>
      <c r="C299" s="3" t="s">
        <v>1730</v>
      </c>
      <c r="D299" s="3">
        <v>28</v>
      </c>
      <c r="E299" s="3" t="s">
        <v>1758</v>
      </c>
      <c r="F299" s="3" t="s">
        <v>1759</v>
      </c>
      <c r="G299" s="3" t="s">
        <v>1770</v>
      </c>
      <c r="H299" s="5">
        <v>2700000</v>
      </c>
      <c r="I299" s="3" t="s">
        <v>1734</v>
      </c>
      <c r="J299" s="3" t="s">
        <v>2712</v>
      </c>
      <c r="K299" s="3" t="s">
        <v>1743</v>
      </c>
      <c r="L299" s="3" t="s">
        <v>2713</v>
      </c>
    </row>
    <row r="300" spans="1:12" x14ac:dyDescent="0.3">
      <c r="A300" s="3" t="s">
        <v>901</v>
      </c>
      <c r="B300" s="3" t="s">
        <v>1980</v>
      </c>
      <c r="C300" s="3" t="s">
        <v>1746</v>
      </c>
      <c r="D300" s="3">
        <v>35</v>
      </c>
      <c r="E300" s="3" t="s">
        <v>1823</v>
      </c>
      <c r="F300" s="3" t="s">
        <v>1824</v>
      </c>
      <c r="G300" s="3" t="s">
        <v>1825</v>
      </c>
      <c r="H300" s="5">
        <v>810000</v>
      </c>
      <c r="I300" s="3" t="s">
        <v>1734</v>
      </c>
      <c r="J300" s="3" t="s">
        <v>2714</v>
      </c>
      <c r="K300" s="3" t="s">
        <v>1736</v>
      </c>
      <c r="L300" s="3" t="s">
        <v>2715</v>
      </c>
    </row>
    <row r="301" spans="1:12" x14ac:dyDescent="0.3">
      <c r="A301" s="3" t="s">
        <v>676</v>
      </c>
      <c r="B301" s="3" t="s">
        <v>2716</v>
      </c>
      <c r="C301" s="3" t="s">
        <v>1730</v>
      </c>
      <c r="D301" s="3">
        <v>41</v>
      </c>
      <c r="E301" s="3" t="s">
        <v>1774</v>
      </c>
      <c r="F301" s="3" t="s">
        <v>1775</v>
      </c>
      <c r="G301" s="3" t="s">
        <v>1845</v>
      </c>
      <c r="H301" s="5">
        <v>650000</v>
      </c>
      <c r="I301" s="3" t="s">
        <v>1734</v>
      </c>
      <c r="J301" s="3" t="s">
        <v>2717</v>
      </c>
      <c r="K301" s="3" t="s">
        <v>1743</v>
      </c>
      <c r="L301" s="3" t="s">
        <v>2718</v>
      </c>
    </row>
    <row r="302" spans="1:12" x14ac:dyDescent="0.3">
      <c r="A302" s="3" t="s">
        <v>653</v>
      </c>
      <c r="B302" s="3" t="s">
        <v>2434</v>
      </c>
      <c r="C302" s="3" t="s">
        <v>1746</v>
      </c>
      <c r="D302" s="3">
        <v>42</v>
      </c>
      <c r="E302" s="3" t="s">
        <v>1924</v>
      </c>
      <c r="F302" s="3" t="s">
        <v>1784</v>
      </c>
      <c r="G302" s="3" t="s">
        <v>1754</v>
      </c>
      <c r="H302" s="5">
        <v>1050000</v>
      </c>
      <c r="I302" s="3" t="s">
        <v>1734</v>
      </c>
      <c r="J302" s="3" t="s">
        <v>2719</v>
      </c>
      <c r="K302" s="3" t="s">
        <v>1743</v>
      </c>
      <c r="L302" s="3" t="s">
        <v>2720</v>
      </c>
    </row>
    <row r="303" spans="1:12" x14ac:dyDescent="0.3">
      <c r="A303" s="3" t="s">
        <v>425</v>
      </c>
      <c r="B303" s="3" t="s">
        <v>2721</v>
      </c>
      <c r="C303" s="3" t="s">
        <v>1730</v>
      </c>
      <c r="D303" s="3">
        <v>21</v>
      </c>
      <c r="E303" s="3" t="s">
        <v>1849</v>
      </c>
      <c r="F303" s="3" t="s">
        <v>1850</v>
      </c>
      <c r="G303" s="3" t="s">
        <v>1733</v>
      </c>
      <c r="H303" s="5">
        <v>1320000</v>
      </c>
      <c r="I303" s="3" t="s">
        <v>1734</v>
      </c>
      <c r="J303" s="3" t="s">
        <v>2722</v>
      </c>
      <c r="K303" s="3" t="s">
        <v>1743</v>
      </c>
      <c r="L303" s="3" t="s">
        <v>2723</v>
      </c>
    </row>
    <row r="304" spans="1:12" x14ac:dyDescent="0.3">
      <c r="A304" s="3" t="s">
        <v>2724</v>
      </c>
      <c r="B304" s="3" t="s">
        <v>2725</v>
      </c>
      <c r="C304" s="3" t="s">
        <v>1746</v>
      </c>
      <c r="D304" s="3">
        <v>46</v>
      </c>
      <c r="E304" s="3" t="s">
        <v>1783</v>
      </c>
      <c r="F304" s="3" t="s">
        <v>1784</v>
      </c>
      <c r="G304" s="3" t="s">
        <v>1754</v>
      </c>
      <c r="H304" s="5">
        <v>940000</v>
      </c>
      <c r="I304" s="3" t="s">
        <v>1734</v>
      </c>
      <c r="J304" s="3" t="s">
        <v>2726</v>
      </c>
      <c r="K304" s="3" t="s">
        <v>1743</v>
      </c>
      <c r="L304" s="3" t="s">
        <v>2727</v>
      </c>
    </row>
    <row r="305" spans="1:12" x14ac:dyDescent="0.3">
      <c r="A305" s="3" t="s">
        <v>410</v>
      </c>
      <c r="B305" s="3" t="s">
        <v>2728</v>
      </c>
      <c r="C305" s="3" t="s">
        <v>1730</v>
      </c>
      <c r="D305" s="3">
        <v>39</v>
      </c>
      <c r="E305" s="3" t="s">
        <v>1844</v>
      </c>
      <c r="F305" s="3" t="s">
        <v>1784</v>
      </c>
      <c r="G305" s="3" t="s">
        <v>1733</v>
      </c>
      <c r="H305" s="5">
        <v>2520000</v>
      </c>
      <c r="I305" s="3" t="s">
        <v>1734</v>
      </c>
      <c r="J305" s="3" t="s">
        <v>2729</v>
      </c>
      <c r="K305" s="3" t="s">
        <v>1736</v>
      </c>
      <c r="L305" s="3" t="s">
        <v>2730</v>
      </c>
    </row>
    <row r="306" spans="1:12" x14ac:dyDescent="0.3">
      <c r="A306" s="3" t="s">
        <v>155</v>
      </c>
      <c r="B306" s="3" t="s">
        <v>2731</v>
      </c>
      <c r="C306" s="3" t="s">
        <v>1730</v>
      </c>
      <c r="D306" s="3">
        <v>40</v>
      </c>
      <c r="E306" s="3" t="s">
        <v>1739</v>
      </c>
      <c r="F306" s="3" t="s">
        <v>1740</v>
      </c>
      <c r="G306" s="3" t="s">
        <v>1754</v>
      </c>
      <c r="H306" s="5">
        <v>760000</v>
      </c>
      <c r="I306" s="3" t="s">
        <v>1734</v>
      </c>
      <c r="J306" s="3" t="s">
        <v>2732</v>
      </c>
      <c r="K306" s="3" t="s">
        <v>1736</v>
      </c>
      <c r="L306" s="3" t="s">
        <v>2733</v>
      </c>
    </row>
    <row r="307" spans="1:12" x14ac:dyDescent="0.3">
      <c r="A307" s="3" t="s">
        <v>1634</v>
      </c>
      <c r="B307" s="3" t="s">
        <v>2451</v>
      </c>
      <c r="C307" s="3" t="s">
        <v>1746</v>
      </c>
      <c r="D307" s="3">
        <v>42</v>
      </c>
      <c r="E307" s="3" t="s">
        <v>1779</v>
      </c>
      <c r="F307" s="3" t="s">
        <v>1779</v>
      </c>
      <c r="G307" s="3" t="s">
        <v>1754</v>
      </c>
      <c r="H307" s="5">
        <v>1210000</v>
      </c>
      <c r="I307" s="3" t="s">
        <v>1734</v>
      </c>
      <c r="J307" s="3" t="s">
        <v>2734</v>
      </c>
      <c r="K307" s="3" t="s">
        <v>1743</v>
      </c>
      <c r="L307" s="3" t="s">
        <v>2735</v>
      </c>
    </row>
    <row r="308" spans="1:12" x14ac:dyDescent="0.3">
      <c r="A308" s="3" t="s">
        <v>2736</v>
      </c>
      <c r="B308" s="3" t="s">
        <v>2737</v>
      </c>
      <c r="C308" s="3" t="s">
        <v>1746</v>
      </c>
      <c r="D308" s="3">
        <v>33</v>
      </c>
      <c r="E308" s="3" t="s">
        <v>1797</v>
      </c>
      <c r="F308" s="3" t="s">
        <v>1798</v>
      </c>
      <c r="G308" s="3" t="s">
        <v>1770</v>
      </c>
      <c r="H308" s="5">
        <v>1290000</v>
      </c>
      <c r="I308" s="3" t="s">
        <v>1734</v>
      </c>
      <c r="J308" s="3" t="s">
        <v>2738</v>
      </c>
      <c r="K308" s="3" t="s">
        <v>1743</v>
      </c>
      <c r="L308" s="3" t="s">
        <v>2739</v>
      </c>
    </row>
    <row r="309" spans="1:12" x14ac:dyDescent="0.3">
      <c r="A309" s="3" t="s">
        <v>622</v>
      </c>
      <c r="B309" s="3" t="s">
        <v>2740</v>
      </c>
      <c r="C309" s="3" t="s">
        <v>1746</v>
      </c>
      <c r="D309" s="3">
        <v>53</v>
      </c>
      <c r="E309" s="3" t="s">
        <v>1862</v>
      </c>
      <c r="F309" s="3" t="s">
        <v>1863</v>
      </c>
      <c r="G309" s="3" t="s">
        <v>1749</v>
      </c>
      <c r="H309" s="5">
        <v>1200000</v>
      </c>
      <c r="I309" s="3" t="s">
        <v>1734</v>
      </c>
      <c r="J309" s="3" t="s">
        <v>2741</v>
      </c>
      <c r="K309" s="3" t="s">
        <v>1736</v>
      </c>
      <c r="L309" s="3" t="s">
        <v>2742</v>
      </c>
    </row>
    <row r="310" spans="1:12" x14ac:dyDescent="0.3">
      <c r="A310" s="3" t="s">
        <v>265</v>
      </c>
      <c r="B310" s="3" t="s">
        <v>2548</v>
      </c>
      <c r="C310" s="3" t="s">
        <v>1746</v>
      </c>
      <c r="D310" s="3">
        <v>31</v>
      </c>
      <c r="E310" s="3" t="s">
        <v>2098</v>
      </c>
      <c r="F310" s="3" t="s">
        <v>2099</v>
      </c>
      <c r="G310" s="3" t="s">
        <v>1845</v>
      </c>
      <c r="H310" s="5">
        <v>590000</v>
      </c>
      <c r="I310" s="3" t="s">
        <v>1734</v>
      </c>
      <c r="J310" s="3" t="s">
        <v>2743</v>
      </c>
      <c r="K310" s="3" t="s">
        <v>1736</v>
      </c>
      <c r="L310" s="3" t="s">
        <v>2744</v>
      </c>
    </row>
    <row r="311" spans="1:12" x14ac:dyDescent="0.3">
      <c r="A311" s="3" t="s">
        <v>717</v>
      </c>
      <c r="B311" s="3" t="s">
        <v>2745</v>
      </c>
      <c r="C311" s="3" t="s">
        <v>1746</v>
      </c>
      <c r="D311" s="3">
        <v>36</v>
      </c>
      <c r="E311" s="3" t="s">
        <v>1763</v>
      </c>
      <c r="F311" s="3" t="s">
        <v>1764</v>
      </c>
      <c r="G311" s="3" t="s">
        <v>1749</v>
      </c>
      <c r="H311" s="5">
        <v>1600000</v>
      </c>
      <c r="I311" s="3" t="s">
        <v>1734</v>
      </c>
      <c r="J311" s="3" t="s">
        <v>2746</v>
      </c>
      <c r="K311" s="3" t="s">
        <v>1736</v>
      </c>
      <c r="L311" s="3" t="s">
        <v>2747</v>
      </c>
    </row>
    <row r="312" spans="1:12" x14ac:dyDescent="0.3">
      <c r="A312" s="3" t="s">
        <v>819</v>
      </c>
      <c r="B312" s="3" t="s">
        <v>2748</v>
      </c>
      <c r="C312" s="3" t="s">
        <v>1746</v>
      </c>
      <c r="D312" s="3">
        <v>52</v>
      </c>
      <c r="E312" s="3" t="s">
        <v>1739</v>
      </c>
      <c r="F312" s="3" t="s">
        <v>1740</v>
      </c>
      <c r="G312" s="3" t="s">
        <v>1733</v>
      </c>
      <c r="H312" s="5">
        <v>3050000</v>
      </c>
      <c r="I312" s="3" t="s">
        <v>1734</v>
      </c>
      <c r="J312" s="3" t="s">
        <v>2749</v>
      </c>
      <c r="K312" s="3" t="s">
        <v>1736</v>
      </c>
      <c r="L312" s="3" t="s">
        <v>2750</v>
      </c>
    </row>
    <row r="313" spans="1:12" x14ac:dyDescent="0.3">
      <c r="A313" s="3" t="s">
        <v>2751</v>
      </c>
      <c r="B313" s="3" t="s">
        <v>2575</v>
      </c>
      <c r="C313" s="3" t="s">
        <v>1746</v>
      </c>
      <c r="D313" s="3">
        <v>35</v>
      </c>
      <c r="E313" s="3" t="s">
        <v>1783</v>
      </c>
      <c r="F313" s="3" t="s">
        <v>1784</v>
      </c>
      <c r="G313" s="3" t="s">
        <v>1754</v>
      </c>
      <c r="H313" s="5">
        <v>1600000</v>
      </c>
      <c r="I313" s="3" t="s">
        <v>1734</v>
      </c>
      <c r="J313" s="3" t="s">
        <v>2752</v>
      </c>
      <c r="K313" s="3" t="s">
        <v>1743</v>
      </c>
      <c r="L313" s="3" t="s">
        <v>2753</v>
      </c>
    </row>
    <row r="314" spans="1:12" x14ac:dyDescent="0.3">
      <c r="A314" s="3" t="s">
        <v>1602</v>
      </c>
      <c r="B314" s="3" t="s">
        <v>2754</v>
      </c>
      <c r="C314" s="3" t="s">
        <v>1746</v>
      </c>
      <c r="D314" s="3">
        <v>57</v>
      </c>
      <c r="E314" s="3" t="s">
        <v>1758</v>
      </c>
      <c r="F314" s="3" t="s">
        <v>1759</v>
      </c>
      <c r="G314" s="3" t="s">
        <v>1754</v>
      </c>
      <c r="H314" s="5">
        <v>1040000</v>
      </c>
      <c r="I314" s="3" t="s">
        <v>1734</v>
      </c>
      <c r="J314" s="3" t="s">
        <v>2755</v>
      </c>
      <c r="K314" s="3" t="s">
        <v>1743</v>
      </c>
      <c r="L314" s="3" t="s">
        <v>2756</v>
      </c>
    </row>
    <row r="315" spans="1:12" x14ac:dyDescent="0.3">
      <c r="A315" s="3" t="s">
        <v>2757</v>
      </c>
      <c r="B315" s="3" t="s">
        <v>1861</v>
      </c>
      <c r="C315" s="3" t="s">
        <v>1730</v>
      </c>
      <c r="D315" s="3">
        <v>34</v>
      </c>
      <c r="E315" s="3" t="s">
        <v>1814</v>
      </c>
      <c r="F315" s="3" t="s">
        <v>1815</v>
      </c>
      <c r="G315" s="3" t="s">
        <v>1754</v>
      </c>
      <c r="H315" s="5">
        <v>1610000</v>
      </c>
      <c r="I315" s="3" t="s">
        <v>1734</v>
      </c>
      <c r="J315" s="3" t="s">
        <v>2758</v>
      </c>
      <c r="K315" s="3" t="s">
        <v>1736</v>
      </c>
      <c r="L315" s="3" t="s">
        <v>2759</v>
      </c>
    </row>
    <row r="316" spans="1:12" x14ac:dyDescent="0.3">
      <c r="A316" s="3" t="s">
        <v>1352</v>
      </c>
      <c r="B316" s="3" t="s">
        <v>2760</v>
      </c>
      <c r="C316" s="3" t="s">
        <v>1746</v>
      </c>
      <c r="D316" s="3">
        <v>46</v>
      </c>
      <c r="E316" s="3" t="s">
        <v>1844</v>
      </c>
      <c r="F316" s="3" t="s">
        <v>1784</v>
      </c>
      <c r="G316" s="3" t="s">
        <v>1868</v>
      </c>
      <c r="H316" s="5">
        <v>280000</v>
      </c>
      <c r="I316" s="3" t="s">
        <v>1734</v>
      </c>
      <c r="J316" s="3" t="s">
        <v>2761</v>
      </c>
      <c r="K316" s="3" t="s">
        <v>1736</v>
      </c>
      <c r="L316" s="3" t="s">
        <v>2762</v>
      </c>
    </row>
    <row r="317" spans="1:12" x14ac:dyDescent="0.3">
      <c r="A317" s="3" t="s">
        <v>856</v>
      </c>
      <c r="B317" s="3" t="s">
        <v>2763</v>
      </c>
      <c r="C317" s="3" t="s">
        <v>1746</v>
      </c>
      <c r="D317" s="3">
        <v>27</v>
      </c>
      <c r="E317" s="3" t="s">
        <v>1731</v>
      </c>
      <c r="F317" s="3" t="s">
        <v>1732</v>
      </c>
      <c r="G317" s="3" t="s">
        <v>1733</v>
      </c>
      <c r="H317" s="5">
        <v>2850000</v>
      </c>
      <c r="I317" s="3" t="s">
        <v>1734</v>
      </c>
      <c r="J317" s="3" t="s">
        <v>2764</v>
      </c>
      <c r="K317" s="3" t="s">
        <v>1736</v>
      </c>
      <c r="L317" s="3" t="s">
        <v>2765</v>
      </c>
    </row>
    <row r="318" spans="1:12" x14ac:dyDescent="0.3">
      <c r="A318" s="3" t="s">
        <v>2766</v>
      </c>
      <c r="B318" s="3" t="s">
        <v>1936</v>
      </c>
      <c r="C318" s="3" t="s">
        <v>1730</v>
      </c>
      <c r="D318" s="3">
        <v>36</v>
      </c>
      <c r="E318" s="3" t="s">
        <v>1739</v>
      </c>
      <c r="F318" s="3" t="s">
        <v>1740</v>
      </c>
      <c r="G318" s="3" t="s">
        <v>1733</v>
      </c>
      <c r="H318" s="5">
        <v>2190000</v>
      </c>
      <c r="I318" s="3" t="s">
        <v>1794</v>
      </c>
      <c r="J318" s="3" t="s">
        <v>2767</v>
      </c>
      <c r="K318" s="3" t="s">
        <v>1743</v>
      </c>
      <c r="L318" s="3" t="s">
        <v>2768</v>
      </c>
    </row>
    <row r="319" spans="1:12" x14ac:dyDescent="0.3">
      <c r="A319" s="3" t="s">
        <v>2769</v>
      </c>
      <c r="B319" s="3" t="s">
        <v>2214</v>
      </c>
      <c r="C319" s="3" t="s">
        <v>1746</v>
      </c>
      <c r="D319" s="3">
        <v>53</v>
      </c>
      <c r="E319" s="3" t="s">
        <v>1940</v>
      </c>
      <c r="F319" s="3" t="s">
        <v>1850</v>
      </c>
      <c r="G319" s="3" t="s">
        <v>1845</v>
      </c>
      <c r="H319" s="5">
        <v>570000</v>
      </c>
      <c r="I319" s="3" t="s">
        <v>1734</v>
      </c>
      <c r="J319" s="3" t="s">
        <v>2770</v>
      </c>
      <c r="K319" s="3" t="s">
        <v>1736</v>
      </c>
      <c r="L319" s="3" t="s">
        <v>2771</v>
      </c>
    </row>
    <row r="320" spans="1:12" x14ac:dyDescent="0.3">
      <c r="A320" s="3" t="s">
        <v>35</v>
      </c>
      <c r="B320" s="3" t="s">
        <v>1905</v>
      </c>
      <c r="C320" s="3" t="s">
        <v>1730</v>
      </c>
      <c r="D320" s="3">
        <v>27</v>
      </c>
      <c r="E320" s="3" t="s">
        <v>1769</v>
      </c>
      <c r="F320" s="3" t="s">
        <v>1769</v>
      </c>
      <c r="G320" s="3" t="s">
        <v>1825</v>
      </c>
      <c r="H320" s="5">
        <v>1360000</v>
      </c>
      <c r="I320" s="3" t="s">
        <v>1734</v>
      </c>
      <c r="J320" s="3" t="s">
        <v>2772</v>
      </c>
      <c r="K320" s="3" t="s">
        <v>1743</v>
      </c>
      <c r="L320" s="3" t="s">
        <v>2773</v>
      </c>
    </row>
    <row r="321" spans="1:12" x14ac:dyDescent="0.3">
      <c r="A321" s="3" t="s">
        <v>709</v>
      </c>
      <c r="B321" s="3" t="s">
        <v>2774</v>
      </c>
      <c r="C321" s="3" t="s">
        <v>1746</v>
      </c>
      <c r="D321" s="3">
        <v>54</v>
      </c>
      <c r="E321" s="3" t="s">
        <v>1844</v>
      </c>
      <c r="F321" s="3" t="s">
        <v>1784</v>
      </c>
      <c r="G321" s="3" t="s">
        <v>1754</v>
      </c>
      <c r="H321" s="5">
        <v>1030000</v>
      </c>
      <c r="I321" s="3" t="s">
        <v>1734</v>
      </c>
      <c r="J321" s="3" t="s">
        <v>2775</v>
      </c>
      <c r="K321" s="3" t="s">
        <v>1736</v>
      </c>
      <c r="L321" s="3" t="s">
        <v>2776</v>
      </c>
    </row>
    <row r="322" spans="1:12" x14ac:dyDescent="0.3">
      <c r="A322" s="3" t="s">
        <v>436</v>
      </c>
      <c r="B322" s="3" t="s">
        <v>2777</v>
      </c>
      <c r="C322" s="3" t="s">
        <v>1746</v>
      </c>
      <c r="D322" s="3">
        <v>24</v>
      </c>
      <c r="E322" s="3" t="s">
        <v>1774</v>
      </c>
      <c r="F322" s="3" t="s">
        <v>1775</v>
      </c>
      <c r="G322" s="3" t="s">
        <v>1825</v>
      </c>
      <c r="H322" s="5">
        <v>540000</v>
      </c>
      <c r="I322" s="3" t="s">
        <v>1734</v>
      </c>
      <c r="J322" s="3" t="s">
        <v>2778</v>
      </c>
      <c r="K322" s="3" t="s">
        <v>1736</v>
      </c>
      <c r="L322" s="3" t="s">
        <v>2779</v>
      </c>
    </row>
    <row r="323" spans="1:12" x14ac:dyDescent="0.3">
      <c r="A323" s="3" t="s">
        <v>459</v>
      </c>
      <c r="B323" s="3" t="s">
        <v>2780</v>
      </c>
      <c r="C323" s="3" t="s">
        <v>1746</v>
      </c>
      <c r="D323" s="3">
        <v>39</v>
      </c>
      <c r="E323" s="3" t="s">
        <v>1902</v>
      </c>
      <c r="F323" s="3" t="s">
        <v>1775</v>
      </c>
      <c r="G323" s="3" t="s">
        <v>1845</v>
      </c>
      <c r="H323" s="5">
        <v>960000</v>
      </c>
      <c r="I323" s="3" t="s">
        <v>1734</v>
      </c>
      <c r="J323" s="3" t="s">
        <v>2781</v>
      </c>
      <c r="K323" s="3" t="s">
        <v>1743</v>
      </c>
      <c r="L323" s="3" t="s">
        <v>2782</v>
      </c>
    </row>
    <row r="324" spans="1:12" x14ac:dyDescent="0.3">
      <c r="A324" s="3" t="s">
        <v>933</v>
      </c>
      <c r="B324" s="3" t="s">
        <v>2129</v>
      </c>
      <c r="C324" s="3" t="s">
        <v>1746</v>
      </c>
      <c r="D324" s="3">
        <v>41</v>
      </c>
      <c r="E324" s="3" t="s">
        <v>1763</v>
      </c>
      <c r="F324" s="3" t="s">
        <v>1764</v>
      </c>
      <c r="G324" s="3" t="s">
        <v>1825</v>
      </c>
      <c r="H324" s="5">
        <v>690000</v>
      </c>
      <c r="I324" s="3" t="s">
        <v>1734</v>
      </c>
      <c r="J324" s="3" t="s">
        <v>2783</v>
      </c>
      <c r="K324" s="3" t="s">
        <v>1736</v>
      </c>
      <c r="L324" s="3" t="s">
        <v>2784</v>
      </c>
    </row>
    <row r="325" spans="1:12" x14ac:dyDescent="0.3">
      <c r="A325" s="3" t="s">
        <v>2785</v>
      </c>
      <c r="B325" s="3" t="s">
        <v>2786</v>
      </c>
      <c r="C325" s="3" t="s">
        <v>1746</v>
      </c>
      <c r="D325" s="3">
        <v>38</v>
      </c>
      <c r="E325" s="3" t="s">
        <v>1769</v>
      </c>
      <c r="F325" s="3" t="s">
        <v>1769</v>
      </c>
      <c r="G325" s="3" t="s">
        <v>1754</v>
      </c>
      <c r="H325" s="5">
        <v>1110000</v>
      </c>
      <c r="I325" s="3" t="s">
        <v>1734</v>
      </c>
      <c r="J325" s="3" t="s">
        <v>2787</v>
      </c>
      <c r="K325" s="3" t="s">
        <v>1743</v>
      </c>
      <c r="L325" s="3" t="s">
        <v>2788</v>
      </c>
    </row>
    <row r="326" spans="1:12" x14ac:dyDescent="0.3">
      <c r="A326" s="3" t="s">
        <v>645</v>
      </c>
      <c r="B326" s="3" t="s">
        <v>2789</v>
      </c>
      <c r="C326" s="3" t="s">
        <v>1730</v>
      </c>
      <c r="D326" s="3">
        <v>34</v>
      </c>
      <c r="E326" s="3" t="s">
        <v>1747</v>
      </c>
      <c r="F326" s="3" t="s">
        <v>1748</v>
      </c>
      <c r="G326" s="3" t="s">
        <v>1845</v>
      </c>
      <c r="H326" s="5">
        <v>870000</v>
      </c>
      <c r="I326" s="3" t="s">
        <v>1734</v>
      </c>
      <c r="J326" s="3" t="s">
        <v>2790</v>
      </c>
      <c r="K326" s="3" t="s">
        <v>1736</v>
      </c>
      <c r="L326" s="3" t="s">
        <v>2791</v>
      </c>
    </row>
    <row r="327" spans="1:12" x14ac:dyDescent="0.3">
      <c r="A327" s="3" t="s">
        <v>670</v>
      </c>
      <c r="B327" s="3" t="s">
        <v>2792</v>
      </c>
      <c r="C327" s="3" t="s">
        <v>1746</v>
      </c>
      <c r="D327" s="3">
        <v>43</v>
      </c>
      <c r="E327" s="3" t="s">
        <v>1731</v>
      </c>
      <c r="F327" s="3" t="s">
        <v>1732</v>
      </c>
      <c r="G327" s="3" t="s">
        <v>1749</v>
      </c>
      <c r="H327" s="5">
        <v>1050000</v>
      </c>
      <c r="I327" s="3" t="s">
        <v>1734</v>
      </c>
      <c r="J327" s="3" t="s">
        <v>2793</v>
      </c>
      <c r="K327" s="3" t="s">
        <v>1743</v>
      </c>
      <c r="L327" s="3" t="s">
        <v>2794</v>
      </c>
    </row>
    <row r="328" spans="1:12" x14ac:dyDescent="0.3">
      <c r="A328" s="3" t="s">
        <v>1000</v>
      </c>
      <c r="B328" s="3" t="s">
        <v>2795</v>
      </c>
      <c r="C328" s="3" t="s">
        <v>1746</v>
      </c>
      <c r="D328" s="3">
        <v>21</v>
      </c>
      <c r="E328" s="3" t="s">
        <v>1739</v>
      </c>
      <c r="F328" s="3" t="s">
        <v>1740</v>
      </c>
      <c r="G328" s="3" t="s">
        <v>1741</v>
      </c>
      <c r="H328" s="5">
        <v>740000</v>
      </c>
      <c r="I328" s="3" t="s">
        <v>1734</v>
      </c>
      <c r="J328" s="3" t="s">
        <v>2796</v>
      </c>
      <c r="K328" s="3" t="s">
        <v>1743</v>
      </c>
      <c r="L328" s="3" t="s">
        <v>2797</v>
      </c>
    </row>
    <row r="329" spans="1:12" x14ac:dyDescent="0.3">
      <c r="A329" s="3" t="s">
        <v>1169</v>
      </c>
      <c r="B329" s="3" t="s">
        <v>2798</v>
      </c>
      <c r="C329" s="3" t="s">
        <v>1746</v>
      </c>
      <c r="D329" s="3">
        <v>36</v>
      </c>
      <c r="E329" s="3" t="s">
        <v>1924</v>
      </c>
      <c r="F329" s="3" t="s">
        <v>1784</v>
      </c>
      <c r="G329" s="3" t="s">
        <v>1770</v>
      </c>
      <c r="H329" s="5">
        <v>2740000</v>
      </c>
      <c r="I329" s="3" t="s">
        <v>1734</v>
      </c>
      <c r="J329" s="3" t="s">
        <v>2799</v>
      </c>
      <c r="K329" s="3" t="s">
        <v>1736</v>
      </c>
      <c r="L329" s="3" t="s">
        <v>2800</v>
      </c>
    </row>
    <row r="330" spans="1:12" x14ac:dyDescent="0.3">
      <c r="A330" s="3" t="s">
        <v>631</v>
      </c>
      <c r="B330" s="3" t="s">
        <v>2801</v>
      </c>
      <c r="C330" s="3" t="s">
        <v>1746</v>
      </c>
      <c r="D330" s="3">
        <v>37</v>
      </c>
      <c r="E330" s="3" t="s">
        <v>1753</v>
      </c>
      <c r="F330" s="3" t="s">
        <v>1740</v>
      </c>
      <c r="G330" s="3" t="s">
        <v>1770</v>
      </c>
      <c r="H330" s="5">
        <v>2510000</v>
      </c>
      <c r="I330" s="3" t="s">
        <v>1734</v>
      </c>
      <c r="J330" s="3" t="s">
        <v>2802</v>
      </c>
      <c r="K330" s="3" t="s">
        <v>1736</v>
      </c>
      <c r="L330" s="3" t="s">
        <v>2803</v>
      </c>
    </row>
    <row r="331" spans="1:12" x14ac:dyDescent="0.3">
      <c r="A331" s="3" t="s">
        <v>838</v>
      </c>
      <c r="B331" s="3" t="s">
        <v>2088</v>
      </c>
      <c r="C331" s="3" t="s">
        <v>1746</v>
      </c>
      <c r="D331" s="3">
        <v>50</v>
      </c>
      <c r="E331" s="3" t="s">
        <v>2098</v>
      </c>
      <c r="F331" s="3" t="s">
        <v>2099</v>
      </c>
      <c r="G331" s="3" t="s">
        <v>1733</v>
      </c>
      <c r="H331" s="5">
        <v>1740000</v>
      </c>
      <c r="I331" s="3" t="s">
        <v>1734</v>
      </c>
      <c r="J331" s="3" t="s">
        <v>2804</v>
      </c>
      <c r="K331" s="3" t="s">
        <v>1736</v>
      </c>
      <c r="L331" s="3" t="s">
        <v>2805</v>
      </c>
    </row>
    <row r="332" spans="1:12" x14ac:dyDescent="0.3">
      <c r="A332" s="3" t="s">
        <v>563</v>
      </c>
      <c r="B332" s="3" t="s">
        <v>2795</v>
      </c>
      <c r="C332" s="3" t="s">
        <v>1746</v>
      </c>
      <c r="D332" s="3">
        <v>43</v>
      </c>
      <c r="E332" s="3" t="s">
        <v>1844</v>
      </c>
      <c r="F332" s="3" t="s">
        <v>1784</v>
      </c>
      <c r="G332" s="3" t="s">
        <v>1765</v>
      </c>
      <c r="H332" s="5">
        <v>3870000</v>
      </c>
      <c r="I332" s="3" t="s">
        <v>1734</v>
      </c>
      <c r="J332" s="3" t="s">
        <v>2806</v>
      </c>
      <c r="K332" s="3" t="s">
        <v>1743</v>
      </c>
      <c r="L332" s="3" t="s">
        <v>2807</v>
      </c>
    </row>
    <row r="333" spans="1:12" x14ac:dyDescent="0.3">
      <c r="A333" s="3" t="s">
        <v>1172</v>
      </c>
      <c r="B333" s="3" t="s">
        <v>2808</v>
      </c>
      <c r="C333" s="3" t="s">
        <v>1746</v>
      </c>
      <c r="D333" s="3">
        <v>31</v>
      </c>
      <c r="E333" s="3" t="s">
        <v>1814</v>
      </c>
      <c r="F333" s="3" t="s">
        <v>1815</v>
      </c>
      <c r="G333" s="3" t="s">
        <v>1825</v>
      </c>
      <c r="H333" s="5">
        <v>810000</v>
      </c>
      <c r="I333" s="3" t="s">
        <v>1734</v>
      </c>
      <c r="J333" s="3" t="s">
        <v>2809</v>
      </c>
      <c r="K333" s="3" t="s">
        <v>1736</v>
      </c>
      <c r="L333" s="3" t="s">
        <v>2810</v>
      </c>
    </row>
    <row r="334" spans="1:12" x14ac:dyDescent="0.3">
      <c r="A334" s="3" t="s">
        <v>194</v>
      </c>
      <c r="B334" s="3" t="s">
        <v>2811</v>
      </c>
      <c r="C334" s="3" t="s">
        <v>1746</v>
      </c>
      <c r="D334" s="3">
        <v>23</v>
      </c>
      <c r="E334" s="3" t="s">
        <v>1739</v>
      </c>
      <c r="F334" s="3" t="s">
        <v>1740</v>
      </c>
      <c r="G334" s="3" t="s">
        <v>1733</v>
      </c>
      <c r="H334" s="5">
        <v>3410000</v>
      </c>
      <c r="I334" s="3" t="s">
        <v>1734</v>
      </c>
      <c r="J334" s="3" t="s">
        <v>2812</v>
      </c>
      <c r="K334" s="3" t="s">
        <v>1743</v>
      </c>
      <c r="L334" s="3" t="s">
        <v>2813</v>
      </c>
    </row>
    <row r="335" spans="1:12" x14ac:dyDescent="0.3">
      <c r="A335" s="3" t="s">
        <v>2814</v>
      </c>
      <c r="B335" s="3" t="s">
        <v>2815</v>
      </c>
      <c r="C335" s="3" t="s">
        <v>1730</v>
      </c>
      <c r="D335" s="3">
        <v>48</v>
      </c>
      <c r="E335" s="3" t="s">
        <v>1883</v>
      </c>
      <c r="F335" s="3" t="s">
        <v>1884</v>
      </c>
      <c r="G335" s="3" t="s">
        <v>1825</v>
      </c>
      <c r="H335" s="5">
        <v>790000</v>
      </c>
      <c r="I335" s="3" t="s">
        <v>1734</v>
      </c>
      <c r="J335" s="3" t="s">
        <v>2816</v>
      </c>
      <c r="K335" s="3" t="s">
        <v>1743</v>
      </c>
      <c r="L335" s="3" t="s">
        <v>2817</v>
      </c>
    </row>
    <row r="336" spans="1:12" x14ac:dyDescent="0.3">
      <c r="A336" s="3" t="s">
        <v>1037</v>
      </c>
      <c r="B336" s="3" t="s">
        <v>2818</v>
      </c>
      <c r="C336" s="3" t="s">
        <v>1746</v>
      </c>
      <c r="D336" s="3">
        <v>36</v>
      </c>
      <c r="E336" s="3" t="s">
        <v>1774</v>
      </c>
      <c r="F336" s="3" t="s">
        <v>1775</v>
      </c>
      <c r="G336" s="3" t="s">
        <v>1749</v>
      </c>
      <c r="H336" s="5">
        <v>1010000</v>
      </c>
      <c r="I336" s="3" t="s">
        <v>1734</v>
      </c>
      <c r="J336" s="3" t="s">
        <v>2819</v>
      </c>
      <c r="K336" s="3" t="s">
        <v>1736</v>
      </c>
      <c r="L336" s="3" t="s">
        <v>2820</v>
      </c>
    </row>
    <row r="337" spans="1:12" x14ac:dyDescent="0.3">
      <c r="A337" s="3" t="s">
        <v>83</v>
      </c>
      <c r="B337" s="3" t="s">
        <v>2821</v>
      </c>
      <c r="C337" s="3" t="s">
        <v>1746</v>
      </c>
      <c r="D337" s="3">
        <v>57</v>
      </c>
      <c r="E337" s="3" t="s">
        <v>1783</v>
      </c>
      <c r="F337" s="3" t="s">
        <v>1784</v>
      </c>
      <c r="G337" s="3" t="s">
        <v>1733</v>
      </c>
      <c r="H337" s="5">
        <v>3160000</v>
      </c>
      <c r="I337" s="3" t="s">
        <v>1734</v>
      </c>
      <c r="J337" s="3" t="s">
        <v>2822</v>
      </c>
      <c r="K337" s="3" t="s">
        <v>1736</v>
      </c>
      <c r="L337" s="3" t="s">
        <v>2823</v>
      </c>
    </row>
    <row r="338" spans="1:12" x14ac:dyDescent="0.3">
      <c r="A338" s="3" t="s">
        <v>152</v>
      </c>
      <c r="B338" s="3" t="s">
        <v>2824</v>
      </c>
      <c r="C338" s="3" t="s">
        <v>1746</v>
      </c>
      <c r="D338" s="3">
        <v>47</v>
      </c>
      <c r="E338" s="3" t="s">
        <v>2021</v>
      </c>
      <c r="F338" s="3" t="s">
        <v>1798</v>
      </c>
      <c r="G338" s="3" t="s">
        <v>1741</v>
      </c>
      <c r="H338" s="5">
        <v>350000</v>
      </c>
      <c r="I338" s="3" t="s">
        <v>1734</v>
      </c>
      <c r="J338" s="3" t="s">
        <v>2825</v>
      </c>
      <c r="K338" s="3" t="s">
        <v>1736</v>
      </c>
      <c r="L338" s="3" t="s">
        <v>2826</v>
      </c>
    </row>
    <row r="339" spans="1:12" x14ac:dyDescent="0.3">
      <c r="A339" s="3" t="s">
        <v>525</v>
      </c>
      <c r="B339" s="3" t="s">
        <v>2085</v>
      </c>
      <c r="C339" s="3" t="s">
        <v>1730</v>
      </c>
      <c r="D339" s="3">
        <v>27</v>
      </c>
      <c r="E339" s="3" t="s">
        <v>1783</v>
      </c>
      <c r="F339" s="3" t="s">
        <v>1784</v>
      </c>
      <c r="G339" s="3" t="s">
        <v>1825</v>
      </c>
      <c r="H339" s="5">
        <v>1390000</v>
      </c>
      <c r="I339" s="3" t="s">
        <v>1734</v>
      </c>
      <c r="J339" s="3" t="s">
        <v>2827</v>
      </c>
      <c r="K339" s="3" t="s">
        <v>1743</v>
      </c>
      <c r="L339" s="3" t="s">
        <v>2828</v>
      </c>
    </row>
    <row r="340" spans="1:12" x14ac:dyDescent="0.3">
      <c r="A340" s="3" t="s">
        <v>1149</v>
      </c>
      <c r="B340" s="3" t="s">
        <v>2829</v>
      </c>
      <c r="C340" s="3" t="s">
        <v>1730</v>
      </c>
      <c r="D340" s="3">
        <v>63</v>
      </c>
      <c r="E340" s="3" t="s">
        <v>1731</v>
      </c>
      <c r="F340" s="3" t="s">
        <v>1732</v>
      </c>
      <c r="G340" s="3" t="s">
        <v>1754</v>
      </c>
      <c r="H340" s="5">
        <v>1550000</v>
      </c>
      <c r="I340" s="3" t="s">
        <v>1734</v>
      </c>
      <c r="J340" s="3" t="s">
        <v>2830</v>
      </c>
      <c r="K340" s="3" t="s">
        <v>1736</v>
      </c>
      <c r="L340" s="3" t="s">
        <v>2831</v>
      </c>
    </row>
    <row r="341" spans="1:12" x14ac:dyDescent="0.3">
      <c r="A341" s="3" t="s">
        <v>61</v>
      </c>
      <c r="B341" s="3" t="s">
        <v>2832</v>
      </c>
      <c r="C341" s="3" t="s">
        <v>1746</v>
      </c>
      <c r="D341" s="3">
        <v>21</v>
      </c>
      <c r="E341" s="3" t="s">
        <v>2098</v>
      </c>
      <c r="F341" s="3" t="s">
        <v>2099</v>
      </c>
      <c r="G341" s="3" t="s">
        <v>1754</v>
      </c>
      <c r="H341" s="5">
        <v>1070000</v>
      </c>
      <c r="I341" s="3" t="s">
        <v>1734</v>
      </c>
      <c r="J341" s="3" t="s">
        <v>2833</v>
      </c>
      <c r="K341" s="3" t="s">
        <v>1743</v>
      </c>
      <c r="L341" s="3" t="s">
        <v>2834</v>
      </c>
    </row>
    <row r="342" spans="1:12" x14ac:dyDescent="0.3">
      <c r="A342" s="3" t="s">
        <v>729</v>
      </c>
      <c r="B342" s="3" t="s">
        <v>2835</v>
      </c>
      <c r="C342" s="3" t="s">
        <v>1746</v>
      </c>
      <c r="D342" s="3">
        <v>39</v>
      </c>
      <c r="E342" s="3" t="s">
        <v>1902</v>
      </c>
      <c r="F342" s="3" t="s">
        <v>1775</v>
      </c>
      <c r="G342" s="3" t="s">
        <v>1733</v>
      </c>
      <c r="H342" s="5">
        <v>2080000</v>
      </c>
      <c r="I342" s="3" t="s">
        <v>1734</v>
      </c>
      <c r="J342" s="3" t="s">
        <v>2836</v>
      </c>
      <c r="K342" s="3" t="s">
        <v>1736</v>
      </c>
      <c r="L342" s="3" t="s">
        <v>2837</v>
      </c>
    </row>
    <row r="343" spans="1:12" x14ac:dyDescent="0.3">
      <c r="A343" s="3" t="s">
        <v>537</v>
      </c>
      <c r="B343" s="3" t="s">
        <v>2572</v>
      </c>
      <c r="C343" s="3" t="s">
        <v>1746</v>
      </c>
      <c r="D343" s="3">
        <v>32</v>
      </c>
      <c r="E343" s="3" t="s">
        <v>1849</v>
      </c>
      <c r="F343" s="3" t="s">
        <v>1850</v>
      </c>
      <c r="G343" s="3" t="s">
        <v>1741</v>
      </c>
      <c r="H343" s="5">
        <v>880000</v>
      </c>
      <c r="I343" s="3" t="s">
        <v>1734</v>
      </c>
      <c r="J343" s="3" t="s">
        <v>2838</v>
      </c>
      <c r="K343" s="3" t="s">
        <v>1743</v>
      </c>
      <c r="L343" s="3" t="s">
        <v>2839</v>
      </c>
    </row>
    <row r="344" spans="1:12" x14ac:dyDescent="0.3">
      <c r="A344" s="3" t="s">
        <v>374</v>
      </c>
      <c r="B344" s="3" t="s">
        <v>2840</v>
      </c>
      <c r="C344" s="3" t="s">
        <v>1746</v>
      </c>
      <c r="D344" s="3">
        <v>38</v>
      </c>
      <c r="E344" s="3" t="s">
        <v>1774</v>
      </c>
      <c r="F344" s="3" t="s">
        <v>1775</v>
      </c>
      <c r="G344" s="3" t="s">
        <v>1825</v>
      </c>
      <c r="H344" s="5">
        <v>610000</v>
      </c>
      <c r="I344" s="3" t="s">
        <v>1734</v>
      </c>
      <c r="J344" s="3" t="s">
        <v>2841</v>
      </c>
      <c r="K344" s="3" t="s">
        <v>1736</v>
      </c>
      <c r="L344" s="3" t="s">
        <v>2842</v>
      </c>
    </row>
    <row r="345" spans="1:12" x14ac:dyDescent="0.3">
      <c r="A345" s="3" t="s">
        <v>768</v>
      </c>
      <c r="B345" s="3" t="s">
        <v>1927</v>
      </c>
      <c r="C345" s="3" t="s">
        <v>1746</v>
      </c>
      <c r="D345" s="3">
        <v>54</v>
      </c>
      <c r="E345" s="3" t="s">
        <v>1783</v>
      </c>
      <c r="F345" s="3" t="s">
        <v>1784</v>
      </c>
      <c r="G345" s="3" t="s">
        <v>1733</v>
      </c>
      <c r="H345" s="5">
        <v>2300000</v>
      </c>
      <c r="I345" s="3" t="s">
        <v>1734</v>
      </c>
      <c r="J345" s="3" t="s">
        <v>2843</v>
      </c>
      <c r="K345" s="3" t="s">
        <v>1743</v>
      </c>
      <c r="L345" s="3" t="s">
        <v>2844</v>
      </c>
    </row>
    <row r="346" spans="1:12" x14ac:dyDescent="0.3">
      <c r="A346" s="3" t="s">
        <v>2845</v>
      </c>
      <c r="B346" s="3" t="s">
        <v>2846</v>
      </c>
      <c r="C346" s="3" t="s">
        <v>1746</v>
      </c>
      <c r="D346" s="3">
        <v>48</v>
      </c>
      <c r="E346" s="3" t="s">
        <v>1902</v>
      </c>
      <c r="F346" s="3" t="s">
        <v>1775</v>
      </c>
      <c r="G346" s="3" t="s">
        <v>1868</v>
      </c>
      <c r="H346" s="5">
        <v>510000</v>
      </c>
      <c r="I346" s="3" t="s">
        <v>1734</v>
      </c>
      <c r="J346" s="3" t="s">
        <v>2847</v>
      </c>
      <c r="K346" s="3" t="s">
        <v>1743</v>
      </c>
      <c r="L346" s="3" t="s">
        <v>2848</v>
      </c>
    </row>
    <row r="347" spans="1:12" x14ac:dyDescent="0.3">
      <c r="A347" s="3" t="s">
        <v>747</v>
      </c>
      <c r="B347" s="3" t="s">
        <v>2849</v>
      </c>
      <c r="C347" s="3" t="s">
        <v>1730</v>
      </c>
      <c r="D347" s="3">
        <v>62</v>
      </c>
      <c r="E347" s="3" t="s">
        <v>1774</v>
      </c>
      <c r="F347" s="3" t="s">
        <v>1775</v>
      </c>
      <c r="G347" s="3" t="s">
        <v>1754</v>
      </c>
      <c r="H347" s="5">
        <v>1130000</v>
      </c>
      <c r="I347" s="3" t="s">
        <v>1734</v>
      </c>
      <c r="J347" s="3" t="s">
        <v>2850</v>
      </c>
      <c r="K347" s="3" t="s">
        <v>1736</v>
      </c>
      <c r="L347" s="3" t="s">
        <v>2851</v>
      </c>
    </row>
    <row r="348" spans="1:12" x14ac:dyDescent="0.3">
      <c r="A348" s="3" t="s">
        <v>2852</v>
      </c>
      <c r="B348" s="3" t="s">
        <v>2853</v>
      </c>
      <c r="C348" s="3" t="s">
        <v>1730</v>
      </c>
      <c r="D348" s="3">
        <v>37</v>
      </c>
      <c r="E348" s="3" t="s">
        <v>2098</v>
      </c>
      <c r="F348" s="3" t="s">
        <v>2099</v>
      </c>
      <c r="G348" s="3" t="s">
        <v>1754</v>
      </c>
      <c r="H348" s="5">
        <v>1700000</v>
      </c>
      <c r="I348" s="3" t="s">
        <v>1734</v>
      </c>
      <c r="J348" s="3" t="s">
        <v>2854</v>
      </c>
      <c r="K348" s="3" t="s">
        <v>1736</v>
      </c>
      <c r="L348" s="3" t="s">
        <v>2855</v>
      </c>
    </row>
    <row r="349" spans="1:12" x14ac:dyDescent="0.3">
      <c r="A349" s="3" t="s">
        <v>2856</v>
      </c>
      <c r="B349" s="3" t="s">
        <v>1959</v>
      </c>
      <c r="C349" s="3" t="s">
        <v>1746</v>
      </c>
      <c r="D349" s="3">
        <v>51</v>
      </c>
      <c r="E349" s="3" t="s">
        <v>1789</v>
      </c>
      <c r="F349" s="3" t="s">
        <v>1790</v>
      </c>
      <c r="G349" s="3" t="s">
        <v>1754</v>
      </c>
      <c r="H349" s="5">
        <v>1060000</v>
      </c>
      <c r="I349" s="3" t="s">
        <v>1734</v>
      </c>
      <c r="J349" s="3" t="s">
        <v>2857</v>
      </c>
      <c r="K349" s="3" t="s">
        <v>1736</v>
      </c>
      <c r="L349" s="3" t="s">
        <v>2858</v>
      </c>
    </row>
    <row r="350" spans="1:12" x14ac:dyDescent="0.3">
      <c r="A350" s="3" t="s">
        <v>1336</v>
      </c>
      <c r="B350" s="3" t="s">
        <v>2859</v>
      </c>
      <c r="C350" s="3" t="s">
        <v>1746</v>
      </c>
      <c r="D350" s="3">
        <v>37</v>
      </c>
      <c r="E350" s="3" t="s">
        <v>1789</v>
      </c>
      <c r="F350" s="3" t="s">
        <v>1790</v>
      </c>
      <c r="G350" s="3" t="s">
        <v>1733</v>
      </c>
      <c r="H350" s="5">
        <v>1320000</v>
      </c>
      <c r="I350" s="3" t="s">
        <v>1734</v>
      </c>
      <c r="J350" s="3" t="s">
        <v>2860</v>
      </c>
      <c r="K350" s="3" t="s">
        <v>1743</v>
      </c>
      <c r="L350" s="3" t="s">
        <v>2861</v>
      </c>
    </row>
    <row r="351" spans="1:12" x14ac:dyDescent="0.3">
      <c r="A351" s="3" t="s">
        <v>899</v>
      </c>
      <c r="B351" s="3" t="s">
        <v>2862</v>
      </c>
      <c r="C351" s="3" t="s">
        <v>1746</v>
      </c>
      <c r="D351" s="3">
        <v>36</v>
      </c>
      <c r="E351" s="3" t="s">
        <v>1774</v>
      </c>
      <c r="F351" s="3" t="s">
        <v>1775</v>
      </c>
      <c r="G351" s="3" t="s">
        <v>1770</v>
      </c>
      <c r="H351" s="5">
        <v>1450000</v>
      </c>
      <c r="I351" s="3" t="s">
        <v>1734</v>
      </c>
      <c r="J351" s="3" t="s">
        <v>2863</v>
      </c>
      <c r="K351" s="3" t="s">
        <v>1736</v>
      </c>
      <c r="L351" s="3" t="s">
        <v>2864</v>
      </c>
    </row>
    <row r="352" spans="1:12" x14ac:dyDescent="0.3">
      <c r="A352" s="3" t="s">
        <v>828</v>
      </c>
      <c r="B352" s="3" t="s">
        <v>2865</v>
      </c>
      <c r="C352" s="3" t="s">
        <v>1746</v>
      </c>
      <c r="D352" s="3">
        <v>52</v>
      </c>
      <c r="E352" s="3" t="s">
        <v>1924</v>
      </c>
      <c r="F352" s="3" t="s">
        <v>1784</v>
      </c>
      <c r="G352" s="3" t="s">
        <v>1825</v>
      </c>
      <c r="H352" s="5">
        <v>910000</v>
      </c>
      <c r="I352" s="3" t="s">
        <v>1734</v>
      </c>
      <c r="J352" s="3" t="s">
        <v>2866</v>
      </c>
      <c r="K352" s="3" t="s">
        <v>1736</v>
      </c>
      <c r="L352" s="3" t="s">
        <v>2867</v>
      </c>
    </row>
    <row r="353" spans="1:12" x14ac:dyDescent="0.3">
      <c r="A353" s="3" t="s">
        <v>2868</v>
      </c>
      <c r="B353" s="3" t="s">
        <v>2869</v>
      </c>
      <c r="C353" s="3" t="s">
        <v>1746</v>
      </c>
      <c r="D353" s="3">
        <v>21</v>
      </c>
      <c r="E353" s="3" t="s">
        <v>1862</v>
      </c>
      <c r="F353" s="3" t="s">
        <v>1863</v>
      </c>
      <c r="G353" s="3" t="s">
        <v>1825</v>
      </c>
      <c r="H353" s="5">
        <v>480000</v>
      </c>
      <c r="I353" s="3" t="s">
        <v>1734</v>
      </c>
      <c r="J353" s="3" t="s">
        <v>2870</v>
      </c>
      <c r="K353" s="3" t="s">
        <v>1736</v>
      </c>
      <c r="L353" s="3" t="s">
        <v>2871</v>
      </c>
    </row>
    <row r="354" spans="1:12" x14ac:dyDescent="0.3">
      <c r="A354" s="3" t="s">
        <v>989</v>
      </c>
      <c r="B354" s="3" t="s">
        <v>2815</v>
      </c>
      <c r="C354" s="3" t="s">
        <v>1730</v>
      </c>
      <c r="D354" s="3">
        <v>56</v>
      </c>
      <c r="E354" s="3" t="s">
        <v>1823</v>
      </c>
      <c r="F354" s="3" t="s">
        <v>1824</v>
      </c>
      <c r="G354" s="3" t="s">
        <v>1754</v>
      </c>
      <c r="H354" s="5">
        <v>1390000</v>
      </c>
      <c r="I354" s="3" t="s">
        <v>1734</v>
      </c>
      <c r="J354" s="3" t="s">
        <v>2872</v>
      </c>
      <c r="K354" s="3" t="s">
        <v>1743</v>
      </c>
      <c r="L354" s="3" t="s">
        <v>2873</v>
      </c>
    </row>
    <row r="355" spans="1:12" x14ac:dyDescent="0.3">
      <c r="A355" s="3" t="s">
        <v>782</v>
      </c>
      <c r="B355" s="3" t="s">
        <v>2811</v>
      </c>
      <c r="C355" s="3" t="s">
        <v>1746</v>
      </c>
      <c r="D355" s="3">
        <v>32</v>
      </c>
      <c r="E355" s="3" t="s">
        <v>1753</v>
      </c>
      <c r="F355" s="3" t="s">
        <v>1740</v>
      </c>
      <c r="G355" s="3" t="s">
        <v>1754</v>
      </c>
      <c r="H355" s="5">
        <v>1490000</v>
      </c>
      <c r="I355" s="3" t="s">
        <v>1734</v>
      </c>
      <c r="J355" s="3" t="s">
        <v>2874</v>
      </c>
      <c r="K355" s="3" t="s">
        <v>1736</v>
      </c>
      <c r="L355" s="3" t="s">
        <v>2875</v>
      </c>
    </row>
    <row r="356" spans="1:12" x14ac:dyDescent="0.3">
      <c r="A356" s="3" t="s">
        <v>1506</v>
      </c>
      <c r="B356" s="3" t="s">
        <v>2876</v>
      </c>
      <c r="C356" s="3" t="s">
        <v>1746</v>
      </c>
      <c r="D356" s="3">
        <v>54</v>
      </c>
      <c r="E356" s="3" t="s">
        <v>1774</v>
      </c>
      <c r="F356" s="3" t="s">
        <v>1775</v>
      </c>
      <c r="G356" s="3" t="s">
        <v>1845</v>
      </c>
      <c r="H356" s="5">
        <v>340000</v>
      </c>
      <c r="I356" s="3" t="s">
        <v>1734</v>
      </c>
      <c r="J356" s="3" t="s">
        <v>2877</v>
      </c>
      <c r="K356" s="3" t="s">
        <v>1743</v>
      </c>
      <c r="L356" s="3" t="s">
        <v>2878</v>
      </c>
    </row>
    <row r="357" spans="1:12" x14ac:dyDescent="0.3">
      <c r="A357" s="3" t="s">
        <v>758</v>
      </c>
      <c r="B357" s="3" t="s">
        <v>2879</v>
      </c>
      <c r="C357" s="3" t="s">
        <v>1746</v>
      </c>
      <c r="D357" s="3">
        <v>52</v>
      </c>
      <c r="E357" s="3" t="s">
        <v>1924</v>
      </c>
      <c r="F357" s="3" t="s">
        <v>1784</v>
      </c>
      <c r="G357" s="3" t="s">
        <v>1845</v>
      </c>
      <c r="H357" s="5">
        <v>400000</v>
      </c>
      <c r="I357" s="3" t="s">
        <v>1734</v>
      </c>
      <c r="J357" s="3" t="s">
        <v>2880</v>
      </c>
      <c r="K357" s="3" t="s">
        <v>1743</v>
      </c>
      <c r="L357" s="3" t="s">
        <v>2881</v>
      </c>
    </row>
    <row r="358" spans="1:12" x14ac:dyDescent="0.3">
      <c r="A358" s="3" t="s">
        <v>1381</v>
      </c>
      <c r="B358" s="3" t="s">
        <v>2467</v>
      </c>
      <c r="C358" s="3" t="s">
        <v>1746</v>
      </c>
      <c r="D358" s="3">
        <v>46</v>
      </c>
      <c r="E358" s="3" t="s">
        <v>1924</v>
      </c>
      <c r="F358" s="3" t="s">
        <v>1784</v>
      </c>
      <c r="G358" s="3" t="s">
        <v>1733</v>
      </c>
      <c r="H358" s="5">
        <v>2070000</v>
      </c>
      <c r="I358" s="3" t="s">
        <v>1734</v>
      </c>
      <c r="J358" s="3" t="s">
        <v>2882</v>
      </c>
      <c r="K358" s="3" t="s">
        <v>1736</v>
      </c>
      <c r="L358" s="3" t="s">
        <v>2883</v>
      </c>
    </row>
    <row r="359" spans="1:12" x14ac:dyDescent="0.3">
      <c r="A359" s="3" t="s">
        <v>2884</v>
      </c>
      <c r="B359" s="3" t="s">
        <v>2792</v>
      </c>
      <c r="C359" s="3" t="s">
        <v>1746</v>
      </c>
      <c r="D359" s="3">
        <v>23</v>
      </c>
      <c r="E359" s="3" t="s">
        <v>1779</v>
      </c>
      <c r="F359" s="3" t="s">
        <v>1779</v>
      </c>
      <c r="G359" s="3" t="s">
        <v>1825</v>
      </c>
      <c r="H359" s="5">
        <v>1090000</v>
      </c>
      <c r="I359" s="3" t="s">
        <v>1734</v>
      </c>
      <c r="J359" s="3" t="s">
        <v>2885</v>
      </c>
      <c r="K359" s="3" t="s">
        <v>1736</v>
      </c>
      <c r="L359" s="3" t="s">
        <v>2886</v>
      </c>
    </row>
    <row r="360" spans="1:12" x14ac:dyDescent="0.3">
      <c r="A360" s="3" t="s">
        <v>2887</v>
      </c>
      <c r="B360" s="3" t="s">
        <v>2888</v>
      </c>
      <c r="C360" s="3" t="s">
        <v>1746</v>
      </c>
      <c r="D360" s="3">
        <v>21</v>
      </c>
      <c r="E360" s="3" t="s">
        <v>1849</v>
      </c>
      <c r="F360" s="3" t="s">
        <v>1850</v>
      </c>
      <c r="G360" s="3" t="s">
        <v>1845</v>
      </c>
      <c r="H360" s="5">
        <v>850000</v>
      </c>
      <c r="I360" s="3" t="s">
        <v>1734</v>
      </c>
      <c r="J360" s="3" t="s">
        <v>2889</v>
      </c>
      <c r="K360" s="3" t="s">
        <v>1736</v>
      </c>
      <c r="L360" s="3" t="s">
        <v>2890</v>
      </c>
    </row>
    <row r="361" spans="1:12" x14ac:dyDescent="0.3">
      <c r="A361" s="3" t="s">
        <v>1078</v>
      </c>
      <c r="B361" s="3" t="s">
        <v>2891</v>
      </c>
      <c r="C361" s="3" t="s">
        <v>1730</v>
      </c>
      <c r="D361" s="3">
        <v>23</v>
      </c>
      <c r="E361" s="3" t="s">
        <v>1753</v>
      </c>
      <c r="F361" s="3" t="s">
        <v>1740</v>
      </c>
      <c r="G361" s="3" t="s">
        <v>1754</v>
      </c>
      <c r="H361" s="5">
        <v>850000</v>
      </c>
      <c r="I361" s="3" t="s">
        <v>1734</v>
      </c>
      <c r="J361" s="3" t="s">
        <v>2892</v>
      </c>
      <c r="K361" s="3" t="s">
        <v>1736</v>
      </c>
      <c r="L361" s="3" t="s">
        <v>2893</v>
      </c>
    </row>
    <row r="362" spans="1:12" x14ac:dyDescent="0.3">
      <c r="A362" s="3" t="s">
        <v>784</v>
      </c>
      <c r="B362" s="3" t="s">
        <v>1977</v>
      </c>
      <c r="C362" s="3" t="s">
        <v>1730</v>
      </c>
      <c r="D362" s="3">
        <v>37</v>
      </c>
      <c r="E362" s="3" t="s">
        <v>1902</v>
      </c>
      <c r="F362" s="3" t="s">
        <v>1775</v>
      </c>
      <c r="G362" s="3" t="s">
        <v>1754</v>
      </c>
      <c r="H362" s="5">
        <v>1660000</v>
      </c>
      <c r="I362" s="3" t="s">
        <v>1734</v>
      </c>
      <c r="J362" s="3" t="s">
        <v>2894</v>
      </c>
      <c r="K362" s="3" t="s">
        <v>1736</v>
      </c>
      <c r="L362" s="3" t="s">
        <v>2895</v>
      </c>
    </row>
    <row r="363" spans="1:12" x14ac:dyDescent="0.3">
      <c r="A363" s="3" t="s">
        <v>549</v>
      </c>
      <c r="B363" s="3" t="s">
        <v>2575</v>
      </c>
      <c r="C363" s="3" t="s">
        <v>1746</v>
      </c>
      <c r="D363" s="3">
        <v>21</v>
      </c>
      <c r="E363" s="3" t="s">
        <v>1849</v>
      </c>
      <c r="F363" s="3" t="s">
        <v>1850</v>
      </c>
      <c r="G363" s="3" t="s">
        <v>1770</v>
      </c>
      <c r="H363" s="5">
        <v>2150000</v>
      </c>
      <c r="I363" s="3" t="s">
        <v>1734</v>
      </c>
      <c r="J363" s="3" t="s">
        <v>2896</v>
      </c>
      <c r="K363" s="3" t="s">
        <v>1736</v>
      </c>
      <c r="L363" s="3" t="s">
        <v>2897</v>
      </c>
    </row>
    <row r="364" spans="1:12" x14ac:dyDescent="0.3">
      <c r="A364" s="3" t="s">
        <v>2898</v>
      </c>
      <c r="B364" s="3" t="s">
        <v>2899</v>
      </c>
      <c r="C364" s="3" t="s">
        <v>1746</v>
      </c>
      <c r="D364" s="3">
        <v>51</v>
      </c>
      <c r="E364" s="3" t="s">
        <v>1862</v>
      </c>
      <c r="F364" s="3" t="s">
        <v>1863</v>
      </c>
      <c r="G364" s="3" t="s">
        <v>1754</v>
      </c>
      <c r="H364" s="5">
        <v>1120000</v>
      </c>
      <c r="I364" s="3" t="s">
        <v>1734</v>
      </c>
      <c r="J364" s="3" t="s">
        <v>2900</v>
      </c>
      <c r="K364" s="3" t="s">
        <v>1736</v>
      </c>
      <c r="L364" s="3" t="s">
        <v>2901</v>
      </c>
    </row>
    <row r="365" spans="1:12" x14ac:dyDescent="0.3">
      <c r="A365" s="3" t="s">
        <v>561</v>
      </c>
      <c r="B365" s="3" t="s">
        <v>2902</v>
      </c>
      <c r="C365" s="3" t="s">
        <v>1730</v>
      </c>
      <c r="D365" s="3">
        <v>21</v>
      </c>
      <c r="E365" s="3" t="s">
        <v>1763</v>
      </c>
      <c r="F365" s="3" t="s">
        <v>1764</v>
      </c>
      <c r="G365" s="3" t="s">
        <v>1733</v>
      </c>
      <c r="H365" s="5">
        <v>1970000</v>
      </c>
      <c r="I365" s="3" t="s">
        <v>1734</v>
      </c>
      <c r="J365" s="3" t="s">
        <v>2903</v>
      </c>
      <c r="K365" s="3" t="s">
        <v>1736</v>
      </c>
      <c r="L365" s="3" t="s">
        <v>2904</v>
      </c>
    </row>
    <row r="366" spans="1:12" x14ac:dyDescent="0.3">
      <c r="A366" s="3" t="s">
        <v>1631</v>
      </c>
      <c r="B366" s="3" t="s">
        <v>2164</v>
      </c>
      <c r="C366" s="3" t="s">
        <v>1746</v>
      </c>
      <c r="D366" s="3">
        <v>32</v>
      </c>
      <c r="E366" s="3" t="s">
        <v>1862</v>
      </c>
      <c r="F366" s="3" t="s">
        <v>1863</v>
      </c>
      <c r="G366" s="3" t="s">
        <v>1733</v>
      </c>
      <c r="H366" s="5">
        <v>2610000</v>
      </c>
      <c r="I366" s="3" t="s">
        <v>1794</v>
      </c>
      <c r="J366" s="3" t="s">
        <v>2905</v>
      </c>
      <c r="K366" s="3" t="s">
        <v>1736</v>
      </c>
      <c r="L366" s="3" t="s">
        <v>2906</v>
      </c>
    </row>
    <row r="367" spans="1:12" x14ac:dyDescent="0.3">
      <c r="A367" s="3" t="s">
        <v>982</v>
      </c>
      <c r="B367" s="3" t="s">
        <v>2907</v>
      </c>
      <c r="C367" s="3" t="s">
        <v>1746</v>
      </c>
      <c r="D367" s="3">
        <v>39</v>
      </c>
      <c r="E367" s="3" t="s">
        <v>1814</v>
      </c>
      <c r="F367" s="3" t="s">
        <v>1815</v>
      </c>
      <c r="G367" s="3" t="s">
        <v>1741</v>
      </c>
      <c r="H367" s="5">
        <v>710000</v>
      </c>
      <c r="I367" s="3" t="s">
        <v>1734</v>
      </c>
      <c r="J367" s="3" t="s">
        <v>2908</v>
      </c>
      <c r="K367" s="3" t="s">
        <v>1743</v>
      </c>
      <c r="L367" s="3" t="s">
        <v>2909</v>
      </c>
    </row>
    <row r="368" spans="1:12" x14ac:dyDescent="0.3">
      <c r="A368" s="3" t="s">
        <v>2910</v>
      </c>
      <c r="B368" s="3" t="s">
        <v>2011</v>
      </c>
      <c r="C368" s="3" t="s">
        <v>1746</v>
      </c>
      <c r="D368" s="3">
        <v>47</v>
      </c>
      <c r="E368" s="3" t="s">
        <v>1849</v>
      </c>
      <c r="F368" s="3" t="s">
        <v>1850</v>
      </c>
      <c r="G368" s="3" t="s">
        <v>1749</v>
      </c>
      <c r="H368" s="5">
        <v>1240000</v>
      </c>
      <c r="I368" s="3" t="s">
        <v>1734</v>
      </c>
      <c r="J368" s="3" t="s">
        <v>2911</v>
      </c>
      <c r="K368" s="3" t="s">
        <v>1736</v>
      </c>
      <c r="L368" s="3" t="s">
        <v>2912</v>
      </c>
    </row>
    <row r="369" spans="1:12" x14ac:dyDescent="0.3">
      <c r="A369" s="3" t="s">
        <v>1559</v>
      </c>
      <c r="B369" s="3" t="s">
        <v>2913</v>
      </c>
      <c r="C369" s="3" t="s">
        <v>1730</v>
      </c>
      <c r="D369" s="3">
        <v>21</v>
      </c>
      <c r="E369" s="3" t="s">
        <v>1753</v>
      </c>
      <c r="F369" s="3" t="s">
        <v>1740</v>
      </c>
      <c r="G369" s="3" t="s">
        <v>1754</v>
      </c>
      <c r="H369" s="5">
        <v>1430000</v>
      </c>
      <c r="I369" s="3" t="s">
        <v>1734</v>
      </c>
      <c r="J369" s="3" t="s">
        <v>2914</v>
      </c>
      <c r="K369" s="3" t="s">
        <v>1736</v>
      </c>
      <c r="L369" s="3" t="s">
        <v>2915</v>
      </c>
    </row>
    <row r="370" spans="1:12" x14ac:dyDescent="0.3">
      <c r="A370" s="3" t="s">
        <v>640</v>
      </c>
      <c r="B370" s="3" t="s">
        <v>2916</v>
      </c>
      <c r="C370" s="3" t="s">
        <v>1746</v>
      </c>
      <c r="D370" s="3">
        <v>34</v>
      </c>
      <c r="E370" s="3" t="s">
        <v>1872</v>
      </c>
      <c r="F370" s="3" t="s">
        <v>1863</v>
      </c>
      <c r="G370" s="3" t="s">
        <v>1845</v>
      </c>
      <c r="H370" s="5">
        <v>680000</v>
      </c>
      <c r="I370" s="3" t="s">
        <v>1734</v>
      </c>
      <c r="J370" s="3" t="s">
        <v>2917</v>
      </c>
      <c r="K370" s="3" t="s">
        <v>1736</v>
      </c>
      <c r="L370" s="3" t="s">
        <v>2918</v>
      </c>
    </row>
    <row r="371" spans="1:12" x14ac:dyDescent="0.3">
      <c r="A371" s="3" t="s">
        <v>1407</v>
      </c>
      <c r="B371" s="3" t="s">
        <v>2919</v>
      </c>
      <c r="C371" s="3" t="s">
        <v>1746</v>
      </c>
      <c r="D371" s="3">
        <v>41</v>
      </c>
      <c r="E371" s="3" t="s">
        <v>1779</v>
      </c>
      <c r="F371" s="3" t="s">
        <v>1779</v>
      </c>
      <c r="G371" s="3" t="s">
        <v>1868</v>
      </c>
      <c r="H371" s="5">
        <v>500000</v>
      </c>
      <c r="I371" s="3" t="s">
        <v>1734</v>
      </c>
      <c r="J371" s="3" t="s">
        <v>2920</v>
      </c>
      <c r="K371" s="3" t="s">
        <v>1743</v>
      </c>
      <c r="L371" s="3" t="s">
        <v>2921</v>
      </c>
    </row>
    <row r="372" spans="1:12" x14ac:dyDescent="0.3">
      <c r="A372" s="3" t="s">
        <v>845</v>
      </c>
      <c r="B372" s="3" t="s">
        <v>2922</v>
      </c>
      <c r="C372" s="3" t="s">
        <v>1730</v>
      </c>
      <c r="D372" s="3">
        <v>52</v>
      </c>
      <c r="E372" s="3" t="s">
        <v>1739</v>
      </c>
      <c r="F372" s="3" t="s">
        <v>1740</v>
      </c>
      <c r="G372" s="3" t="s">
        <v>1770</v>
      </c>
      <c r="H372" s="5">
        <v>1140000</v>
      </c>
      <c r="I372" s="3" t="s">
        <v>1734</v>
      </c>
      <c r="J372" s="3" t="s">
        <v>2923</v>
      </c>
      <c r="K372" s="3" t="s">
        <v>1736</v>
      </c>
      <c r="L372" s="3" t="s">
        <v>2924</v>
      </c>
    </row>
    <row r="373" spans="1:12" x14ac:dyDescent="0.3">
      <c r="A373" s="3" t="s">
        <v>2925</v>
      </c>
      <c r="B373" s="3" t="s">
        <v>2926</v>
      </c>
      <c r="C373" s="3" t="s">
        <v>1746</v>
      </c>
      <c r="D373" s="3">
        <v>42</v>
      </c>
      <c r="E373" s="3" t="s">
        <v>1769</v>
      </c>
      <c r="F373" s="3" t="s">
        <v>1769</v>
      </c>
      <c r="G373" s="3" t="s">
        <v>1733</v>
      </c>
      <c r="H373" s="5">
        <v>1190000</v>
      </c>
      <c r="I373" s="3" t="s">
        <v>1734</v>
      </c>
      <c r="J373" s="3" t="s">
        <v>2927</v>
      </c>
      <c r="K373" s="3" t="s">
        <v>1736</v>
      </c>
      <c r="L373" s="3" t="s">
        <v>2928</v>
      </c>
    </row>
    <row r="374" spans="1:12" x14ac:dyDescent="0.3">
      <c r="A374" s="3" t="s">
        <v>975</v>
      </c>
      <c r="B374" s="3" t="s">
        <v>2167</v>
      </c>
      <c r="C374" s="3" t="s">
        <v>1730</v>
      </c>
      <c r="D374" s="3">
        <v>47</v>
      </c>
      <c r="E374" s="3" t="s">
        <v>1731</v>
      </c>
      <c r="F374" s="3" t="s">
        <v>1732</v>
      </c>
      <c r="G374" s="3" t="s">
        <v>1754</v>
      </c>
      <c r="H374" s="5">
        <v>1310000</v>
      </c>
      <c r="I374" s="3" t="s">
        <v>1734</v>
      </c>
      <c r="J374" s="3" t="s">
        <v>2929</v>
      </c>
      <c r="K374" s="3" t="s">
        <v>1736</v>
      </c>
      <c r="L374" s="3" t="s">
        <v>2930</v>
      </c>
    </row>
    <row r="375" spans="1:12" x14ac:dyDescent="0.3">
      <c r="A375" s="3" t="s">
        <v>279</v>
      </c>
      <c r="B375" s="3" t="s">
        <v>2931</v>
      </c>
      <c r="C375" s="3" t="s">
        <v>1746</v>
      </c>
      <c r="D375" s="3">
        <v>55</v>
      </c>
      <c r="E375" s="3" t="s">
        <v>1814</v>
      </c>
      <c r="F375" s="3" t="s">
        <v>1815</v>
      </c>
      <c r="G375" s="3" t="s">
        <v>1868</v>
      </c>
      <c r="H375" s="5">
        <v>720000</v>
      </c>
      <c r="I375" s="3" t="s">
        <v>1734</v>
      </c>
      <c r="J375" s="3" t="s">
        <v>2932</v>
      </c>
      <c r="K375" s="3" t="s">
        <v>1736</v>
      </c>
      <c r="L375" s="3" t="s">
        <v>2933</v>
      </c>
    </row>
    <row r="376" spans="1:12" x14ac:dyDescent="0.3">
      <c r="A376" s="3" t="s">
        <v>720</v>
      </c>
      <c r="B376" s="3" t="s">
        <v>2934</v>
      </c>
      <c r="C376" s="3" t="s">
        <v>1730</v>
      </c>
      <c r="D376" s="3">
        <v>47</v>
      </c>
      <c r="E376" s="3" t="s">
        <v>1823</v>
      </c>
      <c r="F376" s="3" t="s">
        <v>1824</v>
      </c>
      <c r="G376" s="3" t="s">
        <v>1845</v>
      </c>
      <c r="H376" s="5">
        <v>700000</v>
      </c>
      <c r="I376" s="3" t="s">
        <v>1734</v>
      </c>
      <c r="J376" s="3" t="s">
        <v>2935</v>
      </c>
      <c r="K376" s="3" t="s">
        <v>1736</v>
      </c>
      <c r="L376" s="3" t="s">
        <v>2936</v>
      </c>
    </row>
    <row r="377" spans="1:12" x14ac:dyDescent="0.3">
      <c r="A377" s="3" t="s">
        <v>2937</v>
      </c>
      <c r="B377" s="3" t="s">
        <v>2938</v>
      </c>
      <c r="C377" s="3" t="s">
        <v>1730</v>
      </c>
      <c r="D377" s="3">
        <v>49</v>
      </c>
      <c r="E377" s="3" t="s">
        <v>1867</v>
      </c>
      <c r="F377" s="3" t="s">
        <v>1764</v>
      </c>
      <c r="G377" s="3" t="s">
        <v>1754</v>
      </c>
      <c r="H377" s="5">
        <v>1270000</v>
      </c>
      <c r="I377" s="3" t="s">
        <v>1734</v>
      </c>
      <c r="J377" s="3" t="s">
        <v>2939</v>
      </c>
      <c r="K377" s="3" t="s">
        <v>1736</v>
      </c>
      <c r="L377" s="3" t="s">
        <v>2940</v>
      </c>
    </row>
    <row r="378" spans="1:12" x14ac:dyDescent="0.3">
      <c r="A378" s="3" t="s">
        <v>2941</v>
      </c>
      <c r="B378" s="3" t="s">
        <v>2167</v>
      </c>
      <c r="C378" s="3" t="s">
        <v>1730</v>
      </c>
      <c r="D378" s="3">
        <v>44</v>
      </c>
      <c r="E378" s="3" t="s">
        <v>2098</v>
      </c>
      <c r="F378" s="3" t="s">
        <v>2099</v>
      </c>
      <c r="G378" s="3" t="s">
        <v>1733</v>
      </c>
      <c r="H378" s="5">
        <v>2570000</v>
      </c>
      <c r="I378" s="3" t="s">
        <v>1734</v>
      </c>
      <c r="J378" s="3" t="s">
        <v>2942</v>
      </c>
      <c r="K378" s="3" t="s">
        <v>1736</v>
      </c>
      <c r="L378" s="3" t="s">
        <v>2943</v>
      </c>
    </row>
    <row r="379" spans="1:12" x14ac:dyDescent="0.3">
      <c r="A379" s="3" t="s">
        <v>1302</v>
      </c>
      <c r="B379" s="3" t="s">
        <v>2944</v>
      </c>
      <c r="C379" s="3" t="s">
        <v>1746</v>
      </c>
      <c r="D379" s="3">
        <v>36</v>
      </c>
      <c r="E379" s="3" t="s">
        <v>1774</v>
      </c>
      <c r="F379" s="3" t="s">
        <v>1775</v>
      </c>
      <c r="G379" s="3" t="s">
        <v>1845</v>
      </c>
      <c r="H379" s="5">
        <v>710000</v>
      </c>
      <c r="I379" s="3" t="s">
        <v>1734</v>
      </c>
      <c r="J379" s="3" t="s">
        <v>2945</v>
      </c>
      <c r="K379" s="3" t="s">
        <v>1736</v>
      </c>
      <c r="L379" s="3" t="s">
        <v>2946</v>
      </c>
    </row>
    <row r="380" spans="1:12" x14ac:dyDescent="0.3">
      <c r="A380" s="3" t="s">
        <v>664</v>
      </c>
      <c r="B380" s="3" t="s">
        <v>2676</v>
      </c>
      <c r="C380" s="3" t="s">
        <v>1746</v>
      </c>
      <c r="D380" s="3">
        <v>41</v>
      </c>
      <c r="E380" s="3" t="s">
        <v>1823</v>
      </c>
      <c r="F380" s="3" t="s">
        <v>1824</v>
      </c>
      <c r="G380" s="3" t="s">
        <v>1754</v>
      </c>
      <c r="H380" s="5">
        <v>1460000</v>
      </c>
      <c r="I380" s="3" t="s">
        <v>1734</v>
      </c>
      <c r="J380" s="3" t="s">
        <v>2947</v>
      </c>
      <c r="K380" s="3" t="s">
        <v>1736</v>
      </c>
      <c r="L380" s="3" t="s">
        <v>2948</v>
      </c>
    </row>
    <row r="381" spans="1:12" x14ac:dyDescent="0.3">
      <c r="A381" s="3" t="s">
        <v>835</v>
      </c>
      <c r="B381" s="3" t="s">
        <v>2949</v>
      </c>
      <c r="C381" s="3" t="s">
        <v>1746</v>
      </c>
      <c r="D381" s="3">
        <v>39</v>
      </c>
      <c r="E381" s="3" t="s">
        <v>1783</v>
      </c>
      <c r="F381" s="3" t="s">
        <v>1784</v>
      </c>
      <c r="G381" s="3" t="s">
        <v>1754</v>
      </c>
      <c r="H381" s="5">
        <v>1170000</v>
      </c>
      <c r="I381" s="3" t="s">
        <v>1734</v>
      </c>
      <c r="J381" s="3" t="s">
        <v>2950</v>
      </c>
      <c r="K381" s="3" t="s">
        <v>1736</v>
      </c>
      <c r="L381" s="3" t="s">
        <v>2951</v>
      </c>
    </row>
    <row r="382" spans="1:12" x14ac:dyDescent="0.3">
      <c r="A382" s="3" t="s">
        <v>869</v>
      </c>
      <c r="B382" s="3" t="s">
        <v>2821</v>
      </c>
      <c r="C382" s="3" t="s">
        <v>1746</v>
      </c>
      <c r="D382" s="3">
        <v>30</v>
      </c>
      <c r="E382" s="3" t="s">
        <v>2098</v>
      </c>
      <c r="F382" s="3" t="s">
        <v>2099</v>
      </c>
      <c r="G382" s="3" t="s">
        <v>1749</v>
      </c>
      <c r="H382" s="5">
        <v>1970000</v>
      </c>
      <c r="I382" s="3" t="s">
        <v>1734</v>
      </c>
      <c r="J382" s="3" t="s">
        <v>2952</v>
      </c>
      <c r="K382" s="3" t="s">
        <v>1736</v>
      </c>
      <c r="L382" s="3" t="s">
        <v>2953</v>
      </c>
    </row>
    <row r="383" spans="1:12" x14ac:dyDescent="0.3">
      <c r="A383" s="3" t="s">
        <v>2954</v>
      </c>
      <c r="B383" s="3" t="s">
        <v>2955</v>
      </c>
      <c r="C383" s="3" t="s">
        <v>1730</v>
      </c>
      <c r="D383" s="3">
        <v>34</v>
      </c>
      <c r="E383" s="3" t="s">
        <v>1883</v>
      </c>
      <c r="F383" s="3" t="s">
        <v>1884</v>
      </c>
      <c r="G383" s="3" t="s">
        <v>1825</v>
      </c>
      <c r="H383" s="5">
        <v>1050000</v>
      </c>
      <c r="I383" s="3" t="s">
        <v>1734</v>
      </c>
      <c r="J383" s="3" t="s">
        <v>2956</v>
      </c>
      <c r="K383" s="3" t="s">
        <v>1736</v>
      </c>
      <c r="L383" s="3" t="s">
        <v>2957</v>
      </c>
    </row>
    <row r="384" spans="1:12" x14ac:dyDescent="0.3">
      <c r="A384" s="3" t="s">
        <v>345</v>
      </c>
      <c r="B384" s="3" t="s">
        <v>2958</v>
      </c>
      <c r="C384" s="3" t="s">
        <v>1746</v>
      </c>
      <c r="D384" s="3">
        <v>33</v>
      </c>
      <c r="E384" s="3" t="s">
        <v>2098</v>
      </c>
      <c r="F384" s="3" t="s">
        <v>2099</v>
      </c>
      <c r="G384" s="3" t="s">
        <v>1749</v>
      </c>
      <c r="H384" s="5">
        <v>1570000</v>
      </c>
      <c r="I384" s="3" t="s">
        <v>1734</v>
      </c>
      <c r="J384" s="3" t="s">
        <v>2959</v>
      </c>
      <c r="K384" s="3" t="s">
        <v>1743</v>
      </c>
      <c r="L384" s="3" t="s">
        <v>2960</v>
      </c>
    </row>
    <row r="385" spans="1:12" x14ac:dyDescent="0.3">
      <c r="A385" s="3" t="s">
        <v>224</v>
      </c>
      <c r="B385" s="3" t="s">
        <v>2961</v>
      </c>
      <c r="C385" s="3" t="s">
        <v>1730</v>
      </c>
      <c r="D385" s="3">
        <v>22</v>
      </c>
      <c r="E385" s="3" t="s">
        <v>1753</v>
      </c>
      <c r="F385" s="3" t="s">
        <v>1740</v>
      </c>
      <c r="G385" s="3" t="s">
        <v>1754</v>
      </c>
      <c r="H385" s="5">
        <v>1340000</v>
      </c>
      <c r="I385" s="3" t="s">
        <v>1734</v>
      </c>
      <c r="J385" s="3" t="s">
        <v>2962</v>
      </c>
      <c r="K385" s="3" t="s">
        <v>1743</v>
      </c>
      <c r="L385" s="3" t="s">
        <v>2963</v>
      </c>
    </row>
    <row r="386" spans="1:12" x14ac:dyDescent="0.3">
      <c r="A386" s="3" t="s">
        <v>461</v>
      </c>
      <c r="B386" s="3" t="s">
        <v>2964</v>
      </c>
      <c r="C386" s="3" t="s">
        <v>1730</v>
      </c>
      <c r="D386" s="3">
        <v>25</v>
      </c>
      <c r="E386" s="3" t="s">
        <v>2021</v>
      </c>
      <c r="F386" s="3" t="s">
        <v>1798</v>
      </c>
      <c r="G386" s="3" t="s">
        <v>1754</v>
      </c>
      <c r="H386" s="5">
        <v>1220000</v>
      </c>
      <c r="I386" s="3" t="s">
        <v>1734</v>
      </c>
      <c r="J386" s="3" t="s">
        <v>2965</v>
      </c>
      <c r="K386" s="3" t="s">
        <v>1736</v>
      </c>
      <c r="L386" s="3" t="s">
        <v>2966</v>
      </c>
    </row>
    <row r="387" spans="1:12" x14ac:dyDescent="0.3">
      <c r="A387" s="3" t="s">
        <v>2967</v>
      </c>
      <c r="B387" s="3" t="s">
        <v>2968</v>
      </c>
      <c r="C387" s="3" t="s">
        <v>1746</v>
      </c>
      <c r="D387" s="3">
        <v>44</v>
      </c>
      <c r="E387" s="3" t="s">
        <v>1823</v>
      </c>
      <c r="F387" s="3" t="s">
        <v>1824</v>
      </c>
      <c r="G387" s="3" t="s">
        <v>1868</v>
      </c>
      <c r="H387" s="5">
        <v>620000</v>
      </c>
      <c r="I387" s="3" t="s">
        <v>1734</v>
      </c>
      <c r="J387" s="3" t="s">
        <v>2969</v>
      </c>
      <c r="K387" s="3" t="s">
        <v>1736</v>
      </c>
      <c r="L387" s="3" t="s">
        <v>2970</v>
      </c>
    </row>
    <row r="388" spans="1:12" x14ac:dyDescent="0.3">
      <c r="A388" s="3" t="s">
        <v>689</v>
      </c>
      <c r="B388" s="3" t="s">
        <v>2971</v>
      </c>
      <c r="C388" s="3" t="s">
        <v>1746</v>
      </c>
      <c r="D388" s="3">
        <v>34</v>
      </c>
      <c r="E388" s="3" t="s">
        <v>1789</v>
      </c>
      <c r="F388" s="3" t="s">
        <v>1790</v>
      </c>
      <c r="G388" s="3" t="s">
        <v>1754</v>
      </c>
      <c r="H388" s="5">
        <v>620000</v>
      </c>
      <c r="I388" s="3" t="s">
        <v>1734</v>
      </c>
      <c r="J388" s="3" t="s">
        <v>2972</v>
      </c>
      <c r="K388" s="3" t="s">
        <v>1743</v>
      </c>
      <c r="L388" s="3" t="s">
        <v>2973</v>
      </c>
    </row>
    <row r="389" spans="1:12" x14ac:dyDescent="0.3">
      <c r="A389" s="3" t="s">
        <v>1213</v>
      </c>
      <c r="B389" s="3" t="s">
        <v>2008</v>
      </c>
      <c r="C389" s="3" t="s">
        <v>1746</v>
      </c>
      <c r="D389" s="3">
        <v>45</v>
      </c>
      <c r="E389" s="3" t="s">
        <v>1849</v>
      </c>
      <c r="F389" s="3" t="s">
        <v>1850</v>
      </c>
      <c r="G389" s="3" t="s">
        <v>1754</v>
      </c>
      <c r="H389" s="5">
        <v>790000</v>
      </c>
      <c r="I389" s="3" t="s">
        <v>1734</v>
      </c>
      <c r="J389" s="3" t="s">
        <v>2974</v>
      </c>
      <c r="K389" s="3" t="s">
        <v>1736</v>
      </c>
      <c r="L389" s="3" t="s">
        <v>2975</v>
      </c>
    </row>
    <row r="390" spans="1:12" x14ac:dyDescent="0.3">
      <c r="A390" s="3" t="s">
        <v>2976</v>
      </c>
      <c r="B390" s="3" t="s">
        <v>2017</v>
      </c>
      <c r="C390" s="3" t="s">
        <v>1746</v>
      </c>
      <c r="D390" s="3">
        <v>21</v>
      </c>
      <c r="E390" s="3" t="s">
        <v>1814</v>
      </c>
      <c r="F390" s="3" t="s">
        <v>1815</v>
      </c>
      <c r="G390" s="3" t="s">
        <v>1749</v>
      </c>
      <c r="H390" s="5">
        <v>2250000</v>
      </c>
      <c r="I390" s="3" t="s">
        <v>1734</v>
      </c>
      <c r="J390" s="3" t="s">
        <v>2977</v>
      </c>
      <c r="K390" s="3" t="s">
        <v>1736</v>
      </c>
      <c r="L390" s="3" t="s">
        <v>2978</v>
      </c>
    </row>
    <row r="391" spans="1:12" x14ac:dyDescent="0.3">
      <c r="A391" s="3" t="s">
        <v>996</v>
      </c>
      <c r="B391" s="3" t="s">
        <v>2958</v>
      </c>
      <c r="C391" s="3" t="s">
        <v>1746</v>
      </c>
      <c r="D391" s="3">
        <v>30</v>
      </c>
      <c r="E391" s="3" t="s">
        <v>2098</v>
      </c>
      <c r="F391" s="3" t="s">
        <v>2099</v>
      </c>
      <c r="G391" s="3" t="s">
        <v>1770</v>
      </c>
      <c r="H391" s="5">
        <v>2110000</v>
      </c>
      <c r="I391" s="3" t="s">
        <v>1734</v>
      </c>
      <c r="J391" s="3" t="s">
        <v>2979</v>
      </c>
      <c r="K391" s="3" t="s">
        <v>1736</v>
      </c>
      <c r="L391" s="3" t="s">
        <v>2980</v>
      </c>
    </row>
    <row r="392" spans="1:12" x14ac:dyDescent="0.3">
      <c r="A392" s="3" t="s">
        <v>273</v>
      </c>
      <c r="B392" s="3" t="s">
        <v>2981</v>
      </c>
      <c r="C392" s="3" t="s">
        <v>1746</v>
      </c>
      <c r="D392" s="3">
        <v>29</v>
      </c>
      <c r="E392" s="3" t="s">
        <v>1924</v>
      </c>
      <c r="F392" s="3" t="s">
        <v>1784</v>
      </c>
      <c r="G392" s="3" t="s">
        <v>1868</v>
      </c>
      <c r="H392" s="5">
        <v>750000</v>
      </c>
      <c r="I392" s="3" t="s">
        <v>1734</v>
      </c>
      <c r="J392" s="3" t="s">
        <v>2982</v>
      </c>
      <c r="K392" s="3" t="s">
        <v>1736</v>
      </c>
      <c r="L392" s="3" t="s">
        <v>2983</v>
      </c>
    </row>
    <row r="393" spans="1:12" x14ac:dyDescent="0.3">
      <c r="A393" s="3" t="s">
        <v>907</v>
      </c>
      <c r="B393" s="3" t="s">
        <v>2984</v>
      </c>
      <c r="C393" s="3" t="s">
        <v>1746</v>
      </c>
      <c r="D393" s="3">
        <v>35</v>
      </c>
      <c r="E393" s="3" t="s">
        <v>1867</v>
      </c>
      <c r="F393" s="3" t="s">
        <v>1764</v>
      </c>
      <c r="G393" s="3" t="s">
        <v>1825</v>
      </c>
      <c r="H393" s="5">
        <v>570000</v>
      </c>
      <c r="I393" s="3" t="s">
        <v>1734</v>
      </c>
      <c r="J393" s="3" t="s">
        <v>2985</v>
      </c>
      <c r="K393" s="3" t="s">
        <v>1743</v>
      </c>
      <c r="L393" s="3" t="s">
        <v>2986</v>
      </c>
    </row>
    <row r="394" spans="1:12" x14ac:dyDescent="0.3">
      <c r="A394" s="3" t="s">
        <v>421</v>
      </c>
      <c r="B394" s="3" t="s">
        <v>2987</v>
      </c>
      <c r="C394" s="3" t="s">
        <v>1730</v>
      </c>
      <c r="D394" s="3">
        <v>32</v>
      </c>
      <c r="E394" s="3" t="s">
        <v>1769</v>
      </c>
      <c r="F394" s="3" t="s">
        <v>1769</v>
      </c>
      <c r="G394" s="3" t="s">
        <v>1770</v>
      </c>
      <c r="H394" s="5">
        <v>1320000</v>
      </c>
      <c r="I394" s="3" t="s">
        <v>1734</v>
      </c>
      <c r="J394" s="3" t="s">
        <v>2988</v>
      </c>
      <c r="K394" s="3" t="s">
        <v>1736</v>
      </c>
      <c r="L394" s="3" t="s">
        <v>2989</v>
      </c>
    </row>
    <row r="395" spans="1:12" x14ac:dyDescent="0.3">
      <c r="A395" s="3" t="s">
        <v>2990</v>
      </c>
      <c r="B395" s="3" t="s">
        <v>2398</v>
      </c>
      <c r="C395" s="3" t="s">
        <v>1746</v>
      </c>
      <c r="D395" s="3">
        <v>32</v>
      </c>
      <c r="E395" s="3" t="s">
        <v>1797</v>
      </c>
      <c r="F395" s="3" t="s">
        <v>1798</v>
      </c>
      <c r="G395" s="3" t="s">
        <v>1765</v>
      </c>
      <c r="H395" s="5">
        <v>1760000</v>
      </c>
      <c r="I395" s="3" t="s">
        <v>1734</v>
      </c>
      <c r="J395" s="3" t="s">
        <v>2991</v>
      </c>
      <c r="K395" s="3" t="s">
        <v>1736</v>
      </c>
      <c r="L395" s="3" t="s">
        <v>2992</v>
      </c>
    </row>
    <row r="396" spans="1:12" x14ac:dyDescent="0.3">
      <c r="A396" s="3" t="s">
        <v>2993</v>
      </c>
      <c r="B396" s="3" t="s">
        <v>2725</v>
      </c>
      <c r="C396" s="3" t="s">
        <v>1746</v>
      </c>
      <c r="D396" s="3">
        <v>41</v>
      </c>
      <c r="E396" s="3" t="s">
        <v>1758</v>
      </c>
      <c r="F396" s="3" t="s">
        <v>1759</v>
      </c>
      <c r="G396" s="3" t="s">
        <v>1733</v>
      </c>
      <c r="H396" s="5">
        <v>1610000</v>
      </c>
      <c r="I396" s="3" t="s">
        <v>1734</v>
      </c>
      <c r="J396" s="3" t="s">
        <v>2994</v>
      </c>
      <c r="K396" s="3" t="s">
        <v>1736</v>
      </c>
      <c r="L396" s="3" t="s">
        <v>2995</v>
      </c>
    </row>
    <row r="397" spans="1:12" x14ac:dyDescent="0.3">
      <c r="A397" s="3" t="s">
        <v>141</v>
      </c>
      <c r="B397" s="3" t="s">
        <v>2996</v>
      </c>
      <c r="C397" s="3" t="s">
        <v>1746</v>
      </c>
      <c r="D397" s="3">
        <v>24</v>
      </c>
      <c r="E397" s="3" t="s">
        <v>1769</v>
      </c>
      <c r="F397" s="3" t="s">
        <v>1769</v>
      </c>
      <c r="G397" s="3" t="s">
        <v>1825</v>
      </c>
      <c r="H397" s="5">
        <v>600000</v>
      </c>
      <c r="I397" s="3" t="s">
        <v>1734</v>
      </c>
      <c r="J397" s="3" t="s">
        <v>2997</v>
      </c>
      <c r="K397" s="3" t="s">
        <v>1736</v>
      </c>
      <c r="L397" s="3" t="s">
        <v>2998</v>
      </c>
    </row>
    <row r="398" spans="1:12" x14ac:dyDescent="0.3">
      <c r="A398" s="3" t="s">
        <v>756</v>
      </c>
      <c r="B398" s="3" t="s">
        <v>2711</v>
      </c>
      <c r="C398" s="3" t="s">
        <v>1730</v>
      </c>
      <c r="D398" s="3">
        <v>43</v>
      </c>
      <c r="E398" s="3" t="s">
        <v>1789</v>
      </c>
      <c r="F398" s="3" t="s">
        <v>1790</v>
      </c>
      <c r="G398" s="3" t="s">
        <v>1733</v>
      </c>
      <c r="H398" s="5">
        <v>1760000</v>
      </c>
      <c r="I398" s="3" t="s">
        <v>1734</v>
      </c>
      <c r="J398" s="3" t="s">
        <v>2999</v>
      </c>
      <c r="K398" s="3" t="s">
        <v>1736</v>
      </c>
      <c r="L398" s="3" t="s">
        <v>3000</v>
      </c>
    </row>
    <row r="399" spans="1:12" x14ac:dyDescent="0.3">
      <c r="A399" s="3" t="s">
        <v>3001</v>
      </c>
      <c r="B399" s="3" t="s">
        <v>3002</v>
      </c>
      <c r="C399" s="3" t="s">
        <v>1746</v>
      </c>
      <c r="D399" s="3">
        <v>29</v>
      </c>
      <c r="E399" s="3" t="s">
        <v>1940</v>
      </c>
      <c r="F399" s="3" t="s">
        <v>1850</v>
      </c>
      <c r="G399" s="3" t="s">
        <v>1749</v>
      </c>
      <c r="H399" s="5">
        <v>770000</v>
      </c>
      <c r="I399" s="3" t="s">
        <v>1734</v>
      </c>
      <c r="J399" s="3" t="s">
        <v>3003</v>
      </c>
      <c r="K399" s="3" t="s">
        <v>1743</v>
      </c>
      <c r="L399" s="3" t="s">
        <v>3004</v>
      </c>
    </row>
    <row r="400" spans="1:12" x14ac:dyDescent="0.3">
      <c r="A400" s="3" t="s">
        <v>1124</v>
      </c>
      <c r="B400" s="3" t="s">
        <v>2760</v>
      </c>
      <c r="C400" s="3" t="s">
        <v>1746</v>
      </c>
      <c r="D400" s="3">
        <v>43</v>
      </c>
      <c r="E400" s="3" t="s">
        <v>1783</v>
      </c>
      <c r="F400" s="3" t="s">
        <v>1784</v>
      </c>
      <c r="G400" s="3" t="s">
        <v>1770</v>
      </c>
      <c r="H400" s="5">
        <v>2680000</v>
      </c>
      <c r="I400" s="3" t="s">
        <v>1734</v>
      </c>
      <c r="J400" s="3" t="s">
        <v>3005</v>
      </c>
      <c r="K400" s="3" t="s">
        <v>1736</v>
      </c>
      <c r="L400" s="3" t="s">
        <v>3006</v>
      </c>
    </row>
    <row r="401" spans="1:12" x14ac:dyDescent="0.3">
      <c r="A401" s="3" t="s">
        <v>1279</v>
      </c>
      <c r="B401" s="3" t="s">
        <v>3007</v>
      </c>
      <c r="C401" s="3" t="s">
        <v>1730</v>
      </c>
      <c r="D401" s="3">
        <v>36</v>
      </c>
      <c r="E401" s="3" t="s">
        <v>1747</v>
      </c>
      <c r="F401" s="3" t="s">
        <v>1748</v>
      </c>
      <c r="G401" s="3" t="s">
        <v>1754</v>
      </c>
      <c r="H401" s="5">
        <v>590000</v>
      </c>
      <c r="I401" s="3" t="s">
        <v>1734</v>
      </c>
      <c r="J401" s="3" t="s">
        <v>3008</v>
      </c>
      <c r="K401" s="3" t="s">
        <v>1736</v>
      </c>
      <c r="L401" s="3" t="s">
        <v>3009</v>
      </c>
    </row>
    <row r="402" spans="1:12" x14ac:dyDescent="0.3">
      <c r="A402" s="3" t="s">
        <v>682</v>
      </c>
      <c r="B402" s="3" t="s">
        <v>2064</v>
      </c>
      <c r="C402" s="3" t="s">
        <v>1746</v>
      </c>
      <c r="D402" s="3">
        <v>37</v>
      </c>
      <c r="E402" s="3" t="s">
        <v>1867</v>
      </c>
      <c r="F402" s="3" t="s">
        <v>1764</v>
      </c>
      <c r="G402" s="3" t="s">
        <v>1825</v>
      </c>
      <c r="H402" s="5">
        <v>910000</v>
      </c>
      <c r="I402" s="3" t="s">
        <v>1734</v>
      </c>
      <c r="J402" s="3" t="s">
        <v>3010</v>
      </c>
      <c r="K402" s="3" t="s">
        <v>1743</v>
      </c>
      <c r="L402" s="3" t="s">
        <v>3011</v>
      </c>
    </row>
    <row r="403" spans="1:12" x14ac:dyDescent="0.3">
      <c r="A403" s="3" t="s">
        <v>3012</v>
      </c>
      <c r="B403" s="3" t="s">
        <v>3013</v>
      </c>
      <c r="C403" s="3" t="s">
        <v>1746</v>
      </c>
      <c r="D403" s="3">
        <v>21</v>
      </c>
      <c r="E403" s="3" t="s">
        <v>1924</v>
      </c>
      <c r="F403" s="3" t="s">
        <v>1784</v>
      </c>
      <c r="G403" s="3" t="s">
        <v>1754</v>
      </c>
      <c r="H403" s="5">
        <v>750000</v>
      </c>
      <c r="I403" s="3" t="s">
        <v>1734</v>
      </c>
      <c r="J403" s="3" t="s">
        <v>3014</v>
      </c>
      <c r="K403" s="3" t="s">
        <v>1736</v>
      </c>
      <c r="L403" s="3" t="s">
        <v>3015</v>
      </c>
    </row>
    <row r="404" spans="1:12" x14ac:dyDescent="0.3">
      <c r="A404" s="3" t="s">
        <v>1048</v>
      </c>
      <c r="B404" s="3" t="s">
        <v>2208</v>
      </c>
      <c r="C404" s="3" t="s">
        <v>1730</v>
      </c>
      <c r="D404" s="3">
        <v>29</v>
      </c>
      <c r="E404" s="3" t="s">
        <v>2098</v>
      </c>
      <c r="F404" s="3" t="s">
        <v>2099</v>
      </c>
      <c r="G404" s="3" t="s">
        <v>1754</v>
      </c>
      <c r="H404" s="5">
        <v>650000</v>
      </c>
      <c r="I404" s="3" t="s">
        <v>1734</v>
      </c>
      <c r="J404" s="3" t="s">
        <v>3016</v>
      </c>
      <c r="K404" s="3" t="s">
        <v>1736</v>
      </c>
      <c r="L404" s="3" t="s">
        <v>3017</v>
      </c>
    </row>
    <row r="405" spans="1:12" x14ac:dyDescent="0.3">
      <c r="A405" s="3" t="s">
        <v>694</v>
      </c>
      <c r="B405" s="3" t="s">
        <v>3018</v>
      </c>
      <c r="C405" s="3" t="s">
        <v>1730</v>
      </c>
      <c r="D405" s="3">
        <v>35</v>
      </c>
      <c r="E405" s="3" t="s">
        <v>1883</v>
      </c>
      <c r="F405" s="3" t="s">
        <v>1884</v>
      </c>
      <c r="G405" s="3" t="s">
        <v>1770</v>
      </c>
      <c r="H405" s="5">
        <v>1100000</v>
      </c>
      <c r="I405" s="3" t="s">
        <v>1734</v>
      </c>
      <c r="J405" s="3" t="s">
        <v>3019</v>
      </c>
      <c r="K405" s="3" t="s">
        <v>1736</v>
      </c>
      <c r="L405" s="3" t="s">
        <v>3020</v>
      </c>
    </row>
    <row r="406" spans="1:12" x14ac:dyDescent="0.3">
      <c r="A406" s="3" t="s">
        <v>356</v>
      </c>
      <c r="B406" s="3" t="s">
        <v>3021</v>
      </c>
      <c r="C406" s="3" t="s">
        <v>1730</v>
      </c>
      <c r="D406" s="3">
        <v>30</v>
      </c>
      <c r="E406" s="3" t="s">
        <v>1753</v>
      </c>
      <c r="F406" s="3" t="s">
        <v>1740</v>
      </c>
      <c r="G406" s="3" t="s">
        <v>1770</v>
      </c>
      <c r="H406" s="5">
        <v>1200000</v>
      </c>
      <c r="I406" s="3" t="s">
        <v>1734</v>
      </c>
      <c r="J406" s="3" t="s">
        <v>3022</v>
      </c>
      <c r="K406" s="3" t="s">
        <v>1736</v>
      </c>
      <c r="L406" s="3" t="s">
        <v>3023</v>
      </c>
    </row>
    <row r="407" spans="1:12" x14ac:dyDescent="0.3">
      <c r="A407" s="3" t="s">
        <v>1462</v>
      </c>
      <c r="B407" s="3" t="s">
        <v>3024</v>
      </c>
      <c r="C407" s="3" t="s">
        <v>1730</v>
      </c>
      <c r="D407" s="3">
        <v>52</v>
      </c>
      <c r="E407" s="3" t="s">
        <v>1769</v>
      </c>
      <c r="F407" s="3" t="s">
        <v>1769</v>
      </c>
      <c r="G407" s="3" t="s">
        <v>1825</v>
      </c>
      <c r="H407" s="5">
        <v>1300000</v>
      </c>
      <c r="I407" s="3" t="s">
        <v>1734</v>
      </c>
      <c r="J407" s="3" t="s">
        <v>3025</v>
      </c>
      <c r="K407" s="3" t="s">
        <v>1736</v>
      </c>
      <c r="L407" s="3" t="s">
        <v>3026</v>
      </c>
    </row>
    <row r="408" spans="1:12" x14ac:dyDescent="0.3">
      <c r="A408" s="3" t="s">
        <v>1458</v>
      </c>
      <c r="B408" s="3" t="s">
        <v>3027</v>
      </c>
      <c r="C408" s="3" t="s">
        <v>1746</v>
      </c>
      <c r="D408" s="3">
        <v>35</v>
      </c>
      <c r="E408" s="3" t="s">
        <v>1883</v>
      </c>
      <c r="F408" s="3" t="s">
        <v>1884</v>
      </c>
      <c r="G408" s="3" t="s">
        <v>1733</v>
      </c>
      <c r="H408" s="5">
        <v>1920000</v>
      </c>
      <c r="I408" s="3" t="s">
        <v>1734</v>
      </c>
      <c r="J408" s="3" t="s">
        <v>3028</v>
      </c>
      <c r="K408" s="3" t="s">
        <v>1736</v>
      </c>
      <c r="L408" s="3" t="s">
        <v>3029</v>
      </c>
    </row>
    <row r="409" spans="1:12" x14ac:dyDescent="0.3">
      <c r="A409" s="3" t="s">
        <v>121</v>
      </c>
      <c r="B409" s="3" t="s">
        <v>3030</v>
      </c>
      <c r="C409" s="3" t="s">
        <v>1746</v>
      </c>
      <c r="D409" s="3">
        <v>21</v>
      </c>
      <c r="E409" s="3" t="s">
        <v>1823</v>
      </c>
      <c r="F409" s="3" t="s">
        <v>1824</v>
      </c>
      <c r="G409" s="3" t="s">
        <v>1845</v>
      </c>
      <c r="H409" s="5">
        <v>470000</v>
      </c>
      <c r="I409" s="3" t="s">
        <v>1734</v>
      </c>
      <c r="J409" s="3" t="s">
        <v>3031</v>
      </c>
      <c r="K409" s="3" t="s">
        <v>1736</v>
      </c>
      <c r="L409" s="3" t="s">
        <v>3032</v>
      </c>
    </row>
    <row r="410" spans="1:12" x14ac:dyDescent="0.3">
      <c r="A410" s="3" t="s">
        <v>3033</v>
      </c>
      <c r="B410" s="3" t="s">
        <v>2902</v>
      </c>
      <c r="C410" s="3" t="s">
        <v>1730</v>
      </c>
      <c r="D410" s="3">
        <v>52</v>
      </c>
      <c r="E410" s="3" t="s">
        <v>2098</v>
      </c>
      <c r="F410" s="3" t="s">
        <v>2099</v>
      </c>
      <c r="G410" s="3" t="s">
        <v>1825</v>
      </c>
      <c r="H410" s="5">
        <v>1090000</v>
      </c>
      <c r="I410" s="3" t="s">
        <v>1734</v>
      </c>
      <c r="J410" s="3" t="s">
        <v>3034</v>
      </c>
      <c r="K410" s="3" t="s">
        <v>1736</v>
      </c>
      <c r="L410" s="3" t="s">
        <v>3035</v>
      </c>
    </row>
    <row r="411" spans="1:12" x14ac:dyDescent="0.3">
      <c r="A411" s="3" t="s">
        <v>3036</v>
      </c>
      <c r="B411" s="3" t="s">
        <v>3037</v>
      </c>
      <c r="C411" s="3" t="s">
        <v>1746</v>
      </c>
      <c r="D411" s="3">
        <v>40</v>
      </c>
      <c r="E411" s="3" t="s">
        <v>1902</v>
      </c>
      <c r="F411" s="3" t="s">
        <v>1775</v>
      </c>
      <c r="G411" s="3" t="s">
        <v>1754</v>
      </c>
      <c r="H411" s="5">
        <v>1000000</v>
      </c>
      <c r="I411" s="3" t="s">
        <v>1734</v>
      </c>
      <c r="J411" s="3" t="s">
        <v>3038</v>
      </c>
      <c r="K411" s="3" t="s">
        <v>1736</v>
      </c>
      <c r="L411" s="3" t="s">
        <v>3039</v>
      </c>
    </row>
    <row r="412" spans="1:12" x14ac:dyDescent="0.3">
      <c r="A412" s="3" t="s">
        <v>1444</v>
      </c>
      <c r="B412" s="3" t="s">
        <v>3040</v>
      </c>
      <c r="C412" s="3" t="s">
        <v>1746</v>
      </c>
      <c r="D412" s="3">
        <v>21</v>
      </c>
      <c r="E412" s="3" t="s">
        <v>1849</v>
      </c>
      <c r="F412" s="3" t="s">
        <v>1850</v>
      </c>
      <c r="G412" s="3" t="s">
        <v>1749</v>
      </c>
      <c r="H412" s="5">
        <v>1980000</v>
      </c>
      <c r="I412" s="3" t="s">
        <v>1734</v>
      </c>
      <c r="J412" s="3" t="s">
        <v>3041</v>
      </c>
      <c r="K412" s="3" t="s">
        <v>1743</v>
      </c>
      <c r="L412" s="3" t="s">
        <v>3042</v>
      </c>
    </row>
    <row r="413" spans="1:12" x14ac:dyDescent="0.3">
      <c r="A413" s="3" t="s">
        <v>766</v>
      </c>
      <c r="B413" s="3" t="s">
        <v>3043</v>
      </c>
      <c r="C413" s="3" t="s">
        <v>1730</v>
      </c>
      <c r="D413" s="3">
        <v>37</v>
      </c>
      <c r="E413" s="3" t="s">
        <v>1758</v>
      </c>
      <c r="F413" s="3" t="s">
        <v>1759</v>
      </c>
      <c r="G413" s="3" t="s">
        <v>1754</v>
      </c>
      <c r="H413" s="5">
        <v>1650000</v>
      </c>
      <c r="I413" s="3" t="s">
        <v>1734</v>
      </c>
      <c r="J413" s="3" t="s">
        <v>3044</v>
      </c>
      <c r="K413" s="3" t="s">
        <v>1743</v>
      </c>
      <c r="L413" s="3" t="s">
        <v>3045</v>
      </c>
    </row>
    <row r="414" spans="1:12" x14ac:dyDescent="0.3">
      <c r="A414" s="3" t="s">
        <v>698</v>
      </c>
      <c r="B414" s="3" t="s">
        <v>3046</v>
      </c>
      <c r="C414" s="3" t="s">
        <v>1730</v>
      </c>
      <c r="D414" s="3">
        <v>40</v>
      </c>
      <c r="E414" s="3" t="s">
        <v>2021</v>
      </c>
      <c r="F414" s="3" t="s">
        <v>1798</v>
      </c>
      <c r="G414" s="3" t="s">
        <v>1754</v>
      </c>
      <c r="H414" s="5">
        <v>970000</v>
      </c>
      <c r="I414" s="3" t="s">
        <v>1734</v>
      </c>
      <c r="J414" s="3" t="s">
        <v>3047</v>
      </c>
      <c r="K414" s="3" t="s">
        <v>1743</v>
      </c>
      <c r="L414" s="3" t="s">
        <v>3048</v>
      </c>
    </row>
    <row r="415" spans="1:12" x14ac:dyDescent="0.3">
      <c r="A415" s="3" t="s">
        <v>588</v>
      </c>
      <c r="B415" s="3" t="s">
        <v>3049</v>
      </c>
      <c r="C415" s="3" t="s">
        <v>1746</v>
      </c>
      <c r="D415" s="3">
        <v>50</v>
      </c>
      <c r="E415" s="3" t="s">
        <v>1862</v>
      </c>
      <c r="F415" s="3" t="s">
        <v>1863</v>
      </c>
      <c r="G415" s="3" t="s">
        <v>1868</v>
      </c>
      <c r="H415" s="5">
        <v>790000</v>
      </c>
      <c r="I415" s="3" t="s">
        <v>1734</v>
      </c>
      <c r="J415" s="3" t="s">
        <v>3050</v>
      </c>
      <c r="K415" s="3" t="s">
        <v>1736</v>
      </c>
      <c r="L415" s="3" t="s">
        <v>3051</v>
      </c>
    </row>
    <row r="416" spans="1:12" x14ac:dyDescent="0.3">
      <c r="A416" s="3" t="s">
        <v>1318</v>
      </c>
      <c r="B416" s="3" t="s">
        <v>2599</v>
      </c>
      <c r="C416" s="3" t="s">
        <v>1746</v>
      </c>
      <c r="D416" s="3">
        <v>25</v>
      </c>
      <c r="E416" s="3" t="s">
        <v>1924</v>
      </c>
      <c r="F416" s="3" t="s">
        <v>1784</v>
      </c>
      <c r="G416" s="3" t="s">
        <v>1825</v>
      </c>
      <c r="H416" s="5">
        <v>870000</v>
      </c>
      <c r="I416" s="3" t="s">
        <v>1734</v>
      </c>
      <c r="J416" s="3" t="s">
        <v>3052</v>
      </c>
      <c r="K416" s="3" t="s">
        <v>1736</v>
      </c>
      <c r="L416" s="3" t="s">
        <v>3053</v>
      </c>
    </row>
    <row r="417" spans="1:12" x14ac:dyDescent="0.3">
      <c r="A417" s="3" t="s">
        <v>1074</v>
      </c>
      <c r="B417" s="3" t="s">
        <v>3054</v>
      </c>
      <c r="C417" s="3" t="s">
        <v>1746</v>
      </c>
      <c r="D417" s="3">
        <v>31</v>
      </c>
      <c r="E417" s="3" t="s">
        <v>1872</v>
      </c>
      <c r="F417" s="3" t="s">
        <v>1863</v>
      </c>
      <c r="G417" s="3" t="s">
        <v>1825</v>
      </c>
      <c r="H417" s="5">
        <v>1330000</v>
      </c>
      <c r="I417" s="3" t="s">
        <v>1734</v>
      </c>
      <c r="J417" s="3" t="s">
        <v>3055</v>
      </c>
      <c r="K417" s="3" t="s">
        <v>1736</v>
      </c>
      <c r="L417" s="3" t="s">
        <v>3056</v>
      </c>
    </row>
    <row r="418" spans="1:12" x14ac:dyDescent="0.3">
      <c r="A418" s="3" t="s">
        <v>998</v>
      </c>
      <c r="B418" s="3" t="s">
        <v>3057</v>
      </c>
      <c r="C418" s="3" t="s">
        <v>1730</v>
      </c>
      <c r="D418" s="3">
        <v>46</v>
      </c>
      <c r="E418" s="3" t="s">
        <v>1872</v>
      </c>
      <c r="F418" s="3" t="s">
        <v>1863</v>
      </c>
      <c r="G418" s="3" t="s">
        <v>1754</v>
      </c>
      <c r="H418" s="5">
        <v>1140000</v>
      </c>
      <c r="I418" s="3" t="s">
        <v>1734</v>
      </c>
      <c r="J418" s="3" t="s">
        <v>3058</v>
      </c>
      <c r="K418" s="3" t="s">
        <v>1743</v>
      </c>
      <c r="L418" s="3" t="s">
        <v>3059</v>
      </c>
    </row>
    <row r="419" spans="1:12" x14ac:dyDescent="0.3">
      <c r="A419" s="3" t="s">
        <v>872</v>
      </c>
      <c r="B419" s="3" t="s">
        <v>2056</v>
      </c>
      <c r="C419" s="3" t="s">
        <v>1746</v>
      </c>
      <c r="D419" s="3">
        <v>30</v>
      </c>
      <c r="E419" s="3" t="s">
        <v>1814</v>
      </c>
      <c r="F419" s="3" t="s">
        <v>1815</v>
      </c>
      <c r="G419" s="3" t="s">
        <v>1765</v>
      </c>
      <c r="H419" s="5">
        <v>1660000</v>
      </c>
      <c r="I419" s="3" t="s">
        <v>1734</v>
      </c>
      <c r="J419" s="3" t="s">
        <v>3060</v>
      </c>
      <c r="K419" s="3" t="s">
        <v>1736</v>
      </c>
      <c r="L419" s="3" t="s">
        <v>3061</v>
      </c>
    </row>
    <row r="420" spans="1:12" x14ac:dyDescent="0.3">
      <c r="A420" s="3" t="s">
        <v>793</v>
      </c>
      <c r="B420" s="3" t="s">
        <v>3062</v>
      </c>
      <c r="C420" s="3" t="s">
        <v>1730</v>
      </c>
      <c r="D420" s="3">
        <v>32</v>
      </c>
      <c r="E420" s="3" t="s">
        <v>1862</v>
      </c>
      <c r="F420" s="3" t="s">
        <v>1863</v>
      </c>
      <c r="G420" s="3" t="s">
        <v>1733</v>
      </c>
      <c r="H420" s="5">
        <v>2590000</v>
      </c>
      <c r="I420" s="3" t="s">
        <v>1734</v>
      </c>
      <c r="J420" s="3" t="s">
        <v>3063</v>
      </c>
      <c r="K420" s="3" t="s">
        <v>1736</v>
      </c>
      <c r="L420" s="3" t="s">
        <v>3064</v>
      </c>
    </row>
    <row r="421" spans="1:12" x14ac:dyDescent="0.3">
      <c r="A421" s="3" t="s">
        <v>647</v>
      </c>
      <c r="B421" s="3" t="s">
        <v>3065</v>
      </c>
      <c r="C421" s="3" t="s">
        <v>1746</v>
      </c>
      <c r="D421" s="3">
        <v>26</v>
      </c>
      <c r="E421" s="3" t="s">
        <v>2098</v>
      </c>
      <c r="F421" s="3" t="s">
        <v>2099</v>
      </c>
      <c r="G421" s="3" t="s">
        <v>1733</v>
      </c>
      <c r="H421" s="5">
        <v>3160000</v>
      </c>
      <c r="I421" s="3" t="s">
        <v>1794</v>
      </c>
      <c r="J421" s="3" t="s">
        <v>3066</v>
      </c>
      <c r="K421" s="3" t="s">
        <v>1736</v>
      </c>
      <c r="L421" s="3" t="s">
        <v>3067</v>
      </c>
    </row>
    <row r="422" spans="1:12" x14ac:dyDescent="0.3">
      <c r="A422" s="3" t="s">
        <v>3068</v>
      </c>
      <c r="B422" s="3" t="s">
        <v>2534</v>
      </c>
      <c r="C422" s="3" t="s">
        <v>1730</v>
      </c>
      <c r="D422" s="3">
        <v>53</v>
      </c>
      <c r="E422" s="3" t="s">
        <v>1814</v>
      </c>
      <c r="F422" s="3" t="s">
        <v>1815</v>
      </c>
      <c r="G422" s="3" t="s">
        <v>1845</v>
      </c>
      <c r="H422" s="5">
        <v>850000</v>
      </c>
      <c r="I422" s="3" t="s">
        <v>1734</v>
      </c>
      <c r="J422" s="3" t="s">
        <v>3069</v>
      </c>
      <c r="K422" s="3" t="s">
        <v>1736</v>
      </c>
      <c r="L422" s="3" t="s">
        <v>3070</v>
      </c>
    </row>
    <row r="423" spans="1:12" x14ac:dyDescent="0.3">
      <c r="A423" s="3" t="s">
        <v>1231</v>
      </c>
      <c r="B423" s="3" t="s">
        <v>2265</v>
      </c>
      <c r="C423" s="3" t="s">
        <v>1746</v>
      </c>
      <c r="D423" s="3">
        <v>34</v>
      </c>
      <c r="E423" s="3" t="s">
        <v>1758</v>
      </c>
      <c r="F423" s="3" t="s">
        <v>1759</v>
      </c>
      <c r="G423" s="3" t="s">
        <v>1754</v>
      </c>
      <c r="H423" s="5">
        <v>1020000</v>
      </c>
      <c r="I423" s="3" t="s">
        <v>1734</v>
      </c>
      <c r="J423" s="3" t="s">
        <v>3071</v>
      </c>
      <c r="K423" s="3" t="s">
        <v>1743</v>
      </c>
      <c r="L423" s="3" t="s">
        <v>3072</v>
      </c>
    </row>
    <row r="424" spans="1:12" x14ac:dyDescent="0.3">
      <c r="A424" s="3" t="s">
        <v>3073</v>
      </c>
      <c r="B424" s="3" t="s">
        <v>3074</v>
      </c>
      <c r="C424" s="3" t="s">
        <v>1746</v>
      </c>
      <c r="D424" s="3">
        <v>28</v>
      </c>
      <c r="E424" s="3" t="s">
        <v>1774</v>
      </c>
      <c r="F424" s="3" t="s">
        <v>1775</v>
      </c>
      <c r="G424" s="3" t="s">
        <v>1733</v>
      </c>
      <c r="H424" s="5">
        <v>1240000</v>
      </c>
      <c r="I424" s="3" t="s">
        <v>1734</v>
      </c>
      <c r="J424" s="3" t="s">
        <v>3075</v>
      </c>
      <c r="K424" s="3" t="s">
        <v>1736</v>
      </c>
      <c r="L424" s="3" t="s">
        <v>3076</v>
      </c>
    </row>
    <row r="425" spans="1:12" x14ac:dyDescent="0.3">
      <c r="A425" s="3" t="s">
        <v>478</v>
      </c>
      <c r="B425" s="3" t="s">
        <v>3077</v>
      </c>
      <c r="C425" s="3" t="s">
        <v>1746</v>
      </c>
      <c r="D425" s="3">
        <v>21</v>
      </c>
      <c r="E425" s="3" t="s">
        <v>1814</v>
      </c>
      <c r="F425" s="3" t="s">
        <v>1815</v>
      </c>
      <c r="G425" s="3" t="s">
        <v>1754</v>
      </c>
      <c r="H425" s="5">
        <v>1100000</v>
      </c>
      <c r="I425" s="3" t="s">
        <v>1734</v>
      </c>
      <c r="J425" s="3" t="s">
        <v>3078</v>
      </c>
      <c r="K425" s="3" t="s">
        <v>1736</v>
      </c>
      <c r="L425" s="3" t="s">
        <v>3079</v>
      </c>
    </row>
    <row r="426" spans="1:12" x14ac:dyDescent="0.3">
      <c r="A426" s="3" t="s">
        <v>3080</v>
      </c>
      <c r="B426" s="3" t="s">
        <v>3081</v>
      </c>
      <c r="C426" s="3" t="s">
        <v>1730</v>
      </c>
      <c r="D426" s="3">
        <v>47</v>
      </c>
      <c r="E426" s="3" t="s">
        <v>1902</v>
      </c>
      <c r="F426" s="3" t="s">
        <v>1775</v>
      </c>
      <c r="G426" s="3" t="s">
        <v>1754</v>
      </c>
      <c r="H426" s="5">
        <v>1250000</v>
      </c>
      <c r="I426" s="3" t="s">
        <v>1734</v>
      </c>
      <c r="J426" s="3" t="s">
        <v>3082</v>
      </c>
      <c r="K426" s="3" t="s">
        <v>1736</v>
      </c>
      <c r="L426" s="3" t="s">
        <v>3083</v>
      </c>
    </row>
    <row r="427" spans="1:12" x14ac:dyDescent="0.3">
      <c r="A427" s="3" t="s">
        <v>874</v>
      </c>
      <c r="B427" s="3" t="s">
        <v>2382</v>
      </c>
      <c r="C427" s="3" t="s">
        <v>1746</v>
      </c>
      <c r="D427" s="3">
        <v>46</v>
      </c>
      <c r="E427" s="3" t="s">
        <v>1789</v>
      </c>
      <c r="F427" s="3" t="s">
        <v>1790</v>
      </c>
      <c r="G427" s="3" t="s">
        <v>1733</v>
      </c>
      <c r="H427" s="5">
        <v>1620000</v>
      </c>
      <c r="I427" s="3" t="s">
        <v>1734</v>
      </c>
      <c r="J427" s="3" t="s">
        <v>3084</v>
      </c>
      <c r="K427" s="3" t="s">
        <v>1736</v>
      </c>
      <c r="L427" s="3" t="s">
        <v>3085</v>
      </c>
    </row>
    <row r="428" spans="1:12" x14ac:dyDescent="0.3">
      <c r="A428" s="3" t="s">
        <v>1022</v>
      </c>
      <c r="B428" s="3" t="s">
        <v>3086</v>
      </c>
      <c r="C428" s="3" t="s">
        <v>1746</v>
      </c>
      <c r="D428" s="3">
        <v>37</v>
      </c>
      <c r="E428" s="3" t="s">
        <v>1823</v>
      </c>
      <c r="F428" s="3" t="s">
        <v>1824</v>
      </c>
      <c r="G428" s="3" t="s">
        <v>1868</v>
      </c>
      <c r="H428" s="5">
        <v>320000</v>
      </c>
      <c r="I428" s="3" t="s">
        <v>1734</v>
      </c>
      <c r="J428" s="3" t="s">
        <v>3087</v>
      </c>
      <c r="K428" s="3" t="s">
        <v>1736</v>
      </c>
      <c r="L428" s="3" t="s">
        <v>3088</v>
      </c>
    </row>
    <row r="429" spans="1:12" x14ac:dyDescent="0.3">
      <c r="A429" s="3" t="s">
        <v>800</v>
      </c>
      <c r="B429" s="3" t="s">
        <v>3089</v>
      </c>
      <c r="C429" s="3" t="s">
        <v>1746</v>
      </c>
      <c r="D429" s="3">
        <v>56</v>
      </c>
      <c r="E429" s="3" t="s">
        <v>1774</v>
      </c>
      <c r="F429" s="3" t="s">
        <v>1775</v>
      </c>
      <c r="G429" s="3" t="s">
        <v>1749</v>
      </c>
      <c r="H429" s="5">
        <v>1620000</v>
      </c>
      <c r="I429" s="3" t="s">
        <v>1734</v>
      </c>
      <c r="J429" s="3" t="s">
        <v>3090</v>
      </c>
      <c r="K429" s="3" t="s">
        <v>1736</v>
      </c>
      <c r="L429" s="3" t="s">
        <v>3091</v>
      </c>
    </row>
    <row r="430" spans="1:12" x14ac:dyDescent="0.3">
      <c r="A430" s="3" t="s">
        <v>788</v>
      </c>
      <c r="B430" s="3" t="s">
        <v>2869</v>
      </c>
      <c r="C430" s="3" t="s">
        <v>1746</v>
      </c>
      <c r="D430" s="3">
        <v>33</v>
      </c>
      <c r="E430" s="3" t="s">
        <v>1844</v>
      </c>
      <c r="F430" s="3" t="s">
        <v>1784</v>
      </c>
      <c r="G430" s="3" t="s">
        <v>1733</v>
      </c>
      <c r="H430" s="5">
        <v>2450000</v>
      </c>
      <c r="I430" s="3" t="s">
        <v>1734</v>
      </c>
      <c r="J430" s="3" t="s">
        <v>3092</v>
      </c>
      <c r="K430" s="3" t="s">
        <v>1736</v>
      </c>
      <c r="L430" s="3" t="s">
        <v>3093</v>
      </c>
    </row>
    <row r="431" spans="1:12" x14ac:dyDescent="0.3">
      <c r="A431" s="3" t="s">
        <v>727</v>
      </c>
      <c r="B431" s="3" t="s">
        <v>3094</v>
      </c>
      <c r="C431" s="3" t="s">
        <v>1746</v>
      </c>
      <c r="D431" s="3">
        <v>40</v>
      </c>
      <c r="E431" s="3" t="s">
        <v>1940</v>
      </c>
      <c r="F431" s="3" t="s">
        <v>1850</v>
      </c>
      <c r="G431" s="3" t="s">
        <v>1749</v>
      </c>
      <c r="H431" s="5">
        <v>1360000</v>
      </c>
      <c r="I431" s="3" t="s">
        <v>1734</v>
      </c>
      <c r="J431" s="3" t="s">
        <v>3095</v>
      </c>
      <c r="K431" s="3" t="s">
        <v>1736</v>
      </c>
      <c r="L431" s="3" t="s">
        <v>3096</v>
      </c>
    </row>
    <row r="432" spans="1:12" x14ac:dyDescent="0.3">
      <c r="A432" s="3" t="s">
        <v>567</v>
      </c>
      <c r="B432" s="3" t="s">
        <v>2401</v>
      </c>
      <c r="C432" s="3" t="s">
        <v>1746</v>
      </c>
      <c r="D432" s="3">
        <v>21</v>
      </c>
      <c r="E432" s="3" t="s">
        <v>1783</v>
      </c>
      <c r="F432" s="3" t="s">
        <v>1784</v>
      </c>
      <c r="G432" s="3" t="s">
        <v>1825</v>
      </c>
      <c r="H432" s="5">
        <v>620000</v>
      </c>
      <c r="I432" s="3" t="s">
        <v>1734</v>
      </c>
      <c r="J432" s="3" t="s">
        <v>3097</v>
      </c>
      <c r="K432" s="3" t="s">
        <v>1736</v>
      </c>
      <c r="L432" s="3" t="s">
        <v>3098</v>
      </c>
    </row>
    <row r="433" spans="1:12" x14ac:dyDescent="0.3">
      <c r="A433" s="3" t="s">
        <v>3099</v>
      </c>
      <c r="B433" s="3" t="s">
        <v>2138</v>
      </c>
      <c r="C433" s="3" t="s">
        <v>1730</v>
      </c>
      <c r="D433" s="3">
        <v>29</v>
      </c>
      <c r="E433" s="3" t="s">
        <v>1758</v>
      </c>
      <c r="F433" s="3" t="s">
        <v>1759</v>
      </c>
      <c r="G433" s="3" t="s">
        <v>1754</v>
      </c>
      <c r="H433" s="5">
        <v>1130000</v>
      </c>
      <c r="I433" s="3" t="s">
        <v>1734</v>
      </c>
      <c r="J433" s="3" t="s">
        <v>3100</v>
      </c>
      <c r="K433" s="3" t="s">
        <v>1736</v>
      </c>
      <c r="L433" s="3" t="s">
        <v>3101</v>
      </c>
    </row>
    <row r="434" spans="1:12" x14ac:dyDescent="0.3">
      <c r="A434" s="3" t="s">
        <v>880</v>
      </c>
      <c r="B434" s="3" t="s">
        <v>2907</v>
      </c>
      <c r="C434" s="3" t="s">
        <v>1746</v>
      </c>
      <c r="D434" s="3">
        <v>23</v>
      </c>
      <c r="E434" s="3" t="s">
        <v>1823</v>
      </c>
      <c r="F434" s="3" t="s">
        <v>1824</v>
      </c>
      <c r="G434" s="3" t="s">
        <v>1754</v>
      </c>
      <c r="H434" s="5">
        <v>850000</v>
      </c>
      <c r="I434" s="3" t="s">
        <v>1734</v>
      </c>
      <c r="J434" s="3" t="s">
        <v>3102</v>
      </c>
      <c r="K434" s="3" t="s">
        <v>1736</v>
      </c>
      <c r="L434" s="3" t="s">
        <v>3103</v>
      </c>
    </row>
    <row r="435" spans="1:12" x14ac:dyDescent="0.3">
      <c r="A435" s="3" t="s">
        <v>1032</v>
      </c>
      <c r="B435" s="3" t="s">
        <v>2252</v>
      </c>
      <c r="C435" s="3" t="s">
        <v>1746</v>
      </c>
      <c r="D435" s="3">
        <v>40</v>
      </c>
      <c r="E435" s="3" t="s">
        <v>1814</v>
      </c>
      <c r="F435" s="3" t="s">
        <v>1815</v>
      </c>
      <c r="G435" s="3" t="s">
        <v>1770</v>
      </c>
      <c r="H435" s="5">
        <v>1460000</v>
      </c>
      <c r="I435" s="3" t="s">
        <v>1734</v>
      </c>
      <c r="J435" s="3" t="s">
        <v>3104</v>
      </c>
      <c r="K435" s="3" t="s">
        <v>1736</v>
      </c>
      <c r="L435" s="3" t="s">
        <v>3105</v>
      </c>
    </row>
    <row r="436" spans="1:12" x14ac:dyDescent="0.3">
      <c r="A436" s="3" t="s">
        <v>231</v>
      </c>
      <c r="B436" s="3" t="s">
        <v>2560</v>
      </c>
      <c r="C436" s="3" t="s">
        <v>1730</v>
      </c>
      <c r="D436" s="3">
        <v>31</v>
      </c>
      <c r="E436" s="3" t="s">
        <v>1862</v>
      </c>
      <c r="F436" s="3" t="s">
        <v>1863</v>
      </c>
      <c r="G436" s="3" t="s">
        <v>1770</v>
      </c>
      <c r="H436" s="5">
        <v>2470000</v>
      </c>
      <c r="I436" s="3" t="s">
        <v>1734</v>
      </c>
      <c r="J436" s="3" t="s">
        <v>3106</v>
      </c>
      <c r="K436" s="3" t="s">
        <v>1743</v>
      </c>
      <c r="L436" s="3" t="s">
        <v>3107</v>
      </c>
    </row>
    <row r="437" spans="1:12" x14ac:dyDescent="0.3">
      <c r="A437" s="3" t="s">
        <v>762</v>
      </c>
      <c r="B437" s="3" t="s">
        <v>3013</v>
      </c>
      <c r="C437" s="3" t="s">
        <v>1746</v>
      </c>
      <c r="D437" s="3">
        <v>40</v>
      </c>
      <c r="E437" s="3" t="s">
        <v>1758</v>
      </c>
      <c r="F437" s="3" t="s">
        <v>1759</v>
      </c>
      <c r="G437" s="3" t="s">
        <v>1770</v>
      </c>
      <c r="H437" s="5">
        <v>1600000</v>
      </c>
      <c r="I437" s="3" t="s">
        <v>1734</v>
      </c>
      <c r="J437" s="3" t="s">
        <v>3108</v>
      </c>
      <c r="K437" s="3" t="s">
        <v>1736</v>
      </c>
      <c r="L437" s="3" t="s">
        <v>3109</v>
      </c>
    </row>
    <row r="438" spans="1:12" x14ac:dyDescent="0.3">
      <c r="A438" s="3" t="s">
        <v>3110</v>
      </c>
      <c r="B438" s="3" t="s">
        <v>1752</v>
      </c>
      <c r="C438" s="3" t="s">
        <v>1730</v>
      </c>
      <c r="D438" s="3">
        <v>24</v>
      </c>
      <c r="E438" s="3" t="s">
        <v>1902</v>
      </c>
      <c r="F438" s="3" t="s">
        <v>1775</v>
      </c>
      <c r="G438" s="3" t="s">
        <v>1825</v>
      </c>
      <c r="H438" s="5">
        <v>690000</v>
      </c>
      <c r="I438" s="3" t="s">
        <v>1734</v>
      </c>
      <c r="J438" s="3" t="s">
        <v>3111</v>
      </c>
      <c r="K438" s="3" t="s">
        <v>1736</v>
      </c>
      <c r="L438" s="3" t="s">
        <v>3112</v>
      </c>
    </row>
    <row r="439" spans="1:12" x14ac:dyDescent="0.3">
      <c r="A439" s="3" t="s">
        <v>1368</v>
      </c>
      <c r="B439" s="3" t="s">
        <v>3113</v>
      </c>
      <c r="C439" s="3" t="s">
        <v>1730</v>
      </c>
      <c r="D439" s="3">
        <v>47</v>
      </c>
      <c r="E439" s="3" t="s">
        <v>1774</v>
      </c>
      <c r="F439" s="3" t="s">
        <v>1775</v>
      </c>
      <c r="G439" s="3" t="s">
        <v>1749</v>
      </c>
      <c r="H439" s="5">
        <v>2150000</v>
      </c>
      <c r="I439" s="3" t="s">
        <v>1734</v>
      </c>
      <c r="J439" s="3" t="s">
        <v>3114</v>
      </c>
      <c r="K439" s="3" t="s">
        <v>1736</v>
      </c>
      <c r="L439" s="3" t="s">
        <v>3115</v>
      </c>
    </row>
    <row r="440" spans="1:12" x14ac:dyDescent="0.3">
      <c r="A440" s="3" t="s">
        <v>3116</v>
      </c>
      <c r="B440" s="3" t="s">
        <v>3117</v>
      </c>
      <c r="C440" s="3" t="s">
        <v>1730</v>
      </c>
      <c r="D440" s="3">
        <v>49</v>
      </c>
      <c r="E440" s="3" t="s">
        <v>1814</v>
      </c>
      <c r="F440" s="3" t="s">
        <v>1815</v>
      </c>
      <c r="G440" s="3" t="s">
        <v>1825</v>
      </c>
      <c r="H440" s="5">
        <v>480000</v>
      </c>
      <c r="I440" s="3" t="s">
        <v>1734</v>
      </c>
      <c r="J440" s="3" t="s">
        <v>3118</v>
      </c>
      <c r="K440" s="3" t="s">
        <v>1736</v>
      </c>
      <c r="L440" s="3" t="s">
        <v>3119</v>
      </c>
    </row>
    <row r="441" spans="1:12" x14ac:dyDescent="0.3">
      <c r="A441" s="3" t="s">
        <v>364</v>
      </c>
      <c r="B441" s="3" t="s">
        <v>3120</v>
      </c>
      <c r="C441" s="3" t="s">
        <v>1746</v>
      </c>
      <c r="D441" s="3">
        <v>35</v>
      </c>
      <c r="E441" s="3" t="s">
        <v>1783</v>
      </c>
      <c r="F441" s="3" t="s">
        <v>1784</v>
      </c>
      <c r="G441" s="3" t="s">
        <v>1825</v>
      </c>
      <c r="H441" s="5">
        <v>600000</v>
      </c>
      <c r="I441" s="3" t="s">
        <v>1734</v>
      </c>
      <c r="J441" s="3" t="s">
        <v>3121</v>
      </c>
      <c r="K441" s="3" t="s">
        <v>1736</v>
      </c>
      <c r="L441" s="3" t="s">
        <v>3122</v>
      </c>
    </row>
    <row r="442" spans="1:12" x14ac:dyDescent="0.3">
      <c r="A442" s="3" t="s">
        <v>467</v>
      </c>
      <c r="B442" s="3" t="s">
        <v>3123</v>
      </c>
      <c r="C442" s="3" t="s">
        <v>1730</v>
      </c>
      <c r="D442" s="3">
        <v>27</v>
      </c>
      <c r="E442" s="3" t="s">
        <v>1789</v>
      </c>
      <c r="F442" s="3" t="s">
        <v>1790</v>
      </c>
      <c r="G442" s="3" t="s">
        <v>1733</v>
      </c>
      <c r="H442" s="5">
        <v>1650000</v>
      </c>
      <c r="I442" s="3" t="s">
        <v>1734</v>
      </c>
      <c r="J442" s="3" t="s">
        <v>3124</v>
      </c>
      <c r="K442" s="3" t="s">
        <v>1736</v>
      </c>
      <c r="L442" s="3" t="s">
        <v>3125</v>
      </c>
    </row>
    <row r="443" spans="1:12" x14ac:dyDescent="0.3">
      <c r="A443" s="3" t="s">
        <v>624</v>
      </c>
      <c r="B443" s="3" t="s">
        <v>3126</v>
      </c>
      <c r="C443" s="3" t="s">
        <v>1730</v>
      </c>
      <c r="D443" s="3">
        <v>41</v>
      </c>
      <c r="E443" s="3" t="s">
        <v>1779</v>
      </c>
      <c r="F443" s="3" t="s">
        <v>1779</v>
      </c>
      <c r="G443" s="3" t="s">
        <v>1754</v>
      </c>
      <c r="H443" s="5">
        <v>990000</v>
      </c>
      <c r="I443" s="3" t="s">
        <v>1734</v>
      </c>
      <c r="J443" s="3" t="s">
        <v>3127</v>
      </c>
      <c r="K443" s="3" t="s">
        <v>1743</v>
      </c>
      <c r="L443" s="3" t="s">
        <v>3128</v>
      </c>
    </row>
    <row r="444" spans="1:12" x14ac:dyDescent="0.3">
      <c r="A444" s="3" t="s">
        <v>1094</v>
      </c>
      <c r="B444" s="3" t="s">
        <v>3129</v>
      </c>
      <c r="C444" s="3" t="s">
        <v>1730</v>
      </c>
      <c r="D444" s="3">
        <v>21</v>
      </c>
      <c r="E444" s="3" t="s">
        <v>1872</v>
      </c>
      <c r="F444" s="3" t="s">
        <v>1863</v>
      </c>
      <c r="G444" s="3" t="s">
        <v>1754</v>
      </c>
      <c r="H444" s="5">
        <v>880000</v>
      </c>
      <c r="I444" s="3" t="s">
        <v>1734</v>
      </c>
      <c r="J444" s="3" t="s">
        <v>3130</v>
      </c>
      <c r="K444" s="3" t="s">
        <v>1736</v>
      </c>
      <c r="L444" s="3" t="s">
        <v>3131</v>
      </c>
    </row>
    <row r="445" spans="1:12" x14ac:dyDescent="0.3">
      <c r="A445" s="3" t="s">
        <v>3132</v>
      </c>
      <c r="B445" s="3" t="s">
        <v>3133</v>
      </c>
      <c r="C445" s="3" t="s">
        <v>1746</v>
      </c>
      <c r="D445" s="3">
        <v>34</v>
      </c>
      <c r="E445" s="3" t="s">
        <v>1844</v>
      </c>
      <c r="F445" s="3" t="s">
        <v>1784</v>
      </c>
      <c r="G445" s="3" t="s">
        <v>1825</v>
      </c>
      <c r="H445" s="5">
        <v>1410000</v>
      </c>
      <c r="I445" s="3" t="s">
        <v>1734</v>
      </c>
      <c r="J445" s="3" t="s">
        <v>3134</v>
      </c>
      <c r="K445" s="3" t="s">
        <v>1743</v>
      </c>
      <c r="L445" s="3" t="s">
        <v>3135</v>
      </c>
    </row>
    <row r="446" spans="1:12" x14ac:dyDescent="0.3">
      <c r="A446" s="3" t="s">
        <v>398</v>
      </c>
      <c r="B446" s="3" t="s">
        <v>3136</v>
      </c>
      <c r="C446" s="3" t="s">
        <v>1730</v>
      </c>
      <c r="D446" s="3">
        <v>37</v>
      </c>
      <c r="E446" s="3" t="s">
        <v>1862</v>
      </c>
      <c r="F446" s="3" t="s">
        <v>1863</v>
      </c>
      <c r="G446" s="3" t="s">
        <v>1754</v>
      </c>
      <c r="H446" s="5">
        <v>850000</v>
      </c>
      <c r="I446" s="3" t="s">
        <v>1734</v>
      </c>
      <c r="J446" s="3" t="s">
        <v>3137</v>
      </c>
      <c r="K446" s="3" t="s">
        <v>1743</v>
      </c>
      <c r="L446" s="3" t="s">
        <v>3138</v>
      </c>
    </row>
    <row r="447" spans="1:12" x14ac:dyDescent="0.3">
      <c r="A447" s="3" t="s">
        <v>3139</v>
      </c>
      <c r="B447" s="3" t="s">
        <v>3140</v>
      </c>
      <c r="C447" s="3" t="s">
        <v>1730</v>
      </c>
      <c r="D447" s="3">
        <v>29</v>
      </c>
      <c r="E447" s="3" t="s">
        <v>1823</v>
      </c>
      <c r="F447" s="3" t="s">
        <v>1824</v>
      </c>
      <c r="G447" s="3" t="s">
        <v>1749</v>
      </c>
      <c r="H447" s="5">
        <v>910000</v>
      </c>
      <c r="I447" s="3" t="s">
        <v>1734</v>
      </c>
      <c r="J447" s="3" t="s">
        <v>3141</v>
      </c>
      <c r="K447" s="3" t="s">
        <v>1736</v>
      </c>
      <c r="L447" s="3" t="s">
        <v>3142</v>
      </c>
    </row>
    <row r="448" spans="1:12" x14ac:dyDescent="0.3">
      <c r="A448" s="3" t="s">
        <v>3143</v>
      </c>
      <c r="B448" s="3" t="s">
        <v>3144</v>
      </c>
      <c r="C448" s="3" t="s">
        <v>1746</v>
      </c>
      <c r="D448" s="3">
        <v>28</v>
      </c>
      <c r="E448" s="3" t="s">
        <v>1849</v>
      </c>
      <c r="F448" s="3" t="s">
        <v>1850</v>
      </c>
      <c r="G448" s="3" t="s">
        <v>1785</v>
      </c>
      <c r="H448" s="5">
        <v>620000</v>
      </c>
      <c r="I448" s="3" t="s">
        <v>1734</v>
      </c>
      <c r="J448" s="3" t="s">
        <v>3145</v>
      </c>
      <c r="K448" s="3" t="s">
        <v>1736</v>
      </c>
      <c r="L448" s="3" t="s">
        <v>3146</v>
      </c>
    </row>
    <row r="449" spans="1:12" x14ac:dyDescent="0.3">
      <c r="A449" s="3" t="s">
        <v>1112</v>
      </c>
      <c r="B449" s="3" t="s">
        <v>3147</v>
      </c>
      <c r="C449" s="3" t="s">
        <v>1746</v>
      </c>
      <c r="D449" s="3">
        <v>29</v>
      </c>
      <c r="E449" s="3" t="s">
        <v>1763</v>
      </c>
      <c r="F449" s="3" t="s">
        <v>1764</v>
      </c>
      <c r="G449" s="3" t="s">
        <v>1749</v>
      </c>
      <c r="H449" s="5">
        <v>920000</v>
      </c>
      <c r="I449" s="3" t="s">
        <v>1734</v>
      </c>
      <c r="J449" s="3" t="s">
        <v>3148</v>
      </c>
      <c r="K449" s="3" t="s">
        <v>1736</v>
      </c>
      <c r="L449" s="3" t="s">
        <v>3149</v>
      </c>
    </row>
    <row r="450" spans="1:12" x14ac:dyDescent="0.3">
      <c r="A450" s="3" t="s">
        <v>3150</v>
      </c>
      <c r="B450" s="3" t="s">
        <v>3151</v>
      </c>
      <c r="C450" s="3" t="s">
        <v>1746</v>
      </c>
      <c r="D450" s="3">
        <v>24</v>
      </c>
      <c r="E450" s="3" t="s">
        <v>1849</v>
      </c>
      <c r="F450" s="3" t="s">
        <v>1850</v>
      </c>
      <c r="G450" s="3" t="s">
        <v>1754</v>
      </c>
      <c r="H450" s="5">
        <v>1680000</v>
      </c>
      <c r="I450" s="3" t="s">
        <v>1734</v>
      </c>
      <c r="J450" s="3" t="s">
        <v>3152</v>
      </c>
      <c r="K450" s="3" t="s">
        <v>1736</v>
      </c>
      <c r="L450" s="3" t="s">
        <v>3153</v>
      </c>
    </row>
    <row r="451" spans="1:12" x14ac:dyDescent="0.3">
      <c r="A451" s="3" t="s">
        <v>353</v>
      </c>
      <c r="B451" s="3" t="s">
        <v>3154</v>
      </c>
      <c r="C451" s="3" t="s">
        <v>1746</v>
      </c>
      <c r="D451" s="3">
        <v>48</v>
      </c>
      <c r="E451" s="3" t="s">
        <v>1883</v>
      </c>
      <c r="F451" s="3" t="s">
        <v>1884</v>
      </c>
      <c r="G451" s="3" t="s">
        <v>1754</v>
      </c>
      <c r="H451" s="5">
        <v>1220000</v>
      </c>
      <c r="I451" s="3" t="s">
        <v>1734</v>
      </c>
      <c r="J451" s="3" t="s">
        <v>3155</v>
      </c>
      <c r="K451" s="3" t="s">
        <v>1736</v>
      </c>
      <c r="L451" s="3" t="s">
        <v>3156</v>
      </c>
    </row>
    <row r="452" spans="1:12" x14ac:dyDescent="0.3">
      <c r="A452" s="3" t="s">
        <v>66</v>
      </c>
      <c r="B452" s="3" t="s">
        <v>3074</v>
      </c>
      <c r="C452" s="3" t="s">
        <v>1746</v>
      </c>
      <c r="D452" s="3">
        <v>37</v>
      </c>
      <c r="E452" s="3" t="s">
        <v>1747</v>
      </c>
      <c r="F452" s="3" t="s">
        <v>1748</v>
      </c>
      <c r="G452" s="3" t="s">
        <v>1741</v>
      </c>
      <c r="H452" s="5">
        <v>520000</v>
      </c>
      <c r="I452" s="3" t="s">
        <v>1734</v>
      </c>
      <c r="J452" s="3" t="s">
        <v>3157</v>
      </c>
      <c r="K452" s="3" t="s">
        <v>1736</v>
      </c>
      <c r="L452" s="3" t="s">
        <v>3158</v>
      </c>
    </row>
    <row r="453" spans="1:12" x14ac:dyDescent="0.3">
      <c r="A453" s="3" t="s">
        <v>3159</v>
      </c>
      <c r="B453" s="3" t="s">
        <v>2239</v>
      </c>
      <c r="C453" s="3" t="s">
        <v>1746</v>
      </c>
      <c r="D453" s="3">
        <v>46</v>
      </c>
      <c r="E453" s="3" t="s">
        <v>1902</v>
      </c>
      <c r="F453" s="3" t="s">
        <v>1775</v>
      </c>
      <c r="G453" s="3" t="s">
        <v>1825</v>
      </c>
      <c r="H453" s="5">
        <v>1370000</v>
      </c>
      <c r="I453" s="3" t="s">
        <v>1734</v>
      </c>
      <c r="J453" s="3" t="s">
        <v>3160</v>
      </c>
      <c r="K453" s="3" t="s">
        <v>1736</v>
      </c>
      <c r="L453" s="3" t="s">
        <v>3161</v>
      </c>
    </row>
    <row r="454" spans="1:12" x14ac:dyDescent="0.3">
      <c r="A454" s="3" t="s">
        <v>456</v>
      </c>
      <c r="B454" s="3" t="s">
        <v>3162</v>
      </c>
      <c r="C454" s="3" t="s">
        <v>1746</v>
      </c>
      <c r="D454" s="3">
        <v>38</v>
      </c>
      <c r="E454" s="3" t="s">
        <v>1883</v>
      </c>
      <c r="F454" s="3" t="s">
        <v>1884</v>
      </c>
      <c r="G454" s="3" t="s">
        <v>1754</v>
      </c>
      <c r="H454" s="5">
        <v>820000</v>
      </c>
      <c r="I454" s="3" t="s">
        <v>1734</v>
      </c>
      <c r="J454" s="3" t="s">
        <v>3163</v>
      </c>
      <c r="K454" s="3" t="s">
        <v>1736</v>
      </c>
      <c r="L454" s="3" t="s">
        <v>3164</v>
      </c>
    </row>
    <row r="455" spans="1:12" x14ac:dyDescent="0.3">
      <c r="A455" s="3" t="s">
        <v>3165</v>
      </c>
      <c r="B455" s="3" t="s">
        <v>3166</v>
      </c>
      <c r="C455" s="3" t="s">
        <v>1746</v>
      </c>
      <c r="D455" s="3">
        <v>43</v>
      </c>
      <c r="E455" s="3" t="s">
        <v>1769</v>
      </c>
      <c r="F455" s="3" t="s">
        <v>1769</v>
      </c>
      <c r="G455" s="3" t="s">
        <v>1754</v>
      </c>
      <c r="H455" s="5">
        <v>1120000</v>
      </c>
      <c r="I455" s="3" t="s">
        <v>1734</v>
      </c>
      <c r="J455" s="3" t="s">
        <v>3167</v>
      </c>
      <c r="K455" s="3" t="s">
        <v>1736</v>
      </c>
      <c r="L455" s="3" t="s">
        <v>3168</v>
      </c>
    </row>
    <row r="456" spans="1:12" x14ac:dyDescent="0.3">
      <c r="A456" s="3" t="s">
        <v>408</v>
      </c>
      <c r="B456" s="3" t="s">
        <v>2670</v>
      </c>
      <c r="C456" s="3" t="s">
        <v>1730</v>
      </c>
      <c r="D456" s="3">
        <v>40</v>
      </c>
      <c r="E456" s="3" t="s">
        <v>1747</v>
      </c>
      <c r="F456" s="3" t="s">
        <v>1748</v>
      </c>
      <c r="G456" s="3" t="s">
        <v>1754</v>
      </c>
      <c r="H456" s="5">
        <v>730000</v>
      </c>
      <c r="I456" s="3" t="s">
        <v>1734</v>
      </c>
      <c r="J456" s="3" t="s">
        <v>3169</v>
      </c>
      <c r="K456" s="3" t="s">
        <v>1736</v>
      </c>
      <c r="L456" s="3" t="s">
        <v>3170</v>
      </c>
    </row>
    <row r="457" spans="1:12" x14ac:dyDescent="0.3">
      <c r="A457" s="3" t="s">
        <v>3171</v>
      </c>
      <c r="B457" s="3" t="s">
        <v>3172</v>
      </c>
      <c r="C457" s="3" t="s">
        <v>1746</v>
      </c>
      <c r="D457" s="3">
        <v>35</v>
      </c>
      <c r="E457" s="3" t="s">
        <v>1774</v>
      </c>
      <c r="F457" s="3" t="s">
        <v>1775</v>
      </c>
      <c r="G457" s="3" t="s">
        <v>1825</v>
      </c>
      <c r="H457" s="5">
        <v>860000</v>
      </c>
      <c r="I457" s="3" t="s">
        <v>1734</v>
      </c>
      <c r="J457" s="3" t="s">
        <v>3173</v>
      </c>
      <c r="K457" s="3" t="s">
        <v>1736</v>
      </c>
      <c r="L457" s="3" t="s">
        <v>3174</v>
      </c>
    </row>
    <row r="458" spans="1:12" x14ac:dyDescent="0.3">
      <c r="A458" s="3" t="s">
        <v>507</v>
      </c>
      <c r="B458" s="3" t="s">
        <v>3175</v>
      </c>
      <c r="C458" s="3" t="s">
        <v>1746</v>
      </c>
      <c r="D458" s="3">
        <v>57</v>
      </c>
      <c r="E458" s="3" t="s">
        <v>1849</v>
      </c>
      <c r="F458" s="3" t="s">
        <v>1850</v>
      </c>
      <c r="G458" s="3" t="s">
        <v>1754</v>
      </c>
      <c r="H458" s="5">
        <v>1210000</v>
      </c>
      <c r="I458" s="3" t="s">
        <v>1734</v>
      </c>
      <c r="J458" s="3" t="s">
        <v>3176</v>
      </c>
      <c r="K458" s="3" t="s">
        <v>1743</v>
      </c>
      <c r="L458" s="3" t="s">
        <v>3177</v>
      </c>
    </row>
    <row r="459" spans="1:12" x14ac:dyDescent="0.3">
      <c r="A459" s="3" t="s">
        <v>1034</v>
      </c>
      <c r="B459" s="3" t="s">
        <v>1905</v>
      </c>
      <c r="C459" s="3" t="s">
        <v>1730</v>
      </c>
      <c r="D459" s="3">
        <v>21</v>
      </c>
      <c r="E459" s="3" t="s">
        <v>1844</v>
      </c>
      <c r="F459" s="3" t="s">
        <v>1784</v>
      </c>
      <c r="G459" s="3" t="s">
        <v>1770</v>
      </c>
      <c r="H459" s="5">
        <v>1850000</v>
      </c>
      <c r="I459" s="3" t="s">
        <v>1734</v>
      </c>
      <c r="J459" s="3" t="s">
        <v>3178</v>
      </c>
      <c r="K459" s="3" t="s">
        <v>1736</v>
      </c>
      <c r="L459" s="3" t="s">
        <v>3179</v>
      </c>
    </row>
    <row r="460" spans="1:12" x14ac:dyDescent="0.3">
      <c r="A460" s="3" t="s">
        <v>1618</v>
      </c>
      <c r="B460" s="3" t="s">
        <v>3180</v>
      </c>
      <c r="C460" s="3" t="s">
        <v>1746</v>
      </c>
      <c r="D460" s="3">
        <v>59</v>
      </c>
      <c r="E460" s="3" t="s">
        <v>2098</v>
      </c>
      <c r="F460" s="3" t="s">
        <v>2099</v>
      </c>
      <c r="G460" s="3" t="s">
        <v>1770</v>
      </c>
      <c r="H460" s="5">
        <v>2710000</v>
      </c>
      <c r="I460" s="3" t="s">
        <v>1734</v>
      </c>
      <c r="J460" s="3" t="s">
        <v>3181</v>
      </c>
      <c r="K460" s="3" t="s">
        <v>1736</v>
      </c>
      <c r="L460" s="3" t="s">
        <v>3182</v>
      </c>
    </row>
    <row r="461" spans="1:12" x14ac:dyDescent="0.3">
      <c r="A461" s="3" t="s">
        <v>197</v>
      </c>
      <c r="B461" s="3" t="s">
        <v>3183</v>
      </c>
      <c r="C461" s="3" t="s">
        <v>1730</v>
      </c>
      <c r="D461" s="3">
        <v>32</v>
      </c>
      <c r="E461" s="3" t="s">
        <v>1758</v>
      </c>
      <c r="F461" s="3" t="s">
        <v>1759</v>
      </c>
      <c r="G461" s="3" t="s">
        <v>1825</v>
      </c>
      <c r="H461" s="5">
        <v>810000</v>
      </c>
      <c r="I461" s="3" t="s">
        <v>1734</v>
      </c>
      <c r="J461" s="3" t="s">
        <v>3184</v>
      </c>
      <c r="K461" s="3" t="s">
        <v>1736</v>
      </c>
      <c r="L461" s="3" t="s">
        <v>3185</v>
      </c>
    </row>
    <row r="462" spans="1:12" x14ac:dyDescent="0.3">
      <c r="A462" s="3" t="s">
        <v>509</v>
      </c>
      <c r="B462" s="3" t="s">
        <v>2603</v>
      </c>
      <c r="C462" s="3" t="s">
        <v>1730</v>
      </c>
      <c r="D462" s="3">
        <v>36</v>
      </c>
      <c r="E462" s="3" t="s">
        <v>1940</v>
      </c>
      <c r="F462" s="3" t="s">
        <v>1850</v>
      </c>
      <c r="G462" s="3" t="s">
        <v>1845</v>
      </c>
      <c r="H462" s="5">
        <v>590000</v>
      </c>
      <c r="I462" s="3" t="s">
        <v>1734</v>
      </c>
      <c r="J462" s="3" t="s">
        <v>3186</v>
      </c>
      <c r="K462" s="3" t="s">
        <v>1736</v>
      </c>
      <c r="L462" s="3" t="s">
        <v>3187</v>
      </c>
    </row>
    <row r="463" spans="1:12" x14ac:dyDescent="0.3">
      <c r="A463" s="3" t="s">
        <v>3188</v>
      </c>
      <c r="B463" s="3" t="s">
        <v>3189</v>
      </c>
      <c r="C463" s="3" t="s">
        <v>1746</v>
      </c>
      <c r="D463" s="3">
        <v>49</v>
      </c>
      <c r="E463" s="3" t="s">
        <v>1823</v>
      </c>
      <c r="F463" s="3" t="s">
        <v>1824</v>
      </c>
      <c r="G463" s="3" t="s">
        <v>1765</v>
      </c>
      <c r="H463" s="5">
        <v>3210000</v>
      </c>
      <c r="I463" s="3" t="s">
        <v>1734</v>
      </c>
      <c r="J463" s="3" t="s">
        <v>3190</v>
      </c>
      <c r="K463" s="3" t="s">
        <v>1743</v>
      </c>
      <c r="L463" s="3" t="s">
        <v>3191</v>
      </c>
    </row>
    <row r="464" spans="1:12" x14ac:dyDescent="0.3">
      <c r="A464" s="3" t="s">
        <v>137</v>
      </c>
      <c r="B464" s="3" t="s">
        <v>3192</v>
      </c>
      <c r="C464" s="3" t="s">
        <v>1746</v>
      </c>
      <c r="D464" s="3">
        <v>49</v>
      </c>
      <c r="E464" s="3" t="s">
        <v>1797</v>
      </c>
      <c r="F464" s="3" t="s">
        <v>1798</v>
      </c>
      <c r="G464" s="3" t="s">
        <v>1754</v>
      </c>
      <c r="H464" s="5">
        <v>1440000</v>
      </c>
      <c r="I464" s="3" t="s">
        <v>1734</v>
      </c>
      <c r="J464" s="3" t="s">
        <v>3193</v>
      </c>
      <c r="K464" s="3" t="s">
        <v>1736</v>
      </c>
      <c r="L464" s="3" t="s">
        <v>3194</v>
      </c>
    </row>
    <row r="465" spans="1:12" x14ac:dyDescent="0.3">
      <c r="A465" s="3" t="s">
        <v>3195</v>
      </c>
      <c r="B465" s="3" t="s">
        <v>3196</v>
      </c>
      <c r="C465" s="3" t="s">
        <v>1746</v>
      </c>
      <c r="D465" s="3">
        <v>33</v>
      </c>
      <c r="E465" s="3" t="s">
        <v>2098</v>
      </c>
      <c r="F465" s="3" t="s">
        <v>2099</v>
      </c>
      <c r="G465" s="3" t="s">
        <v>1868</v>
      </c>
      <c r="H465" s="5">
        <v>500000</v>
      </c>
      <c r="I465" s="3" t="s">
        <v>1734</v>
      </c>
      <c r="J465" s="3" t="s">
        <v>3197</v>
      </c>
      <c r="K465" s="3" t="s">
        <v>1743</v>
      </c>
      <c r="L465" s="3" t="s">
        <v>3198</v>
      </c>
    </row>
    <row r="466" spans="1:12" x14ac:dyDescent="0.3">
      <c r="A466" s="3" t="s">
        <v>222</v>
      </c>
      <c r="B466" s="3" t="s">
        <v>2705</v>
      </c>
      <c r="C466" s="3" t="s">
        <v>1730</v>
      </c>
      <c r="D466" s="3">
        <v>52</v>
      </c>
      <c r="E466" s="3" t="s">
        <v>1823</v>
      </c>
      <c r="F466" s="3" t="s">
        <v>1824</v>
      </c>
      <c r="G466" s="3" t="s">
        <v>1754</v>
      </c>
      <c r="H466" s="5">
        <v>1320000</v>
      </c>
      <c r="I466" s="3" t="s">
        <v>1734</v>
      </c>
      <c r="J466" s="3" t="s">
        <v>3199</v>
      </c>
      <c r="K466" s="3" t="s">
        <v>1736</v>
      </c>
      <c r="L466" s="3" t="s">
        <v>3200</v>
      </c>
    </row>
    <row r="467" spans="1:12" x14ac:dyDescent="0.3">
      <c r="A467" s="3" t="s">
        <v>1500</v>
      </c>
      <c r="B467" s="3" t="s">
        <v>3201</v>
      </c>
      <c r="C467" s="3" t="s">
        <v>1746</v>
      </c>
      <c r="D467" s="3">
        <v>53</v>
      </c>
      <c r="E467" s="3" t="s">
        <v>1753</v>
      </c>
      <c r="F467" s="3" t="s">
        <v>1740</v>
      </c>
      <c r="G467" s="3" t="s">
        <v>1754</v>
      </c>
      <c r="H467" s="5">
        <v>1650000</v>
      </c>
      <c r="I467" s="3" t="s">
        <v>1734</v>
      </c>
      <c r="J467" s="3" t="s">
        <v>3202</v>
      </c>
      <c r="K467" s="3" t="s">
        <v>1743</v>
      </c>
      <c r="L467" s="3" t="s">
        <v>3203</v>
      </c>
    </row>
    <row r="468" spans="1:12" x14ac:dyDescent="0.3">
      <c r="A468" s="3" t="s">
        <v>3204</v>
      </c>
      <c r="B468" s="3" t="s">
        <v>3205</v>
      </c>
      <c r="C468" s="3" t="s">
        <v>1746</v>
      </c>
      <c r="D468" s="3">
        <v>28</v>
      </c>
      <c r="E468" s="3" t="s">
        <v>1774</v>
      </c>
      <c r="F468" s="3" t="s">
        <v>1775</v>
      </c>
      <c r="G468" s="3" t="s">
        <v>1733</v>
      </c>
      <c r="H468" s="5">
        <v>2580000</v>
      </c>
      <c r="I468" s="3" t="s">
        <v>1734</v>
      </c>
      <c r="J468" s="3" t="s">
        <v>3206</v>
      </c>
      <c r="K468" s="3" t="s">
        <v>1736</v>
      </c>
      <c r="L468" s="3" t="s">
        <v>3207</v>
      </c>
    </row>
    <row r="469" spans="1:12" x14ac:dyDescent="0.3">
      <c r="A469" s="3" t="s">
        <v>77</v>
      </c>
      <c r="B469" s="3" t="s">
        <v>2515</v>
      </c>
      <c r="C469" s="3" t="s">
        <v>1746</v>
      </c>
      <c r="D469" s="3">
        <v>27</v>
      </c>
      <c r="E469" s="3" t="s">
        <v>1783</v>
      </c>
      <c r="F469" s="3" t="s">
        <v>1784</v>
      </c>
      <c r="G469" s="3" t="s">
        <v>1825</v>
      </c>
      <c r="H469" s="5">
        <v>750000</v>
      </c>
      <c r="I469" s="3" t="s">
        <v>1734</v>
      </c>
      <c r="J469" s="3" t="s">
        <v>3208</v>
      </c>
      <c r="K469" s="3" t="s">
        <v>1736</v>
      </c>
      <c r="L469" s="3" t="s">
        <v>3209</v>
      </c>
    </row>
    <row r="470" spans="1:12" x14ac:dyDescent="0.3">
      <c r="A470" s="3" t="s">
        <v>294</v>
      </c>
      <c r="B470" s="3" t="s">
        <v>3210</v>
      </c>
      <c r="C470" s="3" t="s">
        <v>1746</v>
      </c>
      <c r="D470" s="3">
        <v>36</v>
      </c>
      <c r="E470" s="3" t="s">
        <v>1783</v>
      </c>
      <c r="F470" s="3" t="s">
        <v>1784</v>
      </c>
      <c r="G470" s="3" t="s">
        <v>1868</v>
      </c>
      <c r="H470" s="5">
        <v>820000</v>
      </c>
      <c r="I470" s="3" t="s">
        <v>1734</v>
      </c>
      <c r="J470" s="3" t="s">
        <v>3211</v>
      </c>
      <c r="K470" s="3" t="s">
        <v>1736</v>
      </c>
      <c r="L470" s="3" t="s">
        <v>3212</v>
      </c>
    </row>
    <row r="471" spans="1:12" x14ac:dyDescent="0.3">
      <c r="A471" s="3" t="s">
        <v>582</v>
      </c>
      <c r="B471" s="3" t="s">
        <v>3213</v>
      </c>
      <c r="C471" s="3" t="s">
        <v>1746</v>
      </c>
      <c r="D471" s="3">
        <v>38</v>
      </c>
      <c r="E471" s="3" t="s">
        <v>1814</v>
      </c>
      <c r="F471" s="3" t="s">
        <v>1815</v>
      </c>
      <c r="G471" s="3" t="s">
        <v>1754</v>
      </c>
      <c r="H471" s="5">
        <v>550000</v>
      </c>
      <c r="I471" s="3" t="s">
        <v>1734</v>
      </c>
      <c r="J471" s="3" t="s">
        <v>3214</v>
      </c>
      <c r="K471" s="3" t="s">
        <v>1743</v>
      </c>
      <c r="L471" s="3" t="s">
        <v>3215</v>
      </c>
    </row>
    <row r="472" spans="1:12" x14ac:dyDescent="0.3">
      <c r="A472" s="3" t="s">
        <v>815</v>
      </c>
      <c r="B472" s="3" t="s">
        <v>3216</v>
      </c>
      <c r="C472" s="3" t="s">
        <v>1746</v>
      </c>
      <c r="D472" s="3">
        <v>47</v>
      </c>
      <c r="E472" s="3" t="s">
        <v>1763</v>
      </c>
      <c r="F472" s="3" t="s">
        <v>1764</v>
      </c>
      <c r="G472" s="3" t="s">
        <v>1825</v>
      </c>
      <c r="H472" s="5">
        <v>870000</v>
      </c>
      <c r="I472" s="3" t="s">
        <v>1734</v>
      </c>
      <c r="J472" s="3" t="s">
        <v>3217</v>
      </c>
      <c r="K472" s="3" t="s">
        <v>1736</v>
      </c>
      <c r="L472" s="3" t="s">
        <v>3218</v>
      </c>
    </row>
    <row r="473" spans="1:12" x14ac:dyDescent="0.3">
      <c r="A473" s="3" t="s">
        <v>570</v>
      </c>
      <c r="B473" s="3" t="s">
        <v>3219</v>
      </c>
      <c r="C473" s="3" t="s">
        <v>1746</v>
      </c>
      <c r="D473" s="3">
        <v>53</v>
      </c>
      <c r="E473" s="3" t="s">
        <v>1902</v>
      </c>
      <c r="F473" s="3" t="s">
        <v>1775</v>
      </c>
      <c r="G473" s="3" t="s">
        <v>1749</v>
      </c>
      <c r="H473" s="5">
        <v>1680000</v>
      </c>
      <c r="I473" s="3" t="s">
        <v>1734</v>
      </c>
      <c r="J473" s="3" t="s">
        <v>3220</v>
      </c>
      <c r="K473" s="3" t="s">
        <v>1736</v>
      </c>
      <c r="L473" s="3" t="s">
        <v>3221</v>
      </c>
    </row>
    <row r="474" spans="1:12" x14ac:dyDescent="0.3">
      <c r="A474" s="3" t="s">
        <v>3222</v>
      </c>
      <c r="B474" s="3" t="s">
        <v>3223</v>
      </c>
      <c r="C474" s="3" t="s">
        <v>1746</v>
      </c>
      <c r="D474" s="3">
        <v>42</v>
      </c>
      <c r="E474" s="3" t="s">
        <v>1867</v>
      </c>
      <c r="F474" s="3" t="s">
        <v>1764</v>
      </c>
      <c r="G474" s="3" t="s">
        <v>1754</v>
      </c>
      <c r="H474" s="5">
        <v>1290000</v>
      </c>
      <c r="I474" s="3" t="s">
        <v>1734</v>
      </c>
      <c r="J474" s="3" t="s">
        <v>3224</v>
      </c>
      <c r="K474" s="3" t="s">
        <v>1736</v>
      </c>
      <c r="L474" s="3" t="s">
        <v>3225</v>
      </c>
    </row>
    <row r="475" spans="1:12" x14ac:dyDescent="0.3">
      <c r="A475" s="3" t="s">
        <v>707</v>
      </c>
      <c r="B475" s="3" t="s">
        <v>3226</v>
      </c>
      <c r="C475" s="3" t="s">
        <v>1746</v>
      </c>
      <c r="D475" s="3">
        <v>32</v>
      </c>
      <c r="E475" s="3" t="s">
        <v>1844</v>
      </c>
      <c r="F475" s="3" t="s">
        <v>1784</v>
      </c>
      <c r="G475" s="3" t="s">
        <v>1754</v>
      </c>
      <c r="H475" s="5">
        <v>600000</v>
      </c>
      <c r="I475" s="3" t="s">
        <v>1734</v>
      </c>
      <c r="J475" s="3" t="s">
        <v>3227</v>
      </c>
      <c r="K475" s="3" t="s">
        <v>1736</v>
      </c>
      <c r="L475" s="3" t="s">
        <v>3228</v>
      </c>
    </row>
    <row r="476" spans="1:12" x14ac:dyDescent="0.3">
      <c r="A476" s="3" t="s">
        <v>1405</v>
      </c>
      <c r="B476" s="3" t="s">
        <v>3229</v>
      </c>
      <c r="C476" s="3" t="s">
        <v>1746</v>
      </c>
      <c r="D476" s="3">
        <v>46</v>
      </c>
      <c r="E476" s="3" t="s">
        <v>1924</v>
      </c>
      <c r="F476" s="3" t="s">
        <v>1784</v>
      </c>
      <c r="G476" s="3" t="s">
        <v>1754</v>
      </c>
      <c r="H476" s="5">
        <v>650000</v>
      </c>
      <c r="I476" s="3" t="s">
        <v>1734</v>
      </c>
      <c r="J476" s="3" t="s">
        <v>3230</v>
      </c>
      <c r="K476" s="3" t="s">
        <v>1736</v>
      </c>
      <c r="L476" s="3" t="s">
        <v>3231</v>
      </c>
    </row>
    <row r="477" spans="1:12" x14ac:dyDescent="0.3">
      <c r="A477" s="3" t="s">
        <v>790</v>
      </c>
      <c r="B477" s="3" t="s">
        <v>2368</v>
      </c>
      <c r="C477" s="3" t="s">
        <v>1746</v>
      </c>
      <c r="D477" s="3">
        <v>46</v>
      </c>
      <c r="E477" s="3" t="s">
        <v>1862</v>
      </c>
      <c r="F477" s="3" t="s">
        <v>1863</v>
      </c>
      <c r="G477" s="3" t="s">
        <v>1785</v>
      </c>
      <c r="H477" s="5">
        <v>420000</v>
      </c>
      <c r="I477" s="3" t="s">
        <v>1734</v>
      </c>
      <c r="J477" s="3" t="s">
        <v>3232</v>
      </c>
      <c r="K477" s="3" t="s">
        <v>1736</v>
      </c>
      <c r="L477" s="3" t="s">
        <v>3233</v>
      </c>
    </row>
    <row r="478" spans="1:12" x14ac:dyDescent="0.3">
      <c r="A478" s="3" t="s">
        <v>1061</v>
      </c>
      <c r="B478" s="3" t="s">
        <v>2968</v>
      </c>
      <c r="C478" s="3" t="s">
        <v>1746</v>
      </c>
      <c r="D478" s="3">
        <v>38</v>
      </c>
      <c r="E478" s="3" t="s">
        <v>1924</v>
      </c>
      <c r="F478" s="3" t="s">
        <v>1784</v>
      </c>
      <c r="G478" s="3" t="s">
        <v>1733</v>
      </c>
      <c r="H478" s="5">
        <v>1530000</v>
      </c>
      <c r="I478" s="3" t="s">
        <v>1734</v>
      </c>
      <c r="J478" s="3" t="s">
        <v>3234</v>
      </c>
      <c r="K478" s="3" t="s">
        <v>1736</v>
      </c>
      <c r="L478" s="3" t="s">
        <v>3235</v>
      </c>
    </row>
    <row r="479" spans="1:12" x14ac:dyDescent="0.3">
      <c r="A479" s="3" t="s">
        <v>3236</v>
      </c>
      <c r="B479" s="3" t="s">
        <v>3237</v>
      </c>
      <c r="C479" s="3" t="s">
        <v>1746</v>
      </c>
      <c r="D479" s="3">
        <v>33</v>
      </c>
      <c r="E479" s="3" t="s">
        <v>1902</v>
      </c>
      <c r="F479" s="3" t="s">
        <v>1775</v>
      </c>
      <c r="G479" s="3" t="s">
        <v>1741</v>
      </c>
      <c r="H479" s="5">
        <v>460000</v>
      </c>
      <c r="I479" s="3" t="s">
        <v>1734</v>
      </c>
      <c r="J479" s="3" t="s">
        <v>3238</v>
      </c>
      <c r="K479" s="3" t="s">
        <v>1743</v>
      </c>
      <c r="L479" s="3" t="s">
        <v>3239</v>
      </c>
    </row>
    <row r="480" spans="1:12" x14ac:dyDescent="0.3">
      <c r="A480" s="3" t="s">
        <v>745</v>
      </c>
      <c r="B480" s="3" t="s">
        <v>2862</v>
      </c>
      <c r="C480" s="3" t="s">
        <v>1746</v>
      </c>
      <c r="D480" s="3">
        <v>50</v>
      </c>
      <c r="E480" s="3" t="s">
        <v>1883</v>
      </c>
      <c r="F480" s="3" t="s">
        <v>1884</v>
      </c>
      <c r="G480" s="3" t="s">
        <v>1770</v>
      </c>
      <c r="H480" s="5">
        <v>1510000</v>
      </c>
      <c r="I480" s="3" t="s">
        <v>1734</v>
      </c>
      <c r="J480" s="3" t="s">
        <v>3240</v>
      </c>
      <c r="K480" s="3" t="s">
        <v>1743</v>
      </c>
      <c r="L480" s="3" t="s">
        <v>3241</v>
      </c>
    </row>
    <row r="481" spans="1:12" x14ac:dyDescent="0.3">
      <c r="A481" s="3" t="s">
        <v>851</v>
      </c>
      <c r="B481" s="3" t="s">
        <v>3242</v>
      </c>
      <c r="C481" s="3" t="s">
        <v>1746</v>
      </c>
      <c r="D481" s="3">
        <v>36</v>
      </c>
      <c r="E481" s="3" t="s">
        <v>1747</v>
      </c>
      <c r="F481" s="3" t="s">
        <v>1748</v>
      </c>
      <c r="G481" s="3" t="s">
        <v>1733</v>
      </c>
      <c r="H481" s="5">
        <v>1670000</v>
      </c>
      <c r="I481" s="3" t="s">
        <v>1734</v>
      </c>
      <c r="J481" s="3" t="s">
        <v>3243</v>
      </c>
      <c r="K481" s="3" t="s">
        <v>1736</v>
      </c>
      <c r="L481" s="3" t="s">
        <v>3244</v>
      </c>
    </row>
    <row r="482" spans="1:12" x14ac:dyDescent="0.3">
      <c r="A482" s="3" t="s">
        <v>986</v>
      </c>
      <c r="B482" s="3" t="s">
        <v>3136</v>
      </c>
      <c r="C482" s="3" t="s">
        <v>1730</v>
      </c>
      <c r="D482" s="3">
        <v>39</v>
      </c>
      <c r="E482" s="3" t="s">
        <v>1779</v>
      </c>
      <c r="F482" s="3" t="s">
        <v>1779</v>
      </c>
      <c r="G482" s="3" t="s">
        <v>1754</v>
      </c>
      <c r="H482" s="5">
        <v>1470000</v>
      </c>
      <c r="I482" s="3" t="s">
        <v>1734</v>
      </c>
      <c r="J482" s="3" t="s">
        <v>3245</v>
      </c>
      <c r="K482" s="3" t="s">
        <v>1736</v>
      </c>
      <c r="L482" s="3" t="s">
        <v>3246</v>
      </c>
    </row>
    <row r="483" spans="1:12" x14ac:dyDescent="0.3">
      <c r="A483" s="3" t="s">
        <v>1383</v>
      </c>
      <c r="B483" s="3" t="s">
        <v>3247</v>
      </c>
      <c r="C483" s="3" t="s">
        <v>1746</v>
      </c>
      <c r="D483" s="3">
        <v>49</v>
      </c>
      <c r="E483" s="3" t="s">
        <v>2021</v>
      </c>
      <c r="F483" s="3" t="s">
        <v>1798</v>
      </c>
      <c r="G483" s="3" t="s">
        <v>1733</v>
      </c>
      <c r="H483" s="5">
        <v>2700000</v>
      </c>
      <c r="I483" s="3" t="s">
        <v>1734</v>
      </c>
      <c r="J483" s="3" t="s">
        <v>3248</v>
      </c>
      <c r="K483" s="3" t="s">
        <v>1736</v>
      </c>
      <c r="L483" s="3" t="s">
        <v>3249</v>
      </c>
    </row>
    <row r="484" spans="1:12" x14ac:dyDescent="0.3">
      <c r="A484" s="3" t="s">
        <v>172</v>
      </c>
      <c r="B484" s="3" t="s">
        <v>3250</v>
      </c>
      <c r="C484" s="3" t="s">
        <v>1730</v>
      </c>
      <c r="D484" s="3">
        <v>50</v>
      </c>
      <c r="E484" s="3" t="s">
        <v>1862</v>
      </c>
      <c r="F484" s="3" t="s">
        <v>1863</v>
      </c>
      <c r="G484" s="3" t="s">
        <v>1868</v>
      </c>
      <c r="H484" s="5">
        <v>850000</v>
      </c>
      <c r="I484" s="3" t="s">
        <v>1734</v>
      </c>
      <c r="J484" s="3" t="s">
        <v>3251</v>
      </c>
      <c r="K484" s="3" t="s">
        <v>1736</v>
      </c>
      <c r="L484" s="3" t="s">
        <v>3252</v>
      </c>
    </row>
    <row r="485" spans="1:12" x14ac:dyDescent="0.3">
      <c r="A485" s="3" t="s">
        <v>830</v>
      </c>
      <c r="B485" s="3" t="s">
        <v>3253</v>
      </c>
      <c r="C485" s="3" t="s">
        <v>1746</v>
      </c>
      <c r="D485" s="3">
        <v>46</v>
      </c>
      <c r="E485" s="3" t="s">
        <v>1747</v>
      </c>
      <c r="F485" s="3" t="s">
        <v>1748</v>
      </c>
      <c r="G485" s="3" t="s">
        <v>1749</v>
      </c>
      <c r="H485" s="5">
        <v>920000</v>
      </c>
      <c r="I485" s="3" t="s">
        <v>1734</v>
      </c>
      <c r="J485" s="3" t="s">
        <v>3254</v>
      </c>
      <c r="K485" s="3" t="s">
        <v>1736</v>
      </c>
      <c r="L485" s="3" t="s">
        <v>3255</v>
      </c>
    </row>
    <row r="486" spans="1:12" x14ac:dyDescent="0.3">
      <c r="A486" s="3" t="s">
        <v>3256</v>
      </c>
      <c r="B486" s="3" t="s">
        <v>1986</v>
      </c>
      <c r="C486" s="3" t="s">
        <v>1730</v>
      </c>
      <c r="D486" s="3">
        <v>42</v>
      </c>
      <c r="E486" s="3" t="s">
        <v>1849</v>
      </c>
      <c r="F486" s="3" t="s">
        <v>1850</v>
      </c>
      <c r="G486" s="3" t="s">
        <v>1754</v>
      </c>
      <c r="H486" s="5">
        <v>1350000</v>
      </c>
      <c r="I486" s="3" t="s">
        <v>1734</v>
      </c>
      <c r="J486" s="3" t="s">
        <v>3257</v>
      </c>
      <c r="K486" s="3" t="s">
        <v>1743</v>
      </c>
      <c r="L486" s="3" t="s">
        <v>3258</v>
      </c>
    </row>
    <row r="487" spans="1:12" x14ac:dyDescent="0.3">
      <c r="A487" s="3" t="s">
        <v>1029</v>
      </c>
      <c r="B487" s="3" t="s">
        <v>3144</v>
      </c>
      <c r="C487" s="3" t="s">
        <v>1746</v>
      </c>
      <c r="D487" s="3">
        <v>26</v>
      </c>
      <c r="E487" s="3" t="s">
        <v>1789</v>
      </c>
      <c r="F487" s="3" t="s">
        <v>1790</v>
      </c>
      <c r="G487" s="3" t="s">
        <v>1733</v>
      </c>
      <c r="H487" s="5">
        <v>1770000</v>
      </c>
      <c r="I487" s="3" t="s">
        <v>1734</v>
      </c>
      <c r="J487" s="3" t="s">
        <v>3259</v>
      </c>
      <c r="K487" s="3" t="s">
        <v>1743</v>
      </c>
      <c r="L487" s="3" t="s">
        <v>3260</v>
      </c>
    </row>
    <row r="488" spans="1:12" x14ac:dyDescent="0.3">
      <c r="A488" s="3" t="s">
        <v>3261</v>
      </c>
      <c r="B488" s="3" t="s">
        <v>2688</v>
      </c>
      <c r="C488" s="3" t="s">
        <v>1746</v>
      </c>
      <c r="D488" s="3">
        <v>34</v>
      </c>
      <c r="E488" s="3" t="s">
        <v>1753</v>
      </c>
      <c r="F488" s="3" t="s">
        <v>1740</v>
      </c>
      <c r="G488" s="3" t="s">
        <v>1868</v>
      </c>
      <c r="H488" s="5">
        <v>590000</v>
      </c>
      <c r="I488" s="3" t="s">
        <v>1734</v>
      </c>
      <c r="J488" s="3" t="s">
        <v>3262</v>
      </c>
      <c r="K488" s="3" t="s">
        <v>1743</v>
      </c>
      <c r="L488" s="3" t="s">
        <v>3263</v>
      </c>
    </row>
    <row r="489" spans="1:12" x14ac:dyDescent="0.3">
      <c r="A489" s="3" t="s">
        <v>926</v>
      </c>
      <c r="B489" s="3" t="s">
        <v>3264</v>
      </c>
      <c r="C489" s="3" t="s">
        <v>1746</v>
      </c>
      <c r="D489" s="3">
        <v>58</v>
      </c>
      <c r="E489" s="3" t="s">
        <v>1849</v>
      </c>
      <c r="F489" s="3" t="s">
        <v>1850</v>
      </c>
      <c r="G489" s="3" t="s">
        <v>1733</v>
      </c>
      <c r="H489" s="5">
        <v>2900000</v>
      </c>
      <c r="I489" s="3" t="s">
        <v>1734</v>
      </c>
      <c r="J489" s="3" t="s">
        <v>3265</v>
      </c>
      <c r="K489" s="3" t="s">
        <v>1736</v>
      </c>
      <c r="L489" s="3" t="s">
        <v>3266</v>
      </c>
    </row>
    <row r="490" spans="1:12" x14ac:dyDescent="0.3">
      <c r="A490" s="3" t="s">
        <v>655</v>
      </c>
      <c r="B490" s="3" t="s">
        <v>3267</v>
      </c>
      <c r="C490" s="3" t="s">
        <v>1746</v>
      </c>
      <c r="D490" s="3">
        <v>39</v>
      </c>
      <c r="E490" s="3" t="s">
        <v>1814</v>
      </c>
      <c r="F490" s="3" t="s">
        <v>1815</v>
      </c>
      <c r="G490" s="3" t="s">
        <v>1770</v>
      </c>
      <c r="H490" s="5">
        <v>1950000</v>
      </c>
      <c r="I490" s="3" t="s">
        <v>1734</v>
      </c>
      <c r="J490" s="3" t="s">
        <v>3268</v>
      </c>
      <c r="K490" s="3" t="s">
        <v>1743</v>
      </c>
      <c r="L490" s="3" t="s">
        <v>3269</v>
      </c>
    </row>
    <row r="491" spans="1:12" x14ac:dyDescent="0.3">
      <c r="A491" s="3" t="s">
        <v>3270</v>
      </c>
      <c r="B491" s="3" t="s">
        <v>2623</v>
      </c>
      <c r="C491" s="3" t="s">
        <v>1746</v>
      </c>
      <c r="D491" s="3">
        <v>55</v>
      </c>
      <c r="E491" s="3" t="s">
        <v>1747</v>
      </c>
      <c r="F491" s="3" t="s">
        <v>1748</v>
      </c>
      <c r="G491" s="3" t="s">
        <v>1754</v>
      </c>
      <c r="H491" s="5">
        <v>870000</v>
      </c>
      <c r="I491" s="3" t="s">
        <v>1734</v>
      </c>
      <c r="J491" s="3" t="s">
        <v>3271</v>
      </c>
      <c r="K491" s="3" t="s">
        <v>1736</v>
      </c>
      <c r="L491" s="3" t="s">
        <v>3272</v>
      </c>
    </row>
    <row r="492" spans="1:12" x14ac:dyDescent="0.3">
      <c r="A492" s="3" t="s">
        <v>723</v>
      </c>
      <c r="B492" s="3" t="s">
        <v>2725</v>
      </c>
      <c r="C492" s="3" t="s">
        <v>1746</v>
      </c>
      <c r="D492" s="3">
        <v>39</v>
      </c>
      <c r="E492" s="3" t="s">
        <v>1823</v>
      </c>
      <c r="F492" s="3" t="s">
        <v>1824</v>
      </c>
      <c r="G492" s="3" t="s">
        <v>1754</v>
      </c>
      <c r="H492" s="5">
        <v>760000</v>
      </c>
      <c r="I492" s="3" t="s">
        <v>1734</v>
      </c>
      <c r="J492" s="3" t="s">
        <v>3273</v>
      </c>
      <c r="K492" s="3" t="s">
        <v>1736</v>
      </c>
      <c r="L492" s="3" t="s">
        <v>3274</v>
      </c>
    </row>
    <row r="493" spans="1:12" x14ac:dyDescent="0.3">
      <c r="A493" s="3" t="s">
        <v>3275</v>
      </c>
      <c r="B493" s="3" t="s">
        <v>3276</v>
      </c>
      <c r="C493" s="3" t="s">
        <v>1746</v>
      </c>
      <c r="D493" s="3">
        <v>40</v>
      </c>
      <c r="E493" s="3" t="s">
        <v>1849</v>
      </c>
      <c r="F493" s="3" t="s">
        <v>1850</v>
      </c>
      <c r="G493" s="3" t="s">
        <v>1754</v>
      </c>
      <c r="H493" s="5">
        <v>1380000</v>
      </c>
      <c r="I493" s="3" t="s">
        <v>1734</v>
      </c>
      <c r="J493" s="3" t="s">
        <v>3277</v>
      </c>
      <c r="K493" s="3" t="s">
        <v>1743</v>
      </c>
      <c r="L493" s="3" t="s">
        <v>3278</v>
      </c>
    </row>
    <row r="494" spans="1:12" x14ac:dyDescent="0.3">
      <c r="A494" s="3" t="s">
        <v>3279</v>
      </c>
      <c r="B494" s="3" t="s">
        <v>2515</v>
      </c>
      <c r="C494" s="3" t="s">
        <v>1746</v>
      </c>
      <c r="D494" s="3">
        <v>51</v>
      </c>
      <c r="E494" s="3" t="s">
        <v>2098</v>
      </c>
      <c r="F494" s="3" t="s">
        <v>2099</v>
      </c>
      <c r="G494" s="3" t="s">
        <v>1868</v>
      </c>
      <c r="H494" s="5">
        <v>510000</v>
      </c>
      <c r="I494" s="3" t="s">
        <v>1734</v>
      </c>
      <c r="J494" s="3" t="s">
        <v>3280</v>
      </c>
      <c r="K494" s="3" t="s">
        <v>1736</v>
      </c>
      <c r="L494" s="3" t="s">
        <v>3281</v>
      </c>
    </row>
    <row r="495" spans="1:12" x14ac:dyDescent="0.3">
      <c r="A495" s="3" t="s">
        <v>3282</v>
      </c>
      <c r="B495" s="3" t="s">
        <v>3283</v>
      </c>
      <c r="C495" s="3" t="s">
        <v>1730</v>
      </c>
      <c r="D495" s="3">
        <v>43</v>
      </c>
      <c r="E495" s="3" t="s">
        <v>2021</v>
      </c>
      <c r="F495" s="3" t="s">
        <v>1798</v>
      </c>
      <c r="G495" s="3" t="s">
        <v>1765</v>
      </c>
      <c r="H495" s="5">
        <v>3710000</v>
      </c>
      <c r="I495" s="3" t="s">
        <v>1734</v>
      </c>
      <c r="J495" s="3" t="s">
        <v>3284</v>
      </c>
      <c r="K495" s="3" t="s">
        <v>1743</v>
      </c>
      <c r="L495" s="3" t="s">
        <v>3285</v>
      </c>
    </row>
    <row r="496" spans="1:12" x14ac:dyDescent="0.3">
      <c r="A496" s="3" t="s">
        <v>529</v>
      </c>
      <c r="B496" s="3" t="s">
        <v>3286</v>
      </c>
      <c r="C496" s="3" t="s">
        <v>1730</v>
      </c>
      <c r="D496" s="3">
        <v>39</v>
      </c>
      <c r="E496" s="3" t="s">
        <v>1774</v>
      </c>
      <c r="F496" s="3" t="s">
        <v>1775</v>
      </c>
      <c r="G496" s="3" t="s">
        <v>1754</v>
      </c>
      <c r="H496" s="5">
        <v>1310000</v>
      </c>
      <c r="I496" s="3" t="s">
        <v>1734</v>
      </c>
      <c r="J496" s="3" t="s">
        <v>3287</v>
      </c>
      <c r="K496" s="3" t="s">
        <v>1743</v>
      </c>
      <c r="L496" s="3" t="s">
        <v>3288</v>
      </c>
    </row>
    <row r="497" spans="1:12" x14ac:dyDescent="0.3">
      <c r="A497" s="3" t="s">
        <v>309</v>
      </c>
      <c r="B497" s="3" t="s">
        <v>3289</v>
      </c>
      <c r="C497" s="3" t="s">
        <v>1746</v>
      </c>
      <c r="D497" s="3">
        <v>48</v>
      </c>
      <c r="E497" s="3" t="s">
        <v>1779</v>
      </c>
      <c r="F497" s="3" t="s">
        <v>1779</v>
      </c>
      <c r="G497" s="3" t="s">
        <v>1749</v>
      </c>
      <c r="H497" s="5">
        <v>1620000</v>
      </c>
      <c r="I497" s="3" t="s">
        <v>1734</v>
      </c>
      <c r="J497" s="3" t="s">
        <v>3290</v>
      </c>
      <c r="K497" s="3" t="s">
        <v>1736</v>
      </c>
      <c r="L497" s="3" t="s">
        <v>3291</v>
      </c>
    </row>
    <row r="498" spans="1:12" x14ac:dyDescent="0.3">
      <c r="A498" s="3" t="s">
        <v>3292</v>
      </c>
      <c r="B498" s="3" t="s">
        <v>3293</v>
      </c>
      <c r="C498" s="3" t="s">
        <v>1730</v>
      </c>
      <c r="D498" s="3">
        <v>29</v>
      </c>
      <c r="E498" s="3" t="s">
        <v>1747</v>
      </c>
      <c r="F498" s="3" t="s">
        <v>1748</v>
      </c>
      <c r="G498" s="3" t="s">
        <v>1754</v>
      </c>
      <c r="H498" s="5">
        <v>1710000</v>
      </c>
      <c r="I498" s="3" t="s">
        <v>1734</v>
      </c>
      <c r="J498" s="3" t="s">
        <v>3294</v>
      </c>
      <c r="K498" s="3" t="s">
        <v>1736</v>
      </c>
      <c r="L498" s="3" t="s">
        <v>3295</v>
      </c>
    </row>
    <row r="499" spans="1:12" x14ac:dyDescent="0.3">
      <c r="A499" s="3" t="s">
        <v>1219</v>
      </c>
      <c r="B499" s="3" t="s">
        <v>3296</v>
      </c>
      <c r="C499" s="3" t="s">
        <v>1730</v>
      </c>
      <c r="D499" s="3">
        <v>43</v>
      </c>
      <c r="E499" s="3" t="s">
        <v>1849</v>
      </c>
      <c r="F499" s="3" t="s">
        <v>1850</v>
      </c>
      <c r="G499" s="3" t="s">
        <v>1825</v>
      </c>
      <c r="H499" s="5">
        <v>1140000</v>
      </c>
      <c r="I499" s="3" t="s">
        <v>1734</v>
      </c>
      <c r="J499" s="3" t="s">
        <v>3297</v>
      </c>
      <c r="K499" s="3" t="s">
        <v>1743</v>
      </c>
      <c r="L499" s="3" t="s">
        <v>3298</v>
      </c>
    </row>
    <row r="500" spans="1:12" x14ac:dyDescent="0.3">
      <c r="A500" s="3" t="s">
        <v>1174</v>
      </c>
      <c r="B500" s="3" t="s">
        <v>3299</v>
      </c>
      <c r="C500" s="3" t="s">
        <v>1746</v>
      </c>
      <c r="D500" s="3">
        <v>21</v>
      </c>
      <c r="E500" s="3" t="s">
        <v>1902</v>
      </c>
      <c r="F500" s="3" t="s">
        <v>1775</v>
      </c>
      <c r="G500" s="3" t="s">
        <v>1825</v>
      </c>
      <c r="H500" s="5">
        <v>950000</v>
      </c>
      <c r="I500" s="3" t="s">
        <v>1734</v>
      </c>
      <c r="J500" s="3" t="s">
        <v>3300</v>
      </c>
      <c r="K500" s="3" t="s">
        <v>1736</v>
      </c>
      <c r="L500" s="3" t="s">
        <v>3301</v>
      </c>
    </row>
    <row r="501" spans="1:12" x14ac:dyDescent="0.3">
      <c r="A501" s="3" t="s">
        <v>351</v>
      </c>
      <c r="B501" s="3" t="s">
        <v>2217</v>
      </c>
      <c r="C501" s="3" t="s">
        <v>1730</v>
      </c>
      <c r="D501" s="3">
        <v>32</v>
      </c>
      <c r="E501" s="3" t="s">
        <v>1769</v>
      </c>
      <c r="F501" s="3" t="s">
        <v>1769</v>
      </c>
      <c r="G501" s="3" t="s">
        <v>1733</v>
      </c>
      <c r="H501" s="5">
        <v>3400000</v>
      </c>
      <c r="I501" s="3" t="s">
        <v>1734</v>
      </c>
      <c r="J501" s="3" t="s">
        <v>3302</v>
      </c>
      <c r="K501" s="3" t="s">
        <v>1743</v>
      </c>
      <c r="L501" s="3" t="s">
        <v>3303</v>
      </c>
    </row>
    <row r="502" spans="1:12" x14ac:dyDescent="0.3">
      <c r="A502" s="3" t="s">
        <v>3304</v>
      </c>
      <c r="B502" s="3" t="s">
        <v>2404</v>
      </c>
      <c r="C502" s="3" t="s">
        <v>1746</v>
      </c>
      <c r="D502" s="3">
        <v>45</v>
      </c>
      <c r="E502" s="3" t="s">
        <v>1902</v>
      </c>
      <c r="F502" s="3" t="s">
        <v>1775</v>
      </c>
      <c r="G502" s="3" t="s">
        <v>1754</v>
      </c>
      <c r="H502" s="5">
        <v>1190000</v>
      </c>
      <c r="I502" s="3" t="s">
        <v>1734</v>
      </c>
      <c r="J502" s="3" t="s">
        <v>3305</v>
      </c>
      <c r="K502" s="3" t="s">
        <v>1743</v>
      </c>
      <c r="L502" s="3" t="s">
        <v>3306</v>
      </c>
    </row>
    <row r="503" spans="1:12" x14ac:dyDescent="0.3">
      <c r="A503" s="3" t="s">
        <v>1101</v>
      </c>
      <c r="B503" s="3" t="s">
        <v>3307</v>
      </c>
      <c r="C503" s="3" t="s">
        <v>1746</v>
      </c>
      <c r="D503" s="3">
        <v>22</v>
      </c>
      <c r="E503" s="3" t="s">
        <v>1823</v>
      </c>
      <c r="F503" s="3" t="s">
        <v>1824</v>
      </c>
      <c r="G503" s="3" t="s">
        <v>1754</v>
      </c>
      <c r="H503" s="5">
        <v>970000</v>
      </c>
      <c r="I503" s="3" t="s">
        <v>1734</v>
      </c>
      <c r="J503" s="3" t="s">
        <v>3308</v>
      </c>
      <c r="K503" s="3" t="s">
        <v>1743</v>
      </c>
      <c r="L503" s="3" t="s">
        <v>3309</v>
      </c>
    </row>
    <row r="504" spans="1:12" x14ac:dyDescent="0.3">
      <c r="A504" s="3" t="s">
        <v>725</v>
      </c>
      <c r="B504" s="3" t="s">
        <v>3310</v>
      </c>
      <c r="C504" s="3" t="s">
        <v>1746</v>
      </c>
      <c r="D504" s="3">
        <v>21</v>
      </c>
      <c r="E504" s="3" t="s">
        <v>1731</v>
      </c>
      <c r="F504" s="3" t="s">
        <v>1732</v>
      </c>
      <c r="G504" s="3" t="s">
        <v>1765</v>
      </c>
      <c r="H504" s="5">
        <v>3390000</v>
      </c>
      <c r="I504" s="3" t="s">
        <v>1734</v>
      </c>
      <c r="J504" s="3" t="s">
        <v>3311</v>
      </c>
      <c r="K504" s="3" t="s">
        <v>1743</v>
      </c>
      <c r="L504" s="3" t="s">
        <v>3312</v>
      </c>
    </row>
    <row r="505" spans="1:12" x14ac:dyDescent="0.3">
      <c r="A505" s="3" t="s">
        <v>3313</v>
      </c>
      <c r="B505" s="3" t="s">
        <v>2325</v>
      </c>
      <c r="C505" s="3" t="s">
        <v>1746</v>
      </c>
      <c r="D505" s="3">
        <v>52</v>
      </c>
      <c r="E505" s="3" t="s">
        <v>2098</v>
      </c>
      <c r="F505" s="3" t="s">
        <v>2099</v>
      </c>
      <c r="G505" s="3" t="s">
        <v>1825</v>
      </c>
      <c r="H505" s="5">
        <v>1240000</v>
      </c>
      <c r="I505" s="3" t="s">
        <v>1734</v>
      </c>
      <c r="J505" s="3" t="s">
        <v>3314</v>
      </c>
      <c r="K505" s="3" t="s">
        <v>1736</v>
      </c>
      <c r="L505" s="3" t="s">
        <v>3315</v>
      </c>
    </row>
    <row r="506" spans="1:12" x14ac:dyDescent="0.3">
      <c r="A506" s="3" t="s">
        <v>1371</v>
      </c>
      <c r="B506" s="3" t="s">
        <v>2685</v>
      </c>
      <c r="C506" s="3" t="s">
        <v>1746</v>
      </c>
      <c r="D506" s="3">
        <v>26</v>
      </c>
      <c r="E506" s="3" t="s">
        <v>1844</v>
      </c>
      <c r="F506" s="3" t="s">
        <v>1784</v>
      </c>
      <c r="G506" s="3" t="s">
        <v>1825</v>
      </c>
      <c r="H506" s="5">
        <v>1380000</v>
      </c>
      <c r="I506" s="3" t="s">
        <v>1734</v>
      </c>
      <c r="J506" s="3" t="s">
        <v>3316</v>
      </c>
      <c r="K506" s="3" t="s">
        <v>1736</v>
      </c>
      <c r="L506" s="3" t="s">
        <v>3317</v>
      </c>
    </row>
    <row r="507" spans="1:12" x14ac:dyDescent="0.3">
      <c r="A507" s="3" t="s">
        <v>162</v>
      </c>
      <c r="B507" s="3" t="s">
        <v>3318</v>
      </c>
      <c r="C507" s="3" t="s">
        <v>1746</v>
      </c>
      <c r="D507" s="3">
        <v>54</v>
      </c>
      <c r="E507" s="3" t="s">
        <v>1783</v>
      </c>
      <c r="F507" s="3" t="s">
        <v>1784</v>
      </c>
      <c r="G507" s="3" t="s">
        <v>1733</v>
      </c>
      <c r="H507" s="5">
        <v>1830000</v>
      </c>
      <c r="I507" s="3" t="s">
        <v>1734</v>
      </c>
      <c r="J507" s="3" t="s">
        <v>3319</v>
      </c>
      <c r="K507" s="3" t="s">
        <v>1743</v>
      </c>
      <c r="L507" s="3" t="s">
        <v>3320</v>
      </c>
    </row>
    <row r="508" spans="1:12" x14ac:dyDescent="0.3">
      <c r="A508" s="3" t="s">
        <v>91</v>
      </c>
      <c r="B508" s="3" t="s">
        <v>2467</v>
      </c>
      <c r="C508" s="3" t="s">
        <v>1746</v>
      </c>
      <c r="D508" s="3">
        <v>27</v>
      </c>
      <c r="E508" s="3" t="s">
        <v>1902</v>
      </c>
      <c r="F508" s="3" t="s">
        <v>1775</v>
      </c>
      <c r="G508" s="3" t="s">
        <v>1754</v>
      </c>
      <c r="H508" s="5">
        <v>880000</v>
      </c>
      <c r="I508" s="3" t="s">
        <v>1734</v>
      </c>
      <c r="J508" s="3" t="s">
        <v>3321</v>
      </c>
      <c r="K508" s="3" t="s">
        <v>1743</v>
      </c>
      <c r="L508" s="3" t="s">
        <v>3322</v>
      </c>
    </row>
    <row r="509" spans="1:12" x14ac:dyDescent="0.3">
      <c r="A509" s="3" t="s">
        <v>3323</v>
      </c>
      <c r="B509" s="3" t="s">
        <v>3324</v>
      </c>
      <c r="C509" s="3" t="s">
        <v>1746</v>
      </c>
      <c r="D509" s="3">
        <v>30</v>
      </c>
      <c r="E509" s="3" t="s">
        <v>1731</v>
      </c>
      <c r="F509" s="3" t="s">
        <v>1732</v>
      </c>
      <c r="G509" s="3" t="s">
        <v>1765</v>
      </c>
      <c r="H509" s="5">
        <v>2890000</v>
      </c>
      <c r="I509" s="3" t="s">
        <v>1734</v>
      </c>
      <c r="J509" s="3" t="s">
        <v>3325</v>
      </c>
      <c r="K509" s="3" t="s">
        <v>1736</v>
      </c>
      <c r="L509" s="3" t="s">
        <v>3326</v>
      </c>
    </row>
    <row r="510" spans="1:12" x14ac:dyDescent="0.3">
      <c r="A510" s="3" t="s">
        <v>1508</v>
      </c>
      <c r="B510" s="3" t="s">
        <v>3327</v>
      </c>
      <c r="C510" s="3" t="s">
        <v>1746</v>
      </c>
      <c r="D510" s="3">
        <v>42</v>
      </c>
      <c r="E510" s="3" t="s">
        <v>1789</v>
      </c>
      <c r="F510" s="3" t="s">
        <v>1790</v>
      </c>
      <c r="G510" s="3" t="s">
        <v>1733</v>
      </c>
      <c r="H510" s="5">
        <v>2220000</v>
      </c>
      <c r="I510" s="3" t="s">
        <v>1734</v>
      </c>
      <c r="J510" s="3" t="s">
        <v>3328</v>
      </c>
      <c r="K510" s="3" t="s">
        <v>1743</v>
      </c>
      <c r="L510" s="3" t="s">
        <v>3329</v>
      </c>
    </row>
    <row r="511" spans="1:12" x14ac:dyDescent="0.3">
      <c r="A511" s="3" t="s">
        <v>451</v>
      </c>
      <c r="B511" s="3" t="s">
        <v>2509</v>
      </c>
      <c r="C511" s="3" t="s">
        <v>1746</v>
      </c>
      <c r="D511" s="3">
        <v>42</v>
      </c>
      <c r="E511" s="3" t="s">
        <v>1739</v>
      </c>
      <c r="F511" s="3" t="s">
        <v>1740</v>
      </c>
      <c r="G511" s="3" t="s">
        <v>1825</v>
      </c>
      <c r="H511" s="5">
        <v>1440000</v>
      </c>
      <c r="I511" s="3" t="s">
        <v>1734</v>
      </c>
      <c r="J511" s="3" t="s">
        <v>3330</v>
      </c>
      <c r="K511" s="3" t="s">
        <v>1736</v>
      </c>
      <c r="L511" s="3" t="s">
        <v>3331</v>
      </c>
    </row>
    <row r="512" spans="1:12" x14ac:dyDescent="0.3">
      <c r="A512" s="3" t="s">
        <v>780</v>
      </c>
      <c r="B512" s="3" t="s">
        <v>3332</v>
      </c>
      <c r="C512" s="3" t="s">
        <v>1746</v>
      </c>
      <c r="D512" s="3">
        <v>41</v>
      </c>
      <c r="E512" s="3" t="s">
        <v>1849</v>
      </c>
      <c r="F512" s="3" t="s">
        <v>1850</v>
      </c>
      <c r="G512" s="3" t="s">
        <v>1770</v>
      </c>
      <c r="H512" s="5">
        <v>2400000</v>
      </c>
      <c r="I512" s="3" t="s">
        <v>1734</v>
      </c>
      <c r="J512" s="3" t="s">
        <v>3333</v>
      </c>
      <c r="K512" s="3" t="s">
        <v>1736</v>
      </c>
      <c r="L512" s="3" t="s">
        <v>3334</v>
      </c>
    </row>
    <row r="513" spans="1:12" x14ac:dyDescent="0.3">
      <c r="A513" s="3" t="s">
        <v>282</v>
      </c>
      <c r="B513" s="3" t="s">
        <v>2879</v>
      </c>
      <c r="C513" s="3" t="s">
        <v>1746</v>
      </c>
      <c r="D513" s="3">
        <v>47</v>
      </c>
      <c r="E513" s="3" t="s">
        <v>1823</v>
      </c>
      <c r="F513" s="3" t="s">
        <v>1824</v>
      </c>
      <c r="G513" s="3" t="s">
        <v>1733</v>
      </c>
      <c r="H513" s="5">
        <v>3240000</v>
      </c>
      <c r="I513" s="3" t="s">
        <v>1794</v>
      </c>
      <c r="J513" s="3" t="s">
        <v>3335</v>
      </c>
      <c r="K513" s="3" t="s">
        <v>1743</v>
      </c>
      <c r="L513" s="3" t="s">
        <v>3336</v>
      </c>
    </row>
    <row r="514" spans="1:12" x14ac:dyDescent="0.3">
      <c r="A514" s="3" t="s">
        <v>442</v>
      </c>
      <c r="B514" s="3" t="s">
        <v>3286</v>
      </c>
      <c r="C514" s="3" t="s">
        <v>1730</v>
      </c>
      <c r="D514" s="3">
        <v>63</v>
      </c>
      <c r="E514" s="3" t="s">
        <v>1774</v>
      </c>
      <c r="F514" s="3" t="s">
        <v>1775</v>
      </c>
      <c r="G514" s="3" t="s">
        <v>1868</v>
      </c>
      <c r="H514" s="5">
        <v>780000</v>
      </c>
      <c r="I514" s="3" t="s">
        <v>1734</v>
      </c>
      <c r="J514" s="3" t="s">
        <v>3337</v>
      </c>
      <c r="K514" s="3" t="s">
        <v>1736</v>
      </c>
      <c r="L514" s="3" t="s">
        <v>3338</v>
      </c>
    </row>
    <row r="515" spans="1:12" x14ac:dyDescent="0.3">
      <c r="A515" s="3" t="s">
        <v>3339</v>
      </c>
      <c r="B515" s="3" t="s">
        <v>3340</v>
      </c>
      <c r="C515" s="3" t="s">
        <v>1746</v>
      </c>
      <c r="D515" s="3">
        <v>47</v>
      </c>
      <c r="E515" s="3" t="s">
        <v>1753</v>
      </c>
      <c r="F515" s="3" t="s">
        <v>1740</v>
      </c>
      <c r="G515" s="3" t="s">
        <v>1733</v>
      </c>
      <c r="H515" s="5">
        <v>1860000</v>
      </c>
      <c r="I515" s="3" t="s">
        <v>1734</v>
      </c>
      <c r="J515" s="3" t="s">
        <v>3341</v>
      </c>
      <c r="K515" s="3" t="s">
        <v>1743</v>
      </c>
      <c r="L515" s="3" t="s">
        <v>3342</v>
      </c>
    </row>
    <row r="516" spans="1:12" x14ac:dyDescent="0.3">
      <c r="A516" s="3" t="s">
        <v>3343</v>
      </c>
      <c r="B516" s="3" t="s">
        <v>3264</v>
      </c>
      <c r="C516" s="3" t="s">
        <v>1746</v>
      </c>
      <c r="D516" s="3">
        <v>21</v>
      </c>
      <c r="E516" s="3" t="s">
        <v>1862</v>
      </c>
      <c r="F516" s="3" t="s">
        <v>1863</v>
      </c>
      <c r="G516" s="3" t="s">
        <v>1770</v>
      </c>
      <c r="H516" s="5">
        <v>2200000</v>
      </c>
      <c r="I516" s="3" t="s">
        <v>1734</v>
      </c>
      <c r="J516" s="3" t="s">
        <v>3344</v>
      </c>
      <c r="K516" s="3" t="s">
        <v>1736</v>
      </c>
      <c r="L516" s="3" t="s">
        <v>3345</v>
      </c>
    </row>
    <row r="517" spans="1:12" x14ac:dyDescent="0.3">
      <c r="A517" s="3" t="s">
        <v>964</v>
      </c>
      <c r="B517" s="3" t="s">
        <v>2201</v>
      </c>
      <c r="C517" s="3" t="s">
        <v>1746</v>
      </c>
      <c r="D517" s="3">
        <v>21</v>
      </c>
      <c r="E517" s="3" t="s">
        <v>1867</v>
      </c>
      <c r="F517" s="3" t="s">
        <v>1764</v>
      </c>
      <c r="G517" s="3" t="s">
        <v>1749</v>
      </c>
      <c r="H517" s="5">
        <v>1680000</v>
      </c>
      <c r="I517" s="3" t="s">
        <v>1734</v>
      </c>
      <c r="J517" s="3" t="s">
        <v>3346</v>
      </c>
      <c r="K517" s="3" t="s">
        <v>1736</v>
      </c>
      <c r="L517" s="3" t="s">
        <v>3347</v>
      </c>
    </row>
    <row r="518" spans="1:12" x14ac:dyDescent="0.3">
      <c r="A518" s="3" t="s">
        <v>490</v>
      </c>
      <c r="B518" s="3" t="s">
        <v>2907</v>
      </c>
      <c r="C518" s="3" t="s">
        <v>1746</v>
      </c>
      <c r="D518" s="3">
        <v>29</v>
      </c>
      <c r="E518" s="3" t="s">
        <v>1940</v>
      </c>
      <c r="F518" s="3" t="s">
        <v>1850</v>
      </c>
      <c r="G518" s="3" t="s">
        <v>1868</v>
      </c>
      <c r="H518" s="5">
        <v>480000</v>
      </c>
      <c r="I518" s="3" t="s">
        <v>1734</v>
      </c>
      <c r="J518" s="3" t="s">
        <v>3348</v>
      </c>
      <c r="K518" s="3" t="s">
        <v>1736</v>
      </c>
      <c r="L518" s="3" t="s">
        <v>3349</v>
      </c>
    </row>
    <row r="519" spans="1:12" x14ac:dyDescent="0.3">
      <c r="A519" s="3" t="s">
        <v>1177</v>
      </c>
      <c r="B519" s="3" t="s">
        <v>3054</v>
      </c>
      <c r="C519" s="3" t="s">
        <v>1746</v>
      </c>
      <c r="D519" s="3">
        <v>24</v>
      </c>
      <c r="E519" s="3" t="s">
        <v>1940</v>
      </c>
      <c r="F519" s="3" t="s">
        <v>1850</v>
      </c>
      <c r="G519" s="3" t="s">
        <v>1733</v>
      </c>
      <c r="H519" s="5">
        <v>2740000</v>
      </c>
      <c r="I519" s="3" t="s">
        <v>1734</v>
      </c>
      <c r="J519" s="3" t="s">
        <v>3350</v>
      </c>
      <c r="K519" s="3" t="s">
        <v>1736</v>
      </c>
      <c r="L519" s="3" t="s">
        <v>3351</v>
      </c>
    </row>
    <row r="520" spans="1:12" x14ac:dyDescent="0.3">
      <c r="A520" s="3" t="s">
        <v>3352</v>
      </c>
      <c r="B520" s="3" t="s">
        <v>3353</v>
      </c>
      <c r="C520" s="3" t="s">
        <v>1746</v>
      </c>
      <c r="D520" s="3">
        <v>46</v>
      </c>
      <c r="E520" s="3" t="s">
        <v>1789</v>
      </c>
      <c r="F520" s="3" t="s">
        <v>1790</v>
      </c>
      <c r="G520" s="3" t="s">
        <v>1733</v>
      </c>
      <c r="H520" s="5">
        <v>1860000</v>
      </c>
      <c r="I520" s="3" t="s">
        <v>1734</v>
      </c>
      <c r="J520" s="3" t="s">
        <v>3354</v>
      </c>
      <c r="K520" s="3" t="s">
        <v>1736</v>
      </c>
      <c r="L520" s="3" t="s">
        <v>3355</v>
      </c>
    </row>
    <row r="521" spans="1:12" x14ac:dyDescent="0.3">
      <c r="A521" s="3" t="s">
        <v>3356</v>
      </c>
      <c r="B521" s="3" t="s">
        <v>3357</v>
      </c>
      <c r="C521" s="3" t="s">
        <v>1746</v>
      </c>
      <c r="D521" s="3">
        <v>39</v>
      </c>
      <c r="E521" s="3" t="s">
        <v>2098</v>
      </c>
      <c r="F521" s="3" t="s">
        <v>2099</v>
      </c>
      <c r="G521" s="3" t="s">
        <v>1825</v>
      </c>
      <c r="H521" s="5">
        <v>1520000</v>
      </c>
      <c r="I521" s="3" t="s">
        <v>1734</v>
      </c>
      <c r="J521" s="3" t="s">
        <v>3358</v>
      </c>
      <c r="K521" s="3" t="s">
        <v>1736</v>
      </c>
      <c r="L521" s="3" t="s">
        <v>3359</v>
      </c>
    </row>
    <row r="522" spans="1:12" x14ac:dyDescent="0.3">
      <c r="A522" s="3" t="s">
        <v>1423</v>
      </c>
      <c r="B522" s="3" t="s">
        <v>1834</v>
      </c>
      <c r="C522" s="3" t="s">
        <v>1730</v>
      </c>
      <c r="D522" s="3">
        <v>53</v>
      </c>
      <c r="E522" s="3" t="s">
        <v>1940</v>
      </c>
      <c r="F522" s="3" t="s">
        <v>1850</v>
      </c>
      <c r="G522" s="3" t="s">
        <v>1754</v>
      </c>
      <c r="H522" s="5">
        <v>1190000</v>
      </c>
      <c r="I522" s="3" t="s">
        <v>1734</v>
      </c>
      <c r="J522" s="3" t="s">
        <v>3360</v>
      </c>
      <c r="K522" s="3" t="s">
        <v>1743</v>
      </c>
      <c r="L522" s="3" t="s">
        <v>3361</v>
      </c>
    </row>
    <row r="523" spans="1:12" x14ac:dyDescent="0.3">
      <c r="A523" s="3" t="s">
        <v>26</v>
      </c>
      <c r="B523" s="3" t="s">
        <v>3362</v>
      </c>
      <c r="C523" s="3" t="s">
        <v>1746</v>
      </c>
      <c r="D523" s="3">
        <v>25</v>
      </c>
      <c r="E523" s="3" t="s">
        <v>1823</v>
      </c>
      <c r="F523" s="3" t="s">
        <v>1824</v>
      </c>
      <c r="G523" s="3" t="s">
        <v>1754</v>
      </c>
      <c r="H523" s="5">
        <v>990000</v>
      </c>
      <c r="I523" s="3" t="s">
        <v>1734</v>
      </c>
      <c r="J523" s="3" t="s">
        <v>3363</v>
      </c>
      <c r="K523" s="3" t="s">
        <v>1743</v>
      </c>
      <c r="L523" s="3" t="s">
        <v>3364</v>
      </c>
    </row>
    <row r="524" spans="1:12" x14ac:dyDescent="0.3">
      <c r="A524" s="3" t="s">
        <v>3365</v>
      </c>
      <c r="B524" s="3" t="s">
        <v>3366</v>
      </c>
      <c r="C524" s="3" t="s">
        <v>1746</v>
      </c>
      <c r="D524" s="3">
        <v>46</v>
      </c>
      <c r="E524" s="3" t="s">
        <v>1783</v>
      </c>
      <c r="F524" s="3" t="s">
        <v>1784</v>
      </c>
      <c r="G524" s="3" t="s">
        <v>1733</v>
      </c>
      <c r="H524" s="5">
        <v>1560000</v>
      </c>
      <c r="I524" s="3" t="s">
        <v>1794</v>
      </c>
      <c r="J524" s="3" t="s">
        <v>3367</v>
      </c>
      <c r="K524" s="3" t="s">
        <v>1743</v>
      </c>
      <c r="L524" s="3" t="s">
        <v>3368</v>
      </c>
    </row>
    <row r="525" spans="1:12" x14ac:dyDescent="0.3">
      <c r="A525" s="3" t="s">
        <v>3369</v>
      </c>
      <c r="B525" s="3" t="s">
        <v>3370</v>
      </c>
      <c r="C525" s="3" t="s">
        <v>1730</v>
      </c>
      <c r="D525" s="3">
        <v>32</v>
      </c>
      <c r="E525" s="3" t="s">
        <v>1789</v>
      </c>
      <c r="F525" s="3" t="s">
        <v>1790</v>
      </c>
      <c r="G525" s="3" t="s">
        <v>1845</v>
      </c>
      <c r="H525" s="5">
        <v>980000</v>
      </c>
      <c r="I525" s="3" t="s">
        <v>1734</v>
      </c>
      <c r="J525" s="3" t="s">
        <v>3371</v>
      </c>
      <c r="K525" s="3" t="s">
        <v>1743</v>
      </c>
      <c r="L525" s="3" t="s">
        <v>3372</v>
      </c>
    </row>
    <row r="526" spans="1:12" x14ac:dyDescent="0.3">
      <c r="A526" s="3" t="s">
        <v>1479</v>
      </c>
      <c r="B526" s="3" t="s">
        <v>1840</v>
      </c>
      <c r="C526" s="3" t="s">
        <v>1746</v>
      </c>
      <c r="D526" s="3">
        <v>21</v>
      </c>
      <c r="E526" s="3" t="s">
        <v>1797</v>
      </c>
      <c r="F526" s="3" t="s">
        <v>1798</v>
      </c>
      <c r="G526" s="3" t="s">
        <v>1754</v>
      </c>
      <c r="H526" s="5">
        <v>910000</v>
      </c>
      <c r="I526" s="3" t="s">
        <v>1734</v>
      </c>
      <c r="J526" s="3" t="s">
        <v>3373</v>
      </c>
      <c r="K526" s="3" t="s">
        <v>1736</v>
      </c>
      <c r="L526" s="3" t="s">
        <v>3374</v>
      </c>
    </row>
    <row r="527" spans="1:12" x14ac:dyDescent="0.3">
      <c r="A527" s="3" t="s">
        <v>1308</v>
      </c>
      <c r="B527" s="3" t="s">
        <v>2955</v>
      </c>
      <c r="C527" s="3" t="s">
        <v>1730</v>
      </c>
      <c r="D527" s="3">
        <v>28</v>
      </c>
      <c r="E527" s="3" t="s">
        <v>1783</v>
      </c>
      <c r="F527" s="3" t="s">
        <v>1784</v>
      </c>
      <c r="G527" s="3" t="s">
        <v>1733</v>
      </c>
      <c r="H527" s="5">
        <v>3270000</v>
      </c>
      <c r="I527" s="3" t="s">
        <v>1734</v>
      </c>
      <c r="J527" s="3" t="s">
        <v>3375</v>
      </c>
      <c r="K527" s="3" t="s">
        <v>1743</v>
      </c>
      <c r="L527" s="3" t="s">
        <v>3376</v>
      </c>
    </row>
    <row r="528" spans="1:12" x14ac:dyDescent="0.3">
      <c r="A528" s="3" t="s">
        <v>3377</v>
      </c>
      <c r="B528" s="3" t="s">
        <v>3378</v>
      </c>
      <c r="C528" s="3" t="s">
        <v>1730</v>
      </c>
      <c r="D528" s="3">
        <v>69</v>
      </c>
      <c r="E528" s="3" t="s">
        <v>1758</v>
      </c>
      <c r="F528" s="3" t="s">
        <v>1759</v>
      </c>
      <c r="G528" s="3" t="s">
        <v>1770</v>
      </c>
      <c r="H528" s="5">
        <v>2080000</v>
      </c>
      <c r="I528" s="3" t="s">
        <v>1734</v>
      </c>
      <c r="J528" s="3" t="s">
        <v>3379</v>
      </c>
      <c r="K528" s="3" t="s">
        <v>1743</v>
      </c>
      <c r="L528" s="3" t="s">
        <v>3380</v>
      </c>
    </row>
    <row r="529" spans="1:12" x14ac:dyDescent="0.3">
      <c r="A529" s="3" t="s">
        <v>1165</v>
      </c>
      <c r="B529" s="3" t="s">
        <v>3381</v>
      </c>
      <c r="C529" s="3" t="s">
        <v>1746</v>
      </c>
      <c r="D529" s="3">
        <v>43</v>
      </c>
      <c r="E529" s="3" t="s">
        <v>1769</v>
      </c>
      <c r="F529" s="3" t="s">
        <v>1769</v>
      </c>
      <c r="G529" s="3" t="s">
        <v>1825</v>
      </c>
      <c r="H529" s="5">
        <v>1200000</v>
      </c>
      <c r="I529" s="3" t="s">
        <v>1734</v>
      </c>
      <c r="J529" s="3" t="s">
        <v>3382</v>
      </c>
      <c r="K529" s="3" t="s">
        <v>1743</v>
      </c>
      <c r="L529" s="3" t="s">
        <v>3383</v>
      </c>
    </row>
    <row r="530" spans="1:12" x14ac:dyDescent="0.3">
      <c r="A530" s="3" t="s">
        <v>862</v>
      </c>
      <c r="B530" s="3" t="s">
        <v>3384</v>
      </c>
      <c r="C530" s="3" t="s">
        <v>1746</v>
      </c>
      <c r="D530" s="3">
        <v>22</v>
      </c>
      <c r="E530" s="3" t="s">
        <v>2098</v>
      </c>
      <c r="F530" s="3" t="s">
        <v>2099</v>
      </c>
      <c r="G530" s="3" t="s">
        <v>1733</v>
      </c>
      <c r="H530" s="5">
        <v>1400000</v>
      </c>
      <c r="I530" s="3" t="s">
        <v>1794</v>
      </c>
      <c r="J530" s="3" t="s">
        <v>3385</v>
      </c>
      <c r="K530" s="3" t="s">
        <v>1736</v>
      </c>
      <c r="L530" s="3" t="s">
        <v>3386</v>
      </c>
    </row>
    <row r="531" spans="1:12" x14ac:dyDescent="0.3">
      <c r="A531" s="3" t="s">
        <v>3387</v>
      </c>
      <c r="B531" s="3" t="s">
        <v>3388</v>
      </c>
      <c r="C531" s="3" t="s">
        <v>1730</v>
      </c>
      <c r="D531" s="3">
        <v>53</v>
      </c>
      <c r="E531" s="3" t="s">
        <v>1739</v>
      </c>
      <c r="F531" s="3" t="s">
        <v>1740</v>
      </c>
      <c r="G531" s="3" t="s">
        <v>1754</v>
      </c>
      <c r="H531" s="5">
        <v>1330000</v>
      </c>
      <c r="I531" s="3" t="s">
        <v>1734</v>
      </c>
      <c r="J531" s="3" t="s">
        <v>3389</v>
      </c>
      <c r="K531" s="3" t="s">
        <v>1743</v>
      </c>
      <c r="L531" s="3" t="s">
        <v>3390</v>
      </c>
    </row>
    <row r="532" spans="1:12" x14ac:dyDescent="0.3">
      <c r="A532" s="3" t="s">
        <v>3391</v>
      </c>
      <c r="B532" s="3" t="s">
        <v>2879</v>
      </c>
      <c r="C532" s="3" t="s">
        <v>1746</v>
      </c>
      <c r="D532" s="3">
        <v>29</v>
      </c>
      <c r="E532" s="3" t="s">
        <v>1862</v>
      </c>
      <c r="F532" s="3" t="s">
        <v>1863</v>
      </c>
      <c r="G532" s="3" t="s">
        <v>1845</v>
      </c>
      <c r="H532" s="5">
        <v>640000</v>
      </c>
      <c r="I532" s="3" t="s">
        <v>1734</v>
      </c>
      <c r="J532" s="3" t="s">
        <v>3392</v>
      </c>
      <c r="K532" s="3" t="s">
        <v>1736</v>
      </c>
      <c r="L532" s="3" t="s">
        <v>3393</v>
      </c>
    </row>
    <row r="533" spans="1:12" x14ac:dyDescent="0.3">
      <c r="A533" s="3" t="s">
        <v>1313</v>
      </c>
      <c r="B533" s="3" t="s">
        <v>3394</v>
      </c>
      <c r="C533" s="3" t="s">
        <v>1730</v>
      </c>
      <c r="D533" s="3">
        <v>21</v>
      </c>
      <c r="E533" s="3" t="s">
        <v>1774</v>
      </c>
      <c r="F533" s="3" t="s">
        <v>1775</v>
      </c>
      <c r="G533" s="3" t="s">
        <v>1733</v>
      </c>
      <c r="H533" s="5">
        <v>2330000</v>
      </c>
      <c r="I533" s="3" t="s">
        <v>1734</v>
      </c>
      <c r="J533" s="3" t="s">
        <v>3395</v>
      </c>
      <c r="K533" s="3" t="s">
        <v>1736</v>
      </c>
      <c r="L533" s="3" t="s">
        <v>3396</v>
      </c>
    </row>
    <row r="534" spans="1:12" x14ac:dyDescent="0.3">
      <c r="A534" s="3" t="s">
        <v>1511</v>
      </c>
      <c r="B534" s="3" t="s">
        <v>3397</v>
      </c>
      <c r="C534" s="3" t="s">
        <v>1746</v>
      </c>
      <c r="D534" s="3">
        <v>21</v>
      </c>
      <c r="E534" s="3" t="s">
        <v>1872</v>
      </c>
      <c r="F534" s="3" t="s">
        <v>1863</v>
      </c>
      <c r="G534" s="3" t="s">
        <v>1754</v>
      </c>
      <c r="H534" s="5">
        <v>990000</v>
      </c>
      <c r="I534" s="3" t="s">
        <v>1734</v>
      </c>
      <c r="J534" s="3" t="s">
        <v>3398</v>
      </c>
      <c r="K534" s="3" t="s">
        <v>1736</v>
      </c>
      <c r="L534" s="3" t="s">
        <v>3399</v>
      </c>
    </row>
    <row r="535" spans="1:12" x14ac:dyDescent="0.3">
      <c r="A535" s="3" t="s">
        <v>1129</v>
      </c>
      <c r="B535" s="3" t="s">
        <v>3002</v>
      </c>
      <c r="C535" s="3" t="s">
        <v>1746</v>
      </c>
      <c r="D535" s="3">
        <v>30</v>
      </c>
      <c r="E535" s="3" t="s">
        <v>1783</v>
      </c>
      <c r="F535" s="3" t="s">
        <v>1784</v>
      </c>
      <c r="G535" s="3" t="s">
        <v>1749</v>
      </c>
      <c r="H535" s="5">
        <v>1170000</v>
      </c>
      <c r="I535" s="3" t="s">
        <v>1734</v>
      </c>
      <c r="J535" s="3" t="s">
        <v>3400</v>
      </c>
      <c r="K535" s="3" t="s">
        <v>1736</v>
      </c>
      <c r="L535" s="3" t="s">
        <v>3401</v>
      </c>
    </row>
    <row r="536" spans="1:12" x14ac:dyDescent="0.3">
      <c r="A536" s="3" t="s">
        <v>3402</v>
      </c>
      <c r="B536" s="3" t="s">
        <v>2949</v>
      </c>
      <c r="C536" s="3" t="s">
        <v>1746</v>
      </c>
      <c r="D536" s="3">
        <v>48</v>
      </c>
      <c r="E536" s="3" t="s">
        <v>1872</v>
      </c>
      <c r="F536" s="3" t="s">
        <v>1863</v>
      </c>
      <c r="G536" s="3" t="s">
        <v>1770</v>
      </c>
      <c r="H536" s="5">
        <v>1080000</v>
      </c>
      <c r="I536" s="3" t="s">
        <v>1734</v>
      </c>
      <c r="J536" s="3" t="s">
        <v>3403</v>
      </c>
      <c r="K536" s="3" t="s">
        <v>1736</v>
      </c>
      <c r="L536" s="3" t="s">
        <v>3404</v>
      </c>
    </row>
    <row r="537" spans="1:12" x14ac:dyDescent="0.3">
      <c r="A537" s="3" t="s">
        <v>3405</v>
      </c>
      <c r="B537" s="3" t="s">
        <v>3406</v>
      </c>
      <c r="C537" s="3" t="s">
        <v>1746</v>
      </c>
      <c r="D537" s="3">
        <v>31</v>
      </c>
      <c r="E537" s="3" t="s">
        <v>1739</v>
      </c>
      <c r="F537" s="3" t="s">
        <v>1740</v>
      </c>
      <c r="G537" s="3" t="s">
        <v>1825</v>
      </c>
      <c r="H537" s="5">
        <v>510000</v>
      </c>
      <c r="I537" s="3" t="s">
        <v>1734</v>
      </c>
      <c r="J537" s="3" t="s">
        <v>3407</v>
      </c>
      <c r="K537" s="3" t="s">
        <v>1743</v>
      </c>
      <c r="L537" s="3" t="s">
        <v>3408</v>
      </c>
    </row>
    <row r="538" spans="1:12" x14ac:dyDescent="0.3">
      <c r="A538" s="3" t="s">
        <v>3409</v>
      </c>
      <c r="B538" s="3" t="s">
        <v>1752</v>
      </c>
      <c r="C538" s="3" t="s">
        <v>1730</v>
      </c>
      <c r="D538" s="3">
        <v>29</v>
      </c>
      <c r="E538" s="3" t="s">
        <v>1844</v>
      </c>
      <c r="F538" s="3" t="s">
        <v>1784</v>
      </c>
      <c r="G538" s="3" t="s">
        <v>1749</v>
      </c>
      <c r="H538" s="5">
        <v>1840000</v>
      </c>
      <c r="I538" s="3" t="s">
        <v>1734</v>
      </c>
      <c r="J538" s="3" t="s">
        <v>3410</v>
      </c>
      <c r="K538" s="3" t="s">
        <v>1736</v>
      </c>
      <c r="L538" s="3" t="s">
        <v>3411</v>
      </c>
    </row>
    <row r="539" spans="1:12" x14ac:dyDescent="0.3">
      <c r="A539" s="3" t="s">
        <v>1355</v>
      </c>
      <c r="B539" s="3" t="s">
        <v>3412</v>
      </c>
      <c r="C539" s="3" t="s">
        <v>1746</v>
      </c>
      <c r="D539" s="3">
        <v>21</v>
      </c>
      <c r="E539" s="3" t="s">
        <v>1849</v>
      </c>
      <c r="F539" s="3" t="s">
        <v>1850</v>
      </c>
      <c r="G539" s="3" t="s">
        <v>1754</v>
      </c>
      <c r="H539" s="5">
        <v>1370000</v>
      </c>
      <c r="I539" s="3" t="s">
        <v>1734</v>
      </c>
      <c r="J539" s="3" t="s">
        <v>3413</v>
      </c>
      <c r="K539" s="3" t="s">
        <v>1743</v>
      </c>
      <c r="L539" s="3" t="s">
        <v>3414</v>
      </c>
    </row>
    <row r="540" spans="1:12" x14ac:dyDescent="0.3">
      <c r="A540" s="3" t="s">
        <v>1266</v>
      </c>
      <c r="B540" s="3" t="s">
        <v>3318</v>
      </c>
      <c r="C540" s="3" t="s">
        <v>1746</v>
      </c>
      <c r="D540" s="3">
        <v>42</v>
      </c>
      <c r="E540" s="3" t="s">
        <v>1902</v>
      </c>
      <c r="F540" s="3" t="s">
        <v>1775</v>
      </c>
      <c r="G540" s="3" t="s">
        <v>1845</v>
      </c>
      <c r="H540" s="5">
        <v>950000</v>
      </c>
      <c r="I540" s="3" t="s">
        <v>1734</v>
      </c>
      <c r="J540" s="3" t="s">
        <v>3415</v>
      </c>
      <c r="K540" s="3" t="s">
        <v>1743</v>
      </c>
      <c r="L540" s="3" t="s">
        <v>3416</v>
      </c>
    </row>
    <row r="541" spans="1:12" x14ac:dyDescent="0.3">
      <c r="A541" s="3" t="s">
        <v>1437</v>
      </c>
      <c r="B541" s="3" t="s">
        <v>3417</v>
      </c>
      <c r="C541" s="3" t="s">
        <v>1746</v>
      </c>
      <c r="D541" s="3">
        <v>46</v>
      </c>
      <c r="E541" s="3" t="s">
        <v>1783</v>
      </c>
      <c r="F541" s="3" t="s">
        <v>1784</v>
      </c>
      <c r="G541" s="3" t="s">
        <v>1825</v>
      </c>
      <c r="H541" s="5">
        <v>1280000</v>
      </c>
      <c r="I541" s="3" t="s">
        <v>1734</v>
      </c>
      <c r="J541" s="3" t="s">
        <v>3418</v>
      </c>
      <c r="K541" s="3" t="s">
        <v>1736</v>
      </c>
      <c r="L541" s="3" t="s">
        <v>3419</v>
      </c>
    </row>
    <row r="542" spans="1:12" x14ac:dyDescent="0.3">
      <c r="A542" s="3" t="s">
        <v>3420</v>
      </c>
      <c r="B542" s="3" t="s">
        <v>3421</v>
      </c>
      <c r="C542" s="3" t="s">
        <v>1746</v>
      </c>
      <c r="D542" s="3">
        <v>56</v>
      </c>
      <c r="E542" s="3" t="s">
        <v>1867</v>
      </c>
      <c r="F542" s="3" t="s">
        <v>1764</v>
      </c>
      <c r="G542" s="3" t="s">
        <v>1754</v>
      </c>
      <c r="H542" s="5">
        <v>1120000</v>
      </c>
      <c r="I542" s="3" t="s">
        <v>1734</v>
      </c>
      <c r="J542" s="3" t="s">
        <v>3422</v>
      </c>
      <c r="K542" s="3" t="s">
        <v>1736</v>
      </c>
      <c r="L542" s="3" t="s">
        <v>3423</v>
      </c>
    </row>
    <row r="543" spans="1:12" x14ac:dyDescent="0.3">
      <c r="A543" s="3" t="s">
        <v>1465</v>
      </c>
      <c r="B543" s="3" t="s">
        <v>3424</v>
      </c>
      <c r="C543" s="3" t="s">
        <v>1746</v>
      </c>
      <c r="D543" s="3">
        <v>38</v>
      </c>
      <c r="E543" s="3" t="s">
        <v>1867</v>
      </c>
      <c r="F543" s="3" t="s">
        <v>1764</v>
      </c>
      <c r="G543" s="3" t="s">
        <v>1733</v>
      </c>
      <c r="H543" s="5">
        <v>2190000</v>
      </c>
      <c r="I543" s="3" t="s">
        <v>1734</v>
      </c>
      <c r="J543" s="3" t="s">
        <v>3425</v>
      </c>
      <c r="K543" s="3" t="s">
        <v>1736</v>
      </c>
      <c r="L543" s="3" t="s">
        <v>3426</v>
      </c>
    </row>
    <row r="544" spans="1:12" x14ac:dyDescent="0.3">
      <c r="A544" s="3" t="s">
        <v>312</v>
      </c>
      <c r="B544" s="3" t="s">
        <v>1745</v>
      </c>
      <c r="C544" s="3" t="s">
        <v>1746</v>
      </c>
      <c r="D544" s="3">
        <v>21</v>
      </c>
      <c r="E544" s="3" t="s">
        <v>2098</v>
      </c>
      <c r="F544" s="3" t="s">
        <v>2099</v>
      </c>
      <c r="G544" s="3" t="s">
        <v>1754</v>
      </c>
      <c r="H544" s="5">
        <v>710000</v>
      </c>
      <c r="I544" s="3" t="s">
        <v>1734</v>
      </c>
      <c r="J544" s="3" t="s">
        <v>3427</v>
      </c>
      <c r="K544" s="3" t="s">
        <v>1736</v>
      </c>
      <c r="L544" s="3" t="s">
        <v>3428</v>
      </c>
    </row>
    <row r="545" spans="1:12" x14ac:dyDescent="0.3">
      <c r="A545" s="3" t="s">
        <v>1655</v>
      </c>
      <c r="B545" s="3" t="s">
        <v>3429</v>
      </c>
      <c r="C545" s="3" t="s">
        <v>1746</v>
      </c>
      <c r="D545" s="3">
        <v>30</v>
      </c>
      <c r="E545" s="3" t="s">
        <v>1731</v>
      </c>
      <c r="F545" s="3" t="s">
        <v>1732</v>
      </c>
      <c r="G545" s="3" t="s">
        <v>1749</v>
      </c>
      <c r="H545" s="5">
        <v>1190000</v>
      </c>
      <c r="I545" s="3" t="s">
        <v>1734</v>
      </c>
      <c r="J545" s="3" t="s">
        <v>3430</v>
      </c>
      <c r="K545" s="3" t="s">
        <v>1736</v>
      </c>
      <c r="L545" s="3" t="s">
        <v>3431</v>
      </c>
    </row>
    <row r="546" spans="1:12" x14ac:dyDescent="0.3">
      <c r="A546" s="3" t="s">
        <v>3432</v>
      </c>
      <c r="B546" s="3" t="s">
        <v>3433</v>
      </c>
      <c r="C546" s="3" t="s">
        <v>1746</v>
      </c>
      <c r="D546" s="3">
        <v>34</v>
      </c>
      <c r="E546" s="3" t="s">
        <v>1883</v>
      </c>
      <c r="F546" s="3" t="s">
        <v>1884</v>
      </c>
      <c r="G546" s="3" t="s">
        <v>1770</v>
      </c>
      <c r="H546" s="5">
        <v>2020000</v>
      </c>
      <c r="I546" s="3" t="s">
        <v>1734</v>
      </c>
      <c r="J546" s="3" t="s">
        <v>3434</v>
      </c>
      <c r="K546" s="3" t="s">
        <v>1743</v>
      </c>
      <c r="L546" s="3" t="s">
        <v>3435</v>
      </c>
    </row>
    <row r="547" spans="1:12" x14ac:dyDescent="0.3">
      <c r="A547" s="3" t="s">
        <v>1237</v>
      </c>
      <c r="B547" s="3" t="s">
        <v>3436</v>
      </c>
      <c r="C547" s="3" t="s">
        <v>1730</v>
      </c>
      <c r="D547" s="3">
        <v>53</v>
      </c>
      <c r="E547" s="3" t="s">
        <v>1849</v>
      </c>
      <c r="F547" s="3" t="s">
        <v>1850</v>
      </c>
      <c r="G547" s="3" t="s">
        <v>1868</v>
      </c>
      <c r="H547" s="5">
        <v>320000</v>
      </c>
      <c r="I547" s="3" t="s">
        <v>1734</v>
      </c>
      <c r="J547" s="3" t="s">
        <v>3437</v>
      </c>
      <c r="K547" s="3" t="s">
        <v>1736</v>
      </c>
      <c r="L547" s="3" t="s">
        <v>3438</v>
      </c>
    </row>
    <row r="548" spans="1:12" x14ac:dyDescent="0.3">
      <c r="A548" s="3" t="s">
        <v>1690</v>
      </c>
      <c r="B548" s="3" t="s">
        <v>2416</v>
      </c>
      <c r="C548" s="3" t="s">
        <v>1746</v>
      </c>
      <c r="D548" s="3">
        <v>25</v>
      </c>
      <c r="E548" s="3" t="s">
        <v>1902</v>
      </c>
      <c r="F548" s="3" t="s">
        <v>1775</v>
      </c>
      <c r="G548" s="3" t="s">
        <v>1754</v>
      </c>
      <c r="H548" s="5">
        <v>700000</v>
      </c>
      <c r="I548" s="3" t="s">
        <v>1734</v>
      </c>
      <c r="J548" s="3" t="s">
        <v>3439</v>
      </c>
      <c r="K548" s="3" t="s">
        <v>1736</v>
      </c>
      <c r="L548" s="3" t="s">
        <v>3440</v>
      </c>
    </row>
    <row r="549" spans="1:12" x14ac:dyDescent="0.3">
      <c r="A549" s="3" t="s">
        <v>391</v>
      </c>
      <c r="B549" s="3" t="s">
        <v>2869</v>
      </c>
      <c r="C549" s="3" t="s">
        <v>1746</v>
      </c>
      <c r="D549" s="3">
        <v>44</v>
      </c>
      <c r="E549" s="3" t="s">
        <v>1867</v>
      </c>
      <c r="F549" s="3" t="s">
        <v>1764</v>
      </c>
      <c r="G549" s="3" t="s">
        <v>1770</v>
      </c>
      <c r="H549" s="5">
        <v>1110000</v>
      </c>
      <c r="I549" s="3" t="s">
        <v>1734</v>
      </c>
      <c r="J549" s="3" t="s">
        <v>3441</v>
      </c>
      <c r="K549" s="3" t="s">
        <v>1736</v>
      </c>
      <c r="L549" s="3" t="s">
        <v>3442</v>
      </c>
    </row>
    <row r="550" spans="1:12" x14ac:dyDescent="0.3">
      <c r="A550" s="3" t="s">
        <v>3443</v>
      </c>
      <c r="B550" s="3" t="s">
        <v>3444</v>
      </c>
      <c r="C550" s="3" t="s">
        <v>1746</v>
      </c>
      <c r="D550" s="3">
        <v>42</v>
      </c>
      <c r="E550" s="3" t="s">
        <v>1814</v>
      </c>
      <c r="F550" s="3" t="s">
        <v>1815</v>
      </c>
      <c r="G550" s="3" t="s">
        <v>1733</v>
      </c>
      <c r="H550" s="5">
        <v>2540000</v>
      </c>
      <c r="I550" s="3" t="s">
        <v>1734</v>
      </c>
      <c r="J550" s="3" t="s">
        <v>3445</v>
      </c>
      <c r="K550" s="3" t="s">
        <v>1736</v>
      </c>
      <c r="L550" s="3" t="s">
        <v>3446</v>
      </c>
    </row>
    <row r="551" spans="1:12" x14ac:dyDescent="0.3">
      <c r="A551" s="3" t="s">
        <v>144</v>
      </c>
      <c r="B551" s="3" t="s">
        <v>3447</v>
      </c>
      <c r="C551" s="3" t="s">
        <v>1746</v>
      </c>
      <c r="D551" s="3">
        <v>31</v>
      </c>
      <c r="E551" s="3" t="s">
        <v>1758</v>
      </c>
      <c r="F551" s="3" t="s">
        <v>1759</v>
      </c>
      <c r="G551" s="3" t="s">
        <v>1845</v>
      </c>
      <c r="H551" s="5">
        <v>500000</v>
      </c>
      <c r="I551" s="3" t="s">
        <v>1734</v>
      </c>
      <c r="J551" s="3" t="s">
        <v>3448</v>
      </c>
      <c r="K551" s="3" t="s">
        <v>1743</v>
      </c>
      <c r="L551" s="3" t="s">
        <v>3449</v>
      </c>
    </row>
    <row r="552" spans="1:12" x14ac:dyDescent="0.3">
      <c r="A552" s="3" t="s">
        <v>649</v>
      </c>
      <c r="B552" s="3" t="s">
        <v>3450</v>
      </c>
      <c r="C552" s="3" t="s">
        <v>1746</v>
      </c>
      <c r="D552" s="3">
        <v>43</v>
      </c>
      <c r="E552" s="3" t="s">
        <v>2098</v>
      </c>
      <c r="F552" s="3" t="s">
        <v>2099</v>
      </c>
      <c r="G552" s="3" t="s">
        <v>1754</v>
      </c>
      <c r="H552" s="5">
        <v>1260000</v>
      </c>
      <c r="I552" s="3" t="s">
        <v>1734</v>
      </c>
      <c r="J552" s="3" t="s">
        <v>3451</v>
      </c>
      <c r="K552" s="3" t="s">
        <v>1736</v>
      </c>
      <c r="L552" s="3" t="s">
        <v>3452</v>
      </c>
    </row>
    <row r="553" spans="1:12" x14ac:dyDescent="0.3">
      <c r="A553" s="3" t="s">
        <v>1179</v>
      </c>
      <c r="B553" s="3" t="s">
        <v>2748</v>
      </c>
      <c r="C553" s="3" t="s">
        <v>1746</v>
      </c>
      <c r="D553" s="3">
        <v>21</v>
      </c>
      <c r="E553" s="3" t="s">
        <v>2098</v>
      </c>
      <c r="F553" s="3" t="s">
        <v>2099</v>
      </c>
      <c r="G553" s="3" t="s">
        <v>1754</v>
      </c>
      <c r="H553" s="5">
        <v>1290000</v>
      </c>
      <c r="I553" s="3" t="s">
        <v>1734</v>
      </c>
      <c r="J553" s="3" t="s">
        <v>3453</v>
      </c>
      <c r="K553" s="3" t="s">
        <v>1736</v>
      </c>
      <c r="L553" s="3" t="s">
        <v>3454</v>
      </c>
    </row>
    <row r="554" spans="1:12" x14ac:dyDescent="0.3">
      <c r="A554" s="3" t="s">
        <v>3455</v>
      </c>
      <c r="B554" s="3" t="s">
        <v>3456</v>
      </c>
      <c r="C554" s="3" t="s">
        <v>1730</v>
      </c>
      <c r="D554" s="3">
        <v>21</v>
      </c>
      <c r="E554" s="3" t="s">
        <v>1872</v>
      </c>
      <c r="F554" s="3" t="s">
        <v>1863</v>
      </c>
      <c r="G554" s="3" t="s">
        <v>1754</v>
      </c>
      <c r="H554" s="5">
        <v>930000</v>
      </c>
      <c r="I554" s="3" t="s">
        <v>1734</v>
      </c>
      <c r="J554" s="3" t="s">
        <v>3457</v>
      </c>
      <c r="K554" s="3" t="s">
        <v>1736</v>
      </c>
      <c r="L554" s="3" t="s">
        <v>3458</v>
      </c>
    </row>
    <row r="555" spans="1:12" x14ac:dyDescent="0.3">
      <c r="A555" s="3" t="s">
        <v>924</v>
      </c>
      <c r="B555" s="3" t="s">
        <v>1963</v>
      </c>
      <c r="C555" s="3" t="s">
        <v>1730</v>
      </c>
      <c r="D555" s="3">
        <v>32</v>
      </c>
      <c r="E555" s="3" t="s">
        <v>1844</v>
      </c>
      <c r="F555" s="3" t="s">
        <v>1784</v>
      </c>
      <c r="G555" s="3" t="s">
        <v>1868</v>
      </c>
      <c r="H555" s="5">
        <v>550000</v>
      </c>
      <c r="I555" s="3" t="s">
        <v>1734</v>
      </c>
      <c r="J555" s="3" t="s">
        <v>3459</v>
      </c>
      <c r="K555" s="3" t="s">
        <v>1736</v>
      </c>
      <c r="L555" s="3" t="s">
        <v>3460</v>
      </c>
    </row>
    <row r="556" spans="1:12" x14ac:dyDescent="0.3">
      <c r="A556" s="3" t="s">
        <v>973</v>
      </c>
      <c r="B556" s="3" t="s">
        <v>2818</v>
      </c>
      <c r="C556" s="3" t="s">
        <v>1746</v>
      </c>
      <c r="D556" s="3">
        <v>21</v>
      </c>
      <c r="E556" s="3" t="s">
        <v>2098</v>
      </c>
      <c r="F556" s="3" t="s">
        <v>2099</v>
      </c>
      <c r="G556" s="3" t="s">
        <v>1845</v>
      </c>
      <c r="H556" s="5">
        <v>660000</v>
      </c>
      <c r="I556" s="3" t="s">
        <v>1734</v>
      </c>
      <c r="J556" s="3" t="s">
        <v>3461</v>
      </c>
      <c r="K556" s="3" t="s">
        <v>1736</v>
      </c>
      <c r="L556" s="3" t="s">
        <v>3462</v>
      </c>
    </row>
    <row r="557" spans="1:12" x14ac:dyDescent="0.3">
      <c r="A557" s="3" t="s">
        <v>3463</v>
      </c>
      <c r="B557" s="3" t="s">
        <v>2281</v>
      </c>
      <c r="C557" s="3" t="s">
        <v>1730</v>
      </c>
      <c r="D557" s="3">
        <v>43</v>
      </c>
      <c r="E557" s="3" t="s">
        <v>1774</v>
      </c>
      <c r="F557" s="3" t="s">
        <v>1775</v>
      </c>
      <c r="G557" s="3" t="s">
        <v>1770</v>
      </c>
      <c r="H557" s="5">
        <v>1980000</v>
      </c>
      <c r="I557" s="3" t="s">
        <v>1734</v>
      </c>
      <c r="J557" s="3" t="s">
        <v>3464</v>
      </c>
      <c r="K557" s="3" t="s">
        <v>1743</v>
      </c>
      <c r="L557" s="3" t="s">
        <v>3465</v>
      </c>
    </row>
    <row r="558" spans="1:12" x14ac:dyDescent="0.3">
      <c r="A558" s="3" t="s">
        <v>116</v>
      </c>
      <c r="B558" s="3" t="s">
        <v>3466</v>
      </c>
      <c r="C558" s="3" t="s">
        <v>1746</v>
      </c>
      <c r="D558" s="3">
        <v>46</v>
      </c>
      <c r="E558" s="3" t="s">
        <v>1797</v>
      </c>
      <c r="F558" s="3" t="s">
        <v>1798</v>
      </c>
      <c r="G558" s="3" t="s">
        <v>1754</v>
      </c>
      <c r="H558" s="5">
        <v>1690000</v>
      </c>
      <c r="I558" s="3" t="s">
        <v>1734</v>
      </c>
      <c r="J558" s="3" t="s">
        <v>3467</v>
      </c>
      <c r="K558" s="3" t="s">
        <v>1743</v>
      </c>
      <c r="L558" s="3" t="s">
        <v>3468</v>
      </c>
    </row>
    <row r="559" spans="1:12" x14ac:dyDescent="0.3">
      <c r="A559" s="3" t="s">
        <v>316</v>
      </c>
      <c r="B559" s="3" t="s">
        <v>2342</v>
      </c>
      <c r="C559" s="3" t="s">
        <v>1746</v>
      </c>
      <c r="D559" s="3">
        <v>36</v>
      </c>
      <c r="E559" s="3" t="s">
        <v>1814</v>
      </c>
      <c r="F559" s="3" t="s">
        <v>1815</v>
      </c>
      <c r="G559" s="3" t="s">
        <v>1754</v>
      </c>
      <c r="H559" s="5">
        <v>1460000</v>
      </c>
      <c r="I559" s="3" t="s">
        <v>1734</v>
      </c>
      <c r="J559" s="3" t="s">
        <v>3469</v>
      </c>
      <c r="K559" s="3" t="s">
        <v>1736</v>
      </c>
      <c r="L559" s="3" t="s">
        <v>3470</v>
      </c>
    </row>
    <row r="560" spans="1:12" x14ac:dyDescent="0.3">
      <c r="A560" s="3" t="s">
        <v>565</v>
      </c>
      <c r="B560" s="3" t="s">
        <v>3471</v>
      </c>
      <c r="C560" s="3" t="s">
        <v>1730</v>
      </c>
      <c r="D560" s="3">
        <v>29</v>
      </c>
      <c r="E560" s="3" t="s">
        <v>1797</v>
      </c>
      <c r="F560" s="3" t="s">
        <v>1798</v>
      </c>
      <c r="G560" s="3" t="s">
        <v>1733</v>
      </c>
      <c r="H560" s="5">
        <v>3300000</v>
      </c>
      <c r="I560" s="3" t="s">
        <v>1794</v>
      </c>
      <c r="J560" s="3" t="s">
        <v>3472</v>
      </c>
      <c r="K560" s="3" t="s">
        <v>1743</v>
      </c>
      <c r="L560" s="3" t="s">
        <v>3473</v>
      </c>
    </row>
    <row r="561" spans="1:12" x14ac:dyDescent="0.3">
      <c r="A561" s="3" t="s">
        <v>1650</v>
      </c>
      <c r="B561" s="3" t="s">
        <v>3474</v>
      </c>
      <c r="C561" s="3" t="s">
        <v>1746</v>
      </c>
      <c r="D561" s="3">
        <v>38</v>
      </c>
      <c r="E561" s="3" t="s">
        <v>1867</v>
      </c>
      <c r="F561" s="3" t="s">
        <v>1764</v>
      </c>
      <c r="G561" s="3" t="s">
        <v>1868</v>
      </c>
      <c r="H561" s="5">
        <v>530000</v>
      </c>
      <c r="I561" s="3" t="s">
        <v>1734</v>
      </c>
      <c r="J561" s="3" t="s">
        <v>3475</v>
      </c>
      <c r="K561" s="3" t="s">
        <v>1736</v>
      </c>
      <c r="L561" s="3" t="s">
        <v>3476</v>
      </c>
    </row>
    <row r="562" spans="1:12" x14ac:dyDescent="0.3">
      <c r="A562" s="3" t="s">
        <v>3477</v>
      </c>
      <c r="B562" s="3" t="s">
        <v>2849</v>
      </c>
      <c r="C562" s="3" t="s">
        <v>1730</v>
      </c>
      <c r="D562" s="3">
        <v>53</v>
      </c>
      <c r="E562" s="3" t="s">
        <v>1844</v>
      </c>
      <c r="F562" s="3" t="s">
        <v>1784</v>
      </c>
      <c r="G562" s="3" t="s">
        <v>1733</v>
      </c>
      <c r="H562" s="5">
        <v>2890000</v>
      </c>
      <c r="I562" s="3" t="s">
        <v>1794</v>
      </c>
      <c r="J562" s="3" t="s">
        <v>3478</v>
      </c>
      <c r="K562" s="3" t="s">
        <v>1743</v>
      </c>
      <c r="L562" s="3" t="s">
        <v>3479</v>
      </c>
    </row>
    <row r="563" spans="1:12" x14ac:dyDescent="0.3">
      <c r="A563" s="3" t="s">
        <v>3480</v>
      </c>
      <c r="B563" s="3" t="s">
        <v>2050</v>
      </c>
      <c r="C563" s="3" t="s">
        <v>1746</v>
      </c>
      <c r="D563" s="3">
        <v>29</v>
      </c>
      <c r="E563" s="3" t="s">
        <v>1940</v>
      </c>
      <c r="F563" s="3" t="s">
        <v>1850</v>
      </c>
      <c r="G563" s="3" t="s">
        <v>1765</v>
      </c>
      <c r="H563" s="5">
        <v>2810000</v>
      </c>
      <c r="I563" s="3" t="s">
        <v>1734</v>
      </c>
      <c r="J563" s="3" t="s">
        <v>3481</v>
      </c>
      <c r="K563" s="3" t="s">
        <v>1736</v>
      </c>
      <c r="L563" s="3" t="s">
        <v>3482</v>
      </c>
    </row>
    <row r="564" spans="1:12" x14ac:dyDescent="0.3">
      <c r="A564" s="3" t="s">
        <v>3483</v>
      </c>
      <c r="B564" s="3" t="s">
        <v>3484</v>
      </c>
      <c r="C564" s="3" t="s">
        <v>1730</v>
      </c>
      <c r="D564" s="3">
        <v>26</v>
      </c>
      <c r="E564" s="3" t="s">
        <v>1797</v>
      </c>
      <c r="F564" s="3" t="s">
        <v>1798</v>
      </c>
      <c r="G564" s="3" t="s">
        <v>1754</v>
      </c>
      <c r="H564" s="5">
        <v>1440000</v>
      </c>
      <c r="I564" s="3" t="s">
        <v>1734</v>
      </c>
      <c r="J564" s="3" t="s">
        <v>3485</v>
      </c>
      <c r="K564" s="3" t="s">
        <v>1736</v>
      </c>
      <c r="L564" s="3" t="s">
        <v>3486</v>
      </c>
    </row>
    <row r="565" spans="1:12" x14ac:dyDescent="0.3">
      <c r="A565" s="3" t="s">
        <v>358</v>
      </c>
      <c r="B565" s="3" t="s">
        <v>3487</v>
      </c>
      <c r="C565" s="3" t="s">
        <v>1746</v>
      </c>
      <c r="D565" s="3">
        <v>57</v>
      </c>
      <c r="E565" s="3" t="s">
        <v>1867</v>
      </c>
      <c r="F565" s="3" t="s">
        <v>1764</v>
      </c>
      <c r="G565" s="3" t="s">
        <v>1825</v>
      </c>
      <c r="H565" s="5">
        <v>680000</v>
      </c>
      <c r="I565" s="3" t="s">
        <v>1734</v>
      </c>
      <c r="J565" s="3" t="s">
        <v>3488</v>
      </c>
      <c r="K565" s="3" t="s">
        <v>1736</v>
      </c>
      <c r="L565" s="3" t="s">
        <v>3489</v>
      </c>
    </row>
    <row r="566" spans="1:12" x14ac:dyDescent="0.3">
      <c r="A566" s="3" t="s">
        <v>978</v>
      </c>
      <c r="B566" s="3" t="s">
        <v>2123</v>
      </c>
      <c r="C566" s="3" t="s">
        <v>1730</v>
      </c>
      <c r="D566" s="3">
        <v>43</v>
      </c>
      <c r="E566" s="3" t="s">
        <v>1924</v>
      </c>
      <c r="F566" s="3" t="s">
        <v>1784</v>
      </c>
      <c r="G566" s="3" t="s">
        <v>1754</v>
      </c>
      <c r="H566" s="5">
        <v>1270000</v>
      </c>
      <c r="I566" s="3" t="s">
        <v>1734</v>
      </c>
      <c r="J566" s="3" t="s">
        <v>3490</v>
      </c>
      <c r="K566" s="3" t="s">
        <v>1736</v>
      </c>
      <c r="L566" s="3" t="s">
        <v>3491</v>
      </c>
    </row>
    <row r="567" spans="1:12" x14ac:dyDescent="0.3">
      <c r="A567" s="3" t="s">
        <v>1185</v>
      </c>
      <c r="B567" s="3" t="s">
        <v>2748</v>
      </c>
      <c r="C567" s="3" t="s">
        <v>1746</v>
      </c>
      <c r="D567" s="3">
        <v>45</v>
      </c>
      <c r="E567" s="3" t="s">
        <v>1844</v>
      </c>
      <c r="F567" s="3" t="s">
        <v>1784</v>
      </c>
      <c r="G567" s="3" t="s">
        <v>1754</v>
      </c>
      <c r="H567" s="5">
        <v>1640000</v>
      </c>
      <c r="I567" s="3" t="s">
        <v>1734</v>
      </c>
      <c r="J567" s="3" t="s">
        <v>3492</v>
      </c>
      <c r="K567" s="3" t="s">
        <v>1743</v>
      </c>
      <c r="L567" s="3" t="s">
        <v>3493</v>
      </c>
    </row>
    <row r="568" spans="1:12" x14ac:dyDescent="0.3">
      <c r="A568" s="3" t="s">
        <v>3494</v>
      </c>
      <c r="B568" s="3" t="s">
        <v>2183</v>
      </c>
      <c r="C568" s="3" t="s">
        <v>1746</v>
      </c>
      <c r="D568" s="3">
        <v>34</v>
      </c>
      <c r="E568" s="3" t="s">
        <v>1844</v>
      </c>
      <c r="F568" s="3" t="s">
        <v>1784</v>
      </c>
      <c r="G568" s="3" t="s">
        <v>1754</v>
      </c>
      <c r="H568" s="5">
        <v>1600000</v>
      </c>
      <c r="I568" s="3" t="s">
        <v>1734</v>
      </c>
      <c r="J568" s="3" t="s">
        <v>3495</v>
      </c>
      <c r="K568" s="3" t="s">
        <v>1736</v>
      </c>
      <c r="L568" s="3" t="s">
        <v>3496</v>
      </c>
    </row>
    <row r="569" spans="1:12" x14ac:dyDescent="0.3">
      <c r="A569" s="3" t="s">
        <v>1223</v>
      </c>
      <c r="B569" s="3" t="s">
        <v>3497</v>
      </c>
      <c r="C569" s="3" t="s">
        <v>1746</v>
      </c>
      <c r="D569" s="3">
        <v>37</v>
      </c>
      <c r="E569" s="3" t="s">
        <v>1940</v>
      </c>
      <c r="F569" s="3" t="s">
        <v>1850</v>
      </c>
      <c r="G569" s="3" t="s">
        <v>1754</v>
      </c>
      <c r="H569" s="5">
        <v>1240000</v>
      </c>
      <c r="I569" s="3" t="s">
        <v>1734</v>
      </c>
      <c r="J569" s="3" t="s">
        <v>3498</v>
      </c>
      <c r="K569" s="3" t="s">
        <v>1736</v>
      </c>
      <c r="L569" s="3" t="s">
        <v>3499</v>
      </c>
    </row>
    <row r="570" spans="1:12" x14ac:dyDescent="0.3">
      <c r="A570" s="3" t="s">
        <v>3500</v>
      </c>
      <c r="B570" s="3" t="s">
        <v>3501</v>
      </c>
      <c r="C570" s="3" t="s">
        <v>1746</v>
      </c>
      <c r="D570" s="3">
        <v>34</v>
      </c>
      <c r="E570" s="3" t="s">
        <v>1867</v>
      </c>
      <c r="F570" s="3" t="s">
        <v>1764</v>
      </c>
      <c r="G570" s="3" t="s">
        <v>1733</v>
      </c>
      <c r="H570" s="5">
        <v>3360000</v>
      </c>
      <c r="I570" s="3" t="s">
        <v>1734</v>
      </c>
      <c r="J570" s="3" t="s">
        <v>3502</v>
      </c>
      <c r="K570" s="3" t="s">
        <v>1743</v>
      </c>
      <c r="L570" s="3" t="s">
        <v>3503</v>
      </c>
    </row>
    <row r="571" spans="1:12" x14ac:dyDescent="0.3">
      <c r="A571" s="3" t="s">
        <v>633</v>
      </c>
      <c r="B571" s="3" t="s">
        <v>3504</v>
      </c>
      <c r="C571" s="3" t="s">
        <v>1746</v>
      </c>
      <c r="D571" s="3">
        <v>22</v>
      </c>
      <c r="E571" s="3" t="s">
        <v>1753</v>
      </c>
      <c r="F571" s="3" t="s">
        <v>1740</v>
      </c>
      <c r="G571" s="3" t="s">
        <v>1825</v>
      </c>
      <c r="H571" s="5">
        <v>1150000</v>
      </c>
      <c r="I571" s="3" t="s">
        <v>1734</v>
      </c>
      <c r="J571" s="3" t="s">
        <v>3505</v>
      </c>
      <c r="K571" s="3" t="s">
        <v>1736</v>
      </c>
      <c r="L571" s="3" t="s">
        <v>3506</v>
      </c>
    </row>
    <row r="572" spans="1:12" x14ac:dyDescent="0.3">
      <c r="A572" s="3" t="s">
        <v>1059</v>
      </c>
      <c r="B572" s="3" t="s">
        <v>3507</v>
      </c>
      <c r="C572" s="3" t="s">
        <v>1746</v>
      </c>
      <c r="D572" s="3">
        <v>37</v>
      </c>
      <c r="E572" s="3" t="s">
        <v>1814</v>
      </c>
      <c r="F572" s="3" t="s">
        <v>1815</v>
      </c>
      <c r="G572" s="3" t="s">
        <v>1754</v>
      </c>
      <c r="H572" s="5">
        <v>1610000</v>
      </c>
      <c r="I572" s="3" t="s">
        <v>1734</v>
      </c>
      <c r="J572" s="3" t="s">
        <v>3508</v>
      </c>
      <c r="K572" s="3" t="s">
        <v>1736</v>
      </c>
      <c r="L572" s="3" t="s">
        <v>3509</v>
      </c>
    </row>
    <row r="573" spans="1:12" x14ac:dyDescent="0.3">
      <c r="A573" s="3" t="s">
        <v>3510</v>
      </c>
      <c r="B573" s="3" t="s">
        <v>3511</v>
      </c>
      <c r="C573" s="3" t="s">
        <v>1746</v>
      </c>
      <c r="D573" s="3">
        <v>48</v>
      </c>
      <c r="E573" s="3" t="s">
        <v>1862</v>
      </c>
      <c r="F573" s="3" t="s">
        <v>1863</v>
      </c>
      <c r="G573" s="3" t="s">
        <v>1754</v>
      </c>
      <c r="H573" s="5">
        <v>1100000</v>
      </c>
      <c r="I573" s="3" t="s">
        <v>1734</v>
      </c>
      <c r="J573" s="3" t="s">
        <v>3512</v>
      </c>
      <c r="K573" s="3" t="s">
        <v>1736</v>
      </c>
      <c r="L573" s="3" t="s">
        <v>3513</v>
      </c>
    </row>
    <row r="574" spans="1:12" x14ac:dyDescent="0.3">
      <c r="A574" s="3" t="s">
        <v>1642</v>
      </c>
      <c r="B574" s="3" t="s">
        <v>3514</v>
      </c>
      <c r="C574" s="3" t="s">
        <v>1730</v>
      </c>
      <c r="D574" s="3">
        <v>26</v>
      </c>
      <c r="E574" s="3" t="s">
        <v>1823</v>
      </c>
      <c r="F574" s="3" t="s">
        <v>1824</v>
      </c>
      <c r="G574" s="3" t="s">
        <v>1765</v>
      </c>
      <c r="H574" s="5">
        <v>1630000</v>
      </c>
      <c r="I574" s="3" t="s">
        <v>1734</v>
      </c>
      <c r="J574" s="3" t="s">
        <v>3515</v>
      </c>
      <c r="K574" s="3" t="s">
        <v>1736</v>
      </c>
      <c r="L574" s="3" t="s">
        <v>3516</v>
      </c>
    </row>
    <row r="575" spans="1:12" x14ac:dyDescent="0.3">
      <c r="A575" s="3" t="s">
        <v>1240</v>
      </c>
      <c r="B575" s="3" t="s">
        <v>2208</v>
      </c>
      <c r="C575" s="3" t="s">
        <v>1730</v>
      </c>
      <c r="D575" s="3">
        <v>37</v>
      </c>
      <c r="E575" s="3" t="s">
        <v>1940</v>
      </c>
      <c r="F575" s="3" t="s">
        <v>1850</v>
      </c>
      <c r="G575" s="3" t="s">
        <v>1733</v>
      </c>
      <c r="H575" s="5">
        <v>1640000</v>
      </c>
      <c r="I575" s="3" t="s">
        <v>1794</v>
      </c>
      <c r="J575" s="3" t="s">
        <v>3517</v>
      </c>
      <c r="K575" s="3" t="s">
        <v>1736</v>
      </c>
      <c r="L575" s="3" t="s">
        <v>3518</v>
      </c>
    </row>
    <row r="576" spans="1:12" x14ac:dyDescent="0.3">
      <c r="A576" s="3" t="s">
        <v>712</v>
      </c>
      <c r="B576" s="3" t="s">
        <v>3519</v>
      </c>
      <c r="C576" s="3" t="s">
        <v>1746</v>
      </c>
      <c r="D576" s="3">
        <v>21</v>
      </c>
      <c r="E576" s="3" t="s">
        <v>1789</v>
      </c>
      <c r="F576" s="3" t="s">
        <v>1790</v>
      </c>
      <c r="G576" s="3" t="s">
        <v>1733</v>
      </c>
      <c r="H576" s="5">
        <v>2920000</v>
      </c>
      <c r="I576" s="3" t="s">
        <v>1734</v>
      </c>
      <c r="J576" s="3" t="s">
        <v>3520</v>
      </c>
      <c r="K576" s="3" t="s">
        <v>1743</v>
      </c>
      <c r="L576" s="3" t="s">
        <v>3521</v>
      </c>
    </row>
    <row r="577" spans="1:12" x14ac:dyDescent="0.3">
      <c r="A577" s="3" t="s">
        <v>1098</v>
      </c>
      <c r="B577" s="3" t="s">
        <v>3522</v>
      </c>
      <c r="C577" s="3" t="s">
        <v>1746</v>
      </c>
      <c r="D577" s="3">
        <v>27</v>
      </c>
      <c r="E577" s="3" t="s">
        <v>1789</v>
      </c>
      <c r="F577" s="3" t="s">
        <v>1790</v>
      </c>
      <c r="G577" s="3" t="s">
        <v>1733</v>
      </c>
      <c r="H577" s="5">
        <v>2220000</v>
      </c>
      <c r="I577" s="3" t="s">
        <v>1734</v>
      </c>
      <c r="J577" s="3" t="s">
        <v>3523</v>
      </c>
      <c r="K577" s="3" t="s">
        <v>1736</v>
      </c>
      <c r="L577" s="3" t="s">
        <v>3524</v>
      </c>
    </row>
    <row r="578" spans="1:12" x14ac:dyDescent="0.3">
      <c r="A578" s="3" t="s">
        <v>940</v>
      </c>
      <c r="B578" s="3" t="s">
        <v>2754</v>
      </c>
      <c r="C578" s="3" t="s">
        <v>1746</v>
      </c>
      <c r="D578" s="3">
        <v>42</v>
      </c>
      <c r="E578" s="3" t="s">
        <v>1783</v>
      </c>
      <c r="F578" s="3" t="s">
        <v>1784</v>
      </c>
      <c r="G578" s="3" t="s">
        <v>1754</v>
      </c>
      <c r="H578" s="5">
        <v>1490000</v>
      </c>
      <c r="I578" s="3" t="s">
        <v>1734</v>
      </c>
      <c r="J578" s="3" t="s">
        <v>3525</v>
      </c>
      <c r="K578" s="3" t="s">
        <v>1736</v>
      </c>
      <c r="L578" s="3" t="s">
        <v>3526</v>
      </c>
    </row>
    <row r="579" spans="1:12" x14ac:dyDescent="0.3">
      <c r="A579" s="3" t="s">
        <v>1289</v>
      </c>
      <c r="B579" s="3" t="s">
        <v>2147</v>
      </c>
      <c r="C579" s="3" t="s">
        <v>1746</v>
      </c>
      <c r="D579" s="3">
        <v>36</v>
      </c>
      <c r="E579" s="3" t="s">
        <v>1867</v>
      </c>
      <c r="F579" s="3" t="s">
        <v>1764</v>
      </c>
      <c r="G579" s="3" t="s">
        <v>1749</v>
      </c>
      <c r="H579" s="5">
        <v>2100000</v>
      </c>
      <c r="I579" s="3" t="s">
        <v>1734</v>
      </c>
      <c r="J579" s="3" t="s">
        <v>3527</v>
      </c>
      <c r="K579" s="3" t="s">
        <v>1736</v>
      </c>
      <c r="L579" s="3" t="s">
        <v>3528</v>
      </c>
    </row>
    <row r="580" spans="1:12" x14ac:dyDescent="0.3">
      <c r="A580" s="3" t="s">
        <v>440</v>
      </c>
      <c r="B580" s="3" t="s">
        <v>1861</v>
      </c>
      <c r="C580" s="3" t="s">
        <v>1730</v>
      </c>
      <c r="D580" s="3">
        <v>27</v>
      </c>
      <c r="E580" s="3" t="s">
        <v>1753</v>
      </c>
      <c r="F580" s="3" t="s">
        <v>1740</v>
      </c>
      <c r="G580" s="3" t="s">
        <v>1733</v>
      </c>
      <c r="H580" s="5">
        <v>1540000</v>
      </c>
      <c r="I580" s="3" t="s">
        <v>1734</v>
      </c>
      <c r="J580" s="3" t="s">
        <v>3529</v>
      </c>
      <c r="K580" s="3" t="s">
        <v>1736</v>
      </c>
      <c r="L580" s="3" t="s">
        <v>3530</v>
      </c>
    </row>
    <row r="581" spans="1:12" x14ac:dyDescent="0.3">
      <c r="A581" s="3" t="s">
        <v>1103</v>
      </c>
      <c r="B581" s="3" t="s">
        <v>3531</v>
      </c>
      <c r="C581" s="3" t="s">
        <v>1746</v>
      </c>
      <c r="D581" s="3">
        <v>35</v>
      </c>
      <c r="E581" s="3" t="s">
        <v>1789</v>
      </c>
      <c r="F581" s="3" t="s">
        <v>1790</v>
      </c>
      <c r="G581" s="3" t="s">
        <v>1785</v>
      </c>
      <c r="H581" s="5">
        <v>370000</v>
      </c>
      <c r="I581" s="3" t="s">
        <v>1734</v>
      </c>
      <c r="J581" s="3" t="s">
        <v>3532</v>
      </c>
      <c r="K581" s="3" t="s">
        <v>1736</v>
      </c>
      <c r="L581" s="3" t="s">
        <v>3533</v>
      </c>
    </row>
    <row r="582" spans="1:12" x14ac:dyDescent="0.3">
      <c r="A582" s="3" t="s">
        <v>499</v>
      </c>
      <c r="B582" s="3" t="s">
        <v>2780</v>
      </c>
      <c r="C582" s="3" t="s">
        <v>1746</v>
      </c>
      <c r="D582" s="3">
        <v>59</v>
      </c>
      <c r="E582" s="3" t="s">
        <v>1783</v>
      </c>
      <c r="F582" s="3" t="s">
        <v>1784</v>
      </c>
      <c r="G582" s="3" t="s">
        <v>1741</v>
      </c>
      <c r="H582" s="5">
        <v>300000</v>
      </c>
      <c r="I582" s="3" t="s">
        <v>1734</v>
      </c>
      <c r="J582" s="3" t="s">
        <v>3534</v>
      </c>
      <c r="K582" s="3" t="s">
        <v>1736</v>
      </c>
      <c r="L582" s="3" t="s">
        <v>3535</v>
      </c>
    </row>
    <row r="583" spans="1:12" x14ac:dyDescent="0.3">
      <c r="A583" s="3" t="s">
        <v>808</v>
      </c>
      <c r="B583" s="3" t="s">
        <v>3536</v>
      </c>
      <c r="C583" s="3" t="s">
        <v>1746</v>
      </c>
      <c r="D583" s="3">
        <v>47</v>
      </c>
      <c r="E583" s="3" t="s">
        <v>1763</v>
      </c>
      <c r="F583" s="3" t="s">
        <v>1764</v>
      </c>
      <c r="G583" s="3" t="s">
        <v>1733</v>
      </c>
      <c r="H583" s="5">
        <v>2460000</v>
      </c>
      <c r="I583" s="3" t="s">
        <v>1734</v>
      </c>
      <c r="J583" s="3" t="s">
        <v>3537</v>
      </c>
      <c r="K583" s="3" t="s">
        <v>1736</v>
      </c>
      <c r="L583" s="3" t="s">
        <v>3538</v>
      </c>
    </row>
    <row r="584" spans="1:12" x14ac:dyDescent="0.3">
      <c r="A584" s="3" t="s">
        <v>3539</v>
      </c>
      <c r="B584" s="3" t="s">
        <v>3540</v>
      </c>
      <c r="C584" s="3" t="s">
        <v>1746</v>
      </c>
      <c r="D584" s="3">
        <v>30</v>
      </c>
      <c r="E584" s="3" t="s">
        <v>1758</v>
      </c>
      <c r="F584" s="3" t="s">
        <v>1759</v>
      </c>
      <c r="G584" s="3" t="s">
        <v>1825</v>
      </c>
      <c r="H584" s="5">
        <v>1440000</v>
      </c>
      <c r="I584" s="3" t="s">
        <v>1734</v>
      </c>
      <c r="J584" s="3" t="s">
        <v>3541</v>
      </c>
      <c r="K584" s="3" t="s">
        <v>1743</v>
      </c>
      <c r="L584" s="3" t="s">
        <v>3542</v>
      </c>
    </row>
    <row r="585" spans="1:12" x14ac:dyDescent="0.3">
      <c r="A585" s="3" t="s">
        <v>961</v>
      </c>
      <c r="B585" s="3" t="s">
        <v>3543</v>
      </c>
      <c r="C585" s="3" t="s">
        <v>1746</v>
      </c>
      <c r="D585" s="3">
        <v>39</v>
      </c>
      <c r="E585" s="3" t="s">
        <v>1769</v>
      </c>
      <c r="F585" s="3" t="s">
        <v>1769</v>
      </c>
      <c r="G585" s="3" t="s">
        <v>1754</v>
      </c>
      <c r="H585" s="5">
        <v>560000</v>
      </c>
      <c r="I585" s="3" t="s">
        <v>1734</v>
      </c>
      <c r="J585" s="3" t="s">
        <v>3544</v>
      </c>
      <c r="K585" s="3" t="s">
        <v>1736</v>
      </c>
      <c r="L585" s="3" t="s">
        <v>3545</v>
      </c>
    </row>
    <row r="586" spans="1:12" x14ac:dyDescent="0.3">
      <c r="A586" s="3" t="s">
        <v>472</v>
      </c>
      <c r="B586" s="3" t="s">
        <v>3546</v>
      </c>
      <c r="C586" s="3" t="s">
        <v>1730</v>
      </c>
      <c r="D586" s="3">
        <v>30</v>
      </c>
      <c r="E586" s="3" t="s">
        <v>1823</v>
      </c>
      <c r="F586" s="3" t="s">
        <v>1824</v>
      </c>
      <c r="G586" s="3" t="s">
        <v>1733</v>
      </c>
      <c r="H586" s="5">
        <v>2930000</v>
      </c>
      <c r="I586" s="3" t="s">
        <v>1734</v>
      </c>
      <c r="J586" s="3" t="s">
        <v>3547</v>
      </c>
      <c r="K586" s="3" t="s">
        <v>1743</v>
      </c>
      <c r="L586" s="3" t="s">
        <v>3548</v>
      </c>
    </row>
    <row r="587" spans="1:12" x14ac:dyDescent="0.3">
      <c r="A587" s="3" t="s">
        <v>331</v>
      </c>
      <c r="B587" s="3" t="s">
        <v>3549</v>
      </c>
      <c r="C587" s="3" t="s">
        <v>1746</v>
      </c>
      <c r="D587" s="3">
        <v>29</v>
      </c>
      <c r="E587" s="3" t="s">
        <v>1753</v>
      </c>
      <c r="F587" s="3" t="s">
        <v>1740</v>
      </c>
      <c r="G587" s="3" t="s">
        <v>1825</v>
      </c>
      <c r="H587" s="5">
        <v>710000</v>
      </c>
      <c r="I587" s="3" t="s">
        <v>1734</v>
      </c>
      <c r="J587" s="3" t="s">
        <v>3550</v>
      </c>
      <c r="K587" s="3" t="s">
        <v>1736</v>
      </c>
      <c r="L587" s="3" t="s">
        <v>3551</v>
      </c>
    </row>
    <row r="588" spans="1:12" x14ac:dyDescent="0.3">
      <c r="A588" s="3" t="s">
        <v>627</v>
      </c>
      <c r="B588" s="3" t="s">
        <v>2112</v>
      </c>
      <c r="C588" s="3" t="s">
        <v>1746</v>
      </c>
      <c r="D588" s="3">
        <v>34</v>
      </c>
      <c r="E588" s="3" t="s">
        <v>1872</v>
      </c>
      <c r="F588" s="3" t="s">
        <v>1863</v>
      </c>
      <c r="G588" s="3" t="s">
        <v>1733</v>
      </c>
      <c r="H588" s="5">
        <v>1160000</v>
      </c>
      <c r="I588" s="3" t="s">
        <v>1794</v>
      </c>
      <c r="J588" s="3" t="s">
        <v>3552</v>
      </c>
      <c r="K588" s="3" t="s">
        <v>1736</v>
      </c>
      <c r="L588" s="3" t="s">
        <v>3553</v>
      </c>
    </row>
    <row r="589" spans="1:12" x14ac:dyDescent="0.3">
      <c r="A589" s="3" t="s">
        <v>285</v>
      </c>
      <c r="B589" s="3" t="s">
        <v>3384</v>
      </c>
      <c r="C589" s="3" t="s">
        <v>1746</v>
      </c>
      <c r="D589" s="3">
        <v>62</v>
      </c>
      <c r="E589" s="3" t="s">
        <v>1797</v>
      </c>
      <c r="F589" s="3" t="s">
        <v>1798</v>
      </c>
      <c r="G589" s="3" t="s">
        <v>1754</v>
      </c>
      <c r="H589" s="5">
        <v>1400000</v>
      </c>
      <c r="I589" s="3" t="s">
        <v>1734</v>
      </c>
      <c r="J589" s="3" t="s">
        <v>3554</v>
      </c>
      <c r="K589" s="3" t="s">
        <v>1736</v>
      </c>
      <c r="L589" s="3" t="s">
        <v>3555</v>
      </c>
    </row>
    <row r="590" spans="1:12" x14ac:dyDescent="0.3">
      <c r="A590" s="3" t="s">
        <v>849</v>
      </c>
      <c r="B590" s="3" t="s">
        <v>2569</v>
      </c>
      <c r="C590" s="3" t="s">
        <v>1746</v>
      </c>
      <c r="D590" s="3">
        <v>26</v>
      </c>
      <c r="E590" s="3" t="s">
        <v>1862</v>
      </c>
      <c r="F590" s="3" t="s">
        <v>1863</v>
      </c>
      <c r="G590" s="3" t="s">
        <v>1770</v>
      </c>
      <c r="H590" s="5">
        <v>2230000</v>
      </c>
      <c r="I590" s="3" t="s">
        <v>1734</v>
      </c>
      <c r="J590" s="3" t="s">
        <v>3556</v>
      </c>
      <c r="K590" s="3" t="s">
        <v>1736</v>
      </c>
      <c r="L590" s="3" t="s">
        <v>3557</v>
      </c>
    </row>
    <row r="591" spans="1:12" x14ac:dyDescent="0.3">
      <c r="A591" s="3" t="s">
        <v>297</v>
      </c>
      <c r="B591" s="3" t="s">
        <v>2478</v>
      </c>
      <c r="C591" s="3" t="s">
        <v>1746</v>
      </c>
      <c r="D591" s="3">
        <v>26</v>
      </c>
      <c r="E591" s="3" t="s">
        <v>1902</v>
      </c>
      <c r="F591" s="3" t="s">
        <v>1775</v>
      </c>
      <c r="G591" s="3" t="s">
        <v>1754</v>
      </c>
      <c r="H591" s="5">
        <v>1070000</v>
      </c>
      <c r="I591" s="3" t="s">
        <v>1734</v>
      </c>
      <c r="J591" s="3" t="s">
        <v>3558</v>
      </c>
      <c r="K591" s="3" t="s">
        <v>1736</v>
      </c>
      <c r="L591" s="3" t="s">
        <v>3559</v>
      </c>
    </row>
    <row r="592" spans="1:12" x14ac:dyDescent="0.3">
      <c r="A592" s="3" t="s">
        <v>318</v>
      </c>
      <c r="B592" s="3" t="s">
        <v>3560</v>
      </c>
      <c r="C592" s="3" t="s">
        <v>1746</v>
      </c>
      <c r="D592" s="3">
        <v>62</v>
      </c>
      <c r="E592" s="3" t="s">
        <v>1758</v>
      </c>
      <c r="F592" s="3" t="s">
        <v>1759</v>
      </c>
      <c r="G592" s="3" t="s">
        <v>1765</v>
      </c>
      <c r="H592" s="5">
        <v>3400000</v>
      </c>
      <c r="I592" s="3" t="s">
        <v>1734</v>
      </c>
      <c r="J592" s="3" t="s">
        <v>3561</v>
      </c>
      <c r="K592" s="3" t="s">
        <v>1736</v>
      </c>
      <c r="L592" s="3" t="s">
        <v>3562</v>
      </c>
    </row>
    <row r="593" spans="1:12" x14ac:dyDescent="0.3">
      <c r="A593" s="3" t="s">
        <v>797</v>
      </c>
      <c r="B593" s="3" t="s">
        <v>2455</v>
      </c>
      <c r="C593" s="3" t="s">
        <v>1746</v>
      </c>
      <c r="D593" s="3">
        <v>43</v>
      </c>
      <c r="E593" s="3" t="s">
        <v>1758</v>
      </c>
      <c r="F593" s="3" t="s">
        <v>1759</v>
      </c>
      <c r="G593" s="3" t="s">
        <v>1733</v>
      </c>
      <c r="H593" s="5">
        <v>2620000</v>
      </c>
      <c r="I593" s="3" t="s">
        <v>1734</v>
      </c>
      <c r="J593" s="3" t="s">
        <v>3563</v>
      </c>
      <c r="K593" s="3" t="s">
        <v>1736</v>
      </c>
      <c r="L593" s="3" t="s">
        <v>3564</v>
      </c>
    </row>
    <row r="594" spans="1:12" x14ac:dyDescent="0.3">
      <c r="A594" s="3" t="s">
        <v>3565</v>
      </c>
      <c r="B594" s="3" t="s">
        <v>3566</v>
      </c>
      <c r="C594" s="3" t="s">
        <v>1746</v>
      </c>
      <c r="D594" s="3">
        <v>55</v>
      </c>
      <c r="E594" s="3" t="s">
        <v>1872</v>
      </c>
      <c r="F594" s="3" t="s">
        <v>1863</v>
      </c>
      <c r="G594" s="3" t="s">
        <v>1754</v>
      </c>
      <c r="H594" s="5">
        <v>1260000</v>
      </c>
      <c r="I594" s="3" t="s">
        <v>1734</v>
      </c>
      <c r="J594" s="3" t="s">
        <v>3567</v>
      </c>
      <c r="K594" s="3" t="s">
        <v>1736</v>
      </c>
      <c r="L594" s="3" t="s">
        <v>3568</v>
      </c>
    </row>
    <row r="595" spans="1:12" x14ac:dyDescent="0.3">
      <c r="A595" s="3" t="s">
        <v>1119</v>
      </c>
      <c r="B595" s="3" t="s">
        <v>3569</v>
      </c>
      <c r="C595" s="3" t="s">
        <v>1746</v>
      </c>
      <c r="D595" s="3">
        <v>46</v>
      </c>
      <c r="E595" s="3" t="s">
        <v>1758</v>
      </c>
      <c r="F595" s="3" t="s">
        <v>1759</v>
      </c>
      <c r="G595" s="3" t="s">
        <v>1868</v>
      </c>
      <c r="H595" s="5">
        <v>700000</v>
      </c>
      <c r="I595" s="3" t="s">
        <v>1734</v>
      </c>
      <c r="J595" s="3" t="s">
        <v>3570</v>
      </c>
      <c r="K595" s="3" t="s">
        <v>1736</v>
      </c>
      <c r="L595" s="3" t="s">
        <v>3571</v>
      </c>
    </row>
    <row r="596" spans="1:12" x14ac:dyDescent="0.3">
      <c r="A596" s="3" t="s">
        <v>922</v>
      </c>
      <c r="B596" s="3" t="s">
        <v>3572</v>
      </c>
      <c r="C596" s="3" t="s">
        <v>1746</v>
      </c>
      <c r="D596" s="3">
        <v>38</v>
      </c>
      <c r="E596" s="3" t="s">
        <v>1789</v>
      </c>
      <c r="F596" s="3" t="s">
        <v>1790</v>
      </c>
      <c r="G596" s="3" t="s">
        <v>1733</v>
      </c>
      <c r="H596" s="5">
        <v>1160000</v>
      </c>
      <c r="I596" s="3" t="s">
        <v>1734</v>
      </c>
      <c r="J596" s="3" t="s">
        <v>3573</v>
      </c>
      <c r="K596" s="3" t="s">
        <v>1743</v>
      </c>
      <c r="L596" s="3" t="s">
        <v>3574</v>
      </c>
    </row>
    <row r="597" spans="1:12" x14ac:dyDescent="0.3">
      <c r="A597" s="3" t="s">
        <v>916</v>
      </c>
      <c r="B597" s="3" t="s">
        <v>3575</v>
      </c>
      <c r="C597" s="3" t="s">
        <v>1730</v>
      </c>
      <c r="D597" s="3">
        <v>44</v>
      </c>
      <c r="E597" s="3" t="s">
        <v>1940</v>
      </c>
      <c r="F597" s="3" t="s">
        <v>1850</v>
      </c>
      <c r="G597" s="3" t="s">
        <v>1754</v>
      </c>
      <c r="H597" s="5">
        <v>1060000</v>
      </c>
      <c r="I597" s="3" t="s">
        <v>1734</v>
      </c>
      <c r="J597" s="3" t="s">
        <v>3576</v>
      </c>
      <c r="K597" s="3" t="s">
        <v>1743</v>
      </c>
      <c r="L597" s="3" t="s">
        <v>3577</v>
      </c>
    </row>
    <row r="598" spans="1:12" x14ac:dyDescent="0.3">
      <c r="A598" s="3" t="s">
        <v>3578</v>
      </c>
      <c r="B598" s="3" t="s">
        <v>1955</v>
      </c>
      <c r="C598" s="3" t="s">
        <v>1746</v>
      </c>
      <c r="D598" s="3">
        <v>36</v>
      </c>
      <c r="E598" s="3" t="s">
        <v>2098</v>
      </c>
      <c r="F598" s="3" t="s">
        <v>2099</v>
      </c>
      <c r="G598" s="3" t="s">
        <v>1754</v>
      </c>
      <c r="H598" s="5">
        <v>1080000</v>
      </c>
      <c r="I598" s="3" t="s">
        <v>1734</v>
      </c>
      <c r="J598" s="3" t="s">
        <v>3579</v>
      </c>
      <c r="K598" s="3" t="s">
        <v>1736</v>
      </c>
      <c r="L598" s="3" t="s">
        <v>3580</v>
      </c>
    </row>
    <row r="599" spans="1:12" x14ac:dyDescent="0.3">
      <c r="A599" s="3" t="s">
        <v>1110</v>
      </c>
      <c r="B599" s="3" t="s">
        <v>2557</v>
      </c>
      <c r="C599" s="3" t="s">
        <v>1746</v>
      </c>
      <c r="D599" s="3">
        <v>58</v>
      </c>
      <c r="E599" s="3" t="s">
        <v>1883</v>
      </c>
      <c r="F599" s="3" t="s">
        <v>1884</v>
      </c>
      <c r="G599" s="3" t="s">
        <v>1765</v>
      </c>
      <c r="H599" s="5">
        <v>2680000</v>
      </c>
      <c r="I599" s="3" t="s">
        <v>1734</v>
      </c>
      <c r="J599" s="3" t="s">
        <v>3581</v>
      </c>
      <c r="K599" s="3" t="s">
        <v>1736</v>
      </c>
      <c r="L599" s="3" t="s">
        <v>3582</v>
      </c>
    </row>
    <row r="600" spans="1:12" x14ac:dyDescent="0.3">
      <c r="A600" s="3" t="s">
        <v>527</v>
      </c>
      <c r="B600" s="3" t="s">
        <v>3002</v>
      </c>
      <c r="C600" s="3" t="s">
        <v>1746</v>
      </c>
      <c r="D600" s="3">
        <v>32</v>
      </c>
      <c r="E600" s="3" t="s">
        <v>1883</v>
      </c>
      <c r="F600" s="3" t="s">
        <v>1884</v>
      </c>
      <c r="G600" s="3" t="s">
        <v>1741</v>
      </c>
      <c r="H600" s="5">
        <v>360000</v>
      </c>
      <c r="I600" s="3" t="s">
        <v>1734</v>
      </c>
      <c r="J600" s="3" t="s">
        <v>3583</v>
      </c>
      <c r="K600" s="3" t="s">
        <v>1736</v>
      </c>
      <c r="L600" s="3" t="s">
        <v>3584</v>
      </c>
    </row>
    <row r="601" spans="1:12" x14ac:dyDescent="0.3">
      <c r="A601" s="3" t="s">
        <v>905</v>
      </c>
      <c r="B601" s="3" t="s">
        <v>3394</v>
      </c>
      <c r="C601" s="3" t="s">
        <v>1730</v>
      </c>
      <c r="D601" s="3">
        <v>50</v>
      </c>
      <c r="E601" s="3" t="s">
        <v>2098</v>
      </c>
      <c r="F601" s="3" t="s">
        <v>2099</v>
      </c>
      <c r="G601" s="3" t="s">
        <v>1845</v>
      </c>
      <c r="H601" s="5">
        <v>570000</v>
      </c>
      <c r="I601" s="3" t="s">
        <v>1734</v>
      </c>
      <c r="J601" s="3" t="s">
        <v>3585</v>
      </c>
      <c r="K601" s="3" t="s">
        <v>1736</v>
      </c>
      <c r="L601" s="3" t="s">
        <v>3586</v>
      </c>
    </row>
    <row r="602" spans="1:12" x14ac:dyDescent="0.3">
      <c r="A602" s="3" t="s">
        <v>3587</v>
      </c>
      <c r="B602" s="3" t="s">
        <v>2467</v>
      </c>
      <c r="C602" s="3" t="s">
        <v>1746</v>
      </c>
      <c r="D602" s="3">
        <v>34</v>
      </c>
      <c r="E602" s="3" t="s">
        <v>1902</v>
      </c>
      <c r="F602" s="3" t="s">
        <v>1775</v>
      </c>
      <c r="G602" s="3" t="s">
        <v>1770</v>
      </c>
      <c r="H602" s="5">
        <v>2400000</v>
      </c>
      <c r="I602" s="3" t="s">
        <v>1734</v>
      </c>
      <c r="J602" s="3" t="s">
        <v>3588</v>
      </c>
      <c r="K602" s="3" t="s">
        <v>1736</v>
      </c>
      <c r="L602" s="3" t="s">
        <v>3589</v>
      </c>
    </row>
    <row r="603" spans="1:12" x14ac:dyDescent="0.3">
      <c r="A603" s="3" t="s">
        <v>149</v>
      </c>
      <c r="B603" s="3" t="s">
        <v>2832</v>
      </c>
      <c r="C603" s="3" t="s">
        <v>1746</v>
      </c>
      <c r="D603" s="3">
        <v>30</v>
      </c>
      <c r="E603" s="3" t="s">
        <v>1747</v>
      </c>
      <c r="F603" s="3" t="s">
        <v>1748</v>
      </c>
      <c r="G603" s="3" t="s">
        <v>1754</v>
      </c>
      <c r="H603" s="5">
        <v>550000</v>
      </c>
      <c r="I603" s="3" t="s">
        <v>1734</v>
      </c>
      <c r="J603" s="3" t="s">
        <v>3590</v>
      </c>
      <c r="K603" s="3" t="s">
        <v>1736</v>
      </c>
      <c r="L603" s="3" t="s">
        <v>3591</v>
      </c>
    </row>
    <row r="604" spans="1:12" x14ac:dyDescent="0.3">
      <c r="A604" s="3" t="s">
        <v>657</v>
      </c>
      <c r="B604" s="3" t="s">
        <v>3592</v>
      </c>
      <c r="C604" s="3" t="s">
        <v>1746</v>
      </c>
      <c r="D604" s="3">
        <v>27</v>
      </c>
      <c r="E604" s="3" t="s">
        <v>1753</v>
      </c>
      <c r="F604" s="3" t="s">
        <v>1740</v>
      </c>
      <c r="G604" s="3" t="s">
        <v>1754</v>
      </c>
      <c r="H604" s="5">
        <v>580000</v>
      </c>
      <c r="I604" s="3" t="s">
        <v>1734</v>
      </c>
      <c r="J604" s="3" t="s">
        <v>3593</v>
      </c>
      <c r="K604" s="3" t="s">
        <v>1736</v>
      </c>
      <c r="L604" s="3" t="s">
        <v>3594</v>
      </c>
    </row>
    <row r="605" spans="1:12" x14ac:dyDescent="0.3">
      <c r="A605" s="3" t="s">
        <v>1044</v>
      </c>
      <c r="B605" s="3" t="s">
        <v>3595</v>
      </c>
      <c r="C605" s="3" t="s">
        <v>1746</v>
      </c>
      <c r="D605" s="3">
        <v>52</v>
      </c>
      <c r="E605" s="3" t="s">
        <v>2098</v>
      </c>
      <c r="F605" s="3" t="s">
        <v>2099</v>
      </c>
      <c r="G605" s="3" t="s">
        <v>1754</v>
      </c>
      <c r="H605" s="5">
        <v>1660000</v>
      </c>
      <c r="I605" s="3" t="s">
        <v>1734</v>
      </c>
      <c r="J605" s="3" t="s">
        <v>3596</v>
      </c>
      <c r="K605" s="3" t="s">
        <v>1743</v>
      </c>
      <c r="L605" s="3" t="s">
        <v>3597</v>
      </c>
    </row>
    <row r="606" spans="1:12" x14ac:dyDescent="0.3">
      <c r="A606" s="3" t="s">
        <v>3598</v>
      </c>
      <c r="B606" s="3" t="s">
        <v>3599</v>
      </c>
      <c r="C606" s="3" t="s">
        <v>1746</v>
      </c>
      <c r="D606" s="3">
        <v>41</v>
      </c>
      <c r="E606" s="3" t="s">
        <v>1789</v>
      </c>
      <c r="F606" s="3" t="s">
        <v>1790</v>
      </c>
      <c r="G606" s="3" t="s">
        <v>1770</v>
      </c>
      <c r="H606" s="5">
        <v>1050000</v>
      </c>
      <c r="I606" s="3" t="s">
        <v>1734</v>
      </c>
      <c r="J606" s="3" t="s">
        <v>3600</v>
      </c>
      <c r="K606" s="3" t="s">
        <v>1736</v>
      </c>
      <c r="L606" s="3" t="s">
        <v>3601</v>
      </c>
    </row>
    <row r="607" spans="1:12" x14ac:dyDescent="0.3">
      <c r="A607" s="3" t="s">
        <v>3602</v>
      </c>
      <c r="B607" s="3" t="s">
        <v>3603</v>
      </c>
      <c r="C607" s="3" t="s">
        <v>1730</v>
      </c>
      <c r="D607" s="3">
        <v>46</v>
      </c>
      <c r="E607" s="3" t="s">
        <v>1902</v>
      </c>
      <c r="F607" s="3" t="s">
        <v>1775</v>
      </c>
      <c r="G607" s="3" t="s">
        <v>1749</v>
      </c>
      <c r="H607" s="5">
        <v>1120000</v>
      </c>
      <c r="I607" s="3" t="s">
        <v>1734</v>
      </c>
      <c r="J607" s="3" t="s">
        <v>3604</v>
      </c>
      <c r="K607" s="3" t="s">
        <v>1736</v>
      </c>
      <c r="L607" s="3" t="s">
        <v>3605</v>
      </c>
    </row>
    <row r="608" spans="1:12" x14ac:dyDescent="0.3">
      <c r="A608" s="3" t="s">
        <v>3606</v>
      </c>
      <c r="B608" s="3" t="s">
        <v>1882</v>
      </c>
      <c r="C608" s="3" t="s">
        <v>1730</v>
      </c>
      <c r="D608" s="3">
        <v>46</v>
      </c>
      <c r="E608" s="3" t="s">
        <v>1844</v>
      </c>
      <c r="F608" s="3" t="s">
        <v>1784</v>
      </c>
      <c r="G608" s="3" t="s">
        <v>1749</v>
      </c>
      <c r="H608" s="5">
        <v>1000000</v>
      </c>
      <c r="I608" s="3" t="s">
        <v>1734</v>
      </c>
      <c r="J608" s="3" t="s">
        <v>3607</v>
      </c>
      <c r="K608" s="3" t="s">
        <v>1736</v>
      </c>
      <c r="L608" s="3" t="s">
        <v>3608</v>
      </c>
    </row>
    <row r="609" spans="1:12" x14ac:dyDescent="0.3">
      <c r="A609" s="3" t="s">
        <v>749</v>
      </c>
      <c r="B609" s="3" t="s">
        <v>2220</v>
      </c>
      <c r="C609" s="3" t="s">
        <v>1730</v>
      </c>
      <c r="D609" s="3">
        <v>37</v>
      </c>
      <c r="E609" s="3" t="s">
        <v>1940</v>
      </c>
      <c r="F609" s="3" t="s">
        <v>1850</v>
      </c>
      <c r="G609" s="3" t="s">
        <v>1754</v>
      </c>
      <c r="H609" s="5">
        <v>1120000</v>
      </c>
      <c r="I609" s="3" t="s">
        <v>1734</v>
      </c>
      <c r="J609" s="3" t="s">
        <v>3609</v>
      </c>
      <c r="K609" s="3" t="s">
        <v>1736</v>
      </c>
      <c r="L609" s="3" t="s">
        <v>3610</v>
      </c>
    </row>
    <row r="610" spans="1:12" x14ac:dyDescent="0.3">
      <c r="A610" s="3" t="s">
        <v>806</v>
      </c>
      <c r="B610" s="3" t="s">
        <v>3172</v>
      </c>
      <c r="C610" s="3" t="s">
        <v>1746</v>
      </c>
      <c r="D610" s="3">
        <v>37</v>
      </c>
      <c r="E610" s="3" t="s">
        <v>1789</v>
      </c>
      <c r="F610" s="3" t="s">
        <v>1790</v>
      </c>
      <c r="G610" s="3" t="s">
        <v>1754</v>
      </c>
      <c r="H610" s="5">
        <v>1390000</v>
      </c>
      <c r="I610" s="3" t="s">
        <v>1734</v>
      </c>
      <c r="J610" s="3" t="s">
        <v>3611</v>
      </c>
      <c r="K610" s="3" t="s">
        <v>1736</v>
      </c>
      <c r="L610" s="3" t="s">
        <v>3612</v>
      </c>
    </row>
    <row r="611" spans="1:12" x14ac:dyDescent="0.3">
      <c r="A611" s="3" t="s">
        <v>3613</v>
      </c>
      <c r="B611" s="3" t="s">
        <v>2560</v>
      </c>
      <c r="C611" s="3" t="s">
        <v>1730</v>
      </c>
      <c r="D611" s="3">
        <v>40</v>
      </c>
      <c r="E611" s="3" t="s">
        <v>2098</v>
      </c>
      <c r="F611" s="3" t="s">
        <v>2099</v>
      </c>
      <c r="G611" s="3" t="s">
        <v>1754</v>
      </c>
      <c r="H611" s="5">
        <v>580000</v>
      </c>
      <c r="I611" s="3" t="s">
        <v>1734</v>
      </c>
      <c r="J611" s="3" t="s">
        <v>3614</v>
      </c>
      <c r="K611" s="3" t="s">
        <v>1736</v>
      </c>
      <c r="L611" s="3" t="s">
        <v>3615</v>
      </c>
    </row>
    <row r="612" spans="1:12" x14ac:dyDescent="0.3">
      <c r="A612" s="3" t="s">
        <v>302</v>
      </c>
      <c r="B612" s="3" t="s">
        <v>3616</v>
      </c>
      <c r="C612" s="3" t="s">
        <v>1746</v>
      </c>
      <c r="D612" s="3">
        <v>55</v>
      </c>
      <c r="E612" s="3" t="s">
        <v>1731</v>
      </c>
      <c r="F612" s="3" t="s">
        <v>1732</v>
      </c>
      <c r="G612" s="3" t="s">
        <v>1749</v>
      </c>
      <c r="H612" s="5">
        <v>1470000</v>
      </c>
      <c r="I612" s="3" t="s">
        <v>1734</v>
      </c>
      <c r="J612" s="3" t="s">
        <v>3617</v>
      </c>
      <c r="K612" s="3" t="s">
        <v>1736</v>
      </c>
      <c r="L612" s="3" t="s">
        <v>3618</v>
      </c>
    </row>
    <row r="613" spans="1:12" x14ac:dyDescent="0.3">
      <c r="A613" s="3" t="s">
        <v>1488</v>
      </c>
      <c r="B613" s="3" t="s">
        <v>3619</v>
      </c>
      <c r="C613" s="3" t="s">
        <v>1746</v>
      </c>
      <c r="D613" s="3">
        <v>38</v>
      </c>
      <c r="E613" s="3" t="s">
        <v>1789</v>
      </c>
      <c r="F613" s="3" t="s">
        <v>1790</v>
      </c>
      <c r="G613" s="3" t="s">
        <v>1749</v>
      </c>
      <c r="H613" s="5">
        <v>1470000</v>
      </c>
      <c r="I613" s="3" t="s">
        <v>1734</v>
      </c>
      <c r="J613" s="3" t="s">
        <v>3620</v>
      </c>
      <c r="K613" s="3" t="s">
        <v>1736</v>
      </c>
      <c r="L613" s="3" t="s">
        <v>3621</v>
      </c>
    </row>
    <row r="614" spans="1:12" x14ac:dyDescent="0.3">
      <c r="A614" s="3" t="s">
        <v>3622</v>
      </c>
      <c r="B614" s="3" t="s">
        <v>3623</v>
      </c>
      <c r="C614" s="3" t="s">
        <v>1746</v>
      </c>
      <c r="D614" s="3">
        <v>21</v>
      </c>
      <c r="E614" s="3" t="s">
        <v>2021</v>
      </c>
      <c r="F614" s="3" t="s">
        <v>1798</v>
      </c>
      <c r="G614" s="3" t="s">
        <v>1754</v>
      </c>
      <c r="H614" s="5">
        <v>1170000</v>
      </c>
      <c r="I614" s="3" t="s">
        <v>1734</v>
      </c>
      <c r="J614" s="3" t="s">
        <v>3624</v>
      </c>
      <c r="K614" s="3" t="s">
        <v>1736</v>
      </c>
      <c r="L614" s="3" t="s">
        <v>3625</v>
      </c>
    </row>
    <row r="615" spans="1:12" x14ac:dyDescent="0.3">
      <c r="A615" s="3" t="s">
        <v>700</v>
      </c>
      <c r="B615" s="3" t="s">
        <v>1818</v>
      </c>
      <c r="C615" s="3" t="s">
        <v>1730</v>
      </c>
      <c r="D615" s="3">
        <v>21</v>
      </c>
      <c r="E615" s="3" t="s">
        <v>1867</v>
      </c>
      <c r="F615" s="3" t="s">
        <v>1764</v>
      </c>
      <c r="G615" s="3" t="s">
        <v>1754</v>
      </c>
      <c r="H615" s="5">
        <v>590000</v>
      </c>
      <c r="I615" s="3" t="s">
        <v>1734</v>
      </c>
      <c r="J615" s="3" t="s">
        <v>3626</v>
      </c>
      <c r="K615" s="3" t="s">
        <v>1743</v>
      </c>
      <c r="L615" s="3" t="s">
        <v>3627</v>
      </c>
    </row>
    <row r="616" spans="1:12" x14ac:dyDescent="0.3">
      <c r="A616" s="3" t="s">
        <v>487</v>
      </c>
      <c r="B616" s="3" t="s">
        <v>3628</v>
      </c>
      <c r="C616" s="3" t="s">
        <v>1746</v>
      </c>
      <c r="D616" s="3">
        <v>33</v>
      </c>
      <c r="E616" s="3" t="s">
        <v>2098</v>
      </c>
      <c r="F616" s="3" t="s">
        <v>2099</v>
      </c>
      <c r="G616" s="3" t="s">
        <v>1845</v>
      </c>
      <c r="H616" s="5">
        <v>640000</v>
      </c>
      <c r="I616" s="3" t="s">
        <v>1734</v>
      </c>
      <c r="J616" s="3" t="s">
        <v>3629</v>
      </c>
      <c r="K616" s="3" t="s">
        <v>1743</v>
      </c>
      <c r="L616" s="3" t="s">
        <v>3630</v>
      </c>
    </row>
    <row r="617" spans="1:12" x14ac:dyDescent="0.3">
      <c r="A617" s="3" t="s">
        <v>680</v>
      </c>
      <c r="B617" s="3" t="s">
        <v>3631</v>
      </c>
      <c r="C617" s="3" t="s">
        <v>1746</v>
      </c>
      <c r="D617" s="3">
        <v>26</v>
      </c>
      <c r="E617" s="3" t="s">
        <v>1731</v>
      </c>
      <c r="F617" s="3" t="s">
        <v>1732</v>
      </c>
      <c r="G617" s="3" t="s">
        <v>1754</v>
      </c>
      <c r="H617" s="5">
        <v>990000</v>
      </c>
      <c r="I617" s="3" t="s">
        <v>1734</v>
      </c>
      <c r="J617" s="3" t="s">
        <v>3632</v>
      </c>
      <c r="K617" s="3" t="s">
        <v>1736</v>
      </c>
      <c r="L617" s="3" t="s">
        <v>3633</v>
      </c>
    </row>
    <row r="618" spans="1:12" x14ac:dyDescent="0.3">
      <c r="A618" s="3" t="s">
        <v>3634</v>
      </c>
      <c r="B618" s="3" t="s">
        <v>2554</v>
      </c>
      <c r="C618" s="3" t="s">
        <v>1746</v>
      </c>
      <c r="D618" s="3">
        <v>32</v>
      </c>
      <c r="E618" s="3" t="s">
        <v>2021</v>
      </c>
      <c r="F618" s="3" t="s">
        <v>1798</v>
      </c>
      <c r="G618" s="3" t="s">
        <v>1765</v>
      </c>
      <c r="H618" s="5">
        <v>2480000</v>
      </c>
      <c r="I618" s="3" t="s">
        <v>1734</v>
      </c>
      <c r="J618" s="3" t="s">
        <v>3635</v>
      </c>
      <c r="K618" s="3" t="s">
        <v>1736</v>
      </c>
      <c r="L618" s="3" t="s">
        <v>3636</v>
      </c>
    </row>
    <row r="619" spans="1:12" x14ac:dyDescent="0.3">
      <c r="A619" s="3" t="s">
        <v>3637</v>
      </c>
      <c r="B619" s="3" t="s">
        <v>3638</v>
      </c>
      <c r="C619" s="3" t="s">
        <v>1730</v>
      </c>
      <c r="D619" s="3">
        <v>46</v>
      </c>
      <c r="E619" s="3" t="s">
        <v>1774</v>
      </c>
      <c r="F619" s="3" t="s">
        <v>1775</v>
      </c>
      <c r="G619" s="3" t="s">
        <v>1733</v>
      </c>
      <c r="H619" s="5">
        <v>3240000</v>
      </c>
      <c r="I619" s="3" t="s">
        <v>1794</v>
      </c>
      <c r="J619" s="3" t="s">
        <v>3639</v>
      </c>
      <c r="K619" s="3" t="s">
        <v>1736</v>
      </c>
      <c r="L619" s="3" t="s">
        <v>3640</v>
      </c>
    </row>
    <row r="620" spans="1:12" x14ac:dyDescent="0.3">
      <c r="A620" s="3" t="s">
        <v>252</v>
      </c>
      <c r="B620" s="3" t="s">
        <v>3641</v>
      </c>
      <c r="C620" s="3" t="s">
        <v>1746</v>
      </c>
      <c r="D620" s="3">
        <v>38</v>
      </c>
      <c r="E620" s="3" t="s">
        <v>2021</v>
      </c>
      <c r="F620" s="3" t="s">
        <v>1798</v>
      </c>
      <c r="G620" s="3" t="s">
        <v>1754</v>
      </c>
      <c r="H620" s="5">
        <v>1280000</v>
      </c>
      <c r="I620" s="3" t="s">
        <v>1734</v>
      </c>
      <c r="J620" s="3" t="s">
        <v>3642</v>
      </c>
      <c r="K620" s="3" t="s">
        <v>1736</v>
      </c>
      <c r="L620" s="3" t="s">
        <v>3643</v>
      </c>
    </row>
    <row r="621" spans="1:12" x14ac:dyDescent="0.3">
      <c r="A621" s="3" t="s">
        <v>376</v>
      </c>
      <c r="B621" s="3" t="s">
        <v>3644</v>
      </c>
      <c r="C621" s="3" t="s">
        <v>1746</v>
      </c>
      <c r="D621" s="3">
        <v>53</v>
      </c>
      <c r="E621" s="3" t="s">
        <v>1797</v>
      </c>
      <c r="F621" s="3" t="s">
        <v>1798</v>
      </c>
      <c r="G621" s="3" t="s">
        <v>1749</v>
      </c>
      <c r="H621" s="5">
        <v>890000</v>
      </c>
      <c r="I621" s="3" t="s">
        <v>1734</v>
      </c>
      <c r="J621" s="3" t="s">
        <v>3645</v>
      </c>
      <c r="K621" s="3" t="s">
        <v>1743</v>
      </c>
      <c r="L621" s="3" t="s">
        <v>3646</v>
      </c>
    </row>
    <row r="622" spans="1:12" x14ac:dyDescent="0.3">
      <c r="A622" s="3" t="s">
        <v>3647</v>
      </c>
      <c r="B622" s="3" t="s">
        <v>3648</v>
      </c>
      <c r="C622" s="3" t="s">
        <v>1746</v>
      </c>
      <c r="D622" s="3">
        <v>49</v>
      </c>
      <c r="E622" s="3" t="s">
        <v>1844</v>
      </c>
      <c r="F622" s="3" t="s">
        <v>1784</v>
      </c>
      <c r="G622" s="3" t="s">
        <v>1770</v>
      </c>
      <c r="H622" s="5">
        <v>1530000</v>
      </c>
      <c r="I622" s="3" t="s">
        <v>1734</v>
      </c>
      <c r="J622" s="3" t="s">
        <v>3649</v>
      </c>
      <c r="K622" s="3" t="s">
        <v>1743</v>
      </c>
      <c r="L622" s="3" t="s">
        <v>3650</v>
      </c>
    </row>
    <row r="623" spans="1:12" x14ac:dyDescent="0.3">
      <c r="A623" s="3" t="s">
        <v>3651</v>
      </c>
      <c r="B623" s="3" t="s">
        <v>2017</v>
      </c>
      <c r="C623" s="3" t="s">
        <v>1746</v>
      </c>
      <c r="D623" s="3">
        <v>21</v>
      </c>
      <c r="E623" s="3" t="s">
        <v>2021</v>
      </c>
      <c r="F623" s="3" t="s">
        <v>1798</v>
      </c>
      <c r="G623" s="3" t="s">
        <v>1733</v>
      </c>
      <c r="H623" s="5">
        <v>1870000</v>
      </c>
      <c r="I623" s="3" t="s">
        <v>1794</v>
      </c>
      <c r="J623" s="3" t="s">
        <v>3652</v>
      </c>
      <c r="K623" s="3" t="s">
        <v>1736</v>
      </c>
      <c r="L623" s="3" t="s">
        <v>3653</v>
      </c>
    </row>
    <row r="624" spans="1:12" x14ac:dyDescent="0.3">
      <c r="A624" s="3" t="s">
        <v>513</v>
      </c>
      <c r="B624" s="3" t="s">
        <v>2088</v>
      </c>
      <c r="C624" s="3" t="s">
        <v>1746</v>
      </c>
      <c r="D624" s="3">
        <v>21</v>
      </c>
      <c r="E624" s="3" t="s">
        <v>1758</v>
      </c>
      <c r="F624" s="3" t="s">
        <v>1759</v>
      </c>
      <c r="G624" s="3" t="s">
        <v>1754</v>
      </c>
      <c r="H624" s="5">
        <v>660000</v>
      </c>
      <c r="I624" s="3" t="s">
        <v>1734</v>
      </c>
      <c r="J624" s="3" t="s">
        <v>3654</v>
      </c>
      <c r="K624" s="3" t="s">
        <v>1736</v>
      </c>
      <c r="L624" s="3" t="s">
        <v>3655</v>
      </c>
    </row>
    <row r="625" spans="1:12" x14ac:dyDescent="0.3">
      <c r="A625" s="3" t="s">
        <v>335</v>
      </c>
      <c r="B625" s="3" t="s">
        <v>3126</v>
      </c>
      <c r="C625" s="3" t="s">
        <v>1730</v>
      </c>
      <c r="D625" s="3">
        <v>47</v>
      </c>
      <c r="E625" s="3" t="s">
        <v>1797</v>
      </c>
      <c r="F625" s="3" t="s">
        <v>1798</v>
      </c>
      <c r="G625" s="3" t="s">
        <v>1754</v>
      </c>
      <c r="H625" s="5">
        <v>750000</v>
      </c>
      <c r="I625" s="3" t="s">
        <v>1734</v>
      </c>
      <c r="J625" s="3" t="s">
        <v>3656</v>
      </c>
      <c r="K625" s="3" t="s">
        <v>1736</v>
      </c>
      <c r="L625" s="3" t="s">
        <v>3657</v>
      </c>
    </row>
    <row r="626" spans="1:12" x14ac:dyDescent="0.3">
      <c r="A626" s="3" t="s">
        <v>833</v>
      </c>
      <c r="B626" s="3" t="s">
        <v>3384</v>
      </c>
      <c r="C626" s="3" t="s">
        <v>1746</v>
      </c>
      <c r="D626" s="3">
        <v>42</v>
      </c>
      <c r="E626" s="3" t="s">
        <v>1823</v>
      </c>
      <c r="F626" s="3" t="s">
        <v>1824</v>
      </c>
      <c r="G626" s="3" t="s">
        <v>1733</v>
      </c>
      <c r="H626" s="5">
        <v>2040000</v>
      </c>
      <c r="I626" s="3" t="s">
        <v>1734</v>
      </c>
      <c r="J626" s="3" t="s">
        <v>3658</v>
      </c>
      <c r="K626" s="3" t="s">
        <v>1736</v>
      </c>
      <c r="L626" s="3" t="s">
        <v>3659</v>
      </c>
    </row>
    <row r="627" spans="1:12" x14ac:dyDescent="0.3">
      <c r="A627" s="3" t="s">
        <v>760</v>
      </c>
      <c r="B627" s="3" t="s">
        <v>3660</v>
      </c>
      <c r="C627" s="3" t="s">
        <v>1746</v>
      </c>
      <c r="D627" s="3">
        <v>53</v>
      </c>
      <c r="E627" s="3" t="s">
        <v>1797</v>
      </c>
      <c r="F627" s="3" t="s">
        <v>1798</v>
      </c>
      <c r="G627" s="3" t="s">
        <v>1770</v>
      </c>
      <c r="H627" s="5">
        <v>2430000</v>
      </c>
      <c r="I627" s="3" t="s">
        <v>1734</v>
      </c>
      <c r="J627" s="3" t="s">
        <v>3661</v>
      </c>
      <c r="K627" s="3" t="s">
        <v>1736</v>
      </c>
      <c r="L627" s="3" t="s">
        <v>3662</v>
      </c>
    </row>
    <row r="628" spans="1:12" x14ac:dyDescent="0.3">
      <c r="A628" s="3" t="s">
        <v>1433</v>
      </c>
      <c r="B628" s="3" t="s">
        <v>3663</v>
      </c>
      <c r="C628" s="3" t="s">
        <v>1746</v>
      </c>
      <c r="D628" s="3">
        <v>68</v>
      </c>
      <c r="E628" s="3" t="s">
        <v>1779</v>
      </c>
      <c r="F628" s="3" t="s">
        <v>1779</v>
      </c>
      <c r="G628" s="3" t="s">
        <v>1770</v>
      </c>
      <c r="H628" s="5">
        <v>2580000</v>
      </c>
      <c r="I628" s="3" t="s">
        <v>1734</v>
      </c>
      <c r="J628" s="3" t="s">
        <v>3664</v>
      </c>
      <c r="K628" s="3" t="s">
        <v>1743</v>
      </c>
      <c r="L628" s="3" t="s">
        <v>3665</v>
      </c>
    </row>
    <row r="629" spans="1:12" x14ac:dyDescent="0.3">
      <c r="A629" s="3" t="s">
        <v>944</v>
      </c>
      <c r="B629" s="3" t="s">
        <v>3666</v>
      </c>
      <c r="C629" s="3" t="s">
        <v>1746</v>
      </c>
      <c r="D629" s="3">
        <v>35</v>
      </c>
      <c r="E629" s="3" t="s">
        <v>2021</v>
      </c>
      <c r="F629" s="3" t="s">
        <v>1798</v>
      </c>
      <c r="G629" s="3" t="s">
        <v>1754</v>
      </c>
      <c r="H629" s="5">
        <v>1470000</v>
      </c>
      <c r="I629" s="3" t="s">
        <v>1734</v>
      </c>
      <c r="J629" s="3" t="s">
        <v>3667</v>
      </c>
      <c r="K629" s="3" t="s">
        <v>1736</v>
      </c>
      <c r="L629" s="3" t="s">
        <v>3668</v>
      </c>
    </row>
    <row r="630" spans="1:12" x14ac:dyDescent="0.3">
      <c r="A630" s="3" t="s">
        <v>1255</v>
      </c>
      <c r="B630" s="3" t="s">
        <v>1946</v>
      </c>
      <c r="C630" s="3" t="s">
        <v>1746</v>
      </c>
      <c r="D630" s="3">
        <v>33</v>
      </c>
      <c r="E630" s="3" t="s">
        <v>2098</v>
      </c>
      <c r="F630" s="3" t="s">
        <v>2099</v>
      </c>
      <c r="G630" s="3" t="s">
        <v>1754</v>
      </c>
      <c r="H630" s="5">
        <v>1260000</v>
      </c>
      <c r="I630" s="3" t="s">
        <v>1734</v>
      </c>
      <c r="J630" s="3" t="s">
        <v>3669</v>
      </c>
      <c r="K630" s="3" t="s">
        <v>1736</v>
      </c>
      <c r="L630" s="3" t="s">
        <v>3670</v>
      </c>
    </row>
    <row r="631" spans="1:12" x14ac:dyDescent="0.3">
      <c r="A631" s="3" t="s">
        <v>1096</v>
      </c>
      <c r="B631" s="3" t="s">
        <v>3671</v>
      </c>
      <c r="C631" s="3" t="s">
        <v>1746</v>
      </c>
      <c r="D631" s="3">
        <v>43</v>
      </c>
      <c r="E631" s="3" t="s">
        <v>1758</v>
      </c>
      <c r="F631" s="3" t="s">
        <v>1759</v>
      </c>
      <c r="G631" s="3" t="s">
        <v>1754</v>
      </c>
      <c r="H631" s="5">
        <v>570000</v>
      </c>
      <c r="I631" s="3" t="s">
        <v>1734</v>
      </c>
      <c r="J631" s="3" t="s">
        <v>3672</v>
      </c>
      <c r="K631" s="3" t="s">
        <v>1736</v>
      </c>
      <c r="L631" s="3" t="s">
        <v>3673</v>
      </c>
    </row>
    <row r="632" spans="1:12" x14ac:dyDescent="0.3">
      <c r="A632" s="3" t="s">
        <v>3674</v>
      </c>
      <c r="B632" s="3" t="s">
        <v>3675</v>
      </c>
      <c r="C632" s="3" t="s">
        <v>1746</v>
      </c>
      <c r="D632" s="3">
        <v>29</v>
      </c>
      <c r="E632" s="3" t="s">
        <v>1753</v>
      </c>
      <c r="F632" s="3" t="s">
        <v>1740</v>
      </c>
      <c r="G632" s="3" t="s">
        <v>1754</v>
      </c>
      <c r="H632" s="5">
        <v>1330000</v>
      </c>
      <c r="I632" s="3" t="s">
        <v>1734</v>
      </c>
      <c r="J632" s="3" t="s">
        <v>3676</v>
      </c>
      <c r="K632" s="3" t="s">
        <v>1743</v>
      </c>
      <c r="L632" s="3" t="s">
        <v>3677</v>
      </c>
    </row>
    <row r="633" spans="1:12" x14ac:dyDescent="0.3">
      <c r="A633" s="3" t="s">
        <v>1537</v>
      </c>
      <c r="B633" s="3" t="s">
        <v>3678</v>
      </c>
      <c r="C633" s="3" t="s">
        <v>1730</v>
      </c>
      <c r="D633" s="3">
        <v>32</v>
      </c>
      <c r="E633" s="3" t="s">
        <v>1779</v>
      </c>
      <c r="F633" s="3" t="s">
        <v>1779</v>
      </c>
      <c r="G633" s="3" t="s">
        <v>1754</v>
      </c>
      <c r="H633" s="5">
        <v>1020000</v>
      </c>
      <c r="I633" s="3" t="s">
        <v>1734</v>
      </c>
      <c r="J633" s="3" t="s">
        <v>3679</v>
      </c>
      <c r="K633" s="3" t="s">
        <v>1736</v>
      </c>
      <c r="L633" s="3" t="s">
        <v>3680</v>
      </c>
    </row>
    <row r="634" spans="1:12" x14ac:dyDescent="0.3">
      <c r="A634" s="3" t="s">
        <v>3681</v>
      </c>
      <c r="B634" s="3" t="s">
        <v>2310</v>
      </c>
      <c r="C634" s="3" t="s">
        <v>1730</v>
      </c>
      <c r="D634" s="3">
        <v>21</v>
      </c>
      <c r="E634" s="3" t="s">
        <v>1731</v>
      </c>
      <c r="F634" s="3" t="s">
        <v>1732</v>
      </c>
      <c r="G634" s="3" t="s">
        <v>1754</v>
      </c>
      <c r="H634" s="5">
        <v>1630000</v>
      </c>
      <c r="I634" s="3" t="s">
        <v>1734</v>
      </c>
      <c r="J634" s="3" t="s">
        <v>3682</v>
      </c>
      <c r="K634" s="3" t="s">
        <v>1743</v>
      </c>
      <c r="L634" s="3" t="s">
        <v>3683</v>
      </c>
    </row>
    <row r="635" spans="1:12" x14ac:dyDescent="0.3">
      <c r="A635" s="3" t="s">
        <v>1496</v>
      </c>
      <c r="B635" s="3" t="s">
        <v>3684</v>
      </c>
      <c r="C635" s="3" t="s">
        <v>1746</v>
      </c>
      <c r="D635" s="3">
        <v>40</v>
      </c>
      <c r="E635" s="3" t="s">
        <v>1774</v>
      </c>
      <c r="F635" s="3" t="s">
        <v>1775</v>
      </c>
      <c r="G635" s="3" t="s">
        <v>1754</v>
      </c>
      <c r="H635" s="5">
        <v>960000</v>
      </c>
      <c r="I635" s="3" t="s">
        <v>1734</v>
      </c>
      <c r="J635" s="3" t="s">
        <v>3685</v>
      </c>
      <c r="K635" s="3" t="s">
        <v>1743</v>
      </c>
      <c r="L635" s="3" t="s">
        <v>3686</v>
      </c>
    </row>
    <row r="636" spans="1:12" x14ac:dyDescent="0.3">
      <c r="A636" s="3" t="s">
        <v>1477</v>
      </c>
      <c r="B636" s="3" t="s">
        <v>3687</v>
      </c>
      <c r="C636" s="3" t="s">
        <v>1746</v>
      </c>
      <c r="D636" s="3">
        <v>43</v>
      </c>
      <c r="E636" s="3" t="s">
        <v>1731</v>
      </c>
      <c r="F636" s="3" t="s">
        <v>1732</v>
      </c>
      <c r="G636" s="3" t="s">
        <v>1845</v>
      </c>
      <c r="H636" s="5">
        <v>660000</v>
      </c>
      <c r="I636" s="3" t="s">
        <v>1734</v>
      </c>
      <c r="J636" s="3" t="s">
        <v>3688</v>
      </c>
      <c r="K636" s="3" t="s">
        <v>1736</v>
      </c>
      <c r="L636" s="3" t="s">
        <v>3689</v>
      </c>
    </row>
    <row r="637" spans="1:12" x14ac:dyDescent="0.3">
      <c r="A637" s="3" t="s">
        <v>3690</v>
      </c>
      <c r="B637" s="3" t="s">
        <v>3691</v>
      </c>
      <c r="C637" s="3" t="s">
        <v>1746</v>
      </c>
      <c r="D637" s="3">
        <v>40</v>
      </c>
      <c r="E637" s="3" t="s">
        <v>1758</v>
      </c>
      <c r="F637" s="3" t="s">
        <v>1759</v>
      </c>
      <c r="G637" s="3" t="s">
        <v>1749</v>
      </c>
      <c r="H637" s="5">
        <v>1720000</v>
      </c>
      <c r="I637" s="3" t="s">
        <v>1734</v>
      </c>
      <c r="J637" s="3" t="s">
        <v>3692</v>
      </c>
      <c r="K637" s="3" t="s">
        <v>1743</v>
      </c>
      <c r="L637" s="3" t="s">
        <v>3693</v>
      </c>
    </row>
    <row r="638" spans="1:12" x14ac:dyDescent="0.3">
      <c r="A638" s="3" t="s">
        <v>102</v>
      </c>
      <c r="B638" s="3" t="s">
        <v>2643</v>
      </c>
      <c r="C638" s="3" t="s">
        <v>1746</v>
      </c>
      <c r="D638" s="3">
        <v>45</v>
      </c>
      <c r="E638" s="3" t="s">
        <v>1739</v>
      </c>
      <c r="F638" s="3" t="s">
        <v>1740</v>
      </c>
      <c r="G638" s="3" t="s">
        <v>1785</v>
      </c>
      <c r="H638" s="5">
        <v>480000</v>
      </c>
      <c r="I638" s="3" t="s">
        <v>1734</v>
      </c>
      <c r="J638" s="3" t="s">
        <v>3694</v>
      </c>
      <c r="K638" s="3" t="s">
        <v>1736</v>
      </c>
      <c r="L638" s="3" t="s">
        <v>3695</v>
      </c>
    </row>
    <row r="639" spans="1:12" x14ac:dyDescent="0.3">
      <c r="A639" s="3" t="s">
        <v>1446</v>
      </c>
      <c r="B639" s="3" t="s">
        <v>2590</v>
      </c>
      <c r="C639" s="3" t="s">
        <v>1746</v>
      </c>
      <c r="D639" s="3">
        <v>28</v>
      </c>
      <c r="E639" s="3" t="s">
        <v>1763</v>
      </c>
      <c r="F639" s="3" t="s">
        <v>1764</v>
      </c>
      <c r="G639" s="3" t="s">
        <v>1754</v>
      </c>
      <c r="H639" s="5">
        <v>1050000</v>
      </c>
      <c r="I639" s="3" t="s">
        <v>1734</v>
      </c>
      <c r="J639" s="3" t="s">
        <v>3696</v>
      </c>
      <c r="K639" s="3" t="s">
        <v>1743</v>
      </c>
      <c r="L639" s="3" t="s">
        <v>3697</v>
      </c>
    </row>
    <row r="640" spans="1:12" x14ac:dyDescent="0.3">
      <c r="A640" s="3" t="s">
        <v>3698</v>
      </c>
      <c r="B640" s="3" t="s">
        <v>2077</v>
      </c>
      <c r="C640" s="3" t="s">
        <v>1730</v>
      </c>
      <c r="D640" s="3">
        <v>50</v>
      </c>
      <c r="E640" s="3" t="s">
        <v>2021</v>
      </c>
      <c r="F640" s="3" t="s">
        <v>1798</v>
      </c>
      <c r="G640" s="3" t="s">
        <v>1749</v>
      </c>
      <c r="H640" s="5">
        <v>770000</v>
      </c>
      <c r="I640" s="3" t="s">
        <v>1734</v>
      </c>
      <c r="J640" s="3" t="s">
        <v>3699</v>
      </c>
      <c r="K640" s="3" t="s">
        <v>1736</v>
      </c>
      <c r="L640" s="3" t="s">
        <v>3700</v>
      </c>
    </row>
    <row r="641" spans="1:12" x14ac:dyDescent="0.3">
      <c r="A641" s="3" t="s">
        <v>3701</v>
      </c>
      <c r="B641" s="3" t="s">
        <v>3172</v>
      </c>
      <c r="C641" s="3" t="s">
        <v>1746</v>
      </c>
      <c r="D641" s="3">
        <v>41</v>
      </c>
      <c r="E641" s="3" t="s">
        <v>1862</v>
      </c>
      <c r="F641" s="3" t="s">
        <v>1863</v>
      </c>
      <c r="G641" s="3" t="s">
        <v>1754</v>
      </c>
      <c r="H641" s="5">
        <v>1190000</v>
      </c>
      <c r="I641" s="3" t="s">
        <v>1734</v>
      </c>
      <c r="J641" s="3" t="s">
        <v>3702</v>
      </c>
      <c r="K641" s="3" t="s">
        <v>1736</v>
      </c>
      <c r="L641" s="3" t="s">
        <v>3703</v>
      </c>
    </row>
    <row r="642" spans="1:12" x14ac:dyDescent="0.3">
      <c r="A642" s="3" t="s">
        <v>599</v>
      </c>
      <c r="B642" s="3" t="s">
        <v>3704</v>
      </c>
      <c r="C642" s="3" t="s">
        <v>1730</v>
      </c>
      <c r="D642" s="3">
        <v>40</v>
      </c>
      <c r="E642" s="3" t="s">
        <v>1783</v>
      </c>
      <c r="F642" s="3" t="s">
        <v>1784</v>
      </c>
      <c r="G642" s="3" t="s">
        <v>1754</v>
      </c>
      <c r="H642" s="5">
        <v>1320000</v>
      </c>
      <c r="I642" s="3" t="s">
        <v>1734</v>
      </c>
      <c r="J642" s="3" t="s">
        <v>3705</v>
      </c>
      <c r="K642" s="3" t="s">
        <v>1736</v>
      </c>
      <c r="L642" s="3" t="s">
        <v>3706</v>
      </c>
    </row>
    <row r="643" spans="1:12" x14ac:dyDescent="0.3">
      <c r="A643" s="3" t="s">
        <v>1051</v>
      </c>
      <c r="B643" s="3" t="s">
        <v>3436</v>
      </c>
      <c r="C643" s="3" t="s">
        <v>1730</v>
      </c>
      <c r="D643" s="3">
        <v>75</v>
      </c>
      <c r="E643" s="3" t="s">
        <v>1769</v>
      </c>
      <c r="F643" s="3" t="s">
        <v>1769</v>
      </c>
      <c r="G643" s="3" t="s">
        <v>1741</v>
      </c>
      <c r="H643" s="5">
        <v>600000</v>
      </c>
      <c r="I643" s="3" t="s">
        <v>1734</v>
      </c>
      <c r="J643" s="3" t="s">
        <v>3707</v>
      </c>
      <c r="K643" s="3" t="s">
        <v>1736</v>
      </c>
      <c r="L643" s="3" t="s">
        <v>3708</v>
      </c>
    </row>
    <row r="644" spans="1:12" x14ac:dyDescent="0.3">
      <c r="A644" s="3" t="s">
        <v>1557</v>
      </c>
      <c r="B644" s="3" t="s">
        <v>3709</v>
      </c>
      <c r="C644" s="3" t="s">
        <v>1746</v>
      </c>
      <c r="D644" s="3">
        <v>37</v>
      </c>
      <c r="E644" s="3" t="s">
        <v>1753</v>
      </c>
      <c r="F644" s="3" t="s">
        <v>1740</v>
      </c>
      <c r="G644" s="3" t="s">
        <v>1770</v>
      </c>
      <c r="H644" s="5">
        <v>1650000</v>
      </c>
      <c r="I644" s="3" t="s">
        <v>1734</v>
      </c>
      <c r="J644" s="3" t="s">
        <v>3710</v>
      </c>
      <c r="K644" s="3" t="s">
        <v>1736</v>
      </c>
      <c r="L644" s="3" t="s">
        <v>3711</v>
      </c>
    </row>
    <row r="645" spans="1:12" x14ac:dyDescent="0.3">
      <c r="A645" s="3" t="s">
        <v>897</v>
      </c>
      <c r="B645" s="3" t="s">
        <v>3712</v>
      </c>
      <c r="C645" s="3" t="s">
        <v>1746</v>
      </c>
      <c r="D645" s="3">
        <v>37</v>
      </c>
      <c r="E645" s="3" t="s">
        <v>1814</v>
      </c>
      <c r="F645" s="3" t="s">
        <v>1815</v>
      </c>
      <c r="G645" s="3" t="s">
        <v>1733</v>
      </c>
      <c r="H645" s="5">
        <v>2940000</v>
      </c>
      <c r="I645" s="3" t="s">
        <v>1734</v>
      </c>
      <c r="J645" s="3" t="s">
        <v>3713</v>
      </c>
      <c r="K645" s="3" t="s">
        <v>1736</v>
      </c>
      <c r="L645" s="3" t="s">
        <v>3714</v>
      </c>
    </row>
    <row r="646" spans="1:12" x14ac:dyDescent="0.3">
      <c r="A646" s="3" t="s">
        <v>3715</v>
      </c>
      <c r="B646" s="3" t="s">
        <v>2902</v>
      </c>
      <c r="C646" s="3" t="s">
        <v>1730</v>
      </c>
      <c r="D646" s="3">
        <v>35</v>
      </c>
      <c r="E646" s="3" t="s">
        <v>1883</v>
      </c>
      <c r="F646" s="3" t="s">
        <v>1884</v>
      </c>
      <c r="G646" s="3" t="s">
        <v>1825</v>
      </c>
      <c r="H646" s="5">
        <v>960000</v>
      </c>
      <c r="I646" s="3" t="s">
        <v>1734</v>
      </c>
      <c r="J646" s="3" t="s">
        <v>3716</v>
      </c>
      <c r="K646" s="3" t="s">
        <v>1736</v>
      </c>
      <c r="L646" s="3" t="s">
        <v>3717</v>
      </c>
    </row>
    <row r="647" spans="1:12" x14ac:dyDescent="0.3">
      <c r="A647" s="3" t="s">
        <v>1613</v>
      </c>
      <c r="B647" s="3" t="s">
        <v>3718</v>
      </c>
      <c r="C647" s="3" t="s">
        <v>1746</v>
      </c>
      <c r="D647" s="3">
        <v>40</v>
      </c>
      <c r="E647" s="3" t="s">
        <v>1789</v>
      </c>
      <c r="F647" s="3" t="s">
        <v>1790</v>
      </c>
      <c r="G647" s="3" t="s">
        <v>1749</v>
      </c>
      <c r="H647" s="5">
        <v>940000</v>
      </c>
      <c r="I647" s="3" t="s">
        <v>1734</v>
      </c>
      <c r="J647" s="3" t="s">
        <v>3719</v>
      </c>
      <c r="K647" s="3" t="s">
        <v>1743</v>
      </c>
      <c r="L647" s="3" t="s">
        <v>3720</v>
      </c>
    </row>
    <row r="648" spans="1:12" x14ac:dyDescent="0.3">
      <c r="A648" s="3" t="s">
        <v>347</v>
      </c>
      <c r="B648" s="3" t="s">
        <v>3721</v>
      </c>
      <c r="C648" s="3" t="s">
        <v>1746</v>
      </c>
      <c r="D648" s="3">
        <v>21</v>
      </c>
      <c r="E648" s="3" t="s">
        <v>1902</v>
      </c>
      <c r="F648" s="3" t="s">
        <v>1775</v>
      </c>
      <c r="G648" s="3" t="s">
        <v>1754</v>
      </c>
      <c r="H648" s="5">
        <v>1410000</v>
      </c>
      <c r="I648" s="3" t="s">
        <v>1734</v>
      </c>
      <c r="J648" s="3" t="s">
        <v>3722</v>
      </c>
      <c r="K648" s="3" t="s">
        <v>1736</v>
      </c>
      <c r="L648" s="3" t="s">
        <v>3723</v>
      </c>
    </row>
    <row r="649" spans="1:12" x14ac:dyDescent="0.3">
      <c r="A649" s="3" t="s">
        <v>3724</v>
      </c>
      <c r="B649" s="3" t="s">
        <v>3725</v>
      </c>
      <c r="C649" s="3" t="s">
        <v>1746</v>
      </c>
      <c r="D649" s="3">
        <v>24</v>
      </c>
      <c r="E649" s="3" t="s">
        <v>1883</v>
      </c>
      <c r="F649" s="3" t="s">
        <v>1884</v>
      </c>
      <c r="G649" s="3" t="s">
        <v>1733</v>
      </c>
      <c r="H649" s="5">
        <v>1210000</v>
      </c>
      <c r="I649" s="3" t="s">
        <v>1734</v>
      </c>
      <c r="J649" s="3" t="s">
        <v>3726</v>
      </c>
      <c r="K649" s="3" t="s">
        <v>1736</v>
      </c>
      <c r="L649" s="3" t="s">
        <v>3727</v>
      </c>
    </row>
    <row r="650" spans="1:12" x14ac:dyDescent="0.3">
      <c r="A650" s="3" t="s">
        <v>261</v>
      </c>
      <c r="B650" s="3" t="s">
        <v>2824</v>
      </c>
      <c r="C650" s="3" t="s">
        <v>1746</v>
      </c>
      <c r="D650" s="3">
        <v>21</v>
      </c>
      <c r="E650" s="3" t="s">
        <v>1789</v>
      </c>
      <c r="F650" s="3" t="s">
        <v>1790</v>
      </c>
      <c r="G650" s="3" t="s">
        <v>1845</v>
      </c>
      <c r="H650" s="5">
        <v>650000</v>
      </c>
      <c r="I650" s="3" t="s">
        <v>1734</v>
      </c>
      <c r="J650" s="3" t="s">
        <v>3728</v>
      </c>
      <c r="K650" s="3" t="s">
        <v>1736</v>
      </c>
      <c r="L650" s="3" t="s">
        <v>3729</v>
      </c>
    </row>
    <row r="651" spans="1:12" x14ac:dyDescent="0.3">
      <c r="A651" s="3" t="s">
        <v>889</v>
      </c>
      <c r="B651" s="3" t="s">
        <v>2109</v>
      </c>
      <c r="C651" s="3" t="s">
        <v>1746</v>
      </c>
      <c r="D651" s="3">
        <v>33</v>
      </c>
      <c r="E651" s="3" t="s">
        <v>1797</v>
      </c>
      <c r="F651" s="3" t="s">
        <v>1798</v>
      </c>
      <c r="G651" s="3" t="s">
        <v>1825</v>
      </c>
      <c r="H651" s="5">
        <v>670000</v>
      </c>
      <c r="I651" s="3" t="s">
        <v>1734</v>
      </c>
      <c r="J651" s="3" t="s">
        <v>3730</v>
      </c>
      <c r="K651" s="3" t="s">
        <v>1736</v>
      </c>
      <c r="L651" s="3" t="s">
        <v>3731</v>
      </c>
    </row>
    <row r="652" spans="1:12" x14ac:dyDescent="0.3">
      <c r="A652" s="3" t="s">
        <v>218</v>
      </c>
      <c r="B652" s="3" t="s">
        <v>3732</v>
      </c>
      <c r="C652" s="3" t="s">
        <v>1746</v>
      </c>
      <c r="D652" s="3">
        <v>21</v>
      </c>
      <c r="E652" s="3" t="s">
        <v>1823</v>
      </c>
      <c r="F652" s="3" t="s">
        <v>1824</v>
      </c>
      <c r="G652" s="3" t="s">
        <v>1733</v>
      </c>
      <c r="H652" s="5">
        <v>2550000</v>
      </c>
      <c r="I652" s="3" t="s">
        <v>1734</v>
      </c>
      <c r="J652" s="3" t="s">
        <v>3733</v>
      </c>
      <c r="K652" s="3" t="s">
        <v>1743</v>
      </c>
      <c r="L652" s="3" t="s">
        <v>3734</v>
      </c>
    </row>
    <row r="653" spans="1:12" x14ac:dyDescent="0.3">
      <c r="A653" s="3" t="s">
        <v>246</v>
      </c>
      <c r="B653" s="3" t="s">
        <v>3735</v>
      </c>
      <c r="C653" s="3" t="s">
        <v>1746</v>
      </c>
      <c r="D653" s="3">
        <v>38</v>
      </c>
      <c r="E653" s="3" t="s">
        <v>1774</v>
      </c>
      <c r="F653" s="3" t="s">
        <v>1775</v>
      </c>
      <c r="G653" s="3" t="s">
        <v>1770</v>
      </c>
      <c r="H653" s="5">
        <v>1470000</v>
      </c>
      <c r="I653" s="3" t="s">
        <v>1734</v>
      </c>
      <c r="J653" s="3" t="s">
        <v>3736</v>
      </c>
      <c r="K653" s="3" t="s">
        <v>1736</v>
      </c>
      <c r="L653" s="3" t="s">
        <v>3737</v>
      </c>
    </row>
    <row r="654" spans="1:12" x14ac:dyDescent="0.3">
      <c r="A654" s="3" t="s">
        <v>3738</v>
      </c>
      <c r="B654" s="3" t="s">
        <v>3739</v>
      </c>
      <c r="C654" s="3" t="s">
        <v>1730</v>
      </c>
      <c r="D654" s="3">
        <v>30</v>
      </c>
      <c r="E654" s="3" t="s">
        <v>2098</v>
      </c>
      <c r="F654" s="3" t="s">
        <v>2099</v>
      </c>
      <c r="G654" s="3" t="s">
        <v>1770</v>
      </c>
      <c r="H654" s="5">
        <v>2430000</v>
      </c>
      <c r="I654" s="3" t="s">
        <v>1734</v>
      </c>
      <c r="J654" s="3" t="s">
        <v>3740</v>
      </c>
      <c r="K654" s="3" t="s">
        <v>1736</v>
      </c>
      <c r="L654" s="3" t="s">
        <v>3741</v>
      </c>
    </row>
    <row r="655" spans="1:12" x14ac:dyDescent="0.3">
      <c r="A655" s="3" t="s">
        <v>3742</v>
      </c>
      <c r="B655" s="3" t="s">
        <v>1854</v>
      </c>
      <c r="C655" s="3" t="s">
        <v>1746</v>
      </c>
      <c r="D655" s="3">
        <v>50</v>
      </c>
      <c r="E655" s="3" t="s">
        <v>1758</v>
      </c>
      <c r="F655" s="3" t="s">
        <v>1759</v>
      </c>
      <c r="G655" s="3" t="s">
        <v>1749</v>
      </c>
      <c r="H655" s="5">
        <v>1070000</v>
      </c>
      <c r="I655" s="3" t="s">
        <v>1734</v>
      </c>
      <c r="J655" s="3" t="s">
        <v>3743</v>
      </c>
      <c r="K655" s="3" t="s">
        <v>1736</v>
      </c>
      <c r="L655" s="3" t="s">
        <v>3744</v>
      </c>
    </row>
    <row r="656" spans="1:12" x14ac:dyDescent="0.3">
      <c r="A656" s="3" t="s">
        <v>3745</v>
      </c>
      <c r="B656" s="3" t="s">
        <v>3746</v>
      </c>
      <c r="C656" s="3" t="s">
        <v>1730</v>
      </c>
      <c r="D656" s="3">
        <v>32</v>
      </c>
      <c r="E656" s="3" t="s">
        <v>1849</v>
      </c>
      <c r="F656" s="3" t="s">
        <v>1850</v>
      </c>
      <c r="G656" s="3" t="s">
        <v>1770</v>
      </c>
      <c r="H656" s="5">
        <v>1210000</v>
      </c>
      <c r="I656" s="3" t="s">
        <v>1734</v>
      </c>
      <c r="J656" s="3" t="s">
        <v>3747</v>
      </c>
      <c r="K656" s="3" t="s">
        <v>1736</v>
      </c>
      <c r="L656" s="3" t="s">
        <v>3748</v>
      </c>
    </row>
    <row r="657" spans="1:12" x14ac:dyDescent="0.3">
      <c r="A657" s="3" t="s">
        <v>1072</v>
      </c>
      <c r="B657" s="3" t="s">
        <v>3749</v>
      </c>
      <c r="C657" s="3" t="s">
        <v>1746</v>
      </c>
      <c r="D657" s="3">
        <v>64</v>
      </c>
      <c r="E657" s="3" t="s">
        <v>1789</v>
      </c>
      <c r="F657" s="3" t="s">
        <v>1790</v>
      </c>
      <c r="G657" s="3" t="s">
        <v>1868</v>
      </c>
      <c r="H657" s="5">
        <v>730000</v>
      </c>
      <c r="I657" s="3" t="s">
        <v>1734</v>
      </c>
      <c r="J657" s="3" t="s">
        <v>3750</v>
      </c>
      <c r="K657" s="3" t="s">
        <v>1743</v>
      </c>
      <c r="L657" s="3" t="s">
        <v>3751</v>
      </c>
    </row>
    <row r="658" spans="1:12" x14ac:dyDescent="0.3">
      <c r="A658" s="3" t="s">
        <v>178</v>
      </c>
      <c r="B658" s="3" t="s">
        <v>3752</v>
      </c>
      <c r="C658" s="3" t="s">
        <v>1746</v>
      </c>
      <c r="D658" s="3">
        <v>28</v>
      </c>
      <c r="E658" s="3" t="s">
        <v>1823</v>
      </c>
      <c r="F658" s="3" t="s">
        <v>1824</v>
      </c>
      <c r="G658" s="3" t="s">
        <v>1754</v>
      </c>
      <c r="H658" s="5">
        <v>1370000</v>
      </c>
      <c r="I658" s="3" t="s">
        <v>1734</v>
      </c>
      <c r="J658" s="3" t="s">
        <v>3753</v>
      </c>
      <c r="K658" s="3" t="s">
        <v>1736</v>
      </c>
      <c r="L658" s="3" t="s">
        <v>3754</v>
      </c>
    </row>
    <row r="659" spans="1:12" x14ac:dyDescent="0.3">
      <c r="A659" s="3" t="s">
        <v>597</v>
      </c>
      <c r="B659" s="3" t="s">
        <v>3704</v>
      </c>
      <c r="C659" s="3" t="s">
        <v>1730</v>
      </c>
      <c r="D659" s="3">
        <v>41</v>
      </c>
      <c r="E659" s="3" t="s">
        <v>1753</v>
      </c>
      <c r="F659" s="3" t="s">
        <v>1740</v>
      </c>
      <c r="G659" s="3" t="s">
        <v>1733</v>
      </c>
      <c r="H659" s="5">
        <v>1460000</v>
      </c>
      <c r="I659" s="3" t="s">
        <v>1734</v>
      </c>
      <c r="J659" s="3" t="s">
        <v>3755</v>
      </c>
      <c r="K659" s="3" t="s">
        <v>1736</v>
      </c>
      <c r="L659" s="3" t="s">
        <v>3756</v>
      </c>
    </row>
    <row r="660" spans="1:12" x14ac:dyDescent="0.3">
      <c r="A660" s="3" t="s">
        <v>696</v>
      </c>
      <c r="B660" s="3" t="s">
        <v>3043</v>
      </c>
      <c r="C660" s="3" t="s">
        <v>1730</v>
      </c>
      <c r="D660" s="3">
        <v>54</v>
      </c>
      <c r="E660" s="3" t="s">
        <v>1844</v>
      </c>
      <c r="F660" s="3" t="s">
        <v>1784</v>
      </c>
      <c r="G660" s="3" t="s">
        <v>1733</v>
      </c>
      <c r="H660" s="5">
        <v>2270000</v>
      </c>
      <c r="I660" s="3" t="s">
        <v>1734</v>
      </c>
      <c r="J660" s="3" t="s">
        <v>3757</v>
      </c>
      <c r="K660" s="3" t="s">
        <v>1736</v>
      </c>
      <c r="L660" s="3" t="s">
        <v>3758</v>
      </c>
    </row>
    <row r="661" spans="1:12" x14ac:dyDescent="0.3">
      <c r="A661" s="3" t="s">
        <v>811</v>
      </c>
      <c r="B661" s="3" t="s">
        <v>3759</v>
      </c>
      <c r="C661" s="3" t="s">
        <v>1730</v>
      </c>
      <c r="D661" s="3">
        <v>62</v>
      </c>
      <c r="E661" s="3" t="s">
        <v>1823</v>
      </c>
      <c r="F661" s="3" t="s">
        <v>1824</v>
      </c>
      <c r="G661" s="3" t="s">
        <v>1749</v>
      </c>
      <c r="H661" s="5">
        <v>1860000</v>
      </c>
      <c r="I661" s="3" t="s">
        <v>1734</v>
      </c>
      <c r="J661" s="3" t="s">
        <v>3760</v>
      </c>
      <c r="K661" s="3" t="s">
        <v>1736</v>
      </c>
      <c r="L661" s="3" t="s">
        <v>3761</v>
      </c>
    </row>
    <row r="662" spans="1:12" x14ac:dyDescent="0.3">
      <c r="A662" s="3" t="s">
        <v>714</v>
      </c>
      <c r="B662" s="3" t="s">
        <v>3762</v>
      </c>
      <c r="C662" s="3" t="s">
        <v>1730</v>
      </c>
      <c r="D662" s="3">
        <v>46</v>
      </c>
      <c r="E662" s="3" t="s">
        <v>2021</v>
      </c>
      <c r="F662" s="3" t="s">
        <v>1798</v>
      </c>
      <c r="G662" s="3" t="s">
        <v>1825</v>
      </c>
      <c r="H662" s="5">
        <v>900000</v>
      </c>
      <c r="I662" s="3" t="s">
        <v>1734</v>
      </c>
      <c r="J662" s="3" t="s">
        <v>3763</v>
      </c>
      <c r="K662" s="3" t="s">
        <v>1736</v>
      </c>
      <c r="L662" s="3" t="s">
        <v>3764</v>
      </c>
    </row>
    <row r="663" spans="1:12" x14ac:dyDescent="0.3">
      <c r="A663" s="3" t="s">
        <v>739</v>
      </c>
      <c r="B663" s="3" t="s">
        <v>3765</v>
      </c>
      <c r="C663" s="3" t="s">
        <v>1746</v>
      </c>
      <c r="D663" s="3">
        <v>48</v>
      </c>
      <c r="E663" s="3" t="s">
        <v>1814</v>
      </c>
      <c r="F663" s="3" t="s">
        <v>1815</v>
      </c>
      <c r="G663" s="3" t="s">
        <v>1770</v>
      </c>
      <c r="H663" s="5">
        <v>2040000</v>
      </c>
      <c r="I663" s="3" t="s">
        <v>1734</v>
      </c>
      <c r="J663" s="3" t="s">
        <v>3766</v>
      </c>
      <c r="K663" s="3" t="s">
        <v>1736</v>
      </c>
      <c r="L663" s="3" t="s">
        <v>3767</v>
      </c>
    </row>
    <row r="664" spans="1:12" x14ac:dyDescent="0.3">
      <c r="A664" s="3" t="s">
        <v>3768</v>
      </c>
      <c r="B664" s="3" t="s">
        <v>3769</v>
      </c>
      <c r="C664" s="3" t="s">
        <v>1746</v>
      </c>
      <c r="D664" s="3">
        <v>25</v>
      </c>
      <c r="E664" s="3" t="s">
        <v>1753</v>
      </c>
      <c r="F664" s="3" t="s">
        <v>1740</v>
      </c>
      <c r="G664" s="3" t="s">
        <v>1741</v>
      </c>
      <c r="H664" s="5">
        <v>560000</v>
      </c>
      <c r="I664" s="3" t="s">
        <v>1734</v>
      </c>
      <c r="J664" s="3" t="s">
        <v>3770</v>
      </c>
      <c r="K664" s="3" t="s">
        <v>1736</v>
      </c>
      <c r="L664" s="3" t="s">
        <v>3771</v>
      </c>
    </row>
    <row r="665" spans="1:12" x14ac:dyDescent="0.3">
      <c r="A665" s="3" t="s">
        <v>324</v>
      </c>
      <c r="B665" s="3" t="s">
        <v>2014</v>
      </c>
      <c r="C665" s="3" t="s">
        <v>1746</v>
      </c>
      <c r="D665" s="3">
        <v>21</v>
      </c>
      <c r="E665" s="3" t="s">
        <v>1849</v>
      </c>
      <c r="F665" s="3" t="s">
        <v>1850</v>
      </c>
      <c r="G665" s="3" t="s">
        <v>1825</v>
      </c>
      <c r="H665" s="5">
        <v>1220000</v>
      </c>
      <c r="I665" s="3" t="s">
        <v>1734</v>
      </c>
      <c r="J665" s="3" t="s">
        <v>3772</v>
      </c>
      <c r="K665" s="3" t="s">
        <v>1736</v>
      </c>
      <c r="L665" s="3" t="s">
        <v>3773</v>
      </c>
    </row>
    <row r="666" spans="1:12" x14ac:dyDescent="0.3">
      <c r="A666" s="3" t="s">
        <v>3774</v>
      </c>
      <c r="B666" s="3" t="s">
        <v>3775</v>
      </c>
      <c r="C666" s="3" t="s">
        <v>1746</v>
      </c>
      <c r="D666" s="3">
        <v>21</v>
      </c>
      <c r="E666" s="3" t="s">
        <v>1849</v>
      </c>
      <c r="F666" s="3" t="s">
        <v>1850</v>
      </c>
      <c r="G666" s="3" t="s">
        <v>1845</v>
      </c>
      <c r="H666" s="5">
        <v>390000</v>
      </c>
      <c r="I666" s="3" t="s">
        <v>1734</v>
      </c>
      <c r="J666" s="3" t="s">
        <v>3776</v>
      </c>
      <c r="K666" s="3" t="s">
        <v>1736</v>
      </c>
      <c r="L666" s="3" t="s">
        <v>3777</v>
      </c>
    </row>
    <row r="667" spans="1:12" x14ac:dyDescent="0.3">
      <c r="A667" s="3" t="s">
        <v>191</v>
      </c>
      <c r="B667" s="3" t="s">
        <v>3778</v>
      </c>
      <c r="C667" s="3" t="s">
        <v>1730</v>
      </c>
      <c r="D667" s="3">
        <v>62</v>
      </c>
      <c r="E667" s="3" t="s">
        <v>1774</v>
      </c>
      <c r="F667" s="3" t="s">
        <v>1775</v>
      </c>
      <c r="G667" s="3" t="s">
        <v>1741</v>
      </c>
      <c r="H667" s="5">
        <v>580000</v>
      </c>
      <c r="I667" s="3" t="s">
        <v>1734</v>
      </c>
      <c r="J667" s="3" t="s">
        <v>3779</v>
      </c>
      <c r="K667" s="3" t="s">
        <v>1743</v>
      </c>
      <c r="L667" s="3" t="s">
        <v>3780</v>
      </c>
    </row>
    <row r="668" spans="1:12" x14ac:dyDescent="0.3">
      <c r="A668" s="3" t="s">
        <v>3781</v>
      </c>
      <c r="B668" s="3" t="s">
        <v>2175</v>
      </c>
      <c r="C668" s="3" t="s">
        <v>1730</v>
      </c>
      <c r="D668" s="3">
        <v>41</v>
      </c>
      <c r="E668" s="3" t="s">
        <v>1823</v>
      </c>
      <c r="F668" s="3" t="s">
        <v>1824</v>
      </c>
      <c r="G668" s="3" t="s">
        <v>1845</v>
      </c>
      <c r="H668" s="5">
        <v>1040000</v>
      </c>
      <c r="I668" s="3" t="s">
        <v>1734</v>
      </c>
      <c r="J668" s="3" t="s">
        <v>3782</v>
      </c>
      <c r="K668" s="3" t="s">
        <v>1736</v>
      </c>
      <c r="L668" s="3" t="s">
        <v>3783</v>
      </c>
    </row>
    <row r="669" spans="1:12" x14ac:dyDescent="0.3">
      <c r="A669" s="3" t="s">
        <v>3784</v>
      </c>
      <c r="B669" s="3" t="s">
        <v>3785</v>
      </c>
      <c r="C669" s="3" t="s">
        <v>1746</v>
      </c>
      <c r="D669" s="3">
        <v>50</v>
      </c>
      <c r="E669" s="3" t="s">
        <v>1924</v>
      </c>
      <c r="F669" s="3" t="s">
        <v>1784</v>
      </c>
      <c r="G669" s="3" t="s">
        <v>1825</v>
      </c>
      <c r="H669" s="5">
        <v>1060000</v>
      </c>
      <c r="I669" s="3" t="s">
        <v>1734</v>
      </c>
      <c r="J669" s="3" t="s">
        <v>3786</v>
      </c>
      <c r="K669" s="3" t="s">
        <v>1743</v>
      </c>
      <c r="L669" s="3" t="s">
        <v>3787</v>
      </c>
    </row>
    <row r="670" spans="1:12" x14ac:dyDescent="0.3">
      <c r="A670" s="3" t="s">
        <v>3788</v>
      </c>
      <c r="B670" s="3" t="s">
        <v>3789</v>
      </c>
      <c r="C670" s="3" t="s">
        <v>1746</v>
      </c>
      <c r="D670" s="3">
        <v>21</v>
      </c>
      <c r="E670" s="3" t="s">
        <v>1747</v>
      </c>
      <c r="F670" s="3" t="s">
        <v>1748</v>
      </c>
      <c r="G670" s="3" t="s">
        <v>1825</v>
      </c>
      <c r="H670" s="5">
        <v>1090000</v>
      </c>
      <c r="I670" s="3" t="s">
        <v>1734</v>
      </c>
      <c r="J670" s="3" t="s">
        <v>3790</v>
      </c>
      <c r="K670" s="3" t="s">
        <v>1736</v>
      </c>
      <c r="L670" s="3" t="s">
        <v>3791</v>
      </c>
    </row>
    <row r="671" spans="1:12" x14ac:dyDescent="0.3">
      <c r="A671" s="3" t="s">
        <v>3792</v>
      </c>
      <c r="B671" s="3" t="s">
        <v>3793</v>
      </c>
      <c r="C671" s="3" t="s">
        <v>1746</v>
      </c>
      <c r="D671" s="3">
        <v>39</v>
      </c>
      <c r="E671" s="3" t="s">
        <v>1924</v>
      </c>
      <c r="F671" s="3" t="s">
        <v>1784</v>
      </c>
      <c r="G671" s="3" t="s">
        <v>1825</v>
      </c>
      <c r="H671" s="5">
        <v>1150000</v>
      </c>
      <c r="I671" s="3" t="s">
        <v>1734</v>
      </c>
      <c r="J671" s="3" t="s">
        <v>3794</v>
      </c>
      <c r="K671" s="3" t="s">
        <v>1736</v>
      </c>
      <c r="L671" s="3" t="s">
        <v>3795</v>
      </c>
    </row>
    <row r="672" spans="1:12" x14ac:dyDescent="0.3">
      <c r="A672" s="3" t="s">
        <v>616</v>
      </c>
      <c r="B672" s="3" t="s">
        <v>3444</v>
      </c>
      <c r="C672" s="3" t="s">
        <v>1746</v>
      </c>
      <c r="D672" s="3">
        <v>21</v>
      </c>
      <c r="E672" s="3" t="s">
        <v>1758</v>
      </c>
      <c r="F672" s="3" t="s">
        <v>1759</v>
      </c>
      <c r="G672" s="3" t="s">
        <v>1754</v>
      </c>
      <c r="H672" s="5">
        <v>680000</v>
      </c>
      <c r="I672" s="3" t="s">
        <v>1734</v>
      </c>
      <c r="J672" s="3" t="s">
        <v>3796</v>
      </c>
      <c r="K672" s="3" t="s">
        <v>1736</v>
      </c>
      <c r="L672" s="3" t="s">
        <v>3797</v>
      </c>
    </row>
    <row r="673" spans="1:12" x14ac:dyDescent="0.3">
      <c r="A673" s="3" t="s">
        <v>417</v>
      </c>
      <c r="B673" s="3" t="s">
        <v>3798</v>
      </c>
      <c r="C673" s="3" t="s">
        <v>1730</v>
      </c>
      <c r="D673" s="3">
        <v>38</v>
      </c>
      <c r="E673" s="3" t="s">
        <v>1774</v>
      </c>
      <c r="F673" s="3" t="s">
        <v>1775</v>
      </c>
      <c r="G673" s="3" t="s">
        <v>1825</v>
      </c>
      <c r="H673" s="5">
        <v>980000</v>
      </c>
      <c r="I673" s="3" t="s">
        <v>1734</v>
      </c>
      <c r="J673" s="3" t="s">
        <v>3799</v>
      </c>
      <c r="K673" s="3" t="s">
        <v>1736</v>
      </c>
      <c r="L673" s="3" t="s">
        <v>3800</v>
      </c>
    </row>
    <row r="674" spans="1:12" x14ac:dyDescent="0.3">
      <c r="A674" s="3" t="s">
        <v>3801</v>
      </c>
      <c r="B674" s="3" t="s">
        <v>3384</v>
      </c>
      <c r="C674" s="3" t="s">
        <v>1746</v>
      </c>
      <c r="D674" s="3">
        <v>25</v>
      </c>
      <c r="E674" s="3" t="s">
        <v>1779</v>
      </c>
      <c r="F674" s="3" t="s">
        <v>1779</v>
      </c>
      <c r="G674" s="3" t="s">
        <v>1754</v>
      </c>
      <c r="H674" s="5">
        <v>840000</v>
      </c>
      <c r="I674" s="3" t="s">
        <v>1734</v>
      </c>
      <c r="J674" s="3" t="s">
        <v>3802</v>
      </c>
      <c r="K674" s="3" t="s">
        <v>1736</v>
      </c>
      <c r="L674" s="3" t="s">
        <v>3803</v>
      </c>
    </row>
    <row r="675" spans="1:12" x14ac:dyDescent="0.3">
      <c r="A675" s="3" t="s">
        <v>578</v>
      </c>
      <c r="B675" s="3" t="s">
        <v>1828</v>
      </c>
      <c r="C675" s="3" t="s">
        <v>1746</v>
      </c>
      <c r="D675" s="3">
        <v>50</v>
      </c>
      <c r="E675" s="3" t="s">
        <v>1823</v>
      </c>
      <c r="F675" s="3" t="s">
        <v>1824</v>
      </c>
      <c r="G675" s="3" t="s">
        <v>1825</v>
      </c>
      <c r="H675" s="5">
        <v>540000</v>
      </c>
      <c r="I675" s="3" t="s">
        <v>1734</v>
      </c>
      <c r="J675" s="3" t="s">
        <v>3804</v>
      </c>
      <c r="K675" s="3" t="s">
        <v>1736</v>
      </c>
      <c r="L675" s="3" t="s">
        <v>3805</v>
      </c>
    </row>
    <row r="676" spans="1:12" x14ac:dyDescent="0.3">
      <c r="A676" s="3" t="s">
        <v>753</v>
      </c>
      <c r="B676" s="3" t="s">
        <v>1955</v>
      </c>
      <c r="C676" s="3" t="s">
        <v>1746</v>
      </c>
      <c r="D676" s="3">
        <v>33</v>
      </c>
      <c r="E676" s="3" t="s">
        <v>1783</v>
      </c>
      <c r="F676" s="3" t="s">
        <v>1784</v>
      </c>
      <c r="G676" s="3" t="s">
        <v>1754</v>
      </c>
      <c r="H676" s="5">
        <v>770000</v>
      </c>
      <c r="I676" s="3" t="s">
        <v>1734</v>
      </c>
      <c r="J676" s="3" t="s">
        <v>3806</v>
      </c>
      <c r="K676" s="3" t="s">
        <v>1743</v>
      </c>
      <c r="L676" s="3" t="s">
        <v>3807</v>
      </c>
    </row>
    <row r="677" spans="1:12" x14ac:dyDescent="0.3">
      <c r="A677" s="3" t="s">
        <v>481</v>
      </c>
      <c r="B677" s="3" t="s">
        <v>3808</v>
      </c>
      <c r="C677" s="3" t="s">
        <v>1730</v>
      </c>
      <c r="D677" s="3">
        <v>53</v>
      </c>
      <c r="E677" s="3" t="s">
        <v>1758</v>
      </c>
      <c r="F677" s="3" t="s">
        <v>1759</v>
      </c>
      <c r="G677" s="3" t="s">
        <v>1733</v>
      </c>
      <c r="H677" s="5">
        <v>3120000</v>
      </c>
      <c r="I677" s="3" t="s">
        <v>1734</v>
      </c>
      <c r="J677" s="3" t="s">
        <v>3809</v>
      </c>
      <c r="K677" s="3" t="s">
        <v>1736</v>
      </c>
      <c r="L677" s="3" t="s">
        <v>3810</v>
      </c>
    </row>
    <row r="678" spans="1:12" x14ac:dyDescent="0.3">
      <c r="A678" s="3" t="s">
        <v>1295</v>
      </c>
      <c r="B678" s="3" t="s">
        <v>3811</v>
      </c>
      <c r="C678" s="3" t="s">
        <v>1730</v>
      </c>
      <c r="D678" s="3">
        <v>27</v>
      </c>
      <c r="E678" s="3" t="s">
        <v>1779</v>
      </c>
      <c r="F678" s="3" t="s">
        <v>1779</v>
      </c>
      <c r="G678" s="3" t="s">
        <v>1754</v>
      </c>
      <c r="H678" s="5">
        <v>700000</v>
      </c>
      <c r="I678" s="3" t="s">
        <v>1734</v>
      </c>
      <c r="J678" s="3" t="s">
        <v>3812</v>
      </c>
      <c r="K678" s="3" t="s">
        <v>1736</v>
      </c>
      <c r="L678" s="3" t="s">
        <v>3813</v>
      </c>
    </row>
    <row r="679" spans="1:12" x14ac:dyDescent="0.3">
      <c r="A679" s="3" t="s">
        <v>1253</v>
      </c>
      <c r="B679" s="3" t="s">
        <v>3814</v>
      </c>
      <c r="C679" s="3" t="s">
        <v>1730</v>
      </c>
      <c r="D679" s="3">
        <v>35</v>
      </c>
      <c r="E679" s="3" t="s">
        <v>1758</v>
      </c>
      <c r="F679" s="3" t="s">
        <v>1759</v>
      </c>
      <c r="G679" s="3" t="s">
        <v>1754</v>
      </c>
      <c r="H679" s="5">
        <v>720000</v>
      </c>
      <c r="I679" s="3" t="s">
        <v>1734</v>
      </c>
      <c r="J679" s="3" t="s">
        <v>3815</v>
      </c>
      <c r="K679" s="3" t="s">
        <v>1743</v>
      </c>
      <c r="L679" s="3" t="s">
        <v>3816</v>
      </c>
    </row>
    <row r="680" spans="1:12" x14ac:dyDescent="0.3">
      <c r="A680" s="3" t="s">
        <v>1158</v>
      </c>
      <c r="B680" s="3" t="s">
        <v>1782</v>
      </c>
      <c r="C680" s="3" t="s">
        <v>1730</v>
      </c>
      <c r="D680" s="3">
        <v>44</v>
      </c>
      <c r="E680" s="3" t="s">
        <v>1789</v>
      </c>
      <c r="F680" s="3" t="s">
        <v>1790</v>
      </c>
      <c r="G680" s="3" t="s">
        <v>1733</v>
      </c>
      <c r="H680" s="5">
        <v>2370000</v>
      </c>
      <c r="I680" s="3" t="s">
        <v>1734</v>
      </c>
      <c r="J680" s="3" t="s">
        <v>3817</v>
      </c>
      <c r="K680" s="3" t="s">
        <v>1736</v>
      </c>
      <c r="L680" s="3" t="s">
        <v>3818</v>
      </c>
    </row>
    <row r="681" spans="1:12" x14ac:dyDescent="0.3">
      <c r="A681" s="3" t="s">
        <v>88</v>
      </c>
      <c r="B681" s="3" t="s">
        <v>3819</v>
      </c>
      <c r="C681" s="3" t="s">
        <v>1746</v>
      </c>
      <c r="D681" s="3">
        <v>26</v>
      </c>
      <c r="E681" s="3" t="s">
        <v>1823</v>
      </c>
      <c r="F681" s="3" t="s">
        <v>1824</v>
      </c>
      <c r="G681" s="3" t="s">
        <v>1868</v>
      </c>
      <c r="H681" s="5">
        <v>550000</v>
      </c>
      <c r="I681" s="3" t="s">
        <v>1734</v>
      </c>
      <c r="J681" s="3" t="s">
        <v>3820</v>
      </c>
      <c r="K681" s="3" t="s">
        <v>1736</v>
      </c>
      <c r="L681" s="3" t="s">
        <v>3821</v>
      </c>
    </row>
    <row r="682" spans="1:12" x14ac:dyDescent="0.3">
      <c r="A682" s="3" t="s">
        <v>185</v>
      </c>
      <c r="B682" s="3" t="s">
        <v>2879</v>
      </c>
      <c r="C682" s="3" t="s">
        <v>1746</v>
      </c>
      <c r="D682" s="3">
        <v>38</v>
      </c>
      <c r="E682" s="3" t="s">
        <v>1872</v>
      </c>
      <c r="F682" s="3" t="s">
        <v>1863</v>
      </c>
      <c r="G682" s="3" t="s">
        <v>1765</v>
      </c>
      <c r="H682" s="5">
        <v>1400000</v>
      </c>
      <c r="I682" s="3" t="s">
        <v>1734</v>
      </c>
      <c r="J682" s="3" t="s">
        <v>3822</v>
      </c>
      <c r="K682" s="3" t="s">
        <v>1743</v>
      </c>
      <c r="L682" s="3" t="s">
        <v>3823</v>
      </c>
    </row>
    <row r="683" spans="1:12" x14ac:dyDescent="0.3">
      <c r="A683" s="3" t="s">
        <v>270</v>
      </c>
      <c r="B683" s="3" t="s">
        <v>3253</v>
      </c>
      <c r="C683" s="3" t="s">
        <v>1746</v>
      </c>
      <c r="D683" s="3">
        <v>27</v>
      </c>
      <c r="E683" s="3" t="s">
        <v>1763</v>
      </c>
      <c r="F683" s="3" t="s">
        <v>1764</v>
      </c>
      <c r="G683" s="3" t="s">
        <v>1825</v>
      </c>
      <c r="H683" s="5">
        <v>700000</v>
      </c>
      <c r="I683" s="3" t="s">
        <v>1734</v>
      </c>
      <c r="J683" s="3" t="s">
        <v>3824</v>
      </c>
      <c r="K683" s="3" t="s">
        <v>1736</v>
      </c>
      <c r="L683" s="3" t="s">
        <v>3825</v>
      </c>
    </row>
    <row r="684" spans="1:12" x14ac:dyDescent="0.3">
      <c r="A684" s="3" t="s">
        <v>1574</v>
      </c>
      <c r="B684" s="3" t="s">
        <v>3183</v>
      </c>
      <c r="C684" s="3" t="s">
        <v>1730</v>
      </c>
      <c r="D684" s="3">
        <v>40</v>
      </c>
      <c r="E684" s="3" t="s">
        <v>1769</v>
      </c>
      <c r="F684" s="3" t="s">
        <v>1769</v>
      </c>
      <c r="G684" s="3" t="s">
        <v>1754</v>
      </c>
      <c r="H684" s="5">
        <v>670000</v>
      </c>
      <c r="I684" s="3" t="s">
        <v>1734</v>
      </c>
      <c r="J684" s="3" t="s">
        <v>3826</v>
      </c>
      <c r="K684" s="3" t="s">
        <v>1736</v>
      </c>
      <c r="L684" s="3" t="s">
        <v>3827</v>
      </c>
    </row>
    <row r="685" spans="1:12" x14ac:dyDescent="0.3">
      <c r="A685" s="3" t="s">
        <v>49</v>
      </c>
      <c r="B685" s="3" t="s">
        <v>3276</v>
      </c>
      <c r="C685" s="3" t="s">
        <v>1746</v>
      </c>
      <c r="D685" s="3">
        <v>21</v>
      </c>
      <c r="E685" s="3" t="s">
        <v>1797</v>
      </c>
      <c r="F685" s="3" t="s">
        <v>1798</v>
      </c>
      <c r="G685" s="3" t="s">
        <v>1825</v>
      </c>
      <c r="H685" s="5">
        <v>490000</v>
      </c>
      <c r="I685" s="3" t="s">
        <v>1734</v>
      </c>
      <c r="J685" s="3" t="s">
        <v>3828</v>
      </c>
      <c r="K685" s="3" t="s">
        <v>1736</v>
      </c>
      <c r="L685" s="3" t="s">
        <v>3829</v>
      </c>
    </row>
    <row r="686" spans="1:12" x14ac:dyDescent="0.3">
      <c r="A686" s="3" t="s">
        <v>813</v>
      </c>
      <c r="B686" s="3" t="s">
        <v>1970</v>
      </c>
      <c r="C686" s="3" t="s">
        <v>1730</v>
      </c>
      <c r="D686" s="3">
        <v>42</v>
      </c>
      <c r="E686" s="3" t="s">
        <v>1867</v>
      </c>
      <c r="F686" s="3" t="s">
        <v>1764</v>
      </c>
      <c r="G686" s="3" t="s">
        <v>1754</v>
      </c>
      <c r="H686" s="5">
        <v>1530000</v>
      </c>
      <c r="I686" s="3" t="s">
        <v>1734</v>
      </c>
      <c r="J686" s="3" t="s">
        <v>3830</v>
      </c>
      <c r="K686" s="3" t="s">
        <v>1736</v>
      </c>
      <c r="L686" s="3" t="s">
        <v>3831</v>
      </c>
    </row>
    <row r="687" spans="1:12" x14ac:dyDescent="0.3">
      <c r="A687" s="3" t="s">
        <v>3832</v>
      </c>
      <c r="B687" s="3" t="s">
        <v>3219</v>
      </c>
      <c r="C687" s="3" t="s">
        <v>1746</v>
      </c>
      <c r="D687" s="3">
        <v>47</v>
      </c>
      <c r="E687" s="3" t="s">
        <v>1731</v>
      </c>
      <c r="F687" s="3" t="s">
        <v>1732</v>
      </c>
      <c r="G687" s="3" t="s">
        <v>1754</v>
      </c>
      <c r="H687" s="5">
        <v>1500000</v>
      </c>
      <c r="I687" s="3" t="s">
        <v>1734</v>
      </c>
      <c r="J687" s="3" t="s">
        <v>3833</v>
      </c>
      <c r="K687" s="3" t="s">
        <v>1743</v>
      </c>
      <c r="L687" s="3" t="s">
        <v>3834</v>
      </c>
    </row>
    <row r="688" spans="1:12" x14ac:dyDescent="0.3">
      <c r="A688" s="3" t="s">
        <v>1431</v>
      </c>
      <c r="B688" s="3" t="s">
        <v>3778</v>
      </c>
      <c r="C688" s="3" t="s">
        <v>1730</v>
      </c>
      <c r="D688" s="3">
        <v>21</v>
      </c>
      <c r="E688" s="3" t="s">
        <v>1902</v>
      </c>
      <c r="F688" s="3" t="s">
        <v>1775</v>
      </c>
      <c r="G688" s="3" t="s">
        <v>1754</v>
      </c>
      <c r="H688" s="5">
        <v>790000</v>
      </c>
      <c r="I688" s="3" t="s">
        <v>1734</v>
      </c>
      <c r="J688" s="3" t="s">
        <v>3835</v>
      </c>
      <c r="K688" s="3" t="s">
        <v>1736</v>
      </c>
      <c r="L688" s="3" t="s">
        <v>3836</v>
      </c>
    </row>
    <row r="689" spans="1:12" x14ac:dyDescent="0.3">
      <c r="A689" s="3" t="s">
        <v>1063</v>
      </c>
      <c r="B689" s="3" t="s">
        <v>3837</v>
      </c>
      <c r="C689" s="3" t="s">
        <v>1746</v>
      </c>
      <c r="D689" s="3">
        <v>31</v>
      </c>
      <c r="E689" s="3" t="s">
        <v>1883</v>
      </c>
      <c r="F689" s="3" t="s">
        <v>1884</v>
      </c>
      <c r="G689" s="3" t="s">
        <v>1741</v>
      </c>
      <c r="H689" s="5">
        <v>420000</v>
      </c>
      <c r="I689" s="3" t="s">
        <v>1734</v>
      </c>
      <c r="J689" s="3" t="s">
        <v>3838</v>
      </c>
      <c r="K689" s="3" t="s">
        <v>1736</v>
      </c>
      <c r="L689" s="3" t="s">
        <v>3839</v>
      </c>
    </row>
    <row r="690" spans="1:12" x14ac:dyDescent="0.3">
      <c r="A690" s="3" t="s">
        <v>3840</v>
      </c>
      <c r="B690" s="3" t="s">
        <v>2551</v>
      </c>
      <c r="C690" s="3" t="s">
        <v>1746</v>
      </c>
      <c r="D690" s="3">
        <v>38</v>
      </c>
      <c r="E690" s="3" t="s">
        <v>1779</v>
      </c>
      <c r="F690" s="3" t="s">
        <v>1779</v>
      </c>
      <c r="G690" s="3" t="s">
        <v>1733</v>
      </c>
      <c r="H690" s="5">
        <v>2300000</v>
      </c>
      <c r="I690" s="3" t="s">
        <v>1734</v>
      </c>
      <c r="J690" s="3" t="s">
        <v>3841</v>
      </c>
      <c r="K690" s="3" t="s">
        <v>1736</v>
      </c>
      <c r="L690" s="3" t="s">
        <v>3842</v>
      </c>
    </row>
    <row r="691" spans="1:12" x14ac:dyDescent="0.3">
      <c r="A691" s="3" t="s">
        <v>3843</v>
      </c>
      <c r="B691" s="3" t="s">
        <v>2395</v>
      </c>
      <c r="C691" s="3" t="s">
        <v>1746</v>
      </c>
      <c r="D691" s="3">
        <v>28</v>
      </c>
      <c r="E691" s="3" t="s">
        <v>1844</v>
      </c>
      <c r="F691" s="3" t="s">
        <v>1784</v>
      </c>
      <c r="G691" s="3" t="s">
        <v>1733</v>
      </c>
      <c r="H691" s="5">
        <v>1980000</v>
      </c>
      <c r="I691" s="3" t="s">
        <v>1734</v>
      </c>
      <c r="J691" s="3" t="s">
        <v>3844</v>
      </c>
      <c r="K691" s="3" t="s">
        <v>1736</v>
      </c>
      <c r="L691" s="3" t="s">
        <v>3845</v>
      </c>
    </row>
    <row r="692" spans="1:12" x14ac:dyDescent="0.3">
      <c r="A692" s="3" t="s">
        <v>1427</v>
      </c>
      <c r="B692" s="3" t="s">
        <v>2368</v>
      </c>
      <c r="C692" s="3" t="s">
        <v>1746</v>
      </c>
      <c r="D692" s="3">
        <v>39</v>
      </c>
      <c r="E692" s="3" t="s">
        <v>1739</v>
      </c>
      <c r="F692" s="3" t="s">
        <v>1740</v>
      </c>
      <c r="G692" s="3" t="s">
        <v>1749</v>
      </c>
      <c r="H692" s="5">
        <v>1460000</v>
      </c>
      <c r="I692" s="3" t="s">
        <v>1734</v>
      </c>
      <c r="J692" s="3" t="s">
        <v>3846</v>
      </c>
      <c r="K692" s="3" t="s">
        <v>1743</v>
      </c>
      <c r="L692" s="3" t="s">
        <v>3847</v>
      </c>
    </row>
    <row r="693" spans="1:12" x14ac:dyDescent="0.3">
      <c r="A693" s="3" t="s">
        <v>15</v>
      </c>
      <c r="B693" s="3" t="s">
        <v>3848</v>
      </c>
      <c r="C693" s="3" t="s">
        <v>1746</v>
      </c>
      <c r="D693" s="3">
        <v>41</v>
      </c>
      <c r="E693" s="3" t="s">
        <v>1779</v>
      </c>
      <c r="F693" s="3" t="s">
        <v>1779</v>
      </c>
      <c r="G693" s="3" t="s">
        <v>1825</v>
      </c>
      <c r="H693" s="5">
        <v>1020000</v>
      </c>
      <c r="I693" s="3" t="s">
        <v>1734</v>
      </c>
      <c r="J693" s="3" t="s">
        <v>3849</v>
      </c>
      <c r="K693" s="3" t="s">
        <v>1736</v>
      </c>
      <c r="L693" s="3" t="s">
        <v>3850</v>
      </c>
    </row>
    <row r="694" spans="1:12" x14ac:dyDescent="0.3">
      <c r="A694" s="3" t="s">
        <v>704</v>
      </c>
      <c r="B694" s="3" t="s">
        <v>3851</v>
      </c>
      <c r="C694" s="3" t="s">
        <v>1746</v>
      </c>
      <c r="D694" s="3">
        <v>55</v>
      </c>
      <c r="E694" s="3" t="s">
        <v>1731</v>
      </c>
      <c r="F694" s="3" t="s">
        <v>1732</v>
      </c>
      <c r="G694" s="3" t="s">
        <v>1845</v>
      </c>
      <c r="H694" s="5">
        <v>450000</v>
      </c>
      <c r="I694" s="3" t="s">
        <v>1734</v>
      </c>
      <c r="J694" s="3" t="s">
        <v>3852</v>
      </c>
      <c r="K694" s="3" t="s">
        <v>1743</v>
      </c>
      <c r="L694" s="3" t="s">
        <v>3853</v>
      </c>
    </row>
    <row r="695" spans="1:12" x14ac:dyDescent="0.3">
      <c r="A695" s="3" t="s">
        <v>176</v>
      </c>
      <c r="B695" s="3" t="s">
        <v>3854</v>
      </c>
      <c r="C695" s="3" t="s">
        <v>1746</v>
      </c>
      <c r="D695" s="3">
        <v>35</v>
      </c>
      <c r="E695" s="3" t="s">
        <v>1763</v>
      </c>
      <c r="F695" s="3" t="s">
        <v>1764</v>
      </c>
      <c r="G695" s="3" t="s">
        <v>1749</v>
      </c>
      <c r="H695" s="5">
        <v>1850000</v>
      </c>
      <c r="I695" s="3" t="s">
        <v>1734</v>
      </c>
      <c r="J695" s="3" t="s">
        <v>3855</v>
      </c>
      <c r="K695" s="3" t="s">
        <v>1736</v>
      </c>
      <c r="L695" s="3" t="s">
        <v>3856</v>
      </c>
    </row>
    <row r="696" spans="1:12" x14ac:dyDescent="0.3">
      <c r="A696" s="3" t="s">
        <v>1259</v>
      </c>
      <c r="B696" s="3" t="s">
        <v>3857</v>
      </c>
      <c r="C696" s="3" t="s">
        <v>1730</v>
      </c>
      <c r="D696" s="3">
        <v>23</v>
      </c>
      <c r="E696" s="3" t="s">
        <v>1849</v>
      </c>
      <c r="F696" s="3" t="s">
        <v>1850</v>
      </c>
      <c r="G696" s="3" t="s">
        <v>1825</v>
      </c>
      <c r="H696" s="5">
        <v>980000</v>
      </c>
      <c r="I696" s="3" t="s">
        <v>1734</v>
      </c>
      <c r="J696" s="3" t="s">
        <v>3858</v>
      </c>
      <c r="K696" s="3" t="s">
        <v>1743</v>
      </c>
      <c r="L696" s="3" t="s">
        <v>3859</v>
      </c>
    </row>
    <row r="697" spans="1:12" x14ac:dyDescent="0.3">
      <c r="A697" s="3" t="s">
        <v>552</v>
      </c>
      <c r="B697" s="3" t="s">
        <v>3286</v>
      </c>
      <c r="C697" s="3" t="s">
        <v>1730</v>
      </c>
      <c r="D697" s="3">
        <v>40</v>
      </c>
      <c r="E697" s="3" t="s">
        <v>1924</v>
      </c>
      <c r="F697" s="3" t="s">
        <v>1784</v>
      </c>
      <c r="G697" s="3" t="s">
        <v>1733</v>
      </c>
      <c r="H697" s="5">
        <v>1620000</v>
      </c>
      <c r="I697" s="3" t="s">
        <v>1734</v>
      </c>
      <c r="J697" s="3" t="s">
        <v>3860</v>
      </c>
      <c r="K697" s="3" t="s">
        <v>1736</v>
      </c>
      <c r="L697" s="3" t="s">
        <v>3861</v>
      </c>
    </row>
    <row r="698" spans="1:12" x14ac:dyDescent="0.3">
      <c r="A698" s="3" t="s">
        <v>432</v>
      </c>
      <c r="B698" s="3" t="s">
        <v>2310</v>
      </c>
      <c r="C698" s="3" t="s">
        <v>1730</v>
      </c>
      <c r="D698" s="3">
        <v>44</v>
      </c>
      <c r="E698" s="3" t="s">
        <v>1883</v>
      </c>
      <c r="F698" s="3" t="s">
        <v>1884</v>
      </c>
      <c r="G698" s="3" t="s">
        <v>1770</v>
      </c>
      <c r="H698" s="5">
        <v>1540000</v>
      </c>
      <c r="I698" s="3" t="s">
        <v>1734</v>
      </c>
      <c r="J698" s="3" t="s">
        <v>3862</v>
      </c>
      <c r="K698" s="3" t="s">
        <v>1736</v>
      </c>
      <c r="L698" s="3" t="s">
        <v>3863</v>
      </c>
    </row>
    <row r="699" spans="1:12" x14ac:dyDescent="0.3">
      <c r="A699" s="3" t="s">
        <v>446</v>
      </c>
      <c r="B699" s="3" t="s">
        <v>1986</v>
      </c>
      <c r="C699" s="3" t="s">
        <v>1730</v>
      </c>
      <c r="D699" s="3">
        <v>39</v>
      </c>
      <c r="E699" s="3" t="s">
        <v>1872</v>
      </c>
      <c r="F699" s="3" t="s">
        <v>1863</v>
      </c>
      <c r="G699" s="3" t="s">
        <v>1749</v>
      </c>
      <c r="H699" s="5">
        <v>1960000</v>
      </c>
      <c r="I699" s="3" t="s">
        <v>1734</v>
      </c>
      <c r="J699" s="3" t="s">
        <v>3864</v>
      </c>
      <c r="K699" s="3" t="s">
        <v>1736</v>
      </c>
      <c r="L699" s="3" t="s">
        <v>3865</v>
      </c>
    </row>
    <row r="700" spans="1:12" x14ac:dyDescent="0.3">
      <c r="A700" s="3" t="s">
        <v>3866</v>
      </c>
      <c r="B700" s="3" t="s">
        <v>3867</v>
      </c>
      <c r="C700" s="3" t="s">
        <v>1746</v>
      </c>
      <c r="D700" s="3">
        <v>21</v>
      </c>
      <c r="E700" s="3" t="s">
        <v>1924</v>
      </c>
      <c r="F700" s="3" t="s">
        <v>1784</v>
      </c>
      <c r="G700" s="3" t="s">
        <v>1733</v>
      </c>
      <c r="H700" s="5">
        <v>1120000</v>
      </c>
      <c r="I700" s="3" t="s">
        <v>1734</v>
      </c>
      <c r="J700" s="3" t="s">
        <v>3868</v>
      </c>
      <c r="K700" s="3" t="s">
        <v>1736</v>
      </c>
      <c r="L700" s="3" t="s">
        <v>3869</v>
      </c>
    </row>
    <row r="701" spans="1:12" x14ac:dyDescent="0.3">
      <c r="A701" s="3" t="s">
        <v>1085</v>
      </c>
      <c r="B701" s="3" t="s">
        <v>1983</v>
      </c>
      <c r="C701" s="3" t="s">
        <v>1746</v>
      </c>
      <c r="D701" s="3">
        <v>32</v>
      </c>
      <c r="E701" s="3" t="s">
        <v>1753</v>
      </c>
      <c r="F701" s="3" t="s">
        <v>1740</v>
      </c>
      <c r="G701" s="3" t="s">
        <v>1733</v>
      </c>
      <c r="H701" s="5">
        <v>1160000</v>
      </c>
      <c r="I701" s="3" t="s">
        <v>1734</v>
      </c>
      <c r="J701" s="3" t="s">
        <v>3870</v>
      </c>
      <c r="K701" s="3" t="s">
        <v>1743</v>
      </c>
      <c r="L701" s="3" t="s">
        <v>3871</v>
      </c>
    </row>
    <row r="702" spans="1:12" x14ac:dyDescent="0.3">
      <c r="A702" s="3" t="s">
        <v>343</v>
      </c>
      <c r="B702" s="3" t="s">
        <v>1854</v>
      </c>
      <c r="C702" s="3" t="s">
        <v>1746</v>
      </c>
      <c r="D702" s="3">
        <v>23</v>
      </c>
      <c r="E702" s="3" t="s">
        <v>1789</v>
      </c>
      <c r="F702" s="3" t="s">
        <v>1790</v>
      </c>
      <c r="G702" s="3" t="s">
        <v>1733</v>
      </c>
      <c r="H702" s="5">
        <v>2230000</v>
      </c>
      <c r="I702" s="3" t="s">
        <v>1734</v>
      </c>
      <c r="J702" s="3" t="s">
        <v>3872</v>
      </c>
      <c r="K702" s="3" t="s">
        <v>1736</v>
      </c>
      <c r="L702" s="3" t="s">
        <v>3873</v>
      </c>
    </row>
    <row r="703" spans="1:12" x14ac:dyDescent="0.3">
      <c r="A703" s="3" t="s">
        <v>556</v>
      </c>
      <c r="B703" s="3" t="s">
        <v>2899</v>
      </c>
      <c r="C703" s="3" t="s">
        <v>1746</v>
      </c>
      <c r="D703" s="3">
        <v>49</v>
      </c>
      <c r="E703" s="3" t="s">
        <v>2021</v>
      </c>
      <c r="F703" s="3" t="s">
        <v>1798</v>
      </c>
      <c r="G703" s="3" t="s">
        <v>1825</v>
      </c>
      <c r="H703" s="5">
        <v>990000</v>
      </c>
      <c r="I703" s="3" t="s">
        <v>1734</v>
      </c>
      <c r="J703" s="3" t="s">
        <v>3874</v>
      </c>
      <c r="K703" s="3" t="s">
        <v>1736</v>
      </c>
      <c r="L703" s="3" t="s">
        <v>3875</v>
      </c>
    </row>
    <row r="704" spans="1:12" x14ac:dyDescent="0.3">
      <c r="A704" s="3" t="s">
        <v>764</v>
      </c>
      <c r="B704" s="3" t="s">
        <v>2024</v>
      </c>
      <c r="C704" s="3" t="s">
        <v>1730</v>
      </c>
      <c r="D704" s="3">
        <v>41</v>
      </c>
      <c r="E704" s="3" t="s">
        <v>2021</v>
      </c>
      <c r="F704" s="3" t="s">
        <v>1798</v>
      </c>
      <c r="G704" s="3" t="s">
        <v>1749</v>
      </c>
      <c r="H704" s="5">
        <v>1260000</v>
      </c>
      <c r="I704" s="3" t="s">
        <v>1734</v>
      </c>
      <c r="J704" s="3" t="s">
        <v>3876</v>
      </c>
      <c r="K704" s="3" t="s">
        <v>1736</v>
      </c>
      <c r="L704" s="3" t="s">
        <v>3877</v>
      </c>
    </row>
    <row r="705" spans="1:12" x14ac:dyDescent="0.3">
      <c r="A705" s="3" t="s">
        <v>415</v>
      </c>
      <c r="B705" s="3" t="s">
        <v>2044</v>
      </c>
      <c r="C705" s="3" t="s">
        <v>1730</v>
      </c>
      <c r="D705" s="3">
        <v>38</v>
      </c>
      <c r="E705" s="3" t="s">
        <v>1940</v>
      </c>
      <c r="F705" s="3" t="s">
        <v>1850</v>
      </c>
      <c r="G705" s="3" t="s">
        <v>1754</v>
      </c>
      <c r="H705" s="5">
        <v>940000</v>
      </c>
      <c r="I705" s="3" t="s">
        <v>1734</v>
      </c>
      <c r="J705" s="3" t="s">
        <v>3878</v>
      </c>
      <c r="K705" s="3" t="s">
        <v>1736</v>
      </c>
      <c r="L705" s="3" t="s">
        <v>3879</v>
      </c>
    </row>
    <row r="706" spans="1:12" x14ac:dyDescent="0.3">
      <c r="A706" s="3" t="s">
        <v>1105</v>
      </c>
      <c r="B706" s="3" t="s">
        <v>2258</v>
      </c>
      <c r="C706" s="3" t="s">
        <v>1746</v>
      </c>
      <c r="D706" s="3">
        <v>29</v>
      </c>
      <c r="E706" s="3" t="s">
        <v>1763</v>
      </c>
      <c r="F706" s="3" t="s">
        <v>1764</v>
      </c>
      <c r="G706" s="3" t="s">
        <v>1868</v>
      </c>
      <c r="H706" s="5">
        <v>310000</v>
      </c>
      <c r="I706" s="3" t="s">
        <v>1734</v>
      </c>
      <c r="J706" s="3" t="s">
        <v>3880</v>
      </c>
      <c r="K706" s="3" t="s">
        <v>1736</v>
      </c>
      <c r="L706" s="3" t="s">
        <v>3881</v>
      </c>
    </row>
    <row r="707" spans="1:12" x14ac:dyDescent="0.3">
      <c r="A707" s="3" t="s">
        <v>3882</v>
      </c>
      <c r="B707" s="3" t="s">
        <v>3883</v>
      </c>
      <c r="C707" s="3" t="s">
        <v>1746</v>
      </c>
      <c r="D707" s="3">
        <v>26</v>
      </c>
      <c r="E707" s="3" t="s">
        <v>1844</v>
      </c>
      <c r="F707" s="3" t="s">
        <v>1784</v>
      </c>
      <c r="G707" s="3" t="s">
        <v>1754</v>
      </c>
      <c r="H707" s="5">
        <v>1310000</v>
      </c>
      <c r="I707" s="3" t="s">
        <v>1734</v>
      </c>
      <c r="J707" s="3" t="s">
        <v>3884</v>
      </c>
      <c r="K707" s="3" t="s">
        <v>1736</v>
      </c>
      <c r="L707" s="3" t="s">
        <v>3885</v>
      </c>
    </row>
    <row r="708" spans="1:12" x14ac:dyDescent="0.3">
      <c r="A708" s="3" t="s">
        <v>843</v>
      </c>
      <c r="B708" s="3" t="s">
        <v>2455</v>
      </c>
      <c r="C708" s="3" t="s">
        <v>1746</v>
      </c>
      <c r="D708" s="3">
        <v>48</v>
      </c>
      <c r="E708" s="3" t="s">
        <v>1769</v>
      </c>
      <c r="F708" s="3" t="s">
        <v>1769</v>
      </c>
      <c r="G708" s="3" t="s">
        <v>1825</v>
      </c>
      <c r="H708" s="5">
        <v>1080000</v>
      </c>
      <c r="I708" s="3" t="s">
        <v>1734</v>
      </c>
      <c r="J708" s="3" t="s">
        <v>3886</v>
      </c>
      <c r="K708" s="3" t="s">
        <v>1736</v>
      </c>
      <c r="L708" s="3" t="s">
        <v>3887</v>
      </c>
    </row>
    <row r="709" spans="1:12" x14ac:dyDescent="0.3">
      <c r="A709" s="3" t="s">
        <v>1203</v>
      </c>
      <c r="B709" s="3" t="s">
        <v>1963</v>
      </c>
      <c r="C709" s="3" t="s">
        <v>1730</v>
      </c>
      <c r="D709" s="3">
        <v>37</v>
      </c>
      <c r="E709" s="3" t="s">
        <v>1862</v>
      </c>
      <c r="F709" s="3" t="s">
        <v>1863</v>
      </c>
      <c r="G709" s="3" t="s">
        <v>1733</v>
      </c>
      <c r="H709" s="5">
        <v>2870000</v>
      </c>
      <c r="I709" s="3" t="s">
        <v>1734</v>
      </c>
      <c r="J709" s="3" t="s">
        <v>3888</v>
      </c>
      <c r="K709" s="3" t="s">
        <v>1736</v>
      </c>
      <c r="L709" s="3" t="s">
        <v>3889</v>
      </c>
    </row>
    <row r="710" spans="1:12" x14ac:dyDescent="0.3">
      <c r="A710" s="3" t="s">
        <v>3890</v>
      </c>
      <c r="B710" s="3" t="s">
        <v>3891</v>
      </c>
      <c r="C710" s="3" t="s">
        <v>1746</v>
      </c>
      <c r="D710" s="3">
        <v>21</v>
      </c>
      <c r="E710" s="3" t="s">
        <v>1862</v>
      </c>
      <c r="F710" s="3" t="s">
        <v>1863</v>
      </c>
      <c r="G710" s="3" t="s">
        <v>1754</v>
      </c>
      <c r="H710" s="5">
        <v>1530000</v>
      </c>
      <c r="I710" s="3" t="s">
        <v>1734</v>
      </c>
      <c r="J710" s="3" t="s">
        <v>3892</v>
      </c>
      <c r="K710" s="3" t="s">
        <v>1736</v>
      </c>
      <c r="L710" s="3" t="s">
        <v>3893</v>
      </c>
    </row>
    <row r="711" spans="1:12" x14ac:dyDescent="0.3">
      <c r="A711" s="3" t="s">
        <v>1069</v>
      </c>
      <c r="B711" s="3" t="s">
        <v>2226</v>
      </c>
      <c r="C711" s="3" t="s">
        <v>1746</v>
      </c>
      <c r="D711" s="3">
        <v>21</v>
      </c>
      <c r="E711" s="3" t="s">
        <v>1940</v>
      </c>
      <c r="F711" s="3" t="s">
        <v>1850</v>
      </c>
      <c r="G711" s="3" t="s">
        <v>1749</v>
      </c>
      <c r="H711" s="5">
        <v>1690000</v>
      </c>
      <c r="I711" s="3" t="s">
        <v>1734</v>
      </c>
      <c r="J711" s="3" t="s">
        <v>3894</v>
      </c>
      <c r="K711" s="3" t="s">
        <v>1736</v>
      </c>
      <c r="L711" s="3" t="s">
        <v>3895</v>
      </c>
    </row>
    <row r="712" spans="1:12" x14ac:dyDescent="0.3">
      <c r="A712" s="3" t="s">
        <v>3896</v>
      </c>
      <c r="B712" s="3" t="s">
        <v>3897</v>
      </c>
      <c r="C712" s="3" t="s">
        <v>1746</v>
      </c>
      <c r="D712" s="3">
        <v>41</v>
      </c>
      <c r="E712" s="3" t="s">
        <v>1731</v>
      </c>
      <c r="F712" s="3" t="s">
        <v>1732</v>
      </c>
      <c r="G712" s="3" t="s">
        <v>1754</v>
      </c>
      <c r="H712" s="5">
        <v>1470000</v>
      </c>
      <c r="I712" s="3" t="s">
        <v>1734</v>
      </c>
      <c r="J712" s="3" t="s">
        <v>3898</v>
      </c>
      <c r="K712" s="3" t="s">
        <v>1736</v>
      </c>
      <c r="L712" s="3" t="s">
        <v>3899</v>
      </c>
    </row>
    <row r="713" spans="1:12" x14ac:dyDescent="0.3">
      <c r="A713" s="3" t="s">
        <v>1326</v>
      </c>
      <c r="B713" s="3" t="s">
        <v>3531</v>
      </c>
      <c r="C713" s="3" t="s">
        <v>1746</v>
      </c>
      <c r="D713" s="3">
        <v>26</v>
      </c>
      <c r="E713" s="3" t="s">
        <v>1883</v>
      </c>
      <c r="F713" s="3" t="s">
        <v>1884</v>
      </c>
      <c r="G713" s="3" t="s">
        <v>1733</v>
      </c>
      <c r="H713" s="5">
        <v>1550000</v>
      </c>
      <c r="I713" s="3" t="s">
        <v>1734</v>
      </c>
      <c r="J713" s="3" t="s">
        <v>3900</v>
      </c>
      <c r="K713" s="3" t="s">
        <v>1736</v>
      </c>
      <c r="L713" s="3" t="s">
        <v>3901</v>
      </c>
    </row>
    <row r="714" spans="1:12" x14ac:dyDescent="0.3">
      <c r="A714" s="3" t="s">
        <v>1692</v>
      </c>
      <c r="B714" s="3" t="s">
        <v>3189</v>
      </c>
      <c r="C714" s="3" t="s">
        <v>1746</v>
      </c>
      <c r="D714" s="3">
        <v>31</v>
      </c>
      <c r="E714" s="3" t="s">
        <v>2098</v>
      </c>
      <c r="F714" s="3" t="s">
        <v>2099</v>
      </c>
      <c r="G714" s="3" t="s">
        <v>1733</v>
      </c>
      <c r="H714" s="5">
        <v>1580000</v>
      </c>
      <c r="I714" s="3" t="s">
        <v>1734</v>
      </c>
      <c r="J714" s="3" t="s">
        <v>3902</v>
      </c>
      <c r="K714" s="3" t="s">
        <v>1736</v>
      </c>
      <c r="L714" s="3" t="s">
        <v>3903</v>
      </c>
    </row>
    <row r="715" spans="1:12" x14ac:dyDescent="0.3">
      <c r="A715" s="3" t="s">
        <v>292</v>
      </c>
      <c r="B715" s="3" t="s">
        <v>1782</v>
      </c>
      <c r="C715" s="3" t="s">
        <v>1730</v>
      </c>
      <c r="D715" s="3">
        <v>21</v>
      </c>
      <c r="E715" s="3" t="s">
        <v>1902</v>
      </c>
      <c r="F715" s="3" t="s">
        <v>1775</v>
      </c>
      <c r="G715" s="3" t="s">
        <v>1868</v>
      </c>
      <c r="H715" s="5">
        <v>820000</v>
      </c>
      <c r="I715" s="3" t="s">
        <v>1734</v>
      </c>
      <c r="J715" s="3" t="s">
        <v>3904</v>
      </c>
      <c r="K715" s="3" t="s">
        <v>1736</v>
      </c>
      <c r="L715" s="3" t="s">
        <v>3905</v>
      </c>
    </row>
    <row r="716" spans="1:12" x14ac:dyDescent="0.3">
      <c r="A716" s="3" t="s">
        <v>341</v>
      </c>
      <c r="B716" s="3" t="s">
        <v>3906</v>
      </c>
      <c r="C716" s="3" t="s">
        <v>1746</v>
      </c>
      <c r="D716" s="3">
        <v>39</v>
      </c>
      <c r="E716" s="3" t="s">
        <v>1823</v>
      </c>
      <c r="F716" s="3" t="s">
        <v>1824</v>
      </c>
      <c r="G716" s="3" t="s">
        <v>1749</v>
      </c>
      <c r="H716" s="5">
        <v>2040000</v>
      </c>
      <c r="I716" s="3" t="s">
        <v>1734</v>
      </c>
      <c r="J716" s="3" t="s">
        <v>3907</v>
      </c>
      <c r="K716" s="3" t="s">
        <v>1736</v>
      </c>
      <c r="L716" s="3" t="s">
        <v>3908</v>
      </c>
    </row>
    <row r="717" spans="1:12" x14ac:dyDescent="0.3">
      <c r="A717" s="3" t="s">
        <v>158</v>
      </c>
      <c r="B717" s="3" t="s">
        <v>3909</v>
      </c>
      <c r="C717" s="3" t="s">
        <v>1730</v>
      </c>
      <c r="D717" s="3">
        <v>56</v>
      </c>
      <c r="E717" s="3" t="s">
        <v>1867</v>
      </c>
      <c r="F717" s="3" t="s">
        <v>1764</v>
      </c>
      <c r="G717" s="3" t="s">
        <v>1749</v>
      </c>
      <c r="H717" s="5">
        <v>1140000</v>
      </c>
      <c r="I717" s="3" t="s">
        <v>1734</v>
      </c>
      <c r="J717" s="3" t="s">
        <v>3910</v>
      </c>
      <c r="K717" s="3" t="s">
        <v>1743</v>
      </c>
      <c r="L717" s="3" t="s">
        <v>3911</v>
      </c>
    </row>
    <row r="718" spans="1:12" x14ac:dyDescent="0.3">
      <c r="A718" s="3" t="s">
        <v>263</v>
      </c>
      <c r="B718" s="3" t="s">
        <v>3237</v>
      </c>
      <c r="C718" s="3" t="s">
        <v>1746</v>
      </c>
      <c r="D718" s="3">
        <v>43</v>
      </c>
      <c r="E718" s="3" t="s">
        <v>1763</v>
      </c>
      <c r="F718" s="3" t="s">
        <v>1764</v>
      </c>
      <c r="G718" s="3" t="s">
        <v>1754</v>
      </c>
      <c r="H718" s="5">
        <v>1510000</v>
      </c>
      <c r="I718" s="3" t="s">
        <v>1734</v>
      </c>
      <c r="J718" s="3" t="s">
        <v>3912</v>
      </c>
      <c r="K718" s="3" t="s">
        <v>1736</v>
      </c>
      <c r="L718" s="3" t="s">
        <v>3913</v>
      </c>
    </row>
    <row r="719" spans="1:12" x14ac:dyDescent="0.3">
      <c r="A719" s="3" t="s">
        <v>287</v>
      </c>
      <c r="B719" s="3" t="s">
        <v>3914</v>
      </c>
      <c r="C719" s="3" t="s">
        <v>1746</v>
      </c>
      <c r="D719" s="3">
        <v>42</v>
      </c>
      <c r="E719" s="3" t="s">
        <v>2098</v>
      </c>
      <c r="F719" s="3" t="s">
        <v>2099</v>
      </c>
      <c r="G719" s="3" t="s">
        <v>1868</v>
      </c>
      <c r="H719" s="5">
        <v>390000</v>
      </c>
      <c r="I719" s="3" t="s">
        <v>1734</v>
      </c>
      <c r="J719" s="3" t="s">
        <v>3915</v>
      </c>
      <c r="K719" s="3" t="s">
        <v>1743</v>
      </c>
      <c r="L719" s="3" t="s">
        <v>3916</v>
      </c>
    </row>
    <row r="720" spans="1:12" x14ac:dyDescent="0.3">
      <c r="A720" s="3" t="s">
        <v>743</v>
      </c>
      <c r="B720" s="3" t="s">
        <v>3094</v>
      </c>
      <c r="C720" s="3" t="s">
        <v>1746</v>
      </c>
      <c r="D720" s="3">
        <v>47</v>
      </c>
      <c r="E720" s="3" t="s">
        <v>1747</v>
      </c>
      <c r="F720" s="3" t="s">
        <v>1748</v>
      </c>
      <c r="G720" s="3" t="s">
        <v>1741</v>
      </c>
      <c r="H720" s="5">
        <v>620000</v>
      </c>
      <c r="I720" s="3" t="s">
        <v>1734</v>
      </c>
      <c r="J720" s="3" t="s">
        <v>3917</v>
      </c>
      <c r="K720" s="3" t="s">
        <v>1736</v>
      </c>
      <c r="L720" s="3" t="s">
        <v>3918</v>
      </c>
    </row>
    <row r="721" spans="1:12" x14ac:dyDescent="0.3">
      <c r="A721" s="3" t="s">
        <v>1316</v>
      </c>
      <c r="B721" s="3" t="s">
        <v>3919</v>
      </c>
      <c r="C721" s="3" t="s">
        <v>1730</v>
      </c>
      <c r="D721" s="3">
        <v>57</v>
      </c>
      <c r="E721" s="3" t="s">
        <v>1814</v>
      </c>
      <c r="F721" s="3" t="s">
        <v>1815</v>
      </c>
      <c r="G721" s="3" t="s">
        <v>1754</v>
      </c>
      <c r="H721" s="5">
        <v>610000</v>
      </c>
      <c r="I721" s="3" t="s">
        <v>1734</v>
      </c>
      <c r="J721" s="3" t="s">
        <v>3920</v>
      </c>
      <c r="K721" s="3" t="s">
        <v>1736</v>
      </c>
      <c r="L721" s="3" t="s">
        <v>3921</v>
      </c>
    </row>
  </sheetData>
  <autoFilter ref="A1:L721" xr:uid="{00000000-0009-0000-0000-000001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6"/>
  <sheetViews>
    <sheetView workbookViewId="0">
      <pane ySplit="1" topLeftCell="A2" activePane="bottomLeft" state="frozen"/>
      <selection pane="bottomLeft" activeCell="G1" sqref="G1:I1"/>
    </sheetView>
  </sheetViews>
  <sheetFormatPr defaultRowHeight="14.4" x14ac:dyDescent="0.3"/>
  <cols>
    <col min="1" max="1" width="13.77734375" bestFit="1" customWidth="1"/>
    <col min="2" max="2" width="20.44140625" bestFit="1" customWidth="1"/>
    <col min="3" max="3" width="12" bestFit="1" customWidth="1"/>
    <col min="4" max="4" width="14.88671875" bestFit="1" customWidth="1"/>
    <col min="5" max="5" width="11.5546875" bestFit="1" customWidth="1"/>
    <col min="6" max="6" width="19.5546875" bestFit="1" customWidth="1"/>
    <col min="7" max="7" width="20.5546875" bestFit="1" customWidth="1"/>
    <col min="8" max="8" width="25.21875" bestFit="1" customWidth="1"/>
    <col min="9" max="9" width="17.77734375" bestFit="1" customWidth="1"/>
  </cols>
  <sheetData>
    <row r="1" spans="1:9" x14ac:dyDescent="0.3">
      <c r="A1" s="1" t="s">
        <v>4</v>
      </c>
      <c r="B1" s="1" t="s">
        <v>3922</v>
      </c>
      <c r="C1" s="1" t="s">
        <v>1720</v>
      </c>
      <c r="D1" s="1" t="s">
        <v>1721</v>
      </c>
      <c r="E1" s="1" t="s">
        <v>3923</v>
      </c>
      <c r="F1" s="1" t="s">
        <v>3924</v>
      </c>
      <c r="G1" s="1" t="s">
        <v>3925</v>
      </c>
      <c r="H1" s="1" t="s">
        <v>3926</v>
      </c>
      <c r="I1" s="1" t="s">
        <v>3927</v>
      </c>
    </row>
    <row r="2" spans="1:9" x14ac:dyDescent="0.3">
      <c r="A2" s="3" t="s">
        <v>37</v>
      </c>
      <c r="B2" s="3" t="s">
        <v>3928</v>
      </c>
      <c r="C2" s="3" t="s">
        <v>1769</v>
      </c>
      <c r="D2" s="3" t="s">
        <v>1769</v>
      </c>
      <c r="E2" s="3" t="s">
        <v>3929</v>
      </c>
      <c r="F2" s="3" t="s">
        <v>3930</v>
      </c>
      <c r="G2" s="3">
        <v>2013</v>
      </c>
      <c r="H2" s="3">
        <v>4500</v>
      </c>
      <c r="I2" s="3">
        <v>3.7</v>
      </c>
    </row>
    <row r="3" spans="1:9" x14ac:dyDescent="0.3">
      <c r="A3" s="3" t="s">
        <v>57</v>
      </c>
      <c r="B3" s="3" t="s">
        <v>3931</v>
      </c>
      <c r="C3" s="3" t="s">
        <v>2021</v>
      </c>
      <c r="D3" s="3" t="s">
        <v>1798</v>
      </c>
      <c r="E3" s="3" t="s">
        <v>3929</v>
      </c>
      <c r="F3" s="3" t="s">
        <v>3932</v>
      </c>
      <c r="G3" s="3">
        <v>2007</v>
      </c>
      <c r="H3" s="3">
        <v>10000</v>
      </c>
      <c r="I3" s="3">
        <v>4</v>
      </c>
    </row>
    <row r="4" spans="1:9" x14ac:dyDescent="0.3">
      <c r="A4" s="3" t="s">
        <v>51</v>
      </c>
      <c r="B4" s="3" t="s">
        <v>3933</v>
      </c>
      <c r="C4" s="3" t="s">
        <v>1797</v>
      </c>
      <c r="D4" s="3" t="s">
        <v>1798</v>
      </c>
      <c r="E4" s="3" t="s">
        <v>3929</v>
      </c>
      <c r="F4" s="3" t="s">
        <v>3934</v>
      </c>
      <c r="G4" s="3">
        <v>2012</v>
      </c>
      <c r="H4" s="3">
        <v>10000</v>
      </c>
      <c r="I4" s="3">
        <v>4.2</v>
      </c>
    </row>
    <row r="5" spans="1:9" x14ac:dyDescent="0.3">
      <c r="A5" s="3" t="s">
        <v>17</v>
      </c>
      <c r="B5" s="3" t="s">
        <v>3935</v>
      </c>
      <c r="C5" s="3" t="s">
        <v>1779</v>
      </c>
      <c r="D5" s="3" t="s">
        <v>1779</v>
      </c>
      <c r="E5" s="3" t="s">
        <v>3929</v>
      </c>
      <c r="F5" s="3" t="s">
        <v>3936</v>
      </c>
      <c r="G5" s="3">
        <v>2018</v>
      </c>
      <c r="H5" s="3">
        <v>4500</v>
      </c>
      <c r="I5" s="3">
        <v>4</v>
      </c>
    </row>
    <row r="6" spans="1:9" x14ac:dyDescent="0.3">
      <c r="A6" s="3" t="s">
        <v>28</v>
      </c>
      <c r="B6" s="3" t="s">
        <v>3937</v>
      </c>
      <c r="C6" s="3" t="s">
        <v>1823</v>
      </c>
      <c r="D6" s="3" t="s">
        <v>1824</v>
      </c>
      <c r="E6" s="3" t="s">
        <v>3929</v>
      </c>
      <c r="F6" s="3" t="s">
        <v>3938</v>
      </c>
      <c r="G6" s="3">
        <v>2010</v>
      </c>
      <c r="H6" s="3">
        <v>12000</v>
      </c>
      <c r="I6" s="3">
        <v>4</v>
      </c>
    </row>
    <row r="7" spans="1:9" x14ac:dyDescent="0.3">
      <c r="A7" s="3" t="s">
        <v>146</v>
      </c>
      <c r="B7" s="3" t="s">
        <v>3939</v>
      </c>
      <c r="C7" s="3" t="s">
        <v>1758</v>
      </c>
      <c r="D7" s="3" t="s">
        <v>1759</v>
      </c>
      <c r="E7" s="3" t="s">
        <v>3929</v>
      </c>
      <c r="F7" s="3" t="s">
        <v>3940</v>
      </c>
      <c r="G7" s="3">
        <v>2015</v>
      </c>
      <c r="H7" s="3">
        <v>3000</v>
      </c>
      <c r="I7" s="3">
        <v>3.5</v>
      </c>
    </row>
    <row r="8" spans="1:9" x14ac:dyDescent="0.3">
      <c r="A8" s="3" t="s">
        <v>159</v>
      </c>
      <c r="B8" s="3" t="s">
        <v>3941</v>
      </c>
      <c r="C8" s="3" t="s">
        <v>1867</v>
      </c>
      <c r="D8" s="3" t="s">
        <v>1764</v>
      </c>
      <c r="E8" s="3" t="s">
        <v>3929</v>
      </c>
      <c r="F8" s="3" t="s">
        <v>3942</v>
      </c>
      <c r="G8" s="3">
        <v>2013</v>
      </c>
      <c r="H8" s="3">
        <v>3000</v>
      </c>
      <c r="I8" s="3">
        <v>4.4000000000000004</v>
      </c>
    </row>
    <row r="9" spans="1:9" x14ac:dyDescent="0.3">
      <c r="A9" s="3" t="s">
        <v>112</v>
      </c>
      <c r="B9" s="3" t="s">
        <v>3943</v>
      </c>
      <c r="C9" s="3" t="s">
        <v>1763</v>
      </c>
      <c r="D9" s="3" t="s">
        <v>1764</v>
      </c>
      <c r="E9" s="3" t="s">
        <v>3929</v>
      </c>
      <c r="F9" s="3" t="s">
        <v>3944</v>
      </c>
      <c r="G9" s="3">
        <v>2007</v>
      </c>
      <c r="H9" s="3">
        <v>10000</v>
      </c>
      <c r="I9" s="3">
        <v>3.8</v>
      </c>
    </row>
    <row r="10" spans="1:9" x14ac:dyDescent="0.3">
      <c r="A10" s="3" t="s">
        <v>163</v>
      </c>
      <c r="B10" s="3" t="s">
        <v>3945</v>
      </c>
      <c r="C10" s="3" t="s">
        <v>1924</v>
      </c>
      <c r="D10" s="3" t="s">
        <v>1784</v>
      </c>
      <c r="E10" s="3" t="s">
        <v>3946</v>
      </c>
      <c r="F10" s="3" t="s">
        <v>3947</v>
      </c>
      <c r="G10" s="3">
        <v>2011</v>
      </c>
      <c r="H10" s="3">
        <v>12000</v>
      </c>
      <c r="I10" s="3">
        <v>3.5</v>
      </c>
    </row>
    <row r="11" spans="1:9" x14ac:dyDescent="0.3">
      <c r="A11" s="3" t="s">
        <v>84</v>
      </c>
      <c r="B11" s="3" t="s">
        <v>3948</v>
      </c>
      <c r="C11" s="3" t="s">
        <v>1783</v>
      </c>
      <c r="D11" s="3" t="s">
        <v>1784</v>
      </c>
      <c r="E11" s="3" t="s">
        <v>3946</v>
      </c>
      <c r="F11" s="3" t="s">
        <v>3949</v>
      </c>
      <c r="G11" s="3">
        <v>2014</v>
      </c>
      <c r="H11" s="3">
        <v>3000</v>
      </c>
      <c r="I11" s="3">
        <v>4.5999999999999996</v>
      </c>
    </row>
    <row r="12" spans="1:9" x14ac:dyDescent="0.3">
      <c r="A12" s="3" t="s">
        <v>43</v>
      </c>
      <c r="B12" s="3" t="s">
        <v>3950</v>
      </c>
      <c r="C12" s="3" t="s">
        <v>1844</v>
      </c>
      <c r="D12" s="3" t="s">
        <v>1784</v>
      </c>
      <c r="E12" s="3" t="s">
        <v>3946</v>
      </c>
      <c r="F12" s="3" t="s">
        <v>3951</v>
      </c>
      <c r="G12" s="3">
        <v>2019</v>
      </c>
      <c r="H12" s="3">
        <v>12000</v>
      </c>
      <c r="I12" s="3">
        <v>4.5999999999999996</v>
      </c>
    </row>
    <row r="13" spans="1:9" x14ac:dyDescent="0.3">
      <c r="A13" s="3" t="s">
        <v>209</v>
      </c>
      <c r="B13" s="3" t="s">
        <v>3952</v>
      </c>
      <c r="C13" s="3" t="s">
        <v>1849</v>
      </c>
      <c r="D13" s="3" t="s">
        <v>1850</v>
      </c>
      <c r="E13" s="3" t="s">
        <v>3946</v>
      </c>
      <c r="F13" s="3" t="s">
        <v>3942</v>
      </c>
      <c r="G13" s="3">
        <v>2011</v>
      </c>
      <c r="H13" s="3">
        <v>12000</v>
      </c>
      <c r="I13" s="3">
        <v>3.8</v>
      </c>
    </row>
    <row r="14" spans="1:9" x14ac:dyDescent="0.3">
      <c r="A14" s="3" t="s">
        <v>225</v>
      </c>
      <c r="B14" s="3" t="s">
        <v>3953</v>
      </c>
      <c r="C14" s="3" t="s">
        <v>1940</v>
      </c>
      <c r="D14" s="3" t="s">
        <v>1850</v>
      </c>
      <c r="E14" s="3" t="s">
        <v>3946</v>
      </c>
      <c r="F14" s="3" t="s">
        <v>3954</v>
      </c>
      <c r="G14" s="3">
        <v>2010</v>
      </c>
      <c r="H14" s="3">
        <v>10000</v>
      </c>
      <c r="I14" s="3">
        <v>4.4000000000000004</v>
      </c>
    </row>
    <row r="15" spans="1:9" x14ac:dyDescent="0.3">
      <c r="A15" s="3" t="s">
        <v>126</v>
      </c>
      <c r="B15" s="3" t="s">
        <v>3955</v>
      </c>
      <c r="C15" s="3" t="s">
        <v>1739</v>
      </c>
      <c r="D15" s="3" t="s">
        <v>1740</v>
      </c>
      <c r="E15" s="3" t="s">
        <v>3956</v>
      </c>
      <c r="F15" s="3" t="s">
        <v>3957</v>
      </c>
      <c r="G15" s="3">
        <v>2013</v>
      </c>
      <c r="H15" s="3">
        <v>12000</v>
      </c>
      <c r="I15" s="3">
        <v>4.4000000000000004</v>
      </c>
    </row>
    <row r="16" spans="1:9" x14ac:dyDescent="0.3">
      <c r="A16" s="3" t="s">
        <v>104</v>
      </c>
      <c r="B16" s="3" t="s">
        <v>3958</v>
      </c>
      <c r="C16" s="3" t="s">
        <v>1753</v>
      </c>
      <c r="D16" s="3" t="s">
        <v>1740</v>
      </c>
      <c r="E16" s="3" t="s">
        <v>3956</v>
      </c>
      <c r="F16" s="3" t="s">
        <v>3959</v>
      </c>
      <c r="G16" s="3">
        <v>2006</v>
      </c>
      <c r="H16" s="3">
        <v>4500</v>
      </c>
      <c r="I16" s="3">
        <v>4.5999999999999996</v>
      </c>
    </row>
    <row r="17" spans="1:9" x14ac:dyDescent="0.3">
      <c r="A17" s="3" t="s">
        <v>173</v>
      </c>
      <c r="B17" s="3" t="s">
        <v>3960</v>
      </c>
      <c r="C17" s="3" t="s">
        <v>1862</v>
      </c>
      <c r="D17" s="3" t="s">
        <v>1863</v>
      </c>
      <c r="E17" s="3" t="s">
        <v>3956</v>
      </c>
      <c r="F17" s="3" t="s">
        <v>3951</v>
      </c>
      <c r="G17" s="3">
        <v>2007</v>
      </c>
      <c r="H17" s="3">
        <v>4500</v>
      </c>
      <c r="I17" s="3">
        <v>4.7</v>
      </c>
    </row>
    <row r="18" spans="1:9" x14ac:dyDescent="0.3">
      <c r="A18" s="3" t="s">
        <v>186</v>
      </c>
      <c r="B18" s="3" t="s">
        <v>3961</v>
      </c>
      <c r="C18" s="3" t="s">
        <v>1872</v>
      </c>
      <c r="D18" s="3" t="s">
        <v>1863</v>
      </c>
      <c r="E18" s="3" t="s">
        <v>3956</v>
      </c>
      <c r="F18" s="3" t="s">
        <v>3962</v>
      </c>
      <c r="G18" s="3">
        <v>2015</v>
      </c>
      <c r="H18" s="3">
        <v>4500</v>
      </c>
      <c r="I18" s="3">
        <v>4.3</v>
      </c>
    </row>
    <row r="19" spans="1:9" x14ac:dyDescent="0.3">
      <c r="A19" s="3" t="s">
        <v>68</v>
      </c>
      <c r="B19" s="3" t="s">
        <v>3963</v>
      </c>
      <c r="C19" s="3" t="s">
        <v>1747</v>
      </c>
      <c r="D19" s="3" t="s">
        <v>1748</v>
      </c>
      <c r="E19" s="3" t="s">
        <v>3956</v>
      </c>
      <c r="F19" s="3" t="s">
        <v>3964</v>
      </c>
      <c r="G19" s="3">
        <v>2019</v>
      </c>
      <c r="H19" s="3">
        <v>4500</v>
      </c>
      <c r="I19" s="3">
        <v>3.8</v>
      </c>
    </row>
    <row r="20" spans="1:9" x14ac:dyDescent="0.3">
      <c r="A20" s="3" t="s">
        <v>304</v>
      </c>
      <c r="B20" s="3" t="s">
        <v>3965</v>
      </c>
      <c r="C20" s="3" t="s">
        <v>1731</v>
      </c>
      <c r="D20" s="3" t="s">
        <v>1732</v>
      </c>
      <c r="E20" s="3" t="s">
        <v>3956</v>
      </c>
      <c r="F20" s="3" t="s">
        <v>3966</v>
      </c>
      <c r="G20" s="3">
        <v>2013</v>
      </c>
      <c r="H20" s="3">
        <v>12000</v>
      </c>
      <c r="I20" s="3">
        <v>4.2</v>
      </c>
    </row>
    <row r="21" spans="1:9" x14ac:dyDescent="0.3">
      <c r="A21" s="3" t="s">
        <v>402</v>
      </c>
      <c r="B21" s="3" t="s">
        <v>3967</v>
      </c>
      <c r="C21" s="3" t="s">
        <v>1814</v>
      </c>
      <c r="D21" s="3" t="s">
        <v>1815</v>
      </c>
      <c r="E21" s="3" t="s">
        <v>3968</v>
      </c>
      <c r="F21" s="3" t="s">
        <v>3969</v>
      </c>
      <c r="G21" s="3">
        <v>2012</v>
      </c>
      <c r="H21" s="3">
        <v>4500</v>
      </c>
      <c r="I21" s="3">
        <v>4.0999999999999996</v>
      </c>
    </row>
    <row r="22" spans="1:9" x14ac:dyDescent="0.3">
      <c r="A22" s="3" t="s">
        <v>63</v>
      </c>
      <c r="B22" s="3" t="s">
        <v>3970</v>
      </c>
      <c r="C22" s="3" t="s">
        <v>2098</v>
      </c>
      <c r="D22" s="3" t="s">
        <v>2099</v>
      </c>
      <c r="E22" s="3" t="s">
        <v>3968</v>
      </c>
      <c r="F22" s="3" t="s">
        <v>3971</v>
      </c>
      <c r="G22" s="3">
        <v>2008</v>
      </c>
      <c r="H22" s="3">
        <v>4500</v>
      </c>
      <c r="I22" s="3">
        <v>4.3</v>
      </c>
    </row>
    <row r="23" spans="1:9" x14ac:dyDescent="0.3">
      <c r="A23" s="3" t="s">
        <v>249</v>
      </c>
      <c r="B23" s="3" t="s">
        <v>3972</v>
      </c>
      <c r="C23" s="3" t="s">
        <v>1883</v>
      </c>
      <c r="D23" s="3" t="s">
        <v>1884</v>
      </c>
      <c r="E23" s="3" t="s">
        <v>3968</v>
      </c>
      <c r="F23" s="3" t="s">
        <v>3973</v>
      </c>
      <c r="G23" s="3">
        <v>2007</v>
      </c>
      <c r="H23" s="3">
        <v>8000</v>
      </c>
      <c r="I23" s="3">
        <v>3.9</v>
      </c>
    </row>
    <row r="24" spans="1:9" x14ac:dyDescent="0.3">
      <c r="A24" s="3" t="s">
        <v>134</v>
      </c>
      <c r="B24" s="3" t="s">
        <v>3974</v>
      </c>
      <c r="C24" s="3" t="s">
        <v>1789</v>
      </c>
      <c r="D24" s="3" t="s">
        <v>1790</v>
      </c>
      <c r="E24" s="3" t="s">
        <v>3968</v>
      </c>
      <c r="F24" s="3" t="s">
        <v>3975</v>
      </c>
      <c r="G24" s="3">
        <v>2005</v>
      </c>
      <c r="H24" s="3">
        <v>12000</v>
      </c>
      <c r="I24" s="3">
        <v>4.4000000000000004</v>
      </c>
    </row>
    <row r="25" spans="1:9" x14ac:dyDescent="0.3">
      <c r="A25" s="3" t="s">
        <v>93</v>
      </c>
      <c r="B25" s="3" t="s">
        <v>3976</v>
      </c>
      <c r="C25" s="3" t="s">
        <v>1774</v>
      </c>
      <c r="D25" s="3" t="s">
        <v>1775</v>
      </c>
      <c r="E25" s="3" t="s">
        <v>3977</v>
      </c>
      <c r="F25" s="3" t="s">
        <v>3978</v>
      </c>
      <c r="G25" s="3">
        <v>2013</v>
      </c>
      <c r="H25" s="3">
        <v>12000</v>
      </c>
      <c r="I25" s="3">
        <v>3.9</v>
      </c>
    </row>
    <row r="26" spans="1:9" x14ac:dyDescent="0.3">
      <c r="A26" s="3" t="s">
        <v>73</v>
      </c>
      <c r="B26" s="3" t="s">
        <v>3979</v>
      </c>
      <c r="C26" s="3" t="s">
        <v>1902</v>
      </c>
      <c r="D26" s="3" t="s">
        <v>1775</v>
      </c>
      <c r="E26" s="3" t="s">
        <v>3977</v>
      </c>
      <c r="F26" s="3" t="s">
        <v>3980</v>
      </c>
      <c r="G26" s="3">
        <v>2019</v>
      </c>
      <c r="H26" s="3">
        <v>3000</v>
      </c>
      <c r="I26" s="3">
        <v>4.7</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41"/>
  <sheetViews>
    <sheetView workbookViewId="0">
      <pane ySplit="1" topLeftCell="A16" activePane="bottomLeft" state="frozen"/>
      <selection pane="bottomLeft" activeCell="B17" sqref="B17"/>
    </sheetView>
  </sheetViews>
  <sheetFormatPr defaultRowHeight="14.4" x14ac:dyDescent="0.3"/>
  <cols>
    <col min="1" max="1" width="11.33203125" bestFit="1" customWidth="1"/>
    <col min="2" max="2" width="13.88671875" bestFit="1" customWidth="1"/>
    <col min="3" max="3" width="19.77734375" bestFit="1" customWidth="1"/>
    <col min="4" max="4" width="13.109375" bestFit="1" customWidth="1"/>
    <col min="5" max="5" width="14.33203125" bestFit="1" customWidth="1"/>
    <col min="6" max="6" width="17.109375" bestFit="1" customWidth="1"/>
    <col min="7" max="7" width="28" bestFit="1" customWidth="1"/>
    <col min="8" max="8" width="16.77734375" bestFit="1" customWidth="1"/>
    <col min="9" max="9" width="19.6640625" bestFit="1" customWidth="1"/>
  </cols>
  <sheetData>
    <row r="1" spans="1:9" x14ac:dyDescent="0.3">
      <c r="A1" s="1" t="s">
        <v>3</v>
      </c>
      <c r="B1" s="1" t="s">
        <v>3981</v>
      </c>
      <c r="C1" s="1" t="s">
        <v>3982</v>
      </c>
      <c r="D1" s="1" t="s">
        <v>3983</v>
      </c>
      <c r="E1" s="1" t="s">
        <v>3984</v>
      </c>
      <c r="F1" s="1" t="s">
        <v>3985</v>
      </c>
      <c r="G1" s="1" t="s">
        <v>3986</v>
      </c>
      <c r="H1" s="1" t="s">
        <v>3987</v>
      </c>
      <c r="I1" s="1" t="s">
        <v>3988</v>
      </c>
    </row>
    <row r="2" spans="1:9" x14ac:dyDescent="0.3">
      <c r="A2" s="3" t="s">
        <v>256</v>
      </c>
      <c r="B2" s="3" t="s">
        <v>3989</v>
      </c>
      <c r="C2" s="3" t="s">
        <v>3990</v>
      </c>
      <c r="D2" s="3" t="s">
        <v>3991</v>
      </c>
      <c r="E2" s="3" t="s">
        <v>3992</v>
      </c>
      <c r="F2" s="3" t="s">
        <v>3993</v>
      </c>
      <c r="G2" s="5">
        <v>425000</v>
      </c>
      <c r="H2" s="3">
        <v>2022</v>
      </c>
      <c r="I2" s="3">
        <v>3</v>
      </c>
    </row>
    <row r="3" spans="1:9" x14ac:dyDescent="0.3">
      <c r="A3" s="3" t="s">
        <v>42</v>
      </c>
      <c r="B3" s="3" t="s">
        <v>3989</v>
      </c>
      <c r="C3" s="3" t="s">
        <v>3994</v>
      </c>
      <c r="D3" s="3" t="s">
        <v>3991</v>
      </c>
      <c r="E3" s="3" t="s">
        <v>3992</v>
      </c>
      <c r="F3" s="3" t="s">
        <v>3993</v>
      </c>
      <c r="G3" s="5">
        <v>650000</v>
      </c>
      <c r="H3" s="3">
        <v>2024</v>
      </c>
      <c r="I3" s="3">
        <v>3</v>
      </c>
    </row>
    <row r="4" spans="1:9" x14ac:dyDescent="0.3">
      <c r="A4" s="3" t="s">
        <v>56</v>
      </c>
      <c r="B4" s="3" t="s">
        <v>3989</v>
      </c>
      <c r="C4" s="3" t="s">
        <v>3995</v>
      </c>
      <c r="D4" s="3" t="s">
        <v>3991</v>
      </c>
      <c r="E4" s="3" t="s">
        <v>3992</v>
      </c>
      <c r="F4" s="3" t="s">
        <v>3996</v>
      </c>
      <c r="G4" s="5">
        <v>760000</v>
      </c>
      <c r="H4" s="3">
        <v>2022</v>
      </c>
      <c r="I4" s="3">
        <v>2</v>
      </c>
    </row>
    <row r="5" spans="1:9" x14ac:dyDescent="0.3">
      <c r="A5" s="3" t="s">
        <v>67</v>
      </c>
      <c r="B5" s="3" t="s">
        <v>3989</v>
      </c>
      <c r="C5" s="3" t="s">
        <v>3997</v>
      </c>
      <c r="D5" s="3" t="s">
        <v>3998</v>
      </c>
      <c r="E5" s="3" t="s">
        <v>3992</v>
      </c>
      <c r="F5" s="3" t="s">
        <v>3993</v>
      </c>
      <c r="G5" s="5">
        <v>690000</v>
      </c>
      <c r="H5" s="3">
        <v>2024</v>
      </c>
      <c r="I5" s="3">
        <v>3</v>
      </c>
    </row>
    <row r="6" spans="1:9" x14ac:dyDescent="0.3">
      <c r="A6" s="3" t="s">
        <v>27</v>
      </c>
      <c r="B6" s="3" t="s">
        <v>3989</v>
      </c>
      <c r="C6" s="3" t="s">
        <v>3999</v>
      </c>
      <c r="D6" s="3" t="s">
        <v>4000</v>
      </c>
      <c r="E6" s="3" t="s">
        <v>3992</v>
      </c>
      <c r="F6" s="3" t="s">
        <v>3996</v>
      </c>
      <c r="G6" s="5">
        <v>900000</v>
      </c>
      <c r="H6" s="3">
        <v>2022</v>
      </c>
      <c r="I6" s="3">
        <v>3</v>
      </c>
    </row>
    <row r="7" spans="1:9" x14ac:dyDescent="0.3">
      <c r="A7" s="3" t="s">
        <v>103</v>
      </c>
      <c r="B7" s="3" t="s">
        <v>3989</v>
      </c>
      <c r="C7" s="3" t="s">
        <v>4001</v>
      </c>
      <c r="D7" s="3" t="s">
        <v>4002</v>
      </c>
      <c r="E7" s="3" t="s">
        <v>4003</v>
      </c>
      <c r="F7" s="3" t="s">
        <v>3993</v>
      </c>
      <c r="G7" s="5">
        <v>900000</v>
      </c>
      <c r="H7" s="3">
        <v>2022</v>
      </c>
      <c r="I7" s="3">
        <v>3</v>
      </c>
    </row>
    <row r="8" spans="1:9" x14ac:dyDescent="0.3">
      <c r="A8" s="3" t="s">
        <v>205</v>
      </c>
      <c r="B8" s="3" t="s">
        <v>3989</v>
      </c>
      <c r="C8" s="3" t="s">
        <v>4004</v>
      </c>
      <c r="D8" s="3" t="s">
        <v>4000</v>
      </c>
      <c r="E8" s="3" t="s">
        <v>4005</v>
      </c>
      <c r="F8" s="3" t="s">
        <v>3996</v>
      </c>
      <c r="G8" s="5">
        <v>1150000</v>
      </c>
      <c r="H8" s="3">
        <v>2022</v>
      </c>
      <c r="I8" s="3">
        <v>3</v>
      </c>
    </row>
    <row r="9" spans="1:9" x14ac:dyDescent="0.3">
      <c r="A9" s="3" t="s">
        <v>108</v>
      </c>
      <c r="B9" s="3" t="s">
        <v>4006</v>
      </c>
      <c r="C9" s="3" t="s">
        <v>4007</v>
      </c>
      <c r="D9" s="3" t="s">
        <v>3991</v>
      </c>
      <c r="E9" s="3" t="s">
        <v>3992</v>
      </c>
      <c r="F9" s="3" t="s">
        <v>3993</v>
      </c>
      <c r="G9" s="5">
        <v>600000</v>
      </c>
      <c r="H9" s="3">
        <v>2023</v>
      </c>
      <c r="I9" s="3">
        <v>3</v>
      </c>
    </row>
    <row r="10" spans="1:9" x14ac:dyDescent="0.3">
      <c r="A10" s="3" t="s">
        <v>145</v>
      </c>
      <c r="B10" s="3" t="s">
        <v>4006</v>
      </c>
      <c r="C10" s="3" t="s">
        <v>4008</v>
      </c>
      <c r="D10" s="3" t="s">
        <v>3991</v>
      </c>
      <c r="E10" s="3" t="s">
        <v>3992</v>
      </c>
      <c r="F10" s="3" t="s">
        <v>3996</v>
      </c>
      <c r="G10" s="5">
        <v>780000</v>
      </c>
      <c r="H10" s="3">
        <v>2023</v>
      </c>
      <c r="I10" s="3">
        <v>2</v>
      </c>
    </row>
    <row r="11" spans="1:9" x14ac:dyDescent="0.3">
      <c r="A11" s="3" t="s">
        <v>50</v>
      </c>
      <c r="B11" s="3" t="s">
        <v>4006</v>
      </c>
      <c r="C11" s="3" t="s">
        <v>4009</v>
      </c>
      <c r="D11" s="3" t="s">
        <v>4000</v>
      </c>
      <c r="E11" s="3" t="s">
        <v>3992</v>
      </c>
      <c r="F11" s="3" t="s">
        <v>3993</v>
      </c>
      <c r="G11" s="5">
        <v>800000</v>
      </c>
      <c r="H11" s="3">
        <v>2022</v>
      </c>
      <c r="I11" s="3">
        <v>3</v>
      </c>
    </row>
    <row r="12" spans="1:9" x14ac:dyDescent="0.3">
      <c r="A12" s="3" t="s">
        <v>125</v>
      </c>
      <c r="B12" s="3" t="s">
        <v>4006</v>
      </c>
      <c r="C12" s="3" t="s">
        <v>4010</v>
      </c>
      <c r="D12" s="3" t="s">
        <v>4000</v>
      </c>
      <c r="E12" s="3" t="s">
        <v>4011</v>
      </c>
      <c r="F12" s="3" t="s">
        <v>3996</v>
      </c>
      <c r="G12" s="5">
        <v>1250000</v>
      </c>
      <c r="H12" s="3">
        <v>2024</v>
      </c>
      <c r="I12" s="3">
        <v>4</v>
      </c>
    </row>
    <row r="13" spans="1:9" x14ac:dyDescent="0.3">
      <c r="A13" s="3" t="s">
        <v>92</v>
      </c>
      <c r="B13" s="3" t="s">
        <v>4006</v>
      </c>
      <c r="C13" s="3" t="s">
        <v>4012</v>
      </c>
      <c r="D13" s="3" t="s">
        <v>3998</v>
      </c>
      <c r="E13" s="3" t="s">
        <v>3992</v>
      </c>
      <c r="F13" s="3" t="s">
        <v>3996</v>
      </c>
      <c r="G13" s="5">
        <v>1100000</v>
      </c>
      <c r="H13" s="3">
        <v>2023</v>
      </c>
      <c r="I13" s="3">
        <v>2</v>
      </c>
    </row>
    <row r="14" spans="1:9" x14ac:dyDescent="0.3">
      <c r="A14" s="3" t="s">
        <v>167</v>
      </c>
      <c r="B14" s="3" t="s">
        <v>4006</v>
      </c>
      <c r="C14" s="3" t="s">
        <v>4013</v>
      </c>
      <c r="D14" s="3" t="s">
        <v>4000</v>
      </c>
      <c r="E14" s="3" t="s">
        <v>4011</v>
      </c>
      <c r="F14" s="3" t="s">
        <v>3996</v>
      </c>
      <c r="G14" s="5">
        <v>1700000</v>
      </c>
      <c r="H14" s="3">
        <v>2024</v>
      </c>
      <c r="I14" s="3">
        <v>2</v>
      </c>
    </row>
    <row r="15" spans="1:9" x14ac:dyDescent="0.3">
      <c r="A15" s="3" t="s">
        <v>81</v>
      </c>
      <c r="B15" s="3" t="s">
        <v>4014</v>
      </c>
      <c r="C15" s="3" t="s">
        <v>4015</v>
      </c>
      <c r="D15" s="3" t="s">
        <v>3991</v>
      </c>
      <c r="E15" s="3" t="s">
        <v>3992</v>
      </c>
      <c r="F15" s="3" t="s">
        <v>3993</v>
      </c>
      <c r="G15" s="5">
        <v>570000</v>
      </c>
      <c r="H15" s="3">
        <v>2022</v>
      </c>
      <c r="I15" s="3">
        <v>3</v>
      </c>
    </row>
    <row r="16" spans="1:9" x14ac:dyDescent="0.3">
      <c r="A16" s="3" t="s">
        <v>36</v>
      </c>
      <c r="B16" s="3" t="s">
        <v>4014</v>
      </c>
      <c r="C16" s="3" t="s">
        <v>4016</v>
      </c>
      <c r="D16" s="3" t="s">
        <v>4000</v>
      </c>
      <c r="E16" s="3" t="s">
        <v>3992</v>
      </c>
      <c r="F16" s="3" t="s">
        <v>3993</v>
      </c>
      <c r="G16" s="5">
        <v>650000</v>
      </c>
      <c r="H16" s="3">
        <v>2021</v>
      </c>
      <c r="I16" s="3">
        <v>3</v>
      </c>
    </row>
    <row r="17" spans="1:9" x14ac:dyDescent="0.3">
      <c r="A17" s="3" t="s">
        <v>138</v>
      </c>
      <c r="B17" s="3" t="s">
        <v>4014</v>
      </c>
      <c r="C17" s="3" t="s">
        <v>4017</v>
      </c>
      <c r="D17" s="3" t="s">
        <v>4000</v>
      </c>
      <c r="E17" s="3" t="s">
        <v>4011</v>
      </c>
      <c r="F17" s="3" t="s">
        <v>3993</v>
      </c>
      <c r="G17" s="5">
        <v>950000</v>
      </c>
      <c r="H17" s="3">
        <v>2023</v>
      </c>
      <c r="I17" s="3">
        <v>3</v>
      </c>
    </row>
    <row r="18" spans="1:9" x14ac:dyDescent="0.3">
      <c r="A18" s="3" t="s">
        <v>274</v>
      </c>
      <c r="B18" s="3" t="s">
        <v>4014</v>
      </c>
      <c r="C18" s="3" t="s">
        <v>4018</v>
      </c>
      <c r="D18" s="3" t="s">
        <v>4000</v>
      </c>
      <c r="E18" s="3" t="s">
        <v>4011</v>
      </c>
      <c r="F18" s="3" t="s">
        <v>3996</v>
      </c>
      <c r="G18" s="5">
        <v>1550000</v>
      </c>
      <c r="H18" s="3">
        <v>2023</v>
      </c>
      <c r="I18" s="3">
        <v>2</v>
      </c>
    </row>
    <row r="19" spans="1:9" x14ac:dyDescent="0.3">
      <c r="A19" s="3" t="s">
        <v>179</v>
      </c>
      <c r="B19" s="3" t="s">
        <v>4014</v>
      </c>
      <c r="C19" s="3" t="s">
        <v>4019</v>
      </c>
      <c r="D19" s="3" t="s">
        <v>4000</v>
      </c>
      <c r="E19" s="3" t="s">
        <v>4020</v>
      </c>
      <c r="F19" s="3" t="s">
        <v>3996</v>
      </c>
      <c r="G19" s="5">
        <v>1450000</v>
      </c>
      <c r="H19" s="3">
        <v>2023</v>
      </c>
      <c r="I19" s="3">
        <v>3</v>
      </c>
    </row>
    <row r="20" spans="1:9" x14ac:dyDescent="0.3">
      <c r="A20" s="3" t="s">
        <v>326</v>
      </c>
      <c r="B20" s="3" t="s">
        <v>4014</v>
      </c>
      <c r="C20" s="3" t="s">
        <v>4021</v>
      </c>
      <c r="D20" s="3" t="s">
        <v>3991</v>
      </c>
      <c r="E20" s="3" t="s">
        <v>4020</v>
      </c>
      <c r="F20" s="3" t="s">
        <v>3996</v>
      </c>
      <c r="G20" s="5">
        <v>800000</v>
      </c>
      <c r="H20" s="3">
        <v>2022</v>
      </c>
      <c r="I20" s="3">
        <v>2</v>
      </c>
    </row>
    <row r="21" spans="1:9" x14ac:dyDescent="0.3">
      <c r="A21" s="3" t="s">
        <v>283</v>
      </c>
      <c r="B21" s="3" t="s">
        <v>4022</v>
      </c>
      <c r="C21" s="3" t="s">
        <v>4023</v>
      </c>
      <c r="D21" s="3" t="s">
        <v>4000</v>
      </c>
      <c r="E21" s="3" t="s">
        <v>4011</v>
      </c>
      <c r="F21" s="3" t="s">
        <v>3993</v>
      </c>
      <c r="G21" s="5">
        <v>1250000</v>
      </c>
      <c r="H21" s="3">
        <v>2020</v>
      </c>
      <c r="I21" s="3">
        <v>2</v>
      </c>
    </row>
    <row r="22" spans="1:9" x14ac:dyDescent="0.3">
      <c r="A22" s="3" t="s">
        <v>379</v>
      </c>
      <c r="B22" s="3" t="s">
        <v>4022</v>
      </c>
      <c r="C22" s="3" t="s">
        <v>4024</v>
      </c>
      <c r="D22" s="3" t="s">
        <v>4000</v>
      </c>
      <c r="E22" s="3" t="s">
        <v>4011</v>
      </c>
      <c r="F22" s="3" t="s">
        <v>3996</v>
      </c>
      <c r="G22" s="5">
        <v>1500000</v>
      </c>
      <c r="H22" s="3">
        <v>2022</v>
      </c>
      <c r="I22" s="3">
        <v>4</v>
      </c>
    </row>
    <row r="23" spans="1:9" x14ac:dyDescent="0.3">
      <c r="A23" s="3" t="s">
        <v>395</v>
      </c>
      <c r="B23" s="3" t="s">
        <v>4022</v>
      </c>
      <c r="C23" s="3" t="s">
        <v>4025</v>
      </c>
      <c r="D23" s="3" t="s">
        <v>4000</v>
      </c>
      <c r="E23" s="3" t="s">
        <v>4011</v>
      </c>
      <c r="F23" s="3" t="s">
        <v>3996</v>
      </c>
      <c r="G23" s="5">
        <v>1700000</v>
      </c>
      <c r="H23" s="3">
        <v>2021</v>
      </c>
      <c r="I23" s="3">
        <v>2</v>
      </c>
    </row>
    <row r="24" spans="1:9" x14ac:dyDescent="0.3">
      <c r="A24" s="3" t="s">
        <v>232</v>
      </c>
      <c r="B24" s="3" t="s">
        <v>4022</v>
      </c>
      <c r="C24" s="3" t="s">
        <v>4026</v>
      </c>
      <c r="D24" s="3" t="s">
        <v>4000</v>
      </c>
      <c r="E24" s="3" t="s">
        <v>3992</v>
      </c>
      <c r="F24" s="3" t="s">
        <v>3993</v>
      </c>
      <c r="G24" s="5">
        <v>900000</v>
      </c>
      <c r="H24" s="3">
        <v>2024</v>
      </c>
      <c r="I24" s="3">
        <v>3</v>
      </c>
    </row>
    <row r="25" spans="1:9" x14ac:dyDescent="0.3">
      <c r="A25" s="3" t="s">
        <v>16</v>
      </c>
      <c r="B25" s="3" t="s">
        <v>4022</v>
      </c>
      <c r="C25" s="3" t="s">
        <v>4027</v>
      </c>
      <c r="D25" s="3" t="s">
        <v>4000</v>
      </c>
      <c r="E25" s="3" t="s">
        <v>4011</v>
      </c>
      <c r="F25" s="3" t="s">
        <v>3993</v>
      </c>
      <c r="G25" s="5">
        <v>1000000</v>
      </c>
      <c r="H25" s="3">
        <v>2019</v>
      </c>
      <c r="I25" s="3">
        <v>3</v>
      </c>
    </row>
    <row r="26" spans="1:9" x14ac:dyDescent="0.3">
      <c r="A26" s="3" t="s">
        <v>4028</v>
      </c>
      <c r="B26" s="3" t="s">
        <v>4029</v>
      </c>
      <c r="C26" s="3" t="s">
        <v>4030</v>
      </c>
      <c r="D26" s="3" t="s">
        <v>4002</v>
      </c>
      <c r="E26" s="3" t="s">
        <v>4011</v>
      </c>
      <c r="F26" s="3" t="s">
        <v>3993</v>
      </c>
      <c r="G26" s="5">
        <v>2000000</v>
      </c>
      <c r="H26" s="3">
        <v>2016</v>
      </c>
      <c r="I26" s="3">
        <v>5</v>
      </c>
    </row>
    <row r="27" spans="1:9" x14ac:dyDescent="0.3">
      <c r="A27" s="3" t="s">
        <v>1570</v>
      </c>
      <c r="B27" s="3" t="s">
        <v>4029</v>
      </c>
      <c r="C27" s="3" t="s">
        <v>4031</v>
      </c>
      <c r="D27" s="3" t="s">
        <v>4000</v>
      </c>
      <c r="E27" s="3" t="s">
        <v>4011</v>
      </c>
      <c r="F27" s="3" t="s">
        <v>3996</v>
      </c>
      <c r="G27" s="5">
        <v>3600000</v>
      </c>
      <c r="H27" s="3">
        <v>2016</v>
      </c>
      <c r="I27" s="3">
        <v>5</v>
      </c>
    </row>
    <row r="28" spans="1:9" x14ac:dyDescent="0.3">
      <c r="A28" s="3" t="s">
        <v>280</v>
      </c>
      <c r="B28" s="3" t="s">
        <v>4029</v>
      </c>
      <c r="C28" s="3" t="s">
        <v>4032</v>
      </c>
      <c r="D28" s="3" t="s">
        <v>4000</v>
      </c>
      <c r="E28" s="3" t="s">
        <v>4005</v>
      </c>
      <c r="F28" s="3" t="s">
        <v>3996</v>
      </c>
      <c r="G28" s="5">
        <v>1350000</v>
      </c>
      <c r="H28" s="3">
        <v>2022</v>
      </c>
      <c r="I28" s="3">
        <v>5</v>
      </c>
    </row>
    <row r="29" spans="1:9" x14ac:dyDescent="0.3">
      <c r="A29" s="3" t="s">
        <v>62</v>
      </c>
      <c r="B29" s="3" t="s">
        <v>4033</v>
      </c>
      <c r="C29" s="3" t="s">
        <v>1720</v>
      </c>
      <c r="D29" s="3" t="s">
        <v>3998</v>
      </c>
      <c r="E29" s="3" t="s">
        <v>3992</v>
      </c>
      <c r="F29" s="3" t="s">
        <v>3996</v>
      </c>
      <c r="G29" s="5">
        <v>1250000</v>
      </c>
      <c r="H29" s="3">
        <v>2023</v>
      </c>
      <c r="I29" s="3">
        <v>4</v>
      </c>
    </row>
    <row r="30" spans="1:9" x14ac:dyDescent="0.3">
      <c r="A30" s="3" t="s">
        <v>153</v>
      </c>
      <c r="B30" s="3" t="s">
        <v>4033</v>
      </c>
      <c r="C30" s="3" t="s">
        <v>4034</v>
      </c>
      <c r="D30" s="3" t="s">
        <v>3998</v>
      </c>
      <c r="E30" s="3" t="s">
        <v>3992</v>
      </c>
      <c r="F30" s="3" t="s">
        <v>3993</v>
      </c>
      <c r="G30" s="5">
        <v>800000</v>
      </c>
      <c r="H30" s="3">
        <v>2024</v>
      </c>
      <c r="I30" s="3">
        <v>3</v>
      </c>
    </row>
    <row r="31" spans="1:9" x14ac:dyDescent="0.3">
      <c r="A31" s="3" t="s">
        <v>332</v>
      </c>
      <c r="B31" s="3" t="s">
        <v>4035</v>
      </c>
      <c r="C31" s="3" t="s">
        <v>4036</v>
      </c>
      <c r="D31" s="3" t="s">
        <v>4000</v>
      </c>
      <c r="E31" s="3" t="s">
        <v>3992</v>
      </c>
      <c r="F31" s="3" t="s">
        <v>3996</v>
      </c>
      <c r="G31" s="5">
        <v>1350000</v>
      </c>
      <c r="H31" s="3">
        <v>2023</v>
      </c>
      <c r="I31" s="3">
        <v>3</v>
      </c>
    </row>
    <row r="32" spans="1:9" x14ac:dyDescent="0.3">
      <c r="A32" s="3" t="s">
        <v>213</v>
      </c>
      <c r="B32" s="3" t="s">
        <v>4035</v>
      </c>
      <c r="C32" s="3" t="s">
        <v>4037</v>
      </c>
      <c r="D32" s="3" t="s">
        <v>4000</v>
      </c>
      <c r="E32" s="3" t="s">
        <v>4011</v>
      </c>
      <c r="F32" s="3" t="s">
        <v>3993</v>
      </c>
      <c r="G32" s="5">
        <v>950000</v>
      </c>
      <c r="H32" s="3">
        <v>2024</v>
      </c>
      <c r="I32" s="3">
        <v>4</v>
      </c>
    </row>
    <row r="33" spans="1:9" x14ac:dyDescent="0.3">
      <c r="A33" s="3" t="s">
        <v>117</v>
      </c>
      <c r="B33" s="3" t="s">
        <v>4035</v>
      </c>
      <c r="C33" s="3" t="s">
        <v>4038</v>
      </c>
      <c r="D33" s="3" t="s">
        <v>4002</v>
      </c>
      <c r="E33" s="3" t="s">
        <v>4011</v>
      </c>
      <c r="F33" s="3" t="s">
        <v>3993</v>
      </c>
      <c r="G33" s="5">
        <v>1200000</v>
      </c>
      <c r="H33" s="3">
        <v>2022</v>
      </c>
      <c r="I33" s="3">
        <v>3</v>
      </c>
    </row>
    <row r="34" spans="1:9" x14ac:dyDescent="0.3">
      <c r="A34" s="3" t="s">
        <v>133</v>
      </c>
      <c r="B34" s="3" t="s">
        <v>4039</v>
      </c>
      <c r="C34" s="3" t="s">
        <v>4040</v>
      </c>
      <c r="D34" s="3" t="s">
        <v>3998</v>
      </c>
      <c r="E34" s="3" t="s">
        <v>3992</v>
      </c>
      <c r="F34" s="3" t="s">
        <v>3996</v>
      </c>
      <c r="G34" s="5">
        <v>1300000</v>
      </c>
      <c r="H34" s="3">
        <v>2022</v>
      </c>
      <c r="I34" s="3">
        <v>3</v>
      </c>
    </row>
    <row r="35" spans="1:9" x14ac:dyDescent="0.3">
      <c r="A35" s="3" t="s">
        <v>99</v>
      </c>
      <c r="B35" s="3" t="s">
        <v>4041</v>
      </c>
      <c r="C35" s="3" t="s">
        <v>4042</v>
      </c>
      <c r="D35" s="3" t="s">
        <v>3998</v>
      </c>
      <c r="E35" s="3" t="s">
        <v>3992</v>
      </c>
      <c r="F35" s="3" t="s">
        <v>3996</v>
      </c>
      <c r="G35" s="5">
        <v>1350000</v>
      </c>
      <c r="H35" s="3">
        <v>2022</v>
      </c>
      <c r="I35" s="3">
        <v>3</v>
      </c>
    </row>
    <row r="36" spans="1:9" x14ac:dyDescent="0.3">
      <c r="A36" s="3" t="s">
        <v>303</v>
      </c>
      <c r="B36" s="3" t="s">
        <v>4043</v>
      </c>
      <c r="C36" s="3" t="s">
        <v>4044</v>
      </c>
      <c r="D36" s="3" t="s">
        <v>4000</v>
      </c>
      <c r="E36" s="3" t="s">
        <v>3992</v>
      </c>
      <c r="F36" s="3" t="s">
        <v>3996</v>
      </c>
      <c r="G36" s="5">
        <v>1600000</v>
      </c>
      <c r="H36" s="3">
        <v>2019</v>
      </c>
      <c r="I36" s="3">
        <v>4</v>
      </c>
    </row>
    <row r="37" spans="1:9" x14ac:dyDescent="0.3">
      <c r="A37" s="3" t="s">
        <v>544</v>
      </c>
      <c r="B37" s="3" t="s">
        <v>4043</v>
      </c>
      <c r="C37" s="3" t="s">
        <v>4045</v>
      </c>
      <c r="D37" s="3" t="s">
        <v>4002</v>
      </c>
      <c r="E37" s="3" t="s">
        <v>4020</v>
      </c>
      <c r="F37" s="3" t="s">
        <v>3996</v>
      </c>
      <c r="G37" s="5">
        <v>1400000</v>
      </c>
      <c r="H37" s="3">
        <v>2024</v>
      </c>
      <c r="I37" s="3">
        <v>3</v>
      </c>
    </row>
    <row r="38" spans="1:9" x14ac:dyDescent="0.3">
      <c r="A38" s="3" t="s">
        <v>195</v>
      </c>
      <c r="B38" s="3" t="s">
        <v>4046</v>
      </c>
      <c r="C38" s="3" t="s">
        <v>4047</v>
      </c>
      <c r="D38" s="3" t="s">
        <v>4000</v>
      </c>
      <c r="E38" s="3" t="s">
        <v>3992</v>
      </c>
      <c r="F38" s="3" t="s">
        <v>3993</v>
      </c>
      <c r="G38" s="5">
        <v>700000</v>
      </c>
      <c r="H38" s="3">
        <v>2021</v>
      </c>
      <c r="I38" s="3">
        <v>4</v>
      </c>
    </row>
    <row r="39" spans="1:9" x14ac:dyDescent="0.3">
      <c r="A39" s="3" t="s">
        <v>4048</v>
      </c>
      <c r="B39" s="3" t="s">
        <v>4049</v>
      </c>
      <c r="C39" s="3" t="s">
        <v>4050</v>
      </c>
      <c r="D39" s="3" t="s">
        <v>4051</v>
      </c>
      <c r="E39" s="3" t="s">
        <v>3992</v>
      </c>
      <c r="F39" s="3" t="s">
        <v>3996</v>
      </c>
      <c r="G39" s="5">
        <v>5900000</v>
      </c>
      <c r="H39" s="3">
        <v>2019</v>
      </c>
      <c r="I39" s="3">
        <v>5</v>
      </c>
    </row>
    <row r="40" spans="1:9" x14ac:dyDescent="0.3">
      <c r="A40" s="3" t="s">
        <v>1528</v>
      </c>
      <c r="B40" s="3" t="s">
        <v>4052</v>
      </c>
      <c r="C40" s="3" t="s">
        <v>4053</v>
      </c>
      <c r="D40" s="3" t="s">
        <v>4051</v>
      </c>
      <c r="E40" s="3" t="s">
        <v>3992</v>
      </c>
      <c r="F40" s="3" t="s">
        <v>3996</v>
      </c>
      <c r="G40" s="5">
        <v>6200000</v>
      </c>
      <c r="H40" s="3">
        <v>2022</v>
      </c>
      <c r="I40" s="3">
        <v>5</v>
      </c>
    </row>
    <row r="41" spans="1:9" x14ac:dyDescent="0.3">
      <c r="A41" s="3" t="s">
        <v>310</v>
      </c>
      <c r="B41" s="3" t="s">
        <v>4054</v>
      </c>
      <c r="C41" s="3" t="s">
        <v>4055</v>
      </c>
      <c r="D41" s="3" t="s">
        <v>4056</v>
      </c>
      <c r="E41" s="3" t="s">
        <v>3992</v>
      </c>
      <c r="F41" s="3" t="s">
        <v>3996</v>
      </c>
      <c r="G41" s="5">
        <v>5400000</v>
      </c>
      <c r="H41" s="3">
        <v>2022</v>
      </c>
      <c r="I41" s="3">
        <v>5</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79"/>
  <sheetViews>
    <sheetView workbookViewId="0">
      <pane ySplit="1" topLeftCell="A2" activePane="bottomLeft" state="frozen"/>
      <selection pane="bottomLeft" activeCell="L1" sqref="L1:M4"/>
    </sheetView>
  </sheetViews>
  <sheetFormatPr defaultRowHeight="14.4" x14ac:dyDescent="0.3"/>
  <cols>
    <col min="1" max="1" width="19.109375" bestFit="1" customWidth="1"/>
    <col min="2" max="2" width="22.33203125" bestFit="1" customWidth="1"/>
    <col min="3" max="3" width="11.88671875" bestFit="1" customWidth="1"/>
    <col min="4" max="4" width="11.88671875" customWidth="1"/>
    <col min="5" max="5" width="13.77734375" bestFit="1" customWidth="1"/>
    <col min="6" max="6" width="16.77734375" bestFit="1" customWidth="1"/>
    <col min="7" max="7" width="24.77734375" bestFit="1" customWidth="1"/>
    <col min="12" max="12" width="12.5546875" bestFit="1" customWidth="1"/>
    <col min="13" max="13" width="16.44140625" bestFit="1" customWidth="1"/>
    <col min="14" max="14" width="10.77734375" bestFit="1" customWidth="1"/>
    <col min="15" max="15" width="17.88671875" bestFit="1" customWidth="1"/>
    <col min="16" max="16" width="12.44140625" bestFit="1" customWidth="1"/>
    <col min="17" max="17" width="15.21875" bestFit="1" customWidth="1"/>
    <col min="18" max="18" width="14.109375" bestFit="1" customWidth="1"/>
    <col min="19" max="19" width="16.88671875" bestFit="1" customWidth="1"/>
    <col min="20" max="20" width="12.33203125" bestFit="1" customWidth="1"/>
    <col min="21" max="21" width="15.109375" bestFit="1" customWidth="1"/>
    <col min="22" max="22" width="15.77734375" bestFit="1" customWidth="1"/>
    <col min="23" max="23" width="18.5546875" bestFit="1" customWidth="1"/>
    <col min="24" max="24" width="11.109375" bestFit="1" customWidth="1"/>
    <col min="25" max="25" width="13.88671875" bestFit="1" customWidth="1"/>
    <col min="26" max="26" width="13.44140625" bestFit="1" customWidth="1"/>
    <col min="27" max="27" width="16.21875" bestFit="1" customWidth="1"/>
    <col min="28" max="28" width="12" bestFit="1" customWidth="1"/>
    <col min="29" max="29" width="14.77734375" bestFit="1" customWidth="1"/>
    <col min="30" max="30" width="13.44140625" bestFit="1" customWidth="1"/>
    <col min="31" max="31" width="16.21875" bestFit="1" customWidth="1"/>
    <col min="32" max="32" width="13.6640625" bestFit="1" customWidth="1"/>
    <col min="33" max="33" width="16.44140625" bestFit="1" customWidth="1"/>
    <col min="34" max="34" width="12.77734375" bestFit="1" customWidth="1"/>
    <col min="35" max="35" width="15.5546875" bestFit="1" customWidth="1"/>
    <col min="36" max="36" width="11.33203125" bestFit="1" customWidth="1"/>
    <col min="37" max="37" width="14.109375" bestFit="1" customWidth="1"/>
    <col min="38" max="38" width="14.21875" bestFit="1" customWidth="1"/>
    <col min="39" max="39" width="17" bestFit="1" customWidth="1"/>
    <col min="40" max="40" width="12.21875" bestFit="1" customWidth="1"/>
    <col min="41" max="41" width="15" bestFit="1" customWidth="1"/>
    <col min="42" max="42" width="13.6640625" bestFit="1" customWidth="1"/>
    <col min="43" max="43" width="16.44140625" bestFit="1" customWidth="1"/>
    <col min="44" max="44" width="11.6640625" bestFit="1" customWidth="1"/>
    <col min="45" max="45" width="14.44140625" bestFit="1" customWidth="1"/>
    <col min="46" max="46" width="11.44140625" bestFit="1" customWidth="1"/>
    <col min="47" max="47" width="14.21875" bestFit="1" customWidth="1"/>
    <col min="48" max="48" width="12.5546875" bestFit="1" customWidth="1"/>
    <col min="49" max="49" width="15.33203125" bestFit="1" customWidth="1"/>
    <col min="50" max="50" width="12.6640625" bestFit="1" customWidth="1"/>
    <col min="51" max="51" width="15.44140625" bestFit="1" customWidth="1"/>
    <col min="52" max="52" width="14" bestFit="1" customWidth="1"/>
    <col min="53" max="53" width="16.77734375" bestFit="1" customWidth="1"/>
    <col min="54" max="54" width="14.88671875" bestFit="1" customWidth="1"/>
    <col min="55" max="55" width="17.77734375" bestFit="1" customWidth="1"/>
    <col min="56" max="56" width="10.5546875" bestFit="1" customWidth="1"/>
    <col min="57" max="57" width="13.33203125" bestFit="1" customWidth="1"/>
    <col min="58" max="58" width="13.44140625" bestFit="1" customWidth="1"/>
    <col min="59" max="59" width="16.21875" bestFit="1" customWidth="1"/>
    <col min="60" max="60" width="11.5546875" bestFit="1" customWidth="1"/>
    <col min="61" max="61" width="14.33203125" bestFit="1" customWidth="1"/>
    <col min="62" max="62" width="12.33203125" bestFit="1" customWidth="1"/>
    <col min="63" max="63" width="15.109375" bestFit="1" customWidth="1"/>
    <col min="64" max="64" width="13.88671875" bestFit="1" customWidth="1"/>
    <col min="65" max="65" width="16.6640625" bestFit="1" customWidth="1"/>
    <col min="66" max="66" width="11.44140625" bestFit="1" customWidth="1"/>
    <col min="67" max="67" width="14.21875" bestFit="1" customWidth="1"/>
    <col min="68" max="68" width="14" bestFit="1" customWidth="1"/>
    <col min="69" max="69" width="16.77734375" bestFit="1" customWidth="1"/>
    <col min="70" max="70" width="12.109375" bestFit="1" customWidth="1"/>
    <col min="71" max="71" width="14.88671875" bestFit="1" customWidth="1"/>
    <col min="72" max="72" width="12.44140625" bestFit="1" customWidth="1"/>
    <col min="73" max="73" width="15.21875" bestFit="1" customWidth="1"/>
    <col min="74" max="74" width="12.5546875" bestFit="1" customWidth="1"/>
    <col min="75" max="75" width="15.33203125" bestFit="1" customWidth="1"/>
    <col min="76" max="76" width="12.77734375" bestFit="1" customWidth="1"/>
    <col min="77" max="77" width="15.5546875" bestFit="1" customWidth="1"/>
    <col min="78" max="78" width="12.88671875" bestFit="1" customWidth="1"/>
    <col min="79" max="79" width="15.6640625" bestFit="1" customWidth="1"/>
    <col min="80" max="80" width="12.5546875" bestFit="1" customWidth="1"/>
    <col min="81" max="81" width="15.33203125" bestFit="1" customWidth="1"/>
    <col min="82" max="82" width="14.109375" bestFit="1" customWidth="1"/>
    <col min="83" max="83" width="16.88671875" bestFit="1" customWidth="1"/>
    <col min="84" max="84" width="12" bestFit="1" customWidth="1"/>
    <col min="85" max="85" width="14.77734375" bestFit="1" customWidth="1"/>
    <col min="86" max="86" width="12.77734375" bestFit="1" customWidth="1"/>
    <col min="87" max="87" width="15.5546875" bestFit="1" customWidth="1"/>
    <col min="88" max="88" width="13.6640625" bestFit="1" customWidth="1"/>
    <col min="89" max="89" width="16.44140625" bestFit="1" customWidth="1"/>
    <col min="90" max="90" width="11.33203125" bestFit="1" customWidth="1"/>
    <col min="91" max="91" width="14.109375" bestFit="1" customWidth="1"/>
    <col min="92" max="92" width="14.5546875" bestFit="1" customWidth="1"/>
    <col min="93" max="93" width="17.44140625" bestFit="1" customWidth="1"/>
    <col min="94" max="94" width="10.44140625" bestFit="1" customWidth="1"/>
    <col min="95" max="95" width="13.21875" bestFit="1" customWidth="1"/>
    <col min="96" max="96" width="11.33203125" bestFit="1" customWidth="1"/>
    <col min="97" max="97" width="14.109375" bestFit="1" customWidth="1"/>
    <col min="98" max="98" width="11.77734375" bestFit="1" customWidth="1"/>
    <col min="99" max="99" width="14.5546875" bestFit="1" customWidth="1"/>
    <col min="100" max="100" width="13.44140625" bestFit="1" customWidth="1"/>
    <col min="101" max="101" width="16.21875" bestFit="1" customWidth="1"/>
    <col min="102" max="102" width="11.6640625" bestFit="1" customWidth="1"/>
    <col min="103" max="103" width="14.44140625" bestFit="1" customWidth="1"/>
    <col min="104" max="104" width="12.33203125" bestFit="1" customWidth="1"/>
    <col min="105" max="105" width="15.109375" bestFit="1" customWidth="1"/>
    <col min="106" max="106" width="14.33203125" bestFit="1" customWidth="1"/>
    <col min="107" max="107" width="17.21875" bestFit="1" customWidth="1"/>
    <col min="108" max="108" width="11.44140625" bestFit="1" customWidth="1"/>
    <col min="109" max="109" width="14.21875" bestFit="1" customWidth="1"/>
    <col min="110" max="110" width="17.5546875" bestFit="1" customWidth="1"/>
    <col min="111" max="111" width="20.33203125" bestFit="1" customWidth="1"/>
    <col min="112" max="112" width="15.5546875" bestFit="1" customWidth="1"/>
    <col min="113" max="113" width="18.33203125" bestFit="1" customWidth="1"/>
    <col min="114" max="114" width="15.88671875" bestFit="1" customWidth="1"/>
    <col min="115" max="115" width="18.6640625" bestFit="1" customWidth="1"/>
    <col min="116" max="116" width="11.88671875" bestFit="1" customWidth="1"/>
    <col min="117" max="117" width="14.6640625" bestFit="1" customWidth="1"/>
    <col min="118" max="118" width="15.6640625" bestFit="1" customWidth="1"/>
    <col min="119" max="119" width="18.44140625" bestFit="1" customWidth="1"/>
    <col min="120" max="120" width="13.33203125" bestFit="1" customWidth="1"/>
    <col min="121" max="121" width="16.109375" bestFit="1" customWidth="1"/>
    <col min="122" max="122" width="12.21875" bestFit="1" customWidth="1"/>
    <col min="123" max="123" width="15" bestFit="1" customWidth="1"/>
    <col min="124" max="124" width="13.88671875" bestFit="1" customWidth="1"/>
    <col min="125" max="125" width="16.6640625" bestFit="1" customWidth="1"/>
    <col min="126" max="126" width="12.5546875" bestFit="1" customWidth="1"/>
    <col min="127" max="127" width="15.33203125" bestFit="1" customWidth="1"/>
    <col min="128" max="128" width="12.33203125" bestFit="1" customWidth="1"/>
    <col min="129" max="129" width="15.109375" bestFit="1" customWidth="1"/>
    <col min="130" max="130" width="12.5546875" bestFit="1" customWidth="1"/>
    <col min="131" max="131" width="15.33203125" bestFit="1" customWidth="1"/>
    <col min="132" max="132" width="14.77734375" bestFit="1" customWidth="1"/>
    <col min="133" max="133" width="17.6640625" bestFit="1" customWidth="1"/>
    <col min="134" max="134" width="11.5546875" bestFit="1" customWidth="1"/>
    <col min="135" max="135" width="14.33203125" bestFit="1" customWidth="1"/>
    <col min="136" max="136" width="16.44140625" bestFit="1" customWidth="1"/>
    <col min="137" max="137" width="19.21875" bestFit="1" customWidth="1"/>
    <col min="138" max="138" width="12.5546875" bestFit="1" customWidth="1"/>
    <col min="139" max="139" width="15.33203125" bestFit="1" customWidth="1"/>
    <col min="140" max="140" width="13.6640625" bestFit="1" customWidth="1"/>
    <col min="141" max="141" width="16.44140625" bestFit="1" customWidth="1"/>
    <col min="142" max="142" width="11.109375" bestFit="1" customWidth="1"/>
    <col min="143" max="143" width="13.88671875" bestFit="1" customWidth="1"/>
    <col min="144" max="144" width="11.33203125" bestFit="1" customWidth="1"/>
    <col min="145" max="145" width="14.109375" bestFit="1" customWidth="1"/>
    <col min="146" max="146" width="13.6640625" bestFit="1" customWidth="1"/>
    <col min="147" max="147" width="16.44140625" bestFit="1" customWidth="1"/>
    <col min="148" max="148" width="11.33203125" bestFit="1" customWidth="1"/>
    <col min="149" max="149" width="14.109375" bestFit="1" customWidth="1"/>
    <col min="150" max="150" width="10.5546875" bestFit="1" customWidth="1"/>
    <col min="151" max="151" width="13.33203125" bestFit="1" customWidth="1"/>
    <col min="152" max="152" width="11.5546875" bestFit="1" customWidth="1"/>
    <col min="153" max="153" width="14.33203125" bestFit="1" customWidth="1"/>
    <col min="154" max="154" width="13.77734375" bestFit="1" customWidth="1"/>
    <col min="155" max="155" width="16.5546875" bestFit="1" customWidth="1"/>
    <col min="156" max="156" width="12" bestFit="1" customWidth="1"/>
    <col min="157" max="157" width="14.77734375" bestFit="1" customWidth="1"/>
    <col min="158" max="158" width="10.77734375" bestFit="1" customWidth="1"/>
  </cols>
  <sheetData>
    <row r="1" spans="1:9" x14ac:dyDescent="0.3">
      <c r="A1" s="1" t="s">
        <v>5</v>
      </c>
      <c r="B1" s="1" t="s">
        <v>4057</v>
      </c>
      <c r="C1" s="1" t="s">
        <v>1718</v>
      </c>
      <c r="D1" s="10" t="s">
        <v>3923</v>
      </c>
      <c r="E1" s="1" t="s">
        <v>4</v>
      </c>
      <c r="F1" s="1" t="s">
        <v>4058</v>
      </c>
      <c r="G1" s="1" t="s">
        <v>4059</v>
      </c>
      <c r="H1" s="24" t="s">
        <v>4676</v>
      </c>
      <c r="I1" s="24" t="s">
        <v>4677</v>
      </c>
    </row>
    <row r="2" spans="1:9" x14ac:dyDescent="0.3">
      <c r="A2" s="3" t="s">
        <v>574</v>
      </c>
      <c r="B2" s="3" t="s">
        <v>4060</v>
      </c>
      <c r="C2" s="3" t="s">
        <v>1746</v>
      </c>
      <c r="D2" s="3" t="str">
        <f>_xlfn.XLOOKUP(SalesPerson[[#This Row],[Salesperson_Name]],Sales!$AG:$AG,Sales!$AA:$AA,"NA",0)</f>
        <v>North</v>
      </c>
      <c r="E2" s="3" t="s">
        <v>37</v>
      </c>
      <c r="F2" s="4">
        <v>43507</v>
      </c>
      <c r="G2" s="3">
        <v>4</v>
      </c>
      <c r="H2" s="3">
        <f>COUNTIFS(Sales!$AG:$AG,Salespersons!$B:$B,Sales!$F:$F,"Delivered")</f>
        <v>10</v>
      </c>
      <c r="I2" s="3" t="str">
        <f>IF(SalesPerson[[#This Row],[Column1]]&gt;=SalesPerson[[#This Row],[Monthly_Target_Units]],"True","False")</f>
        <v>True</v>
      </c>
    </row>
    <row r="3" spans="1:9" x14ac:dyDescent="0.3">
      <c r="A3" s="3" t="s">
        <v>38</v>
      </c>
      <c r="B3" s="3" t="s">
        <v>4061</v>
      </c>
      <c r="C3" s="3" t="s">
        <v>1730</v>
      </c>
      <c r="D3" s="3" t="str">
        <f>_xlfn.XLOOKUP(SalesPerson[[#This Row],[Salesperson_Name]],Sales!$AG:$AG,Sales!$AA:$AA,"NA",0)</f>
        <v>North</v>
      </c>
      <c r="E3" s="3" t="s">
        <v>37</v>
      </c>
      <c r="F3" s="4">
        <v>43468</v>
      </c>
      <c r="G3" s="3">
        <v>4</v>
      </c>
      <c r="H3" s="3">
        <f>COUNTIFS(Sales!$AG:$AG,Salespersons!$B:$B,Sales!$F:$F,"Delivered")</f>
        <v>12</v>
      </c>
      <c r="I3" s="3" t="str">
        <f>IF(SalesPerson[[#This Row],[Column1]]&gt;=SalesPerson[[#This Row],[Monthly_Target_Units]],"True","False")</f>
        <v>True</v>
      </c>
    </row>
    <row r="4" spans="1:9" x14ac:dyDescent="0.3">
      <c r="A4" s="3" t="s">
        <v>109</v>
      </c>
      <c r="B4" s="3" t="s">
        <v>1946</v>
      </c>
      <c r="C4" s="3" t="s">
        <v>1746</v>
      </c>
      <c r="D4" s="3" t="str">
        <f>_xlfn.XLOOKUP(SalesPerson[[#This Row],[Salesperson_Name]],Sales!$AG:$AG,Sales!$AA:$AA,"NA",0)</f>
        <v>North</v>
      </c>
      <c r="E4" s="3" t="s">
        <v>37</v>
      </c>
      <c r="F4" s="4">
        <v>44244</v>
      </c>
      <c r="G4" s="3">
        <v>5</v>
      </c>
      <c r="H4" s="3">
        <f>COUNTIFS(Sales!$AG:$AG,Salespersons!$B:$B,Sales!$F:$F,"Delivered")</f>
        <v>5</v>
      </c>
      <c r="I4" s="3" t="str">
        <f>IF(SalesPerson[[#This Row],[Column1]]&gt;=SalesPerson[[#This Row],[Monthly_Target_Units]],"True","False")</f>
        <v>True</v>
      </c>
    </row>
    <row r="5" spans="1:9" x14ac:dyDescent="0.3">
      <c r="A5" s="3" t="s">
        <v>142</v>
      </c>
      <c r="B5" s="3" t="s">
        <v>3663</v>
      </c>
      <c r="C5" s="3" t="s">
        <v>1746</v>
      </c>
      <c r="D5" s="3" t="str">
        <f>_xlfn.XLOOKUP(SalesPerson[[#This Row],[Salesperson_Name]],Sales!$AG:$AG,Sales!$AA:$AA,"NA",0)</f>
        <v>North</v>
      </c>
      <c r="E5" s="3" t="s">
        <v>37</v>
      </c>
      <c r="F5" s="4">
        <v>45375</v>
      </c>
      <c r="G5" s="3">
        <v>8</v>
      </c>
      <c r="H5" s="3">
        <f>COUNTIFS(Sales!$AG:$AG,Salespersons!$B:$B,Sales!$F:$F,"Delivered")</f>
        <v>4</v>
      </c>
      <c r="I5" s="3" t="str">
        <f>IF(SalesPerson[[#This Row],[Column1]]&gt;=SalesPerson[[#This Row],[Monthly_Target_Units]],"True","False")</f>
        <v>False</v>
      </c>
    </row>
    <row r="6" spans="1:9" x14ac:dyDescent="0.3">
      <c r="A6" s="3" t="s">
        <v>139</v>
      </c>
      <c r="B6" s="3" t="s">
        <v>2824</v>
      </c>
      <c r="C6" s="3" t="s">
        <v>1746</v>
      </c>
      <c r="D6" s="3" t="str">
        <f>_xlfn.XLOOKUP(SalesPerson[[#This Row],[Salesperson_Name]],Sales!$AG:$AG,Sales!$AA:$AA,"NA",0)</f>
        <v>North</v>
      </c>
      <c r="E6" s="3" t="s">
        <v>57</v>
      </c>
      <c r="F6" s="4">
        <v>44655</v>
      </c>
      <c r="G6" s="3">
        <v>4</v>
      </c>
      <c r="H6" s="3">
        <f>COUNTIFS(Sales!$AG:$AG,Salespersons!$B:$B,Sales!$F:$F,"Delivered")</f>
        <v>6</v>
      </c>
      <c r="I6" s="3" t="str">
        <f>IF(SalesPerson[[#This Row],[Column1]]&gt;=SalesPerson[[#This Row],[Monthly_Target_Units]],"True","False")</f>
        <v>True</v>
      </c>
    </row>
    <row r="7" spans="1:9" x14ac:dyDescent="0.3">
      <c r="A7" s="3" t="s">
        <v>429</v>
      </c>
      <c r="B7" s="3" t="s">
        <v>3129</v>
      </c>
      <c r="C7" s="3" t="s">
        <v>1730</v>
      </c>
      <c r="D7" s="3" t="str">
        <f>_xlfn.XLOOKUP(SalesPerson[[#This Row],[Salesperson_Name]],Sales!$AG:$AG,Sales!$AA:$AA,"NA",0)</f>
        <v>North</v>
      </c>
      <c r="E7" s="3" t="s">
        <v>57</v>
      </c>
      <c r="F7" s="4">
        <v>44757</v>
      </c>
      <c r="G7" s="3">
        <v>4</v>
      </c>
      <c r="H7" s="3">
        <f>COUNTIFS(Sales!$AG:$AG,Salespersons!$B:$B,Sales!$F:$F,"Delivered")</f>
        <v>7</v>
      </c>
      <c r="I7" s="3" t="str">
        <f>IF(SalesPerson[[#This Row],[Column1]]&gt;=SalesPerson[[#This Row],[Monthly_Target_Units]],"True","False")</f>
        <v>True</v>
      </c>
    </row>
    <row r="8" spans="1:9" x14ac:dyDescent="0.3">
      <c r="A8" s="3" t="s">
        <v>934</v>
      </c>
      <c r="B8" s="3" t="s">
        <v>2716</v>
      </c>
      <c r="C8" s="3" t="s">
        <v>1730</v>
      </c>
      <c r="D8" s="3" t="str">
        <f>_xlfn.XLOOKUP(SalesPerson[[#This Row],[Salesperson_Name]],Sales!$AG:$AG,Sales!$AA:$AA,"NA",0)</f>
        <v>North</v>
      </c>
      <c r="E8" s="3" t="s">
        <v>57</v>
      </c>
      <c r="F8" s="4">
        <v>42748</v>
      </c>
      <c r="G8" s="3">
        <v>6</v>
      </c>
      <c r="H8" s="3">
        <f>COUNTIFS(Sales!$AG:$AG,Salespersons!$B:$B,Sales!$F:$F,"Delivered")</f>
        <v>5</v>
      </c>
      <c r="I8" s="3" t="str">
        <f>IF(SalesPerson[[#This Row],[Column1]]&gt;=SalesPerson[[#This Row],[Monthly_Target_Units]],"True","False")</f>
        <v>False</v>
      </c>
    </row>
    <row r="9" spans="1:9" x14ac:dyDescent="0.3">
      <c r="A9" s="3" t="s">
        <v>58</v>
      </c>
      <c r="B9" s="3" t="s">
        <v>4062</v>
      </c>
      <c r="C9" s="3" t="s">
        <v>1746</v>
      </c>
      <c r="D9" s="3" t="str">
        <f>_xlfn.XLOOKUP(SalesPerson[[#This Row],[Salesperson_Name]],Sales!$AG:$AG,Sales!$AA:$AA,"NA",0)</f>
        <v>North</v>
      </c>
      <c r="E9" s="3" t="s">
        <v>57</v>
      </c>
      <c r="F9" s="4">
        <v>43723</v>
      </c>
      <c r="G9" s="3">
        <v>5</v>
      </c>
      <c r="H9" s="3">
        <f>COUNTIFS(Sales!$AG:$AG,Salespersons!$B:$B,Sales!$F:$F,"Delivered")</f>
        <v>8</v>
      </c>
      <c r="I9" s="3" t="str">
        <f>IF(SalesPerson[[#This Row],[Column1]]&gt;=SalesPerson[[#This Row],[Monthly_Target_Units]],"True","False")</f>
        <v>True</v>
      </c>
    </row>
    <row r="10" spans="1:9" x14ac:dyDescent="0.3">
      <c r="A10" s="3" t="s">
        <v>413</v>
      </c>
      <c r="B10" s="3" t="s">
        <v>3684</v>
      </c>
      <c r="C10" s="3" t="s">
        <v>1746</v>
      </c>
      <c r="D10" s="3" t="str">
        <f>_xlfn.XLOOKUP(SalesPerson[[#This Row],[Salesperson_Name]],Sales!$AG:$AG,Sales!$AA:$AA,"NA",0)</f>
        <v>North</v>
      </c>
      <c r="E10" s="3" t="s">
        <v>51</v>
      </c>
      <c r="F10" s="4">
        <v>43511</v>
      </c>
      <c r="G10" s="3">
        <v>8</v>
      </c>
      <c r="H10" s="3">
        <f>COUNTIFS(Sales!$AG:$AG,Salespersons!$B:$B,Sales!$F:$F,"Delivered")</f>
        <v>10</v>
      </c>
      <c r="I10" s="3" t="str">
        <f>IF(SalesPerson[[#This Row],[Column1]]&gt;=SalesPerson[[#This Row],[Monthly_Target_Units]],"True","False")</f>
        <v>True</v>
      </c>
    </row>
    <row r="11" spans="1:9" x14ac:dyDescent="0.3">
      <c r="A11" s="3" t="s">
        <v>118</v>
      </c>
      <c r="B11" s="3" t="s">
        <v>4063</v>
      </c>
      <c r="C11" s="3" t="s">
        <v>1746</v>
      </c>
      <c r="D11" s="3" t="str">
        <f>_xlfn.XLOOKUP(SalesPerson[[#This Row],[Salesperson_Name]],Sales!$AG:$AG,Sales!$AA:$AA,"NA",0)</f>
        <v>North</v>
      </c>
      <c r="E11" s="3" t="s">
        <v>51</v>
      </c>
      <c r="F11" s="4">
        <v>45294</v>
      </c>
      <c r="G11" s="3">
        <v>5</v>
      </c>
      <c r="H11" s="3">
        <f>COUNTIFS(Sales!$AG:$AG,Salespersons!$B:$B,Sales!$F:$F,"Delivered")</f>
        <v>10</v>
      </c>
      <c r="I11" s="3" t="str">
        <f>IF(SalesPerson[[#This Row],[Column1]]&gt;=SalesPerson[[#This Row],[Monthly_Target_Units]],"True","False")</f>
        <v>True</v>
      </c>
    </row>
    <row r="12" spans="1:9" x14ac:dyDescent="0.3">
      <c r="A12" s="3" t="s">
        <v>52</v>
      </c>
      <c r="B12" s="3" t="s">
        <v>4064</v>
      </c>
      <c r="C12" s="3" t="s">
        <v>1746</v>
      </c>
      <c r="D12" s="3" t="str">
        <f>_xlfn.XLOOKUP(SalesPerson[[#This Row],[Salesperson_Name]],Sales!$AG:$AG,Sales!$AA:$AA,"NA",0)</f>
        <v>North</v>
      </c>
      <c r="E12" s="3" t="s">
        <v>51</v>
      </c>
      <c r="F12" s="4">
        <v>45044</v>
      </c>
      <c r="G12" s="3">
        <v>7</v>
      </c>
      <c r="H12" s="3">
        <f>COUNTIFS(Sales!$AG:$AG,Salespersons!$B:$B,Sales!$F:$F,"Delivered")</f>
        <v>12</v>
      </c>
      <c r="I12" s="3" t="str">
        <f>IF(SalesPerson[[#This Row],[Column1]]&gt;=SalesPerson[[#This Row],[Monthly_Target_Units]],"True","False")</f>
        <v>True</v>
      </c>
    </row>
    <row r="13" spans="1:9" x14ac:dyDescent="0.3">
      <c r="A13" s="3" t="s">
        <v>18</v>
      </c>
      <c r="B13" s="3" t="s">
        <v>4065</v>
      </c>
      <c r="C13" s="3" t="s">
        <v>1746</v>
      </c>
      <c r="D13" s="3" t="str">
        <f>_xlfn.XLOOKUP(SalesPerson[[#This Row],[Salesperson_Name]],Sales!$AG:$AG,Sales!$AA:$AA,"NA",0)</f>
        <v>North</v>
      </c>
      <c r="E13" s="3" t="s">
        <v>17</v>
      </c>
      <c r="F13" s="4">
        <v>44707</v>
      </c>
      <c r="G13" s="3">
        <v>7</v>
      </c>
      <c r="H13" s="3">
        <f>COUNTIFS(Sales!$AG:$AG,Salespersons!$B:$B,Sales!$F:$F,"Delivered")</f>
        <v>17</v>
      </c>
      <c r="I13" s="3" t="str">
        <f>IF(SalesPerson[[#This Row],[Column1]]&gt;=SalesPerson[[#This Row],[Monthly_Target_Units]],"True","False")</f>
        <v>True</v>
      </c>
    </row>
    <row r="14" spans="1:9" x14ac:dyDescent="0.3">
      <c r="A14" s="3" t="s">
        <v>277</v>
      </c>
      <c r="B14" s="3" t="s">
        <v>2869</v>
      </c>
      <c r="C14" s="3" t="s">
        <v>1746</v>
      </c>
      <c r="D14" s="3" t="str">
        <f>_xlfn.XLOOKUP(SalesPerson[[#This Row],[Salesperson_Name]],Sales!$AG:$AG,Sales!$AA:$AA,"NA",0)</f>
        <v>North</v>
      </c>
      <c r="E14" s="3" t="s">
        <v>17</v>
      </c>
      <c r="F14" s="4">
        <v>45619</v>
      </c>
      <c r="G14" s="3">
        <v>7</v>
      </c>
      <c r="H14" s="3">
        <f>COUNTIFS(Sales!$AG:$AG,Salespersons!$B:$B,Sales!$F:$F,"Delivered")</f>
        <v>17</v>
      </c>
      <c r="I14" s="3" t="str">
        <f>IF(SalesPerson[[#This Row],[Column1]]&gt;=SalesPerson[[#This Row],[Monthly_Target_Units]],"True","False")</f>
        <v>True</v>
      </c>
    </row>
    <row r="15" spans="1:9" x14ac:dyDescent="0.3">
      <c r="A15" s="3" t="s">
        <v>29</v>
      </c>
      <c r="B15" s="3" t="s">
        <v>2859</v>
      </c>
      <c r="C15" s="3" t="s">
        <v>1746</v>
      </c>
      <c r="D15" s="3" t="str">
        <f>_xlfn.XLOOKUP(SalesPerson[[#This Row],[Salesperson_Name]],Sales!$AG:$AG,Sales!$AA:$AA,"NA",0)</f>
        <v>North</v>
      </c>
      <c r="E15" s="3" t="s">
        <v>28</v>
      </c>
      <c r="F15" s="4">
        <v>42667</v>
      </c>
      <c r="G15" s="3">
        <v>8</v>
      </c>
      <c r="H15" s="3">
        <f>COUNTIFS(Sales!$AG:$AG,Salespersons!$B:$B,Sales!$F:$F,"Delivered")</f>
        <v>37</v>
      </c>
      <c r="I15" s="3" t="str">
        <f>IF(SalesPerson[[#This Row],[Column1]]&gt;=SalesPerson[[#This Row],[Monthly_Target_Units]],"True","False")</f>
        <v>True</v>
      </c>
    </row>
    <row r="16" spans="1:9" x14ac:dyDescent="0.3">
      <c r="A16" s="3" t="s">
        <v>89</v>
      </c>
      <c r="B16" s="3" t="s">
        <v>4066</v>
      </c>
      <c r="C16" s="3" t="s">
        <v>1746</v>
      </c>
      <c r="D16" s="3" t="str">
        <f>_xlfn.XLOOKUP(SalesPerson[[#This Row],[Salesperson_Name]],Sales!$AG:$AG,Sales!$AA:$AA,"NA",0)</f>
        <v>North</v>
      </c>
      <c r="E16" s="3" t="s">
        <v>28</v>
      </c>
      <c r="F16" s="4">
        <v>42659</v>
      </c>
      <c r="G16" s="3">
        <v>8</v>
      </c>
      <c r="H16" s="3">
        <f>COUNTIFS(Sales!$AG:$AG,Salespersons!$B:$B,Sales!$F:$F,"Delivered")</f>
        <v>24</v>
      </c>
      <c r="I16" s="3" t="str">
        <f>IF(SalesPerson[[#This Row],[Column1]]&gt;=SalesPerson[[#This Row],[Monthly_Target_Units]],"True","False")</f>
        <v>True</v>
      </c>
    </row>
    <row r="17" spans="1:9" x14ac:dyDescent="0.3">
      <c r="A17" s="3" t="s">
        <v>198</v>
      </c>
      <c r="B17" s="3" t="s">
        <v>4067</v>
      </c>
      <c r="C17" s="3" t="s">
        <v>1746</v>
      </c>
      <c r="D17" s="3" t="str">
        <f>_xlfn.XLOOKUP(SalesPerson[[#This Row],[Salesperson_Name]],Sales!$AG:$AG,Sales!$AA:$AA,"NA",0)</f>
        <v>North</v>
      </c>
      <c r="E17" s="3" t="s">
        <v>146</v>
      </c>
      <c r="F17" s="4">
        <v>42797</v>
      </c>
      <c r="G17" s="3">
        <v>8</v>
      </c>
      <c r="H17" s="3">
        <f>COUNTIFS(Sales!$AG:$AG,Salespersons!$B:$B,Sales!$F:$F,"Delivered")</f>
        <v>12</v>
      </c>
      <c r="I17" s="3" t="str">
        <f>IF(SalesPerson[[#This Row],[Column1]]&gt;=SalesPerson[[#This Row],[Monthly_Target_Units]],"True","False")</f>
        <v>True</v>
      </c>
    </row>
    <row r="18" spans="1:9" x14ac:dyDescent="0.3">
      <c r="A18" s="3" t="s">
        <v>147</v>
      </c>
      <c r="B18" s="3" t="s">
        <v>2981</v>
      </c>
      <c r="C18" s="3" t="s">
        <v>1746</v>
      </c>
      <c r="D18" s="3" t="str">
        <f>_xlfn.XLOOKUP(SalesPerson[[#This Row],[Salesperson_Name]],Sales!$AG:$AG,Sales!$AA:$AA,"NA",0)</f>
        <v>North</v>
      </c>
      <c r="E18" s="3" t="s">
        <v>146</v>
      </c>
      <c r="F18" s="4">
        <v>43016</v>
      </c>
      <c r="G18" s="3">
        <v>8</v>
      </c>
      <c r="H18" s="3">
        <f>COUNTIFS(Sales!$AG:$AG,Salespersons!$B:$B,Sales!$F:$F,"Delivered")</f>
        <v>12</v>
      </c>
      <c r="I18" s="3" t="str">
        <f>IF(SalesPerson[[#This Row],[Column1]]&gt;=SalesPerson[[#This Row],[Monthly_Target_Units]],"True","False")</f>
        <v>True</v>
      </c>
    </row>
    <row r="19" spans="1:9" x14ac:dyDescent="0.3">
      <c r="A19" s="3" t="s">
        <v>384</v>
      </c>
      <c r="B19" s="3" t="s">
        <v>1897</v>
      </c>
      <c r="C19" s="3" t="s">
        <v>1730</v>
      </c>
      <c r="D19" s="3" t="str">
        <f>_xlfn.XLOOKUP(SalesPerson[[#This Row],[Salesperson_Name]],Sales!$AG:$AG,Sales!$AA:$AA,"NA",0)</f>
        <v>North</v>
      </c>
      <c r="E19" s="3" t="s">
        <v>146</v>
      </c>
      <c r="F19" s="4">
        <v>42938</v>
      </c>
      <c r="G19" s="3">
        <v>8</v>
      </c>
      <c r="H19" s="3">
        <f>COUNTIFS(Sales!$AG:$AG,Salespersons!$B:$B,Sales!$F:$F,"Delivered")</f>
        <v>3</v>
      </c>
      <c r="I19" s="3" t="str">
        <f>IF(SalesPerson[[#This Row],[Column1]]&gt;=SalesPerson[[#This Row],[Monthly_Target_Units]],"True","False")</f>
        <v>False</v>
      </c>
    </row>
    <row r="20" spans="1:9" x14ac:dyDescent="0.3">
      <c r="A20" s="3" t="s">
        <v>514</v>
      </c>
      <c r="B20" s="3" t="s">
        <v>3296</v>
      </c>
      <c r="C20" s="3" t="s">
        <v>1730</v>
      </c>
      <c r="D20" s="3" t="str">
        <f>_xlfn.XLOOKUP(SalesPerson[[#This Row],[Salesperson_Name]],Sales!$AG:$AG,Sales!$AA:$AA,"NA",0)</f>
        <v>North</v>
      </c>
      <c r="E20" s="3" t="s">
        <v>146</v>
      </c>
      <c r="F20" s="4">
        <v>43943</v>
      </c>
      <c r="G20" s="3">
        <v>6</v>
      </c>
      <c r="H20" s="3">
        <f>COUNTIFS(Sales!$AG:$AG,Salespersons!$B:$B,Sales!$F:$F,"Delivered")</f>
        <v>4</v>
      </c>
      <c r="I20" s="3" t="str">
        <f>IF(SalesPerson[[#This Row],[Column1]]&gt;=SalesPerson[[#This Row],[Monthly_Target_Units]],"True","False")</f>
        <v>False</v>
      </c>
    </row>
    <row r="21" spans="1:9" x14ac:dyDescent="0.3">
      <c r="A21" s="3" t="s">
        <v>160</v>
      </c>
      <c r="B21" s="3" t="s">
        <v>2170</v>
      </c>
      <c r="C21" s="3" t="s">
        <v>1746</v>
      </c>
      <c r="D21" s="3" t="str">
        <f>_xlfn.XLOOKUP(SalesPerson[[#This Row],[Salesperson_Name]],Sales!$AG:$AG,Sales!$AA:$AA,"NA",0)</f>
        <v>North</v>
      </c>
      <c r="E21" s="3" t="s">
        <v>159</v>
      </c>
      <c r="F21" s="4">
        <v>44054</v>
      </c>
      <c r="G21" s="3">
        <v>4</v>
      </c>
      <c r="H21" s="3">
        <f>COUNTIFS(Sales!$AG:$AG,Salespersons!$B:$B,Sales!$F:$F,"Delivered")</f>
        <v>13</v>
      </c>
      <c r="I21" s="3" t="str">
        <f>IF(SalesPerson[[#This Row],[Column1]]&gt;=SalesPerson[[#This Row],[Monthly_Target_Units]],"True","False")</f>
        <v>True</v>
      </c>
    </row>
    <row r="22" spans="1:9" x14ac:dyDescent="0.3">
      <c r="A22" s="3" t="s">
        <v>359</v>
      </c>
      <c r="B22" s="3" t="s">
        <v>3013</v>
      </c>
      <c r="C22" s="3" t="s">
        <v>1746</v>
      </c>
      <c r="D22" s="3" t="str">
        <f>_xlfn.XLOOKUP(SalesPerson[[#This Row],[Salesperson_Name]],Sales!$AG:$AG,Sales!$AA:$AA,"NA",0)</f>
        <v>North</v>
      </c>
      <c r="E22" s="3" t="s">
        <v>159</v>
      </c>
      <c r="F22" s="4">
        <v>42784</v>
      </c>
      <c r="G22" s="3">
        <v>5</v>
      </c>
      <c r="H22" s="3">
        <f>COUNTIFS(Sales!$AG:$AG,Salespersons!$B:$B,Sales!$F:$F,"Delivered")</f>
        <v>13</v>
      </c>
      <c r="I22" s="3" t="str">
        <f>IF(SalesPerson[[#This Row],[Column1]]&gt;=SalesPerson[[#This Row],[Monthly_Target_Units]],"True","False")</f>
        <v>True</v>
      </c>
    </row>
    <row r="23" spans="1:9" x14ac:dyDescent="0.3">
      <c r="A23" s="3" t="s">
        <v>271</v>
      </c>
      <c r="B23" s="3" t="s">
        <v>2434</v>
      </c>
      <c r="C23" s="3" t="s">
        <v>1746</v>
      </c>
      <c r="D23" s="3" t="str">
        <f>_xlfn.XLOOKUP(SalesPerson[[#This Row],[Salesperson_Name]],Sales!$AG:$AG,Sales!$AA:$AA,"NA",0)</f>
        <v>North</v>
      </c>
      <c r="E23" s="3" t="s">
        <v>112</v>
      </c>
      <c r="F23" s="4">
        <v>42837</v>
      </c>
      <c r="G23" s="3">
        <v>6</v>
      </c>
      <c r="H23" s="3">
        <f>COUNTIFS(Sales!$AG:$AG,Salespersons!$B:$B,Sales!$F:$F,"Delivered")</f>
        <v>6</v>
      </c>
      <c r="I23" s="3" t="str">
        <f>IF(SalesPerson[[#This Row],[Column1]]&gt;=SalesPerson[[#This Row],[Monthly_Target_Units]],"True","False")</f>
        <v>True</v>
      </c>
    </row>
    <row r="24" spans="1:9" x14ac:dyDescent="0.3">
      <c r="A24" s="3" t="s">
        <v>113</v>
      </c>
      <c r="B24" s="3" t="s">
        <v>2329</v>
      </c>
      <c r="C24" s="3" t="s">
        <v>1746</v>
      </c>
      <c r="D24" s="3" t="str">
        <f>_xlfn.XLOOKUP(SalesPerson[[#This Row],[Salesperson_Name]],Sales!$AG:$AG,Sales!$AA:$AA,"NA",0)</f>
        <v>North</v>
      </c>
      <c r="E24" s="3" t="s">
        <v>112</v>
      </c>
      <c r="F24" s="4">
        <v>44130</v>
      </c>
      <c r="G24" s="3">
        <v>8</v>
      </c>
      <c r="H24" s="3">
        <f>COUNTIFS(Sales!$AG:$AG,Salespersons!$B:$B,Sales!$F:$F,"Delivered")</f>
        <v>9</v>
      </c>
      <c r="I24" s="3" t="str">
        <f>IF(SalesPerson[[#This Row],[Column1]]&gt;=SalesPerson[[#This Row],[Monthly_Target_Units]],"True","False")</f>
        <v>True</v>
      </c>
    </row>
    <row r="25" spans="1:9" x14ac:dyDescent="0.3">
      <c r="A25" s="3" t="s">
        <v>216</v>
      </c>
      <c r="B25" s="3" t="s">
        <v>4068</v>
      </c>
      <c r="C25" s="3" t="s">
        <v>1746</v>
      </c>
      <c r="D25" s="3" t="str">
        <f>_xlfn.XLOOKUP(SalesPerson[[#This Row],[Salesperson_Name]],Sales!$AG:$AG,Sales!$AA:$AA,"NA",0)</f>
        <v>North</v>
      </c>
      <c r="E25" s="3" t="s">
        <v>112</v>
      </c>
      <c r="F25" s="4">
        <v>42803</v>
      </c>
      <c r="G25" s="3">
        <v>4</v>
      </c>
      <c r="H25" s="3">
        <f>COUNTIFS(Sales!$AG:$AG,Salespersons!$B:$B,Sales!$F:$F,"Delivered")</f>
        <v>14</v>
      </c>
      <c r="I25" s="3" t="str">
        <f>IF(SalesPerson[[#This Row],[Column1]]&gt;=SalesPerson[[#This Row],[Monthly_Target_Units]],"True","False")</f>
        <v>True</v>
      </c>
    </row>
    <row r="26" spans="1:9" x14ac:dyDescent="0.3">
      <c r="A26" s="3" t="s">
        <v>505</v>
      </c>
      <c r="B26" s="3" t="s">
        <v>4069</v>
      </c>
      <c r="C26" s="3" t="s">
        <v>1746</v>
      </c>
      <c r="D26" s="3" t="str">
        <f>_xlfn.XLOOKUP(SalesPerson[[#This Row],[Salesperson_Name]],Sales!$AG:$AG,Sales!$AA:$AA,"NA",0)</f>
        <v>North</v>
      </c>
      <c r="E26" s="3" t="s">
        <v>112</v>
      </c>
      <c r="F26" s="4">
        <v>43971</v>
      </c>
      <c r="G26" s="3">
        <v>5</v>
      </c>
      <c r="H26" s="3">
        <f>COUNTIFS(Sales!$AG:$AG,Salespersons!$B:$B,Sales!$F:$F,"Delivered")</f>
        <v>8</v>
      </c>
      <c r="I26" s="3" t="str">
        <f>IF(SalesPerson[[#This Row],[Column1]]&gt;=SalesPerson[[#This Row],[Monthly_Target_Units]],"True","False")</f>
        <v>True</v>
      </c>
    </row>
    <row r="27" spans="1:9" x14ac:dyDescent="0.3">
      <c r="A27" s="3" t="s">
        <v>406</v>
      </c>
      <c r="B27" s="3" t="s">
        <v>3592</v>
      </c>
      <c r="C27" s="3" t="s">
        <v>1746</v>
      </c>
      <c r="D27" s="3" t="str">
        <f>_xlfn.XLOOKUP(SalesPerson[[#This Row],[Salesperson_Name]],Sales!$AG:$AG,Sales!$AA:$AA,"NA",0)</f>
        <v>West</v>
      </c>
      <c r="E27" s="3" t="s">
        <v>163</v>
      </c>
      <c r="F27" s="4">
        <v>44090</v>
      </c>
      <c r="G27" s="3">
        <v>6</v>
      </c>
      <c r="H27" s="3">
        <f>COUNTIFS(Sales!$AG:$AG,Salespersons!$B:$B,Sales!$F:$F,"Delivered")</f>
        <v>23</v>
      </c>
      <c r="I27" s="3" t="str">
        <f>IF(SalesPerson[[#This Row],[Column1]]&gt;=SalesPerson[[#This Row],[Monthly_Target_Units]],"True","False")</f>
        <v>True</v>
      </c>
    </row>
    <row r="28" spans="1:9" x14ac:dyDescent="0.3">
      <c r="A28" s="3" t="s">
        <v>201</v>
      </c>
      <c r="B28" s="3" t="s">
        <v>4070</v>
      </c>
      <c r="C28" s="3" t="s">
        <v>1746</v>
      </c>
      <c r="D28" s="3" t="str">
        <f>_xlfn.XLOOKUP(SalesPerson[[#This Row],[Salesperson_Name]],Sales!$AG:$AG,Sales!$AA:$AA,"NA",0)</f>
        <v>West</v>
      </c>
      <c r="E28" s="3" t="s">
        <v>163</v>
      </c>
      <c r="F28" s="4">
        <v>44683</v>
      </c>
      <c r="G28" s="3">
        <v>4</v>
      </c>
      <c r="H28" s="3">
        <f>COUNTIFS(Sales!$AG:$AG,Salespersons!$B:$B,Sales!$F:$F,"Delivered")</f>
        <v>13</v>
      </c>
      <c r="I28" s="3" t="str">
        <f>IF(SalesPerson[[#This Row],[Column1]]&gt;=SalesPerson[[#This Row],[Monthly_Target_Units]],"True","False")</f>
        <v>True</v>
      </c>
    </row>
    <row r="29" spans="1:9" x14ac:dyDescent="0.3">
      <c r="A29" s="3" t="s">
        <v>164</v>
      </c>
      <c r="B29" s="3" t="s">
        <v>2528</v>
      </c>
      <c r="C29" s="3" t="s">
        <v>1746</v>
      </c>
      <c r="D29" s="3" t="str">
        <f>_xlfn.XLOOKUP(SalesPerson[[#This Row],[Salesperson_Name]],Sales!$AG:$AG,Sales!$AA:$AA,"NA",0)</f>
        <v>West</v>
      </c>
      <c r="E29" s="3" t="s">
        <v>163</v>
      </c>
      <c r="F29" s="4">
        <v>43914</v>
      </c>
      <c r="G29" s="3">
        <v>7</v>
      </c>
      <c r="H29" s="3">
        <f>COUNTIFS(Sales!$AG:$AG,Salespersons!$B:$B,Sales!$F:$F,"Delivered")</f>
        <v>8</v>
      </c>
      <c r="I29" s="3" t="str">
        <f>IF(SalesPerson[[#This Row],[Column1]]&gt;=SalesPerson[[#This Row],[Monthly_Target_Units]],"True","False")</f>
        <v>True</v>
      </c>
    </row>
    <row r="30" spans="1:9" x14ac:dyDescent="0.3">
      <c r="A30" s="3" t="s">
        <v>593</v>
      </c>
      <c r="B30" s="3" t="s">
        <v>4071</v>
      </c>
      <c r="C30" s="3" t="s">
        <v>1730</v>
      </c>
      <c r="D30" s="3" t="str">
        <f>_xlfn.XLOOKUP(SalesPerson[[#This Row],[Salesperson_Name]],Sales!$AG:$AG,Sales!$AA:$AA,"NA",0)</f>
        <v>West</v>
      </c>
      <c r="E30" s="3" t="s">
        <v>163</v>
      </c>
      <c r="F30" s="4">
        <v>45295</v>
      </c>
      <c r="G30" s="3">
        <v>4</v>
      </c>
      <c r="H30" s="3">
        <f>COUNTIFS(Sales!$AG:$AG,Salespersons!$B:$B,Sales!$F:$F,"Delivered")</f>
        <v>8</v>
      </c>
      <c r="I30" s="3" t="str">
        <f>IF(SalesPerson[[#This Row],[Column1]]&gt;=SalesPerson[[#This Row],[Monthly_Target_Units]],"True","False")</f>
        <v>True</v>
      </c>
    </row>
    <row r="31" spans="1:9" x14ac:dyDescent="0.3">
      <c r="A31" s="3" t="s">
        <v>523</v>
      </c>
      <c r="B31" s="3" t="s">
        <v>2335</v>
      </c>
      <c r="C31" s="3" t="s">
        <v>1746</v>
      </c>
      <c r="D31" s="3" t="str">
        <f>_xlfn.XLOOKUP(SalesPerson[[#This Row],[Salesperson_Name]],Sales!$AG:$AG,Sales!$AA:$AA,"NA",0)</f>
        <v>Central</v>
      </c>
      <c r="E31" s="3" t="s">
        <v>84</v>
      </c>
      <c r="F31" s="4">
        <v>44487</v>
      </c>
      <c r="G31" s="3">
        <v>5</v>
      </c>
      <c r="H31" s="3">
        <f>COUNTIFS(Sales!$AG:$AG,Salespersons!$B:$B,Sales!$F:$F,"Delivered")</f>
        <v>18</v>
      </c>
      <c r="I31" s="3" t="str">
        <f>IF(SalesPerson[[#This Row],[Column1]]&gt;=SalesPerson[[#This Row],[Monthly_Target_Units]],"True","False")</f>
        <v>True</v>
      </c>
    </row>
    <row r="32" spans="1:9" x14ac:dyDescent="0.3">
      <c r="A32" s="3" t="s">
        <v>85</v>
      </c>
      <c r="B32" s="3" t="s">
        <v>2725</v>
      </c>
      <c r="C32" s="3" t="s">
        <v>1746</v>
      </c>
      <c r="D32" s="3" t="str">
        <f>_xlfn.XLOOKUP(SalesPerson[[#This Row],[Salesperson_Name]],Sales!$AG:$AG,Sales!$AA:$AA,"NA",0)</f>
        <v>West</v>
      </c>
      <c r="E32" s="3" t="s">
        <v>84</v>
      </c>
      <c r="F32" s="4">
        <v>44008</v>
      </c>
      <c r="G32" s="3">
        <v>4</v>
      </c>
      <c r="H32" s="3">
        <f>COUNTIFS(Sales!$AG:$AG,Salespersons!$B:$B,Sales!$F:$F,"Delivered")</f>
        <v>12</v>
      </c>
      <c r="I32" s="3" t="str">
        <f>IF(SalesPerson[[#This Row],[Column1]]&gt;=SalesPerson[[#This Row],[Monthly_Target_Units]],"True","False")</f>
        <v>True</v>
      </c>
    </row>
    <row r="33" spans="1:9" x14ac:dyDescent="0.3">
      <c r="A33" s="3" t="s">
        <v>130</v>
      </c>
      <c r="B33" s="3" t="s">
        <v>3592</v>
      </c>
      <c r="C33" s="3" t="s">
        <v>1746</v>
      </c>
      <c r="D33" s="3" t="str">
        <f>_xlfn.XLOOKUP(SalesPerson[[#This Row],[Salesperson_Name]],Sales!$AG:$AG,Sales!$AA:$AA,"NA",0)</f>
        <v>West</v>
      </c>
      <c r="E33" s="3" t="s">
        <v>84</v>
      </c>
      <c r="F33" s="4">
        <v>43773</v>
      </c>
      <c r="G33" s="3">
        <v>6</v>
      </c>
      <c r="H33" s="3">
        <f>COUNTIFS(Sales!$AG:$AG,Salespersons!$B:$B,Sales!$F:$F,"Delivered")</f>
        <v>23</v>
      </c>
      <c r="I33" s="3" t="str">
        <f>IF(SalesPerson[[#This Row],[Column1]]&gt;=SalesPerson[[#This Row],[Monthly_Target_Units]],"True","False")</f>
        <v>True</v>
      </c>
    </row>
    <row r="34" spans="1:9" x14ac:dyDescent="0.3">
      <c r="A34" s="3" t="s">
        <v>295</v>
      </c>
      <c r="B34" s="3" t="s">
        <v>3394</v>
      </c>
      <c r="C34" s="3" t="s">
        <v>1730</v>
      </c>
      <c r="D34" s="3" t="str">
        <f>_xlfn.XLOOKUP(SalesPerson[[#This Row],[Salesperson_Name]],Sales!$AG:$AG,Sales!$AA:$AA,"NA",0)</f>
        <v>West</v>
      </c>
      <c r="E34" s="3" t="s">
        <v>84</v>
      </c>
      <c r="F34" s="4">
        <v>43218</v>
      </c>
      <c r="G34" s="3">
        <v>5</v>
      </c>
      <c r="H34" s="3">
        <f>COUNTIFS(Sales!$AG:$AG,Salespersons!$B:$B,Sales!$F:$F,"Delivered")</f>
        <v>9</v>
      </c>
      <c r="I34" s="3" t="str">
        <f>IF(SalesPerson[[#This Row],[Column1]]&gt;=SalesPerson[[#This Row],[Monthly_Target_Units]],"True","False")</f>
        <v>True</v>
      </c>
    </row>
    <row r="35" spans="1:9" x14ac:dyDescent="0.3">
      <c r="A35" s="3" t="s">
        <v>44</v>
      </c>
      <c r="B35" s="3" t="s">
        <v>4072</v>
      </c>
      <c r="C35" s="3" t="s">
        <v>1746</v>
      </c>
      <c r="D35" s="3" t="str">
        <f>_xlfn.XLOOKUP(SalesPerson[[#This Row],[Salesperson_Name]],Sales!$AG:$AG,Sales!$AA:$AA,"NA",0)</f>
        <v>West</v>
      </c>
      <c r="E35" s="3" t="s">
        <v>43</v>
      </c>
      <c r="F35" s="4">
        <v>44403</v>
      </c>
      <c r="G35" s="3">
        <v>5</v>
      </c>
      <c r="H35" s="3">
        <f>COUNTIFS(Sales!$AG:$AG,Salespersons!$B:$B,Sales!$F:$F,"Delivered")</f>
        <v>23</v>
      </c>
      <c r="I35" s="3" t="str">
        <f>IF(SalesPerson[[#This Row],[Column1]]&gt;=SalesPerson[[#This Row],[Monthly_Target_Units]],"True","False")</f>
        <v>True</v>
      </c>
    </row>
    <row r="36" spans="1:9" x14ac:dyDescent="0.3">
      <c r="A36" s="3" t="s">
        <v>372</v>
      </c>
      <c r="B36" s="3" t="s">
        <v>4073</v>
      </c>
      <c r="C36" s="3" t="s">
        <v>1746</v>
      </c>
      <c r="D36" s="3" t="str">
        <f>_xlfn.XLOOKUP(SalesPerson[[#This Row],[Salesperson_Name]],Sales!$AG:$AG,Sales!$AA:$AA,"NA",0)</f>
        <v>South</v>
      </c>
      <c r="E36" s="3" t="s">
        <v>43</v>
      </c>
      <c r="F36" s="4">
        <v>42944</v>
      </c>
      <c r="G36" s="3">
        <v>4</v>
      </c>
      <c r="H36" s="3">
        <f>COUNTIFS(Sales!$AG:$AG,Salespersons!$B:$B,Sales!$F:$F,"Delivered")</f>
        <v>29</v>
      </c>
      <c r="I36" s="3" t="str">
        <f>IF(SalesPerson[[#This Row],[Column1]]&gt;=SalesPerson[[#This Row],[Monthly_Target_Units]],"True","False")</f>
        <v>True</v>
      </c>
    </row>
    <row r="37" spans="1:9" x14ac:dyDescent="0.3">
      <c r="A37" s="3" t="s">
        <v>329</v>
      </c>
      <c r="B37" s="3" t="s">
        <v>3172</v>
      </c>
      <c r="C37" s="3" t="s">
        <v>1746</v>
      </c>
      <c r="D37" s="3" t="str">
        <f>_xlfn.XLOOKUP(SalesPerson[[#This Row],[Salesperson_Name]],Sales!$AG:$AG,Sales!$AA:$AA,"NA",0)</f>
        <v>West</v>
      </c>
      <c r="E37" s="3" t="s">
        <v>209</v>
      </c>
      <c r="F37" s="4">
        <v>44343</v>
      </c>
      <c r="G37" s="3">
        <v>5</v>
      </c>
      <c r="H37" s="3">
        <f>COUNTIFS(Sales!$AG:$AG,Salespersons!$B:$B,Sales!$F:$F,"Delivered")</f>
        <v>9</v>
      </c>
      <c r="I37" s="3" t="str">
        <f>IF(SalesPerson[[#This Row],[Column1]]&gt;=SalesPerson[[#This Row],[Monthly_Target_Units]],"True","False")</f>
        <v>True</v>
      </c>
    </row>
    <row r="38" spans="1:9" x14ac:dyDescent="0.3">
      <c r="A38" s="3" t="s">
        <v>367</v>
      </c>
      <c r="B38" s="3" t="s">
        <v>4074</v>
      </c>
      <c r="C38" s="3" t="s">
        <v>1746</v>
      </c>
      <c r="D38" s="3" t="str">
        <f>_xlfn.XLOOKUP(SalesPerson[[#This Row],[Salesperson_Name]],Sales!$AG:$AG,Sales!$AA:$AA,"NA",0)</f>
        <v>West</v>
      </c>
      <c r="E38" s="3" t="s">
        <v>209</v>
      </c>
      <c r="F38" s="4">
        <v>43657</v>
      </c>
      <c r="G38" s="3">
        <v>6</v>
      </c>
      <c r="H38" s="3">
        <f>COUNTIFS(Sales!$AG:$AG,Salespersons!$B:$B,Sales!$F:$F,"Delivered")</f>
        <v>11</v>
      </c>
      <c r="I38" s="3" t="str">
        <f>IF(SalesPerson[[#This Row],[Column1]]&gt;=SalesPerson[[#This Row],[Monthly_Target_Units]],"True","False")</f>
        <v>True</v>
      </c>
    </row>
    <row r="39" spans="1:9" x14ac:dyDescent="0.3">
      <c r="A39" s="3" t="s">
        <v>210</v>
      </c>
      <c r="B39" s="3" t="s">
        <v>3210</v>
      </c>
      <c r="C39" s="3" t="s">
        <v>1746</v>
      </c>
      <c r="D39" s="3" t="str">
        <f>_xlfn.XLOOKUP(SalesPerson[[#This Row],[Salesperson_Name]],Sales!$AG:$AG,Sales!$AA:$AA,"NA",0)</f>
        <v>West</v>
      </c>
      <c r="E39" s="3" t="s">
        <v>209</v>
      </c>
      <c r="F39" s="4">
        <v>45495</v>
      </c>
      <c r="G39" s="3">
        <v>8</v>
      </c>
      <c r="H39" s="3">
        <f>COUNTIFS(Sales!$AG:$AG,Salespersons!$B:$B,Sales!$F:$F,"Delivered")</f>
        <v>20</v>
      </c>
      <c r="I39" s="3" t="str">
        <f>IF(SalesPerson[[#This Row],[Column1]]&gt;=SalesPerson[[#This Row],[Monthly_Target_Units]],"True","False")</f>
        <v>True</v>
      </c>
    </row>
    <row r="40" spans="1:9" x14ac:dyDescent="0.3">
      <c r="A40" s="3" t="s">
        <v>240</v>
      </c>
      <c r="B40" s="3" t="s">
        <v>4075</v>
      </c>
      <c r="C40" s="3" t="s">
        <v>1746</v>
      </c>
      <c r="D40" s="3" t="str">
        <f>_xlfn.XLOOKUP(SalesPerson[[#This Row],[Salesperson_Name]],Sales!$AG:$AG,Sales!$AA:$AA,"NA",0)</f>
        <v>West</v>
      </c>
      <c r="E40" s="3" t="s">
        <v>225</v>
      </c>
      <c r="F40" s="4">
        <v>43382</v>
      </c>
      <c r="G40" s="3">
        <v>4</v>
      </c>
      <c r="H40" s="3">
        <f>COUNTIFS(Sales!$AG:$AG,Salespersons!$B:$B,Sales!$F:$F,"Delivered")</f>
        <v>19</v>
      </c>
      <c r="I40" s="3" t="str">
        <f>IF(SalesPerson[[#This Row],[Column1]]&gt;=SalesPerson[[#This Row],[Monthly_Target_Units]],"True","False")</f>
        <v>True</v>
      </c>
    </row>
    <row r="41" spans="1:9" x14ac:dyDescent="0.3">
      <c r="A41" s="3" t="s">
        <v>585</v>
      </c>
      <c r="B41" s="3" t="s">
        <v>3531</v>
      </c>
      <c r="C41" s="3" t="s">
        <v>1746</v>
      </c>
      <c r="D41" s="3" t="str">
        <f>_xlfn.XLOOKUP(SalesPerson[[#This Row],[Salesperson_Name]],Sales!$AG:$AG,Sales!$AA:$AA,"NA",0)</f>
        <v>West</v>
      </c>
      <c r="E41" s="3" t="s">
        <v>225</v>
      </c>
      <c r="F41" s="4">
        <v>44556</v>
      </c>
      <c r="G41" s="3">
        <v>6</v>
      </c>
      <c r="H41" s="3">
        <f>COUNTIFS(Sales!$AG:$AG,Salespersons!$B:$B,Sales!$F:$F,"Delivered")</f>
        <v>9</v>
      </c>
      <c r="I41" s="3" t="str">
        <f>IF(SalesPerson[[#This Row],[Column1]]&gt;=SalesPerson[[#This Row],[Monthly_Target_Units]],"True","False")</f>
        <v>True</v>
      </c>
    </row>
    <row r="42" spans="1:9" x14ac:dyDescent="0.3">
      <c r="A42" s="3" t="s">
        <v>226</v>
      </c>
      <c r="B42" s="3" t="s">
        <v>4076</v>
      </c>
      <c r="C42" s="3" t="s">
        <v>1746</v>
      </c>
      <c r="D42" s="3" t="str">
        <f>_xlfn.XLOOKUP(SalesPerson[[#This Row],[Salesperson_Name]],Sales!$AG:$AG,Sales!$AA:$AA,"NA",0)</f>
        <v>West</v>
      </c>
      <c r="E42" s="3" t="s">
        <v>225</v>
      </c>
      <c r="F42" s="4">
        <v>42935</v>
      </c>
      <c r="G42" s="3">
        <v>5</v>
      </c>
      <c r="H42" s="3">
        <f>COUNTIFS(Sales!$AG:$AG,Salespersons!$B:$B,Sales!$F:$F,"Delivered")</f>
        <v>14</v>
      </c>
      <c r="I42" s="3" t="str">
        <f>IF(SalesPerson[[#This Row],[Column1]]&gt;=SalesPerson[[#This Row],[Monthly_Target_Units]],"True","False")</f>
        <v>True</v>
      </c>
    </row>
    <row r="43" spans="1:9" x14ac:dyDescent="0.3">
      <c r="A43" s="3" t="s">
        <v>127</v>
      </c>
      <c r="B43" s="3" t="s">
        <v>4077</v>
      </c>
      <c r="C43" s="3" t="s">
        <v>1746</v>
      </c>
      <c r="D43" s="3" t="str">
        <f>_xlfn.XLOOKUP(SalesPerson[[#This Row],[Salesperson_Name]],Sales!$AG:$AG,Sales!$AA:$AA,"NA",0)</f>
        <v>South</v>
      </c>
      <c r="E43" s="3" t="s">
        <v>126</v>
      </c>
      <c r="F43" s="4">
        <v>45557</v>
      </c>
      <c r="G43" s="3">
        <v>5</v>
      </c>
      <c r="H43" s="3">
        <f>COUNTIFS(Sales!$AG:$AG,Salespersons!$B:$B,Sales!$F:$F,"Delivered")</f>
        <v>21</v>
      </c>
      <c r="I43" s="3" t="str">
        <f>IF(SalesPerson[[#This Row],[Column1]]&gt;=SalesPerson[[#This Row],[Monthly_Target_Units]],"True","False")</f>
        <v>True</v>
      </c>
    </row>
    <row r="44" spans="1:9" x14ac:dyDescent="0.3">
      <c r="A44" s="3" t="s">
        <v>156</v>
      </c>
      <c r="B44" s="3" t="s">
        <v>4078</v>
      </c>
      <c r="C44" s="3" t="s">
        <v>1746</v>
      </c>
      <c r="D44" s="3" t="str">
        <f>_xlfn.XLOOKUP(SalesPerson[[#This Row],[Salesperson_Name]],Sales!$AG:$AG,Sales!$AA:$AA,"NA",0)</f>
        <v>South</v>
      </c>
      <c r="E44" s="3" t="s">
        <v>126</v>
      </c>
      <c r="F44" s="4">
        <v>44480</v>
      </c>
      <c r="G44" s="3">
        <v>4</v>
      </c>
      <c r="H44" s="3">
        <f>COUNTIFS(Sales!$AG:$AG,Salespersons!$B:$B,Sales!$F:$F,"Delivered")</f>
        <v>15</v>
      </c>
      <c r="I44" s="3" t="str">
        <f>IF(SalesPerson[[#This Row],[Column1]]&gt;=SalesPerson[[#This Row],[Monthly_Target_Units]],"True","False")</f>
        <v>True</v>
      </c>
    </row>
    <row r="45" spans="1:9" x14ac:dyDescent="0.3">
      <c r="A45" s="3" t="s">
        <v>206</v>
      </c>
      <c r="B45" s="3" t="s">
        <v>3283</v>
      </c>
      <c r="C45" s="3" t="s">
        <v>1730</v>
      </c>
      <c r="D45" s="3" t="str">
        <f>_xlfn.XLOOKUP(SalesPerson[[#This Row],[Salesperson_Name]],Sales!$AG:$AG,Sales!$AA:$AA,"NA",0)</f>
        <v>South</v>
      </c>
      <c r="E45" s="3" t="s">
        <v>126</v>
      </c>
      <c r="F45" s="4">
        <v>44149</v>
      </c>
      <c r="G45" s="3">
        <v>6</v>
      </c>
      <c r="H45" s="3">
        <f>COUNTIFS(Sales!$AG:$AG,Salespersons!$B:$B,Sales!$F:$F,"Delivered")</f>
        <v>14</v>
      </c>
      <c r="I45" s="3" t="str">
        <f>IF(SalesPerson[[#This Row],[Column1]]&gt;=SalesPerson[[#This Row],[Monthly_Target_Units]],"True","False")</f>
        <v>True</v>
      </c>
    </row>
    <row r="46" spans="1:9" x14ac:dyDescent="0.3">
      <c r="A46" s="3" t="s">
        <v>266</v>
      </c>
      <c r="B46" s="3" t="s">
        <v>4079</v>
      </c>
      <c r="C46" s="3" t="s">
        <v>1730</v>
      </c>
      <c r="D46" s="3" t="str">
        <f>_xlfn.XLOOKUP(SalesPerson[[#This Row],[Salesperson_Name]],Sales!$AG:$AG,Sales!$AA:$AA,"NA",0)</f>
        <v>South</v>
      </c>
      <c r="E46" s="3" t="s">
        <v>104</v>
      </c>
      <c r="F46" s="4">
        <v>43204</v>
      </c>
      <c r="G46" s="3">
        <v>7</v>
      </c>
      <c r="H46" s="3">
        <f>COUNTIFS(Sales!$AG:$AG,Salespersons!$B:$B,Sales!$F:$F,"Delivered")</f>
        <v>10</v>
      </c>
      <c r="I46" s="3" t="str">
        <f>IF(SalesPerson[[#This Row],[Column1]]&gt;=SalesPerson[[#This Row],[Monthly_Target_Units]],"True","False")</f>
        <v>True</v>
      </c>
    </row>
    <row r="47" spans="1:9" x14ac:dyDescent="0.3">
      <c r="A47" s="3" t="s">
        <v>105</v>
      </c>
      <c r="B47" s="3" t="s">
        <v>4080</v>
      </c>
      <c r="C47" s="3" t="s">
        <v>1730</v>
      </c>
      <c r="D47" s="3" t="str">
        <f>_xlfn.XLOOKUP(SalesPerson[[#This Row],[Salesperson_Name]],Sales!$AG:$AG,Sales!$AA:$AA,"NA",0)</f>
        <v>South</v>
      </c>
      <c r="E47" s="3" t="s">
        <v>104</v>
      </c>
      <c r="F47" s="4">
        <v>44030</v>
      </c>
      <c r="G47" s="3">
        <v>4</v>
      </c>
      <c r="H47" s="3">
        <f>COUNTIFS(Sales!$AG:$AG,Salespersons!$B:$B,Sales!$F:$F,"Delivered")</f>
        <v>13</v>
      </c>
      <c r="I47" s="3" t="str">
        <f>IF(SalesPerson[[#This Row],[Column1]]&gt;=SalesPerson[[#This Row],[Monthly_Target_Units]],"True","False")</f>
        <v>True</v>
      </c>
    </row>
    <row r="48" spans="1:9" x14ac:dyDescent="0.3">
      <c r="A48" s="3" t="s">
        <v>452</v>
      </c>
      <c r="B48" s="3" t="s">
        <v>2859</v>
      </c>
      <c r="C48" s="3" t="s">
        <v>1746</v>
      </c>
      <c r="D48" s="3" t="str">
        <f>_xlfn.XLOOKUP(SalesPerson[[#This Row],[Salesperson_Name]],Sales!$AG:$AG,Sales!$AA:$AA,"NA",0)</f>
        <v>North</v>
      </c>
      <c r="E48" s="3" t="s">
        <v>104</v>
      </c>
      <c r="F48" s="4">
        <v>44854</v>
      </c>
      <c r="G48" s="3">
        <v>6</v>
      </c>
      <c r="H48" s="3">
        <f>COUNTIFS(Sales!$AG:$AG,Salespersons!$B:$B,Sales!$F:$F,"Delivered")</f>
        <v>37</v>
      </c>
      <c r="I48" s="3" t="str">
        <f>IF(SalesPerson[[#This Row],[Column1]]&gt;=SalesPerson[[#This Row],[Monthly_Target_Units]],"True","False")</f>
        <v>True</v>
      </c>
    </row>
    <row r="49" spans="1:9" x14ac:dyDescent="0.3">
      <c r="A49" s="3" t="s">
        <v>174</v>
      </c>
      <c r="B49" s="3" t="s">
        <v>3381</v>
      </c>
      <c r="C49" s="3" t="s">
        <v>1746</v>
      </c>
      <c r="D49" s="3" t="str">
        <f>_xlfn.XLOOKUP(SalesPerson[[#This Row],[Salesperson_Name]],Sales!$AG:$AG,Sales!$AA:$AA,"NA",0)</f>
        <v>South</v>
      </c>
      <c r="E49" s="3" t="s">
        <v>173</v>
      </c>
      <c r="F49" s="4">
        <v>43724</v>
      </c>
      <c r="G49" s="3">
        <v>5</v>
      </c>
      <c r="H49" s="3">
        <f>COUNTIFS(Sales!$AG:$AG,Salespersons!$B:$B,Sales!$F:$F,"Delivered")</f>
        <v>13</v>
      </c>
      <c r="I49" s="3" t="str">
        <f>IF(SalesPerson[[#This Row],[Column1]]&gt;=SalesPerson[[#This Row],[Monthly_Target_Units]],"True","False")</f>
        <v>True</v>
      </c>
    </row>
    <row r="50" spans="1:9" x14ac:dyDescent="0.3">
      <c r="A50" s="3" t="s">
        <v>233</v>
      </c>
      <c r="B50" s="3" t="s">
        <v>4081</v>
      </c>
      <c r="C50" s="3" t="s">
        <v>1730</v>
      </c>
      <c r="D50" s="3" t="str">
        <f>_xlfn.XLOOKUP(SalesPerson[[#This Row],[Salesperson_Name]],Sales!$AG:$AG,Sales!$AA:$AA,"NA",0)</f>
        <v>South</v>
      </c>
      <c r="E50" s="3" t="s">
        <v>173</v>
      </c>
      <c r="F50" s="4">
        <v>45617</v>
      </c>
      <c r="G50" s="3">
        <v>8</v>
      </c>
      <c r="H50" s="3">
        <f>COUNTIFS(Sales!$AG:$AG,Salespersons!$B:$B,Sales!$F:$F,"Delivered")</f>
        <v>16</v>
      </c>
      <c r="I50" s="3" t="str">
        <f>IF(SalesPerson[[#This Row],[Column1]]&gt;=SalesPerson[[#This Row],[Monthly_Target_Units]],"True","False")</f>
        <v>True</v>
      </c>
    </row>
    <row r="51" spans="1:9" x14ac:dyDescent="0.3">
      <c r="A51" s="3" t="s">
        <v>447</v>
      </c>
      <c r="B51" s="3" t="s">
        <v>3474</v>
      </c>
      <c r="C51" s="3" t="s">
        <v>1746</v>
      </c>
      <c r="D51" s="3" t="str">
        <f>_xlfn.XLOOKUP(SalesPerson[[#This Row],[Salesperson_Name]],Sales!$AG:$AG,Sales!$AA:$AA,"NA",0)</f>
        <v>South</v>
      </c>
      <c r="E51" s="3" t="s">
        <v>173</v>
      </c>
      <c r="F51" s="4">
        <v>43779</v>
      </c>
      <c r="G51" s="3">
        <v>5</v>
      </c>
      <c r="H51" s="3">
        <f>COUNTIFS(Sales!$AG:$AG,Salespersons!$B:$B,Sales!$F:$F,"Delivered")</f>
        <v>10</v>
      </c>
      <c r="I51" s="3" t="str">
        <f>IF(SalesPerson[[#This Row],[Column1]]&gt;=SalesPerson[[#This Row],[Monthly_Target_Units]],"True","False")</f>
        <v>True</v>
      </c>
    </row>
    <row r="52" spans="1:9" x14ac:dyDescent="0.3">
      <c r="A52" s="3" t="s">
        <v>187</v>
      </c>
      <c r="B52" s="3" t="s">
        <v>4082</v>
      </c>
      <c r="C52" s="3" t="s">
        <v>1746</v>
      </c>
      <c r="D52" s="3" t="str">
        <f>_xlfn.XLOOKUP(SalesPerson[[#This Row],[Salesperson_Name]],Sales!$AG:$AG,Sales!$AA:$AA,"NA",0)</f>
        <v>South</v>
      </c>
      <c r="E52" s="3" t="s">
        <v>186</v>
      </c>
      <c r="F52" s="4">
        <v>43697</v>
      </c>
      <c r="G52" s="3">
        <v>4</v>
      </c>
      <c r="H52" s="3">
        <f>COUNTIFS(Sales!$AG:$AG,Salespersons!$B:$B,Sales!$F:$F,"Delivered")</f>
        <v>14</v>
      </c>
      <c r="I52" s="3" t="str">
        <f>IF(SalesPerson[[#This Row],[Column1]]&gt;=SalesPerson[[#This Row],[Monthly_Target_Units]],"True","False")</f>
        <v>True</v>
      </c>
    </row>
    <row r="53" spans="1:9" x14ac:dyDescent="0.3">
      <c r="A53" s="3" t="s">
        <v>604</v>
      </c>
      <c r="B53" s="3" t="s">
        <v>2563</v>
      </c>
      <c r="C53" s="3" t="s">
        <v>1746</v>
      </c>
      <c r="D53" s="3" t="str">
        <f>_xlfn.XLOOKUP(SalesPerson[[#This Row],[Salesperson_Name]],Sales!$AG:$AG,Sales!$AA:$AA,"NA",0)</f>
        <v>South</v>
      </c>
      <c r="E53" s="3" t="s">
        <v>186</v>
      </c>
      <c r="F53" s="4">
        <v>43822</v>
      </c>
      <c r="G53" s="3">
        <v>7</v>
      </c>
      <c r="H53" s="3">
        <f>COUNTIFS(Sales!$AG:$AG,Salespersons!$B:$B,Sales!$F:$F,"Delivered")</f>
        <v>12</v>
      </c>
      <c r="I53" s="3" t="str">
        <f>IF(SalesPerson[[#This Row],[Column1]]&gt;=SalesPerson[[#This Row],[Monthly_Target_Units]],"True","False")</f>
        <v>True</v>
      </c>
    </row>
    <row r="54" spans="1:9" x14ac:dyDescent="0.3">
      <c r="A54" s="3" t="s">
        <v>69</v>
      </c>
      <c r="B54" s="3" t="s">
        <v>3421</v>
      </c>
      <c r="C54" s="3" t="s">
        <v>1746</v>
      </c>
      <c r="D54" s="3" t="str">
        <f>_xlfn.XLOOKUP(SalesPerson[[#This Row],[Salesperson_Name]],Sales!$AG:$AG,Sales!$AA:$AA,"NA",0)</f>
        <v>South</v>
      </c>
      <c r="E54" s="3" t="s">
        <v>68</v>
      </c>
      <c r="F54" s="4">
        <v>42425</v>
      </c>
      <c r="G54" s="3">
        <v>7</v>
      </c>
      <c r="H54" s="3">
        <f>COUNTIFS(Sales!$AG:$AG,Salespersons!$B:$B,Sales!$F:$F,"Delivered")</f>
        <v>18</v>
      </c>
      <c r="I54" s="3" t="str">
        <f>IF(SalesPerson[[#This Row],[Column1]]&gt;=SalesPerson[[#This Row],[Monthly_Target_Units]],"True","False")</f>
        <v>True</v>
      </c>
    </row>
    <row r="55" spans="1:9" x14ac:dyDescent="0.3">
      <c r="A55" s="3" t="s">
        <v>150</v>
      </c>
      <c r="B55" s="3" t="s">
        <v>4073</v>
      </c>
      <c r="C55" s="3" t="s">
        <v>1746</v>
      </c>
      <c r="D55" s="3" t="str">
        <f>_xlfn.XLOOKUP(SalesPerson[[#This Row],[Salesperson_Name]],Sales!$AG:$AG,Sales!$AA:$AA,"NA",0)</f>
        <v>South</v>
      </c>
      <c r="E55" s="3" t="s">
        <v>68</v>
      </c>
      <c r="F55" s="4">
        <v>45506</v>
      </c>
      <c r="G55" s="3">
        <v>8</v>
      </c>
      <c r="H55" s="3">
        <f>COUNTIFS(Sales!$AG:$AG,Salespersons!$B:$B,Sales!$F:$F,"Delivered")</f>
        <v>29</v>
      </c>
      <c r="I55" s="3" t="str">
        <f>IF(SalesPerson[[#This Row],[Column1]]&gt;=SalesPerson[[#This Row],[Monthly_Target_Units]],"True","False")</f>
        <v>True</v>
      </c>
    </row>
    <row r="56" spans="1:9" x14ac:dyDescent="0.3">
      <c r="A56" s="3" t="s">
        <v>831</v>
      </c>
      <c r="B56" s="3" t="s">
        <v>4083</v>
      </c>
      <c r="C56" s="3" t="s">
        <v>1746</v>
      </c>
      <c r="D56" s="3" t="str">
        <f>_xlfn.XLOOKUP(SalesPerson[[#This Row],[Salesperson_Name]],Sales!$AG:$AG,Sales!$AA:$AA,"NA",0)</f>
        <v>South</v>
      </c>
      <c r="E56" s="3" t="s">
        <v>68</v>
      </c>
      <c r="F56" s="4">
        <v>43334</v>
      </c>
      <c r="G56" s="3">
        <v>8</v>
      </c>
      <c r="H56" s="3">
        <f>COUNTIFS(Sales!$AG:$AG,Salespersons!$B:$B,Sales!$F:$F,"Delivered")</f>
        <v>7</v>
      </c>
      <c r="I56" s="3" t="str">
        <f>IF(SalesPerson[[#This Row],[Column1]]&gt;=SalesPerson[[#This Row],[Monthly_Target_Units]],"True","False")</f>
        <v>False</v>
      </c>
    </row>
    <row r="57" spans="1:9" x14ac:dyDescent="0.3">
      <c r="A57" s="3" t="s">
        <v>305</v>
      </c>
      <c r="B57" s="3" t="s">
        <v>4084</v>
      </c>
      <c r="C57" s="3" t="s">
        <v>1730</v>
      </c>
      <c r="D57" s="3" t="str">
        <f>_xlfn.XLOOKUP(SalesPerson[[#This Row],[Salesperson_Name]],Sales!$AG:$AG,Sales!$AA:$AA,"NA",0)</f>
        <v>South</v>
      </c>
      <c r="E57" s="3" t="s">
        <v>304</v>
      </c>
      <c r="F57" s="4">
        <v>45226</v>
      </c>
      <c r="G57" s="3">
        <v>8</v>
      </c>
      <c r="H57" s="3">
        <f>COUNTIFS(Sales!$AG:$AG,Salespersons!$B:$B,Sales!$F:$F,"Delivered")</f>
        <v>12</v>
      </c>
      <c r="I57" s="3" t="str">
        <f>IF(SalesPerson[[#This Row],[Column1]]&gt;=SalesPerson[[#This Row],[Monthly_Target_Units]],"True","False")</f>
        <v>True</v>
      </c>
    </row>
    <row r="58" spans="1:9" x14ac:dyDescent="0.3">
      <c r="A58" s="3" t="s">
        <v>705</v>
      </c>
      <c r="B58" s="3" t="s">
        <v>4085</v>
      </c>
      <c r="C58" s="3" t="s">
        <v>1746</v>
      </c>
      <c r="D58" s="3" t="str">
        <f>_xlfn.XLOOKUP(SalesPerson[[#This Row],[Salesperson_Name]],Sales!$AG:$AG,Sales!$AA:$AA,"NA",0)</f>
        <v>South</v>
      </c>
      <c r="E58" s="3" t="s">
        <v>304</v>
      </c>
      <c r="F58" s="4">
        <v>43462</v>
      </c>
      <c r="G58" s="3">
        <v>7</v>
      </c>
      <c r="H58" s="3">
        <f>COUNTIFS(Sales!$AG:$AG,Salespersons!$B:$B,Sales!$F:$F,"Delivered")</f>
        <v>8</v>
      </c>
      <c r="I58" s="3" t="str">
        <f>IF(SalesPerson[[#This Row],[Column1]]&gt;=SalesPerson[[#This Row],[Monthly_Target_Units]],"True","False")</f>
        <v>True</v>
      </c>
    </row>
    <row r="59" spans="1:9" x14ac:dyDescent="0.3">
      <c r="A59" s="3" t="s">
        <v>321</v>
      </c>
      <c r="B59" s="3" t="s">
        <v>4086</v>
      </c>
      <c r="C59" s="3" t="s">
        <v>1746</v>
      </c>
      <c r="D59" s="3" t="str">
        <f>_xlfn.XLOOKUP(SalesPerson[[#This Row],[Salesperson_Name]],Sales!$AG:$AG,Sales!$AA:$AA,"NA",0)</f>
        <v>South</v>
      </c>
      <c r="E59" s="3" t="s">
        <v>304</v>
      </c>
      <c r="F59" s="4">
        <v>43778</v>
      </c>
      <c r="G59" s="3">
        <v>8</v>
      </c>
      <c r="H59" s="3">
        <f>COUNTIFS(Sales!$AG:$AG,Salespersons!$B:$B,Sales!$F:$F,"Delivered")</f>
        <v>6</v>
      </c>
      <c r="I59" s="3" t="str">
        <f>IF(SalesPerson[[#This Row],[Column1]]&gt;=SalesPerson[[#This Row],[Monthly_Target_Units]],"True","False")</f>
        <v>False</v>
      </c>
    </row>
    <row r="60" spans="1:9" x14ac:dyDescent="0.3">
      <c r="A60" s="3" t="s">
        <v>541</v>
      </c>
      <c r="B60" s="3" t="s">
        <v>4087</v>
      </c>
      <c r="C60" s="3" t="s">
        <v>1746</v>
      </c>
      <c r="D60" s="3" t="str">
        <f>_xlfn.XLOOKUP(SalesPerson[[#This Row],[Salesperson_Name]],Sales!$AG:$AG,Sales!$AA:$AA,"NA",0)</f>
        <v>South</v>
      </c>
      <c r="E60" s="3" t="s">
        <v>304</v>
      </c>
      <c r="F60" s="4">
        <v>44980</v>
      </c>
      <c r="G60" s="3">
        <v>6</v>
      </c>
      <c r="H60" s="3">
        <f>COUNTIFS(Sales!$AG:$AG,Salespersons!$B:$B,Sales!$F:$F,"Delivered")</f>
        <v>10</v>
      </c>
      <c r="I60" s="3" t="str">
        <f>IF(SalesPerson[[#This Row],[Column1]]&gt;=SalesPerson[[#This Row],[Monthly_Target_Units]],"True","False")</f>
        <v>True</v>
      </c>
    </row>
    <row r="61" spans="1:9" x14ac:dyDescent="0.3">
      <c r="A61" s="3" t="s">
        <v>403</v>
      </c>
      <c r="B61" s="3" t="s">
        <v>1840</v>
      </c>
      <c r="C61" s="3" t="s">
        <v>1746</v>
      </c>
      <c r="D61" s="3" t="str">
        <f>_xlfn.XLOOKUP(SalesPerson[[#This Row],[Salesperson_Name]],Sales!$AG:$AG,Sales!$AA:$AA,"NA",0)</f>
        <v>East</v>
      </c>
      <c r="E61" s="3" t="s">
        <v>402</v>
      </c>
      <c r="F61" s="4">
        <v>45327</v>
      </c>
      <c r="G61" s="3">
        <v>5</v>
      </c>
      <c r="H61" s="3">
        <f>COUNTIFS(Sales!$AG:$AG,Salespersons!$B:$B,Sales!$F:$F,"Delivered")</f>
        <v>11</v>
      </c>
      <c r="I61" s="3" t="str">
        <f>IF(SalesPerson[[#This Row],[Column1]]&gt;=SalesPerson[[#This Row],[Monthly_Target_Units]],"True","False")</f>
        <v>True</v>
      </c>
    </row>
    <row r="62" spans="1:9" x14ac:dyDescent="0.3">
      <c r="A62" s="3" t="s">
        <v>479</v>
      </c>
      <c r="B62" s="3" t="s">
        <v>4088</v>
      </c>
      <c r="C62" s="3" t="s">
        <v>1746</v>
      </c>
      <c r="D62" s="3" t="str">
        <f>_xlfn.XLOOKUP(SalesPerson[[#This Row],[Salesperson_Name]],Sales!$AG:$AG,Sales!$AA:$AA,"NA",0)</f>
        <v>East</v>
      </c>
      <c r="E62" s="3" t="s">
        <v>402</v>
      </c>
      <c r="F62" s="4">
        <v>43441</v>
      </c>
      <c r="G62" s="3">
        <v>4</v>
      </c>
      <c r="H62" s="3">
        <f>COUNTIFS(Sales!$AG:$AG,Salespersons!$B:$B,Sales!$F:$F,"Delivered")</f>
        <v>16</v>
      </c>
      <c r="I62" s="3" t="str">
        <f>IF(SalesPerson[[#This Row],[Column1]]&gt;=SalesPerson[[#This Row],[Monthly_Target_Units]],"True","False")</f>
        <v>True</v>
      </c>
    </row>
    <row r="63" spans="1:9" x14ac:dyDescent="0.3">
      <c r="A63" s="3" t="s">
        <v>64</v>
      </c>
      <c r="B63" s="3" t="s">
        <v>4089</v>
      </c>
      <c r="C63" s="3" t="s">
        <v>1746</v>
      </c>
      <c r="D63" s="3" t="str">
        <f>_xlfn.XLOOKUP(SalesPerson[[#This Row],[Salesperson_Name]],Sales!$AG:$AG,Sales!$AA:$AA,"NA",0)</f>
        <v>East</v>
      </c>
      <c r="E63" s="3" t="s">
        <v>63</v>
      </c>
      <c r="F63" s="4">
        <v>45109</v>
      </c>
      <c r="G63" s="3">
        <v>5</v>
      </c>
      <c r="H63" s="3">
        <f>COUNTIFS(Sales!$AG:$AG,Salespersons!$B:$B,Sales!$F:$F,"Delivered")</f>
        <v>25</v>
      </c>
      <c r="I63" s="3" t="str">
        <f>IF(SalesPerson[[#This Row],[Column1]]&gt;=SalesPerson[[#This Row],[Monthly_Target_Units]],"True","False")</f>
        <v>True</v>
      </c>
    </row>
    <row r="64" spans="1:9" x14ac:dyDescent="0.3">
      <c r="A64" s="3" t="s">
        <v>503</v>
      </c>
      <c r="B64" s="3" t="s">
        <v>2865</v>
      </c>
      <c r="C64" s="3" t="s">
        <v>1746</v>
      </c>
      <c r="D64" s="3" t="str">
        <f>_xlfn.XLOOKUP(SalesPerson[[#This Row],[Salesperson_Name]],Sales!$AG:$AG,Sales!$AA:$AA,"NA",0)</f>
        <v>East</v>
      </c>
      <c r="E64" s="3" t="s">
        <v>63</v>
      </c>
      <c r="F64" s="4">
        <v>42656</v>
      </c>
      <c r="G64" s="3">
        <v>7</v>
      </c>
      <c r="H64" s="3">
        <f>COUNTIFS(Sales!$AG:$AG,Salespersons!$B:$B,Sales!$F:$F,"Delivered")</f>
        <v>12</v>
      </c>
      <c r="I64" s="3" t="str">
        <f>IF(SalesPerson[[#This Row],[Column1]]&gt;=SalesPerson[[#This Row],[Monthly_Target_Units]],"True","False")</f>
        <v>True</v>
      </c>
    </row>
    <row r="65" spans="1:9" x14ac:dyDescent="0.3">
      <c r="A65" s="3" t="s">
        <v>259</v>
      </c>
      <c r="B65" s="3" t="s">
        <v>4090</v>
      </c>
      <c r="C65" s="3" t="s">
        <v>1746</v>
      </c>
      <c r="D65" s="3" t="str">
        <f>_xlfn.XLOOKUP(SalesPerson[[#This Row],[Salesperson_Name]],Sales!$AG:$AG,Sales!$AA:$AA,"NA",0)</f>
        <v>East</v>
      </c>
      <c r="E65" s="3" t="s">
        <v>63</v>
      </c>
      <c r="F65" s="4">
        <v>44760</v>
      </c>
      <c r="G65" s="3">
        <v>8</v>
      </c>
      <c r="H65" s="3">
        <f>COUNTIFS(Sales!$AG:$AG,Salespersons!$B:$B,Sales!$F:$F,"Delivered")</f>
        <v>17</v>
      </c>
      <c r="I65" s="3" t="str">
        <f>IF(SalesPerson[[#This Row],[Column1]]&gt;=SalesPerson[[#This Row],[Monthly_Target_Units]],"True","False")</f>
        <v>True</v>
      </c>
    </row>
    <row r="66" spans="1:9" x14ac:dyDescent="0.3">
      <c r="A66" s="3" t="s">
        <v>250</v>
      </c>
      <c r="B66" s="3" t="s">
        <v>2258</v>
      </c>
      <c r="C66" s="3" t="s">
        <v>1746</v>
      </c>
      <c r="D66" s="3" t="str">
        <f>_xlfn.XLOOKUP(SalesPerson[[#This Row],[Salesperson_Name]],Sales!$AG:$AG,Sales!$AA:$AA,"NA",0)</f>
        <v>East</v>
      </c>
      <c r="E66" s="3" t="s">
        <v>249</v>
      </c>
      <c r="F66" s="4">
        <v>44028</v>
      </c>
      <c r="G66" s="3">
        <v>4</v>
      </c>
      <c r="H66" s="3">
        <f>COUNTIFS(Sales!$AG:$AG,Salespersons!$B:$B,Sales!$F:$F,"Delivered")</f>
        <v>7</v>
      </c>
      <c r="I66" s="3" t="str">
        <f>IF(SalesPerson[[#This Row],[Column1]]&gt;=SalesPerson[[#This Row],[Monthly_Target_Units]],"True","False")</f>
        <v>True</v>
      </c>
    </row>
    <row r="67" spans="1:9" x14ac:dyDescent="0.3">
      <c r="A67" s="3" t="s">
        <v>396</v>
      </c>
      <c r="B67" s="3" t="s">
        <v>4091</v>
      </c>
      <c r="C67" s="3" t="s">
        <v>1746</v>
      </c>
      <c r="D67" s="3" t="str">
        <f>_xlfn.XLOOKUP(SalesPerson[[#This Row],[Salesperson_Name]],Sales!$AG:$AG,Sales!$AA:$AA,"NA",0)</f>
        <v>East</v>
      </c>
      <c r="E67" s="3" t="s">
        <v>249</v>
      </c>
      <c r="F67" s="4">
        <v>44901</v>
      </c>
      <c r="G67" s="3">
        <v>7</v>
      </c>
      <c r="H67" s="3">
        <f>COUNTIFS(Sales!$AG:$AG,Salespersons!$B:$B,Sales!$F:$F,"Delivered")</f>
        <v>14</v>
      </c>
      <c r="I67" s="3" t="str">
        <f>IF(SalesPerson[[#This Row],[Column1]]&gt;=SalesPerson[[#This Row],[Monthly_Target_Units]],"True","False")</f>
        <v>True</v>
      </c>
    </row>
    <row r="68" spans="1:9" x14ac:dyDescent="0.3">
      <c r="A68" s="3" t="s">
        <v>354</v>
      </c>
      <c r="B68" s="3" t="s">
        <v>4092</v>
      </c>
      <c r="C68" s="3" t="s">
        <v>1746</v>
      </c>
      <c r="D68" s="3" t="str">
        <f>_xlfn.XLOOKUP(SalesPerson[[#This Row],[Salesperson_Name]],Sales!$AG:$AG,Sales!$AA:$AA,"NA",0)</f>
        <v>East</v>
      </c>
      <c r="E68" s="3" t="s">
        <v>249</v>
      </c>
      <c r="F68" s="4">
        <v>42570</v>
      </c>
      <c r="G68" s="3">
        <v>8</v>
      </c>
      <c r="H68" s="3">
        <f>COUNTIFS(Sales!$AG:$AG,Salespersons!$B:$B,Sales!$F:$F,"Delivered")</f>
        <v>9</v>
      </c>
      <c r="I68" s="3" t="str">
        <f>IF(SalesPerson[[#This Row],[Column1]]&gt;=SalesPerson[[#This Row],[Monthly_Target_Units]],"True","False")</f>
        <v>True</v>
      </c>
    </row>
    <row r="69" spans="1:9" x14ac:dyDescent="0.3">
      <c r="A69" s="3" t="s">
        <v>457</v>
      </c>
      <c r="B69" s="3" t="s">
        <v>4093</v>
      </c>
      <c r="C69" s="3" t="s">
        <v>1730</v>
      </c>
      <c r="D69" s="3" t="str">
        <f>_xlfn.XLOOKUP(SalesPerson[[#This Row],[Salesperson_Name]],Sales!$AG:$AG,Sales!$AA:$AA,"NA",0)</f>
        <v>East</v>
      </c>
      <c r="E69" s="3" t="s">
        <v>249</v>
      </c>
      <c r="F69" s="4">
        <v>44648</v>
      </c>
      <c r="G69" s="3">
        <v>7</v>
      </c>
      <c r="H69" s="3">
        <f>COUNTIFS(Sales!$AG:$AG,Salespersons!$B:$B,Sales!$F:$F,"Delivered")</f>
        <v>13</v>
      </c>
      <c r="I69" s="3" t="str">
        <f>IF(SalesPerson[[#This Row],[Column1]]&gt;=SalesPerson[[#This Row],[Monthly_Target_Units]],"True","False")</f>
        <v>True</v>
      </c>
    </row>
    <row r="70" spans="1:9" x14ac:dyDescent="0.3">
      <c r="A70" s="3" t="s">
        <v>183</v>
      </c>
      <c r="B70" s="3" t="s">
        <v>3406</v>
      </c>
      <c r="C70" s="3" t="s">
        <v>1746</v>
      </c>
      <c r="D70" s="3" t="str">
        <f>_xlfn.XLOOKUP(SalesPerson[[#This Row],[Salesperson_Name]],Sales!$AG:$AG,Sales!$AA:$AA,"NA",0)</f>
        <v>East</v>
      </c>
      <c r="E70" s="3" t="s">
        <v>134</v>
      </c>
      <c r="F70" s="4">
        <v>44301</v>
      </c>
      <c r="G70" s="3">
        <v>6</v>
      </c>
      <c r="H70" s="3">
        <f>COUNTIFS(Sales!$AG:$AG,Salespersons!$B:$B,Sales!$F:$F,"Delivered")</f>
        <v>21</v>
      </c>
      <c r="I70" s="3" t="str">
        <f>IF(SalesPerson[[#This Row],[Column1]]&gt;=SalesPerson[[#This Row],[Monthly_Target_Units]],"True","False")</f>
        <v>True</v>
      </c>
    </row>
    <row r="71" spans="1:9" x14ac:dyDescent="0.3">
      <c r="A71" s="3" t="s">
        <v>135</v>
      </c>
      <c r="B71" s="3" t="s">
        <v>4094</v>
      </c>
      <c r="C71" s="3" t="s">
        <v>1746</v>
      </c>
      <c r="D71" s="3" t="str">
        <f>_xlfn.XLOOKUP(SalesPerson[[#This Row],[Salesperson_Name]],Sales!$AG:$AG,Sales!$AA:$AA,"NA",0)</f>
        <v>East</v>
      </c>
      <c r="E71" s="3" t="s">
        <v>134</v>
      </c>
      <c r="F71" s="4">
        <v>44708</v>
      </c>
      <c r="G71" s="3">
        <v>4</v>
      </c>
      <c r="H71" s="3">
        <f>COUNTIFS(Sales!$AG:$AG,Salespersons!$B:$B,Sales!$F:$F,"Delivered")</f>
        <v>22</v>
      </c>
      <c r="I71" s="3" t="str">
        <f>IF(SalesPerson[[#This Row],[Column1]]&gt;=SalesPerson[[#This Row],[Monthly_Target_Units]],"True","False")</f>
        <v>True</v>
      </c>
    </row>
    <row r="72" spans="1:9" x14ac:dyDescent="0.3">
      <c r="A72" s="3" t="s">
        <v>94</v>
      </c>
      <c r="B72" s="3" t="s">
        <v>2335</v>
      </c>
      <c r="C72" s="3" t="s">
        <v>1746</v>
      </c>
      <c r="D72" s="3" t="str">
        <f>_xlfn.XLOOKUP(SalesPerson[[#This Row],[Salesperson_Name]],Sales!$AG:$AG,Sales!$AA:$AA,"NA",0)</f>
        <v>Central</v>
      </c>
      <c r="E72" s="3" t="s">
        <v>93</v>
      </c>
      <c r="F72" s="4">
        <v>44307</v>
      </c>
      <c r="G72" s="3">
        <v>4</v>
      </c>
      <c r="H72" s="3">
        <f>COUNTIFS(Sales!$AG:$AG,Salespersons!$B:$B,Sales!$F:$F,"Delivered")</f>
        <v>18</v>
      </c>
      <c r="I72" s="3" t="str">
        <f>IF(SalesPerson[[#This Row],[Column1]]&gt;=SalesPerson[[#This Row],[Monthly_Target_Units]],"True","False")</f>
        <v>True</v>
      </c>
    </row>
    <row r="73" spans="1:9" x14ac:dyDescent="0.3">
      <c r="A73" s="3" t="s">
        <v>192</v>
      </c>
      <c r="B73" s="3" t="s">
        <v>4095</v>
      </c>
      <c r="C73" s="3" t="s">
        <v>1730</v>
      </c>
      <c r="D73" s="3" t="str">
        <f>_xlfn.XLOOKUP(SalesPerson[[#This Row],[Salesperson_Name]],Sales!$AG:$AG,Sales!$AA:$AA,"NA",0)</f>
        <v>Central</v>
      </c>
      <c r="E73" s="3" t="s">
        <v>93</v>
      </c>
      <c r="F73" s="4">
        <v>42467</v>
      </c>
      <c r="G73" s="3">
        <v>4</v>
      </c>
      <c r="H73" s="3">
        <f>COUNTIFS(Sales!$AG:$AG,Salespersons!$B:$B,Sales!$F:$F,"Delivered")</f>
        <v>14</v>
      </c>
      <c r="I73" s="3" t="str">
        <f>IF(SalesPerson[[#This Row],[Column1]]&gt;=SalesPerson[[#This Row],[Monthly_Target_Units]],"True","False")</f>
        <v>True</v>
      </c>
    </row>
    <row r="74" spans="1:9" x14ac:dyDescent="0.3">
      <c r="A74" s="3" t="s">
        <v>168</v>
      </c>
      <c r="B74" s="3" t="s">
        <v>4096</v>
      </c>
      <c r="C74" s="3" t="s">
        <v>1730</v>
      </c>
      <c r="D74" s="3" t="str">
        <f>_xlfn.XLOOKUP(SalesPerson[[#This Row],[Salesperson_Name]],Sales!$AG:$AG,Sales!$AA:$AA,"NA",0)</f>
        <v>Central</v>
      </c>
      <c r="E74" s="3" t="s">
        <v>93</v>
      </c>
      <c r="F74" s="4">
        <v>43334</v>
      </c>
      <c r="G74" s="3">
        <v>4</v>
      </c>
      <c r="H74" s="3">
        <f>COUNTIFS(Sales!$AG:$AG,Salespersons!$B:$B,Sales!$F:$F,"Delivered")</f>
        <v>8</v>
      </c>
      <c r="I74" s="3" t="str">
        <f>IF(SalesPerson[[#This Row],[Column1]]&gt;=SalesPerson[[#This Row],[Monthly_Target_Units]],"True","False")</f>
        <v>True</v>
      </c>
    </row>
    <row r="75" spans="1:9" x14ac:dyDescent="0.3">
      <c r="A75" s="3" t="s">
        <v>74</v>
      </c>
      <c r="B75" s="3" t="s">
        <v>4097</v>
      </c>
      <c r="C75" s="3" t="s">
        <v>1746</v>
      </c>
      <c r="D75" s="3" t="str">
        <f>_xlfn.XLOOKUP(SalesPerson[[#This Row],[Salesperson_Name]],Sales!$AG:$AG,Sales!$AA:$AA,"NA",0)</f>
        <v>Central</v>
      </c>
      <c r="E75" s="3" t="s">
        <v>73</v>
      </c>
      <c r="F75" s="4">
        <v>43988</v>
      </c>
      <c r="G75" s="3">
        <v>8</v>
      </c>
      <c r="H75" s="3">
        <f>COUNTIFS(Sales!$AG:$AG,Salespersons!$B:$B,Sales!$F:$F,"Delivered")</f>
        <v>14</v>
      </c>
      <c r="I75" s="3" t="str">
        <f>IF(SalesPerson[[#This Row],[Column1]]&gt;=SalesPerson[[#This Row],[Monthly_Target_Units]],"True","False")</f>
        <v>True</v>
      </c>
    </row>
    <row r="76" spans="1:9" x14ac:dyDescent="0.3">
      <c r="A76" s="3" t="s">
        <v>288</v>
      </c>
      <c r="B76" s="3" t="s">
        <v>4098</v>
      </c>
      <c r="C76" s="3" t="s">
        <v>1730</v>
      </c>
      <c r="D76" s="3" t="str">
        <f>_xlfn.XLOOKUP(SalesPerson[[#This Row],[Salesperson_Name]],Sales!$AG:$AG,Sales!$AA:$AA,"NA",0)</f>
        <v>Central</v>
      </c>
      <c r="E76" s="3" t="s">
        <v>73</v>
      </c>
      <c r="F76" s="4">
        <v>42804</v>
      </c>
      <c r="G76" s="3">
        <v>4</v>
      </c>
      <c r="H76" s="3">
        <f>COUNTIFS(Sales!$AG:$AG,Salespersons!$B:$B,Sales!$F:$F,"Delivered")</f>
        <v>8</v>
      </c>
      <c r="I76" s="3" t="str">
        <f>IF(SalesPerson[[#This Row],[Column1]]&gt;=SalesPerson[[#This Row],[Monthly_Target_Units]],"True","False")</f>
        <v>True</v>
      </c>
    </row>
    <row r="77" spans="1:9" x14ac:dyDescent="0.3">
      <c r="A77" s="3" t="s">
        <v>381</v>
      </c>
      <c r="B77" s="3" t="s">
        <v>4099</v>
      </c>
      <c r="C77" s="3" t="s">
        <v>1730</v>
      </c>
      <c r="D77" s="3" t="str">
        <f>_xlfn.XLOOKUP(SalesPerson[[#This Row],[Salesperson_Name]],Sales!$AG:$AG,Sales!$AA:$AA,"NA",0)</f>
        <v>Central</v>
      </c>
      <c r="E77" s="3" t="s">
        <v>73</v>
      </c>
      <c r="F77" s="4">
        <v>44765</v>
      </c>
      <c r="G77" s="3">
        <v>5</v>
      </c>
      <c r="H77" s="3">
        <f>COUNTIFS(Sales!$AG:$AG,Salespersons!$B:$B,Sales!$F:$F,"Delivered")</f>
        <v>12</v>
      </c>
      <c r="I77" s="3" t="str">
        <f>IF(SalesPerson[[#This Row],[Column1]]&gt;=SalesPerson[[#This Row],[Monthly_Target_Units]],"True","False")</f>
        <v>True</v>
      </c>
    </row>
    <row r="78" spans="1:9" x14ac:dyDescent="0.3">
      <c r="A78" s="3" t="s">
        <v>300</v>
      </c>
      <c r="B78" s="3" t="s">
        <v>2160</v>
      </c>
      <c r="C78" s="3" t="s">
        <v>1746</v>
      </c>
      <c r="D78" s="3" t="str">
        <f>_xlfn.XLOOKUP(SalesPerson[[#This Row],[Salesperson_Name]],Sales!$AG:$AG,Sales!$AA:$AA,"NA",0)</f>
        <v>Central</v>
      </c>
      <c r="E78" s="3" t="s">
        <v>73</v>
      </c>
      <c r="F78" s="4">
        <v>43519</v>
      </c>
      <c r="G78" s="3">
        <v>6</v>
      </c>
      <c r="H78" s="3">
        <f>COUNTIFS(Sales!$AG:$AG,Salespersons!$B:$B,Sales!$F:$F,"Delivered")</f>
        <v>11</v>
      </c>
      <c r="I78" s="3" t="str">
        <f>IF(SalesPerson[[#This Row],[Column1]]&gt;=SalesPerson[[#This Row],[Monthly_Target_Units]],"True","False")</f>
        <v>True</v>
      </c>
    </row>
    <row r="79" spans="1:9" x14ac:dyDescent="0.3">
      <c r="A79" s="26"/>
      <c r="B79" s="26"/>
      <c r="C79" s="26"/>
      <c r="D79" s="26"/>
      <c r="E79" s="26"/>
      <c r="F79" s="27"/>
      <c r="G79" s="26"/>
      <c r="H79" s="26"/>
      <c r="I79" s="26"/>
    </row>
  </sheetData>
  <phoneticPr fontId="6" type="noConversion"/>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507"/>
  <sheetViews>
    <sheetView workbookViewId="0">
      <pane ySplit="1" topLeftCell="A2" activePane="bottomLeft" state="frozen"/>
      <selection activeCell="AK2" sqref="AK2"/>
      <selection pane="bottomLeft" activeCell="A6" sqref="A6"/>
    </sheetView>
  </sheetViews>
  <sheetFormatPr defaultRowHeight="14.4" x14ac:dyDescent="0.3"/>
  <cols>
    <col min="1" max="1" width="13.33203125" bestFit="1" customWidth="1"/>
    <col min="2" max="2" width="16.5546875" bestFit="1" customWidth="1"/>
    <col min="3" max="3" width="18.88671875" bestFit="1" customWidth="1"/>
    <col min="4" max="4" width="18" bestFit="1" customWidth="1"/>
    <col min="5" max="5" width="29.44140625" bestFit="1" customWidth="1"/>
    <col min="6" max="6" width="22.109375" bestFit="1" customWidth="1"/>
    <col min="7" max="7" width="23.44140625" bestFit="1" customWidth="1"/>
  </cols>
  <sheetData>
    <row r="1" spans="1:9" x14ac:dyDescent="0.3">
      <c r="A1" s="1" t="s">
        <v>0</v>
      </c>
      <c r="B1" s="1" t="s">
        <v>4100</v>
      </c>
      <c r="C1" s="1" t="s">
        <v>4101</v>
      </c>
      <c r="D1" s="1" t="s">
        <v>4102</v>
      </c>
      <c r="E1" s="1" t="s">
        <v>4103</v>
      </c>
      <c r="F1" s="1" t="s">
        <v>4104</v>
      </c>
      <c r="G1" s="1" t="s">
        <v>4105</v>
      </c>
    </row>
    <row r="2" spans="1:9" x14ac:dyDescent="0.3">
      <c r="A2" s="3" t="s">
        <v>25</v>
      </c>
      <c r="B2" s="3" t="s">
        <v>4106</v>
      </c>
      <c r="C2" s="4">
        <v>45328</v>
      </c>
      <c r="D2" s="3">
        <v>4</v>
      </c>
      <c r="E2" s="3">
        <v>8</v>
      </c>
      <c r="F2" s="3" t="s">
        <v>4107</v>
      </c>
      <c r="G2" s="3" t="s">
        <v>4108</v>
      </c>
    </row>
    <row r="3" spans="1:9" x14ac:dyDescent="0.3">
      <c r="A3" s="3" t="s">
        <v>34</v>
      </c>
      <c r="B3" s="3" t="s">
        <v>4109</v>
      </c>
      <c r="C3" s="4">
        <v>45320</v>
      </c>
      <c r="D3" s="3">
        <v>5</v>
      </c>
      <c r="E3" s="3">
        <v>10</v>
      </c>
      <c r="F3" s="3" t="s">
        <v>1725</v>
      </c>
      <c r="G3" s="3" t="s">
        <v>4108</v>
      </c>
    </row>
    <row r="4" spans="1:9" x14ac:dyDescent="0.3">
      <c r="A4" s="3" t="s">
        <v>40</v>
      </c>
      <c r="B4" s="3" t="s">
        <v>4110</v>
      </c>
      <c r="C4" s="4">
        <v>45341</v>
      </c>
      <c r="D4" s="3">
        <v>3</v>
      </c>
      <c r="E4" s="3">
        <v>4</v>
      </c>
      <c r="F4" s="3" t="s">
        <v>4107</v>
      </c>
      <c r="G4" s="3" t="s">
        <v>4111</v>
      </c>
    </row>
    <row r="5" spans="1:9" x14ac:dyDescent="0.3">
      <c r="A5" s="3" t="s">
        <v>48</v>
      </c>
      <c r="B5" s="3" t="s">
        <v>4112</v>
      </c>
      <c r="C5" s="4">
        <v>45337</v>
      </c>
      <c r="D5" s="3">
        <v>5</v>
      </c>
      <c r="E5" s="3">
        <v>10</v>
      </c>
      <c r="F5" s="3" t="s">
        <v>1727</v>
      </c>
      <c r="G5" s="3" t="s">
        <v>4108</v>
      </c>
    </row>
    <row r="6" spans="1:9" x14ac:dyDescent="0.3">
      <c r="A6" s="3" t="s">
        <v>54</v>
      </c>
      <c r="B6" s="3" t="s">
        <v>4113</v>
      </c>
      <c r="C6" s="4">
        <v>45357</v>
      </c>
      <c r="D6" s="3">
        <v>4</v>
      </c>
      <c r="E6" s="3">
        <v>9</v>
      </c>
      <c r="F6" s="3" t="s">
        <v>4107</v>
      </c>
      <c r="G6" s="3" t="s">
        <v>4108</v>
      </c>
    </row>
    <row r="7" spans="1:9" x14ac:dyDescent="0.3">
      <c r="A7" s="3" t="s">
        <v>60</v>
      </c>
      <c r="B7" s="3" t="s">
        <v>4114</v>
      </c>
      <c r="C7" s="4">
        <v>45310</v>
      </c>
      <c r="D7" s="3">
        <v>5</v>
      </c>
      <c r="E7" s="3">
        <v>10</v>
      </c>
      <c r="F7" s="3" t="s">
        <v>1727</v>
      </c>
      <c r="G7" s="3" t="s">
        <v>4108</v>
      </c>
    </row>
    <row r="8" spans="1:9" x14ac:dyDescent="0.3">
      <c r="A8" s="3" t="s">
        <v>65</v>
      </c>
      <c r="B8" s="3" t="s">
        <v>4115</v>
      </c>
      <c r="C8" s="4">
        <v>45338</v>
      </c>
      <c r="D8" s="3">
        <v>4</v>
      </c>
      <c r="E8" s="3">
        <v>9</v>
      </c>
      <c r="F8" s="3" t="s">
        <v>1725</v>
      </c>
      <c r="G8" s="3" t="s">
        <v>4108</v>
      </c>
    </row>
    <row r="9" spans="1:9" x14ac:dyDescent="0.3">
      <c r="A9" s="3" t="s">
        <v>71</v>
      </c>
      <c r="B9" s="3" t="s">
        <v>4116</v>
      </c>
      <c r="C9" s="4">
        <v>45314</v>
      </c>
      <c r="D9" s="3">
        <v>5</v>
      </c>
      <c r="E9" s="3">
        <v>10</v>
      </c>
      <c r="F9" s="3" t="s">
        <v>1725</v>
      </c>
      <c r="G9" s="3" t="s">
        <v>4108</v>
      </c>
    </row>
    <row r="10" spans="1:9" x14ac:dyDescent="0.3">
      <c r="A10" s="3" t="s">
        <v>76</v>
      </c>
      <c r="B10" s="3" t="s">
        <v>4117</v>
      </c>
      <c r="C10" s="4">
        <v>45329</v>
      </c>
      <c r="D10" s="3">
        <v>4</v>
      </c>
      <c r="E10" s="3">
        <v>9</v>
      </c>
      <c r="F10" s="3" t="s">
        <v>1727</v>
      </c>
      <c r="G10" s="3" t="s">
        <v>4108</v>
      </c>
      <c r="I10" s="9"/>
    </row>
    <row r="11" spans="1:9" x14ac:dyDescent="0.3">
      <c r="A11" s="3" t="s">
        <v>79</v>
      </c>
      <c r="B11" s="3" t="s">
        <v>4118</v>
      </c>
      <c r="C11" s="4">
        <v>45348</v>
      </c>
      <c r="D11" s="3">
        <v>4</v>
      </c>
      <c r="E11" s="3">
        <v>8</v>
      </c>
      <c r="F11" s="3" t="s">
        <v>1725</v>
      </c>
      <c r="G11" s="3" t="s">
        <v>4108</v>
      </c>
    </row>
    <row r="12" spans="1:9" x14ac:dyDescent="0.3">
      <c r="A12" s="3" t="s">
        <v>90</v>
      </c>
      <c r="B12" s="3" t="s">
        <v>4119</v>
      </c>
      <c r="C12" s="4">
        <v>45342</v>
      </c>
      <c r="D12" s="3">
        <v>3</v>
      </c>
      <c r="E12" s="3">
        <v>6</v>
      </c>
      <c r="F12" s="3" t="s">
        <v>4120</v>
      </c>
      <c r="G12" s="3" t="s">
        <v>4121</v>
      </c>
    </row>
    <row r="13" spans="1:9" x14ac:dyDescent="0.3">
      <c r="A13" s="3" t="s">
        <v>97</v>
      </c>
      <c r="B13" s="3" t="s">
        <v>4122</v>
      </c>
      <c r="C13" s="4">
        <v>45341</v>
      </c>
      <c r="D13" s="3">
        <v>5</v>
      </c>
      <c r="E13" s="3">
        <v>10</v>
      </c>
      <c r="F13" s="3" t="s">
        <v>1725</v>
      </c>
      <c r="G13" s="3" t="s">
        <v>4108</v>
      </c>
    </row>
    <row r="14" spans="1:9" x14ac:dyDescent="0.3">
      <c r="A14" s="3" t="s">
        <v>101</v>
      </c>
      <c r="B14" s="3" t="s">
        <v>4123</v>
      </c>
      <c r="C14" s="4">
        <v>45343</v>
      </c>
      <c r="D14" s="3">
        <v>5</v>
      </c>
      <c r="E14" s="3">
        <v>9</v>
      </c>
      <c r="F14" s="3" t="s">
        <v>4107</v>
      </c>
      <c r="G14" s="3" t="s">
        <v>4108</v>
      </c>
    </row>
    <row r="15" spans="1:9" x14ac:dyDescent="0.3">
      <c r="A15" s="3" t="s">
        <v>115</v>
      </c>
      <c r="B15" s="3" t="s">
        <v>4124</v>
      </c>
      <c r="C15" s="4">
        <v>45336</v>
      </c>
      <c r="D15" s="3">
        <v>5</v>
      </c>
      <c r="E15" s="3">
        <v>10</v>
      </c>
      <c r="F15" s="3" t="s">
        <v>1727</v>
      </c>
      <c r="G15" s="3" t="s">
        <v>4108</v>
      </c>
    </row>
    <row r="16" spans="1:9" x14ac:dyDescent="0.3">
      <c r="A16" s="3" t="s">
        <v>120</v>
      </c>
      <c r="B16" s="3" t="s">
        <v>4125</v>
      </c>
      <c r="C16" s="4">
        <v>45353</v>
      </c>
      <c r="D16" s="3">
        <v>4</v>
      </c>
      <c r="E16" s="3">
        <v>7</v>
      </c>
      <c r="F16" s="3" t="s">
        <v>1725</v>
      </c>
      <c r="G16" s="3" t="s">
        <v>4108</v>
      </c>
    </row>
    <row r="17" spans="1:7" x14ac:dyDescent="0.3">
      <c r="A17" s="3" t="s">
        <v>123</v>
      </c>
      <c r="B17" s="3" t="s">
        <v>4126</v>
      </c>
      <c r="C17" s="4">
        <v>45345</v>
      </c>
      <c r="D17" s="3">
        <v>5</v>
      </c>
      <c r="E17" s="3">
        <v>10</v>
      </c>
      <c r="F17" s="3" t="s">
        <v>1727</v>
      </c>
      <c r="G17" s="3" t="s">
        <v>4108</v>
      </c>
    </row>
    <row r="18" spans="1:7" x14ac:dyDescent="0.3">
      <c r="A18" s="3" t="s">
        <v>131</v>
      </c>
      <c r="B18" s="3" t="s">
        <v>4127</v>
      </c>
      <c r="C18" s="4">
        <v>45342</v>
      </c>
      <c r="D18" s="3">
        <v>4</v>
      </c>
      <c r="E18" s="3">
        <v>7</v>
      </c>
      <c r="F18" s="3" t="s">
        <v>1727</v>
      </c>
      <c r="G18" s="3" t="s">
        <v>4108</v>
      </c>
    </row>
    <row r="19" spans="1:7" x14ac:dyDescent="0.3">
      <c r="A19" s="3" t="s">
        <v>140</v>
      </c>
      <c r="B19" s="3" t="s">
        <v>4128</v>
      </c>
      <c r="C19" s="4">
        <v>45355</v>
      </c>
      <c r="D19" s="3">
        <v>5</v>
      </c>
      <c r="E19" s="3">
        <v>9</v>
      </c>
      <c r="F19" s="3" t="s">
        <v>4107</v>
      </c>
      <c r="G19" s="3" t="s">
        <v>4108</v>
      </c>
    </row>
    <row r="20" spans="1:7" x14ac:dyDescent="0.3">
      <c r="A20" s="3" t="s">
        <v>151</v>
      </c>
      <c r="B20" s="3" t="s">
        <v>4129</v>
      </c>
      <c r="C20" s="4">
        <v>45366</v>
      </c>
      <c r="D20" s="3">
        <v>5</v>
      </c>
      <c r="E20" s="3">
        <v>10</v>
      </c>
      <c r="F20" s="3" t="s">
        <v>1727</v>
      </c>
      <c r="G20" s="3" t="s">
        <v>4108</v>
      </c>
    </row>
    <row r="21" spans="1:7" x14ac:dyDescent="0.3">
      <c r="A21" s="3" t="s">
        <v>157</v>
      </c>
      <c r="B21" s="3" t="s">
        <v>4130</v>
      </c>
      <c r="C21" s="4">
        <v>45352</v>
      </c>
      <c r="D21" s="3">
        <v>4</v>
      </c>
      <c r="E21" s="3">
        <v>8</v>
      </c>
      <c r="F21" s="3" t="s">
        <v>4107</v>
      </c>
      <c r="G21" s="3" t="s">
        <v>4108</v>
      </c>
    </row>
    <row r="22" spans="1:7" x14ac:dyDescent="0.3">
      <c r="A22" s="3" t="s">
        <v>161</v>
      </c>
      <c r="B22" s="3" t="s">
        <v>4131</v>
      </c>
      <c r="C22" s="4">
        <v>45368</v>
      </c>
      <c r="D22" s="3">
        <v>4</v>
      </c>
      <c r="E22" s="3">
        <v>10</v>
      </c>
      <c r="F22" s="3" t="s">
        <v>4107</v>
      </c>
      <c r="G22" s="3" t="s">
        <v>4108</v>
      </c>
    </row>
    <row r="23" spans="1:7" x14ac:dyDescent="0.3">
      <c r="A23" s="3" t="s">
        <v>165</v>
      </c>
      <c r="B23" s="3" t="s">
        <v>4132</v>
      </c>
      <c r="C23" s="4">
        <v>45374</v>
      </c>
      <c r="D23" s="3">
        <v>5</v>
      </c>
      <c r="E23" s="3">
        <v>9</v>
      </c>
      <c r="F23" s="3" t="s">
        <v>4120</v>
      </c>
      <c r="G23" s="3" t="s">
        <v>4108</v>
      </c>
    </row>
    <row r="24" spans="1:7" x14ac:dyDescent="0.3">
      <c r="A24" s="3" t="s">
        <v>171</v>
      </c>
      <c r="B24" s="3" t="s">
        <v>4133</v>
      </c>
      <c r="C24" s="4">
        <v>45366</v>
      </c>
      <c r="D24" s="3">
        <v>3</v>
      </c>
      <c r="E24" s="3">
        <v>5</v>
      </c>
      <c r="F24" s="3" t="s">
        <v>4107</v>
      </c>
      <c r="G24" s="3" t="s">
        <v>4108</v>
      </c>
    </row>
    <row r="25" spans="1:7" x14ac:dyDescent="0.3">
      <c r="A25" s="3" t="s">
        <v>190</v>
      </c>
      <c r="B25" s="3" t="s">
        <v>4134</v>
      </c>
      <c r="C25" s="4">
        <v>45363</v>
      </c>
      <c r="D25" s="3">
        <v>4</v>
      </c>
      <c r="E25" s="3">
        <v>9</v>
      </c>
      <c r="F25" s="3" t="s">
        <v>4107</v>
      </c>
      <c r="G25" s="3" t="s">
        <v>4108</v>
      </c>
    </row>
    <row r="26" spans="1:7" x14ac:dyDescent="0.3">
      <c r="A26" s="3" t="s">
        <v>199</v>
      </c>
      <c r="B26" s="3" t="s">
        <v>4135</v>
      </c>
      <c r="C26" s="4">
        <v>45391</v>
      </c>
      <c r="D26" s="3">
        <v>5</v>
      </c>
      <c r="E26" s="3">
        <v>10</v>
      </c>
      <c r="F26" s="3" t="s">
        <v>1727</v>
      </c>
      <c r="G26" s="3" t="s">
        <v>4108</v>
      </c>
    </row>
    <row r="27" spans="1:7" x14ac:dyDescent="0.3">
      <c r="A27" s="3" t="s">
        <v>207</v>
      </c>
      <c r="B27" s="3" t="s">
        <v>4136</v>
      </c>
      <c r="C27" s="4">
        <v>45397</v>
      </c>
      <c r="D27" s="3">
        <v>3</v>
      </c>
      <c r="E27" s="3">
        <v>5</v>
      </c>
      <c r="F27" s="3" t="s">
        <v>4120</v>
      </c>
      <c r="G27" s="3" t="s">
        <v>4111</v>
      </c>
    </row>
    <row r="28" spans="1:7" x14ac:dyDescent="0.3">
      <c r="A28" s="3" t="s">
        <v>230</v>
      </c>
      <c r="B28" s="3" t="s">
        <v>4137</v>
      </c>
      <c r="C28" s="4">
        <v>45392</v>
      </c>
      <c r="D28" s="3">
        <v>4</v>
      </c>
      <c r="E28" s="3">
        <v>6</v>
      </c>
      <c r="F28" s="3" t="s">
        <v>1727</v>
      </c>
      <c r="G28" s="3" t="s">
        <v>4108</v>
      </c>
    </row>
    <row r="29" spans="1:7" x14ac:dyDescent="0.3">
      <c r="A29" s="3" t="s">
        <v>234</v>
      </c>
      <c r="B29" s="3" t="s">
        <v>4138</v>
      </c>
      <c r="C29" s="4">
        <v>45392</v>
      </c>
      <c r="D29" s="3">
        <v>5</v>
      </c>
      <c r="E29" s="3">
        <v>9</v>
      </c>
      <c r="F29" s="3" t="s">
        <v>4107</v>
      </c>
      <c r="G29" s="3" t="s">
        <v>4108</v>
      </c>
    </row>
    <row r="30" spans="1:7" x14ac:dyDescent="0.3">
      <c r="A30" s="3" t="s">
        <v>238</v>
      </c>
      <c r="B30" s="3" t="s">
        <v>4139</v>
      </c>
      <c r="C30" s="4">
        <v>45377</v>
      </c>
      <c r="D30" s="3">
        <v>4</v>
      </c>
      <c r="E30" s="3">
        <v>8</v>
      </c>
      <c r="F30" s="3" t="s">
        <v>1725</v>
      </c>
      <c r="G30" s="3" t="s">
        <v>4108</v>
      </c>
    </row>
    <row r="31" spans="1:7" x14ac:dyDescent="0.3">
      <c r="A31" s="3" t="s">
        <v>241</v>
      </c>
      <c r="B31" s="3" t="s">
        <v>4140</v>
      </c>
      <c r="C31" s="4">
        <v>45377</v>
      </c>
      <c r="D31" s="3">
        <v>5</v>
      </c>
      <c r="E31" s="3">
        <v>8</v>
      </c>
      <c r="F31" s="3" t="s">
        <v>4120</v>
      </c>
      <c r="G31" s="3" t="s">
        <v>4108</v>
      </c>
    </row>
    <row r="32" spans="1:7" x14ac:dyDescent="0.3">
      <c r="A32" s="3" t="s">
        <v>245</v>
      </c>
      <c r="B32" s="3" t="s">
        <v>4141</v>
      </c>
      <c r="C32" s="4">
        <v>45419</v>
      </c>
      <c r="D32" s="3">
        <v>3</v>
      </c>
      <c r="E32" s="3">
        <v>7</v>
      </c>
      <c r="F32" s="3" t="s">
        <v>4107</v>
      </c>
      <c r="G32" s="3" t="s">
        <v>4142</v>
      </c>
    </row>
    <row r="33" spans="1:7" x14ac:dyDescent="0.3">
      <c r="A33" s="3" t="s">
        <v>254</v>
      </c>
      <c r="B33" s="3" t="s">
        <v>4143</v>
      </c>
      <c r="C33" s="4">
        <v>45397</v>
      </c>
      <c r="D33" s="3">
        <v>2</v>
      </c>
      <c r="E33" s="3">
        <v>4</v>
      </c>
      <c r="F33" s="3" t="s">
        <v>4120</v>
      </c>
      <c r="G33" s="3" t="s">
        <v>4142</v>
      </c>
    </row>
    <row r="34" spans="1:7" x14ac:dyDescent="0.3">
      <c r="A34" s="3" t="s">
        <v>262</v>
      </c>
      <c r="B34" s="3" t="s">
        <v>4144</v>
      </c>
      <c r="C34" s="4">
        <v>45417</v>
      </c>
      <c r="D34" s="3">
        <v>5</v>
      </c>
      <c r="E34" s="3">
        <v>8</v>
      </c>
      <c r="F34" s="3" t="s">
        <v>1727</v>
      </c>
      <c r="G34" s="3" t="s">
        <v>4108</v>
      </c>
    </row>
    <row r="35" spans="1:7" x14ac:dyDescent="0.3">
      <c r="A35" s="3" t="s">
        <v>281</v>
      </c>
      <c r="B35" s="3" t="s">
        <v>4145</v>
      </c>
      <c r="C35" s="4">
        <v>45436</v>
      </c>
      <c r="D35" s="3">
        <v>2</v>
      </c>
      <c r="E35" s="3">
        <v>3</v>
      </c>
      <c r="F35" s="3" t="s">
        <v>1727</v>
      </c>
      <c r="G35" s="3" t="s">
        <v>4111</v>
      </c>
    </row>
    <row r="36" spans="1:7" x14ac:dyDescent="0.3">
      <c r="A36" s="3" t="s">
        <v>284</v>
      </c>
      <c r="B36" s="3" t="s">
        <v>4146</v>
      </c>
      <c r="C36" s="4">
        <v>45413</v>
      </c>
      <c r="D36" s="3">
        <v>3</v>
      </c>
      <c r="E36" s="3">
        <v>5</v>
      </c>
      <c r="F36" s="3" t="s">
        <v>4107</v>
      </c>
      <c r="G36" s="3" t="s">
        <v>4111</v>
      </c>
    </row>
    <row r="37" spans="1:7" x14ac:dyDescent="0.3">
      <c r="A37" s="3" t="s">
        <v>289</v>
      </c>
      <c r="B37" s="3" t="s">
        <v>4147</v>
      </c>
      <c r="C37" s="4">
        <v>45405</v>
      </c>
      <c r="D37" s="3">
        <v>5</v>
      </c>
      <c r="E37" s="3">
        <v>10</v>
      </c>
      <c r="F37" s="3" t="s">
        <v>1727</v>
      </c>
      <c r="G37" s="3" t="s">
        <v>4108</v>
      </c>
    </row>
    <row r="38" spans="1:7" x14ac:dyDescent="0.3">
      <c r="A38" s="3" t="s">
        <v>293</v>
      </c>
      <c r="B38" s="3" t="s">
        <v>4148</v>
      </c>
      <c r="C38" s="4">
        <v>45428</v>
      </c>
      <c r="D38" s="3">
        <v>5</v>
      </c>
      <c r="E38" s="3">
        <v>10</v>
      </c>
      <c r="F38" s="3" t="s">
        <v>1725</v>
      </c>
      <c r="G38" s="3" t="s">
        <v>4108</v>
      </c>
    </row>
    <row r="39" spans="1:7" x14ac:dyDescent="0.3">
      <c r="A39" s="3" t="s">
        <v>298</v>
      </c>
      <c r="B39" s="3" t="s">
        <v>4149</v>
      </c>
      <c r="C39" s="4">
        <v>45411</v>
      </c>
      <c r="D39" s="3">
        <v>5</v>
      </c>
      <c r="E39" s="3">
        <v>9</v>
      </c>
      <c r="F39" s="3" t="s">
        <v>1725</v>
      </c>
      <c r="G39" s="3" t="s">
        <v>4108</v>
      </c>
    </row>
    <row r="40" spans="1:7" x14ac:dyDescent="0.3">
      <c r="A40" s="3" t="s">
        <v>306</v>
      </c>
      <c r="B40" s="3" t="s">
        <v>4150</v>
      </c>
      <c r="C40" s="4">
        <v>45404</v>
      </c>
      <c r="D40" s="3">
        <v>3</v>
      </c>
      <c r="E40" s="3">
        <v>8</v>
      </c>
      <c r="F40" s="3" t="s">
        <v>4107</v>
      </c>
      <c r="G40" s="3" t="s">
        <v>4121</v>
      </c>
    </row>
    <row r="41" spans="1:7" x14ac:dyDescent="0.3">
      <c r="A41" s="3" t="s">
        <v>308</v>
      </c>
      <c r="B41" s="3" t="s">
        <v>4151</v>
      </c>
      <c r="C41" s="4">
        <v>45406</v>
      </c>
      <c r="D41" s="3">
        <v>5</v>
      </c>
      <c r="E41" s="3">
        <v>8</v>
      </c>
      <c r="F41" s="3" t="s">
        <v>1727</v>
      </c>
      <c r="G41" s="3" t="s">
        <v>4108</v>
      </c>
    </row>
    <row r="42" spans="1:7" x14ac:dyDescent="0.3">
      <c r="A42" s="3" t="s">
        <v>311</v>
      </c>
      <c r="B42" s="3" t="s">
        <v>4152</v>
      </c>
      <c r="C42" s="4">
        <v>45425</v>
      </c>
      <c r="D42" s="3">
        <v>4</v>
      </c>
      <c r="E42" s="3">
        <v>9</v>
      </c>
      <c r="F42" s="3" t="s">
        <v>1727</v>
      </c>
      <c r="G42" s="3" t="s">
        <v>4108</v>
      </c>
    </row>
    <row r="43" spans="1:7" x14ac:dyDescent="0.3">
      <c r="A43" s="3" t="s">
        <v>319</v>
      </c>
      <c r="B43" s="3" t="s">
        <v>4153</v>
      </c>
      <c r="C43" s="4">
        <v>45442</v>
      </c>
      <c r="D43" s="3">
        <v>4</v>
      </c>
      <c r="E43" s="3">
        <v>8</v>
      </c>
      <c r="F43" s="3" t="s">
        <v>1725</v>
      </c>
      <c r="G43" s="3" t="s">
        <v>4108</v>
      </c>
    </row>
    <row r="44" spans="1:7" x14ac:dyDescent="0.3">
      <c r="A44" s="3" t="s">
        <v>322</v>
      </c>
      <c r="B44" s="3" t="s">
        <v>4154</v>
      </c>
      <c r="C44" s="4">
        <v>45416</v>
      </c>
      <c r="D44" s="3">
        <v>5</v>
      </c>
      <c r="E44" s="3">
        <v>8</v>
      </c>
      <c r="F44" s="3" t="s">
        <v>4120</v>
      </c>
      <c r="G44" s="3" t="s">
        <v>4108</v>
      </c>
    </row>
    <row r="45" spans="1:7" x14ac:dyDescent="0.3">
      <c r="A45" s="3" t="s">
        <v>323</v>
      </c>
      <c r="B45" s="3" t="s">
        <v>4155</v>
      </c>
      <c r="C45" s="4">
        <v>45418</v>
      </c>
      <c r="D45" s="3">
        <v>5</v>
      </c>
      <c r="E45" s="3">
        <v>10</v>
      </c>
      <c r="F45" s="3" t="s">
        <v>4120</v>
      </c>
      <c r="G45" s="3" t="s">
        <v>4108</v>
      </c>
    </row>
    <row r="46" spans="1:7" x14ac:dyDescent="0.3">
      <c r="A46" s="3" t="s">
        <v>325</v>
      </c>
      <c r="B46" s="3" t="s">
        <v>4156</v>
      </c>
      <c r="C46" s="4">
        <v>45429</v>
      </c>
      <c r="D46" s="3">
        <v>5</v>
      </c>
      <c r="E46" s="3">
        <v>10</v>
      </c>
      <c r="F46" s="3" t="s">
        <v>1725</v>
      </c>
      <c r="G46" s="3" t="s">
        <v>4108</v>
      </c>
    </row>
    <row r="47" spans="1:7" x14ac:dyDescent="0.3">
      <c r="A47" s="3" t="s">
        <v>327</v>
      </c>
      <c r="B47" s="3" t="s">
        <v>4157</v>
      </c>
      <c r="C47" s="4">
        <v>45432</v>
      </c>
      <c r="D47" s="3">
        <v>3</v>
      </c>
      <c r="E47" s="3">
        <v>5</v>
      </c>
      <c r="F47" s="3" t="s">
        <v>1727</v>
      </c>
      <c r="G47" s="3" t="s">
        <v>4121</v>
      </c>
    </row>
    <row r="48" spans="1:7" x14ac:dyDescent="0.3">
      <c r="A48" s="3" t="s">
        <v>333</v>
      </c>
      <c r="B48" s="3" t="s">
        <v>4158</v>
      </c>
      <c r="C48" s="4">
        <v>45449</v>
      </c>
      <c r="D48" s="3">
        <v>5</v>
      </c>
      <c r="E48" s="3">
        <v>10</v>
      </c>
      <c r="F48" s="3" t="s">
        <v>4107</v>
      </c>
      <c r="G48" s="3" t="s">
        <v>4108</v>
      </c>
    </row>
    <row r="49" spans="1:7" x14ac:dyDescent="0.3">
      <c r="A49" s="3" t="s">
        <v>338</v>
      </c>
      <c r="B49" s="3" t="s">
        <v>4159</v>
      </c>
      <c r="C49" s="4">
        <v>45440</v>
      </c>
      <c r="D49" s="3">
        <v>4</v>
      </c>
      <c r="E49" s="3">
        <v>7</v>
      </c>
      <c r="F49" s="3" t="s">
        <v>4107</v>
      </c>
      <c r="G49" s="3" t="s">
        <v>4108</v>
      </c>
    </row>
    <row r="50" spans="1:7" x14ac:dyDescent="0.3">
      <c r="A50" s="3" t="s">
        <v>344</v>
      </c>
      <c r="B50" s="3" t="s">
        <v>4160</v>
      </c>
      <c r="C50" s="4">
        <v>45434</v>
      </c>
      <c r="D50" s="3">
        <v>4</v>
      </c>
      <c r="E50" s="3">
        <v>7</v>
      </c>
      <c r="F50" s="3" t="s">
        <v>1727</v>
      </c>
      <c r="G50" s="3" t="s">
        <v>4108</v>
      </c>
    </row>
    <row r="51" spans="1:7" x14ac:dyDescent="0.3">
      <c r="A51" s="3" t="s">
        <v>346</v>
      </c>
      <c r="B51" s="3" t="s">
        <v>4161</v>
      </c>
      <c r="C51" s="4">
        <v>45462</v>
      </c>
      <c r="D51" s="3">
        <v>3</v>
      </c>
      <c r="E51" s="3">
        <v>7</v>
      </c>
      <c r="F51" s="3" t="s">
        <v>1727</v>
      </c>
      <c r="G51" s="3" t="s">
        <v>4111</v>
      </c>
    </row>
    <row r="52" spans="1:7" x14ac:dyDescent="0.3">
      <c r="A52" s="3" t="s">
        <v>357</v>
      </c>
      <c r="B52" s="3" t="s">
        <v>4162</v>
      </c>
      <c r="C52" s="4">
        <v>45467</v>
      </c>
      <c r="D52" s="3">
        <v>3</v>
      </c>
      <c r="E52" s="3">
        <v>7</v>
      </c>
      <c r="F52" s="3" t="s">
        <v>4120</v>
      </c>
      <c r="G52" s="3" t="s">
        <v>4163</v>
      </c>
    </row>
    <row r="53" spans="1:7" x14ac:dyDescent="0.3">
      <c r="A53" s="3" t="s">
        <v>360</v>
      </c>
      <c r="B53" s="3" t="s">
        <v>4164</v>
      </c>
      <c r="C53" s="4">
        <v>45451</v>
      </c>
      <c r="D53" s="3">
        <v>4</v>
      </c>
      <c r="E53" s="3">
        <v>9</v>
      </c>
      <c r="F53" s="3" t="s">
        <v>4107</v>
      </c>
      <c r="G53" s="3" t="s">
        <v>4108</v>
      </c>
    </row>
    <row r="54" spans="1:7" x14ac:dyDescent="0.3">
      <c r="A54" s="3" t="s">
        <v>362</v>
      </c>
      <c r="B54" s="3" t="s">
        <v>4165</v>
      </c>
      <c r="C54" s="4">
        <v>45442</v>
      </c>
      <c r="D54" s="3">
        <v>2</v>
      </c>
      <c r="E54" s="3">
        <v>5</v>
      </c>
      <c r="F54" s="3" t="s">
        <v>4120</v>
      </c>
      <c r="G54" s="3" t="s">
        <v>4166</v>
      </c>
    </row>
    <row r="55" spans="1:7" x14ac:dyDescent="0.3">
      <c r="A55" s="3" t="s">
        <v>363</v>
      </c>
      <c r="B55" s="3" t="s">
        <v>4167</v>
      </c>
      <c r="C55" s="4">
        <v>45447</v>
      </c>
      <c r="D55" s="3">
        <v>5</v>
      </c>
      <c r="E55" s="3">
        <v>10</v>
      </c>
      <c r="F55" s="3" t="s">
        <v>4120</v>
      </c>
      <c r="G55" s="3" t="s">
        <v>4108</v>
      </c>
    </row>
    <row r="56" spans="1:7" x14ac:dyDescent="0.3">
      <c r="A56" s="3" t="s">
        <v>368</v>
      </c>
      <c r="B56" s="3" t="s">
        <v>4168</v>
      </c>
      <c r="C56" s="4">
        <v>45457</v>
      </c>
      <c r="D56" s="3">
        <v>5</v>
      </c>
      <c r="E56" s="3">
        <v>8</v>
      </c>
      <c r="F56" s="3" t="s">
        <v>4107</v>
      </c>
      <c r="G56" s="3" t="s">
        <v>4108</v>
      </c>
    </row>
    <row r="57" spans="1:7" x14ac:dyDescent="0.3">
      <c r="A57" s="3" t="s">
        <v>370</v>
      </c>
      <c r="B57" s="3" t="s">
        <v>4169</v>
      </c>
      <c r="C57" s="4">
        <v>45439</v>
      </c>
      <c r="D57" s="3">
        <v>3</v>
      </c>
      <c r="E57" s="3">
        <v>6</v>
      </c>
      <c r="F57" s="3" t="s">
        <v>1727</v>
      </c>
      <c r="G57" s="3" t="s">
        <v>4166</v>
      </c>
    </row>
    <row r="58" spans="1:7" x14ac:dyDescent="0.3">
      <c r="A58" s="3" t="s">
        <v>373</v>
      </c>
      <c r="B58" s="3" t="s">
        <v>4170</v>
      </c>
      <c r="C58" s="4">
        <v>45450</v>
      </c>
      <c r="D58" s="3">
        <v>4</v>
      </c>
      <c r="E58" s="3">
        <v>10</v>
      </c>
      <c r="F58" s="3" t="s">
        <v>1727</v>
      </c>
      <c r="G58" s="3" t="s">
        <v>4108</v>
      </c>
    </row>
    <row r="59" spans="1:7" x14ac:dyDescent="0.3">
      <c r="A59" s="3" t="s">
        <v>375</v>
      </c>
      <c r="B59" s="3" t="s">
        <v>4171</v>
      </c>
      <c r="C59" s="4">
        <v>45440</v>
      </c>
      <c r="D59" s="3">
        <v>4</v>
      </c>
      <c r="E59" s="3">
        <v>10</v>
      </c>
      <c r="F59" s="3" t="s">
        <v>4120</v>
      </c>
      <c r="G59" s="3" t="s">
        <v>4108</v>
      </c>
    </row>
    <row r="60" spans="1:7" x14ac:dyDescent="0.3">
      <c r="A60" s="3" t="s">
        <v>377</v>
      </c>
      <c r="B60" s="3" t="s">
        <v>4172</v>
      </c>
      <c r="C60" s="4">
        <v>45465</v>
      </c>
      <c r="D60" s="3">
        <v>5</v>
      </c>
      <c r="E60" s="3">
        <v>10</v>
      </c>
      <c r="F60" s="3" t="s">
        <v>4107</v>
      </c>
      <c r="G60" s="3" t="s">
        <v>4108</v>
      </c>
    </row>
    <row r="61" spans="1:7" x14ac:dyDescent="0.3">
      <c r="A61" s="3" t="s">
        <v>380</v>
      </c>
      <c r="B61" s="3" t="s">
        <v>4173</v>
      </c>
      <c r="C61" s="4">
        <v>45475</v>
      </c>
      <c r="D61" s="3">
        <v>4</v>
      </c>
      <c r="E61" s="3">
        <v>9</v>
      </c>
      <c r="F61" s="3" t="s">
        <v>1725</v>
      </c>
      <c r="G61" s="3" t="s">
        <v>4108</v>
      </c>
    </row>
    <row r="62" spans="1:7" x14ac:dyDescent="0.3">
      <c r="A62" s="3" t="s">
        <v>393</v>
      </c>
      <c r="B62" s="3" t="s">
        <v>4174</v>
      </c>
      <c r="C62" s="4">
        <v>45472</v>
      </c>
      <c r="D62" s="3">
        <v>4</v>
      </c>
      <c r="E62" s="3">
        <v>7</v>
      </c>
      <c r="F62" s="3" t="s">
        <v>1727</v>
      </c>
      <c r="G62" s="3" t="s">
        <v>4108</v>
      </c>
    </row>
    <row r="63" spans="1:7" x14ac:dyDescent="0.3">
      <c r="A63" s="3" t="s">
        <v>399</v>
      </c>
      <c r="B63" s="3" t="s">
        <v>4175</v>
      </c>
      <c r="C63" s="4">
        <v>45482</v>
      </c>
      <c r="D63" s="3">
        <v>4</v>
      </c>
      <c r="E63" s="3">
        <v>6</v>
      </c>
      <c r="F63" s="3" t="s">
        <v>4107</v>
      </c>
      <c r="G63" s="3" t="s">
        <v>4108</v>
      </c>
    </row>
    <row r="64" spans="1:7" x14ac:dyDescent="0.3">
      <c r="A64" s="3" t="s">
        <v>404</v>
      </c>
      <c r="B64" s="3" t="s">
        <v>4176</v>
      </c>
      <c r="C64" s="4">
        <v>45481</v>
      </c>
      <c r="D64" s="3">
        <v>5</v>
      </c>
      <c r="E64" s="3">
        <v>9</v>
      </c>
      <c r="F64" s="3" t="s">
        <v>1727</v>
      </c>
      <c r="G64" s="3" t="s">
        <v>4108</v>
      </c>
    </row>
    <row r="65" spans="1:7" x14ac:dyDescent="0.3">
      <c r="A65" s="3" t="s">
        <v>409</v>
      </c>
      <c r="B65" s="3" t="s">
        <v>4177</v>
      </c>
      <c r="C65" s="4">
        <v>45462</v>
      </c>
      <c r="D65" s="3">
        <v>5</v>
      </c>
      <c r="E65" s="3">
        <v>10</v>
      </c>
      <c r="F65" s="3" t="s">
        <v>4120</v>
      </c>
      <c r="G65" s="3" t="s">
        <v>4108</v>
      </c>
    </row>
    <row r="66" spans="1:7" x14ac:dyDescent="0.3">
      <c r="A66" s="3" t="s">
        <v>411</v>
      </c>
      <c r="B66" s="3" t="s">
        <v>4178</v>
      </c>
      <c r="C66" s="4">
        <v>45476</v>
      </c>
      <c r="D66" s="3">
        <v>4</v>
      </c>
      <c r="E66" s="3">
        <v>8</v>
      </c>
      <c r="F66" s="3" t="s">
        <v>4120</v>
      </c>
      <c r="G66" s="3" t="s">
        <v>4108</v>
      </c>
    </row>
    <row r="67" spans="1:7" x14ac:dyDescent="0.3">
      <c r="A67" s="3" t="s">
        <v>430</v>
      </c>
      <c r="B67" s="3" t="s">
        <v>4179</v>
      </c>
      <c r="C67" s="4">
        <v>45499</v>
      </c>
      <c r="D67" s="3">
        <v>4</v>
      </c>
      <c r="E67" s="3">
        <v>9</v>
      </c>
      <c r="F67" s="3" t="s">
        <v>1727</v>
      </c>
      <c r="G67" s="3" t="s">
        <v>4108</v>
      </c>
    </row>
    <row r="68" spans="1:7" x14ac:dyDescent="0.3">
      <c r="A68" s="3" t="s">
        <v>431</v>
      </c>
      <c r="B68" s="3" t="s">
        <v>4180</v>
      </c>
      <c r="C68" s="4">
        <v>45480</v>
      </c>
      <c r="D68" s="3">
        <v>3</v>
      </c>
      <c r="E68" s="3">
        <v>5</v>
      </c>
      <c r="F68" s="3" t="s">
        <v>1725</v>
      </c>
      <c r="G68" s="3" t="s">
        <v>4111</v>
      </c>
    </row>
    <row r="69" spans="1:7" x14ac:dyDescent="0.3">
      <c r="A69" s="3" t="s">
        <v>435</v>
      </c>
      <c r="B69" s="3" t="s">
        <v>4181</v>
      </c>
      <c r="C69" s="4">
        <v>45487</v>
      </c>
      <c r="D69" s="3">
        <v>3</v>
      </c>
      <c r="E69" s="3">
        <v>5</v>
      </c>
      <c r="F69" s="3" t="s">
        <v>1727</v>
      </c>
      <c r="G69" s="3" t="s">
        <v>4111</v>
      </c>
    </row>
    <row r="70" spans="1:7" x14ac:dyDescent="0.3">
      <c r="A70" s="3" t="s">
        <v>441</v>
      </c>
      <c r="B70" s="3" t="s">
        <v>4182</v>
      </c>
      <c r="C70" s="4">
        <v>45521</v>
      </c>
      <c r="D70" s="3">
        <v>5</v>
      </c>
      <c r="E70" s="3">
        <v>10</v>
      </c>
      <c r="F70" s="3" t="s">
        <v>4107</v>
      </c>
      <c r="G70" s="3" t="s">
        <v>4108</v>
      </c>
    </row>
    <row r="71" spans="1:7" x14ac:dyDescent="0.3">
      <c r="A71" s="3" t="s">
        <v>443</v>
      </c>
      <c r="B71" s="3" t="s">
        <v>4183</v>
      </c>
      <c r="C71" s="4">
        <v>45503</v>
      </c>
      <c r="D71" s="3">
        <v>5</v>
      </c>
      <c r="E71" s="3">
        <v>10</v>
      </c>
      <c r="F71" s="3" t="s">
        <v>4120</v>
      </c>
      <c r="G71" s="3" t="s">
        <v>4108</v>
      </c>
    </row>
    <row r="72" spans="1:7" x14ac:dyDescent="0.3">
      <c r="A72" s="3" t="s">
        <v>448</v>
      </c>
      <c r="B72" s="3" t="s">
        <v>4184</v>
      </c>
      <c r="C72" s="4">
        <v>45488</v>
      </c>
      <c r="D72" s="3">
        <v>3</v>
      </c>
      <c r="E72" s="3">
        <v>6</v>
      </c>
      <c r="F72" s="3" t="s">
        <v>1727</v>
      </c>
      <c r="G72" s="3" t="s">
        <v>4142</v>
      </c>
    </row>
    <row r="73" spans="1:7" x14ac:dyDescent="0.3">
      <c r="A73" s="3" t="s">
        <v>455</v>
      </c>
      <c r="B73" s="3" t="s">
        <v>4185</v>
      </c>
      <c r="C73" s="4">
        <v>45511</v>
      </c>
      <c r="D73" s="3">
        <v>5</v>
      </c>
      <c r="E73" s="3">
        <v>10</v>
      </c>
      <c r="F73" s="3" t="s">
        <v>1725</v>
      </c>
      <c r="G73" s="3" t="s">
        <v>4108</v>
      </c>
    </row>
    <row r="74" spans="1:7" x14ac:dyDescent="0.3">
      <c r="A74" s="3" t="s">
        <v>464</v>
      </c>
      <c r="B74" s="3" t="s">
        <v>4186</v>
      </c>
      <c r="C74" s="4">
        <v>45507</v>
      </c>
      <c r="D74" s="3">
        <v>4</v>
      </c>
      <c r="E74" s="3">
        <v>8</v>
      </c>
      <c r="F74" s="3" t="s">
        <v>1727</v>
      </c>
      <c r="G74" s="3" t="s">
        <v>4108</v>
      </c>
    </row>
    <row r="75" spans="1:7" x14ac:dyDescent="0.3">
      <c r="A75" s="3" t="s">
        <v>466</v>
      </c>
      <c r="B75" s="3" t="s">
        <v>4187</v>
      </c>
      <c r="C75" s="4">
        <v>45510</v>
      </c>
      <c r="D75" s="3">
        <v>5</v>
      </c>
      <c r="E75" s="3">
        <v>10</v>
      </c>
      <c r="F75" s="3" t="s">
        <v>4107</v>
      </c>
      <c r="G75" s="3" t="s">
        <v>4108</v>
      </c>
    </row>
    <row r="76" spans="1:7" x14ac:dyDescent="0.3">
      <c r="A76" s="3" t="s">
        <v>468</v>
      </c>
      <c r="B76" s="3" t="s">
        <v>4188</v>
      </c>
      <c r="C76" s="4">
        <v>45502</v>
      </c>
      <c r="D76" s="3">
        <v>3</v>
      </c>
      <c r="E76" s="3">
        <v>7</v>
      </c>
      <c r="F76" s="3" t="s">
        <v>1727</v>
      </c>
      <c r="G76" s="3" t="s">
        <v>4166</v>
      </c>
    </row>
    <row r="77" spans="1:7" x14ac:dyDescent="0.3">
      <c r="A77" s="3" t="s">
        <v>471</v>
      </c>
      <c r="B77" s="3" t="s">
        <v>4189</v>
      </c>
      <c r="C77" s="4">
        <v>45530</v>
      </c>
      <c r="D77" s="3">
        <v>4</v>
      </c>
      <c r="E77" s="3">
        <v>8</v>
      </c>
      <c r="F77" s="3" t="s">
        <v>4107</v>
      </c>
      <c r="G77" s="3" t="s">
        <v>4108</v>
      </c>
    </row>
    <row r="78" spans="1:7" x14ac:dyDescent="0.3">
      <c r="A78" s="3" t="s">
        <v>473</v>
      </c>
      <c r="B78" s="3" t="s">
        <v>4190</v>
      </c>
      <c r="C78" s="4">
        <v>45523</v>
      </c>
      <c r="D78" s="3">
        <v>4</v>
      </c>
      <c r="E78" s="3">
        <v>8</v>
      </c>
      <c r="F78" s="3" t="s">
        <v>4120</v>
      </c>
      <c r="G78" s="3" t="s">
        <v>4108</v>
      </c>
    </row>
    <row r="79" spans="1:7" x14ac:dyDescent="0.3">
      <c r="A79" s="3" t="s">
        <v>474</v>
      </c>
      <c r="B79" s="3" t="s">
        <v>4191</v>
      </c>
      <c r="C79" s="4">
        <v>45531</v>
      </c>
      <c r="D79" s="3">
        <v>5</v>
      </c>
      <c r="E79" s="3">
        <v>10</v>
      </c>
      <c r="F79" s="3" t="s">
        <v>4120</v>
      </c>
      <c r="G79" s="3" t="s">
        <v>4108</v>
      </c>
    </row>
    <row r="80" spans="1:7" x14ac:dyDescent="0.3">
      <c r="A80" s="3" t="s">
        <v>476</v>
      </c>
      <c r="B80" s="3" t="s">
        <v>4192</v>
      </c>
      <c r="C80" s="4">
        <v>45507</v>
      </c>
      <c r="D80" s="3">
        <v>4</v>
      </c>
      <c r="E80" s="3">
        <v>9</v>
      </c>
      <c r="F80" s="3" t="s">
        <v>1725</v>
      </c>
      <c r="G80" s="3" t="s">
        <v>4108</v>
      </c>
    </row>
    <row r="81" spans="1:7" x14ac:dyDescent="0.3">
      <c r="A81" s="3" t="s">
        <v>477</v>
      </c>
      <c r="B81" s="3" t="s">
        <v>4193</v>
      </c>
      <c r="C81" s="4">
        <v>45518</v>
      </c>
      <c r="D81" s="3">
        <v>4</v>
      </c>
      <c r="E81" s="3">
        <v>7</v>
      </c>
      <c r="F81" s="3" t="s">
        <v>4107</v>
      </c>
      <c r="G81" s="3" t="s">
        <v>4108</v>
      </c>
    </row>
    <row r="82" spans="1:7" x14ac:dyDescent="0.3">
      <c r="A82" s="3" t="s">
        <v>482</v>
      </c>
      <c r="B82" s="3" t="s">
        <v>4194</v>
      </c>
      <c r="C82" s="4">
        <v>45539</v>
      </c>
      <c r="D82" s="3">
        <v>1</v>
      </c>
      <c r="E82" s="3">
        <v>2</v>
      </c>
      <c r="F82" s="3" t="s">
        <v>1727</v>
      </c>
      <c r="G82" s="3" t="s">
        <v>4108</v>
      </c>
    </row>
    <row r="83" spans="1:7" x14ac:dyDescent="0.3">
      <c r="A83" s="3" t="s">
        <v>483</v>
      </c>
      <c r="B83" s="3" t="s">
        <v>4195</v>
      </c>
      <c r="C83" s="4">
        <v>45512</v>
      </c>
      <c r="D83" s="3">
        <v>5</v>
      </c>
      <c r="E83" s="3">
        <v>9</v>
      </c>
      <c r="F83" s="3" t="s">
        <v>1727</v>
      </c>
      <c r="G83" s="3" t="s">
        <v>4108</v>
      </c>
    </row>
    <row r="84" spans="1:7" x14ac:dyDescent="0.3">
      <c r="A84" s="3" t="s">
        <v>484</v>
      </c>
      <c r="B84" s="3" t="s">
        <v>4196</v>
      </c>
      <c r="C84" s="4">
        <v>45520</v>
      </c>
      <c r="D84" s="3">
        <v>4</v>
      </c>
      <c r="E84" s="3">
        <v>9</v>
      </c>
      <c r="F84" s="3" t="s">
        <v>1727</v>
      </c>
      <c r="G84" s="3" t="s">
        <v>4108</v>
      </c>
    </row>
    <row r="85" spans="1:7" x14ac:dyDescent="0.3">
      <c r="A85" s="3" t="s">
        <v>486</v>
      </c>
      <c r="B85" s="3" t="s">
        <v>4197</v>
      </c>
      <c r="C85" s="4">
        <v>45539</v>
      </c>
      <c r="D85" s="3">
        <v>3</v>
      </c>
      <c r="E85" s="3">
        <v>7</v>
      </c>
      <c r="F85" s="3" t="s">
        <v>1725</v>
      </c>
      <c r="G85" s="3" t="s">
        <v>4111</v>
      </c>
    </row>
    <row r="86" spans="1:7" x14ac:dyDescent="0.3">
      <c r="A86" s="3" t="s">
        <v>488</v>
      </c>
      <c r="B86" s="3" t="s">
        <v>4198</v>
      </c>
      <c r="C86" s="4">
        <v>45538</v>
      </c>
      <c r="D86" s="3">
        <v>5</v>
      </c>
      <c r="E86" s="3">
        <v>10</v>
      </c>
      <c r="F86" s="3" t="s">
        <v>1725</v>
      </c>
      <c r="G86" s="3" t="s">
        <v>4108</v>
      </c>
    </row>
    <row r="87" spans="1:7" x14ac:dyDescent="0.3">
      <c r="A87" s="3" t="s">
        <v>489</v>
      </c>
      <c r="B87" s="3" t="s">
        <v>4199</v>
      </c>
      <c r="C87" s="4">
        <v>45537</v>
      </c>
      <c r="D87" s="3">
        <v>5</v>
      </c>
      <c r="E87" s="3">
        <v>10</v>
      </c>
      <c r="F87" s="3" t="s">
        <v>1725</v>
      </c>
      <c r="G87" s="3" t="s">
        <v>4108</v>
      </c>
    </row>
    <row r="88" spans="1:7" x14ac:dyDescent="0.3">
      <c r="A88" s="3" t="s">
        <v>491</v>
      </c>
      <c r="B88" s="3" t="s">
        <v>4200</v>
      </c>
      <c r="C88" s="4">
        <v>45538</v>
      </c>
      <c r="D88" s="3">
        <v>4</v>
      </c>
      <c r="E88" s="3">
        <v>9</v>
      </c>
      <c r="F88" s="3" t="s">
        <v>1727</v>
      </c>
      <c r="G88" s="3" t="s">
        <v>4108</v>
      </c>
    </row>
    <row r="89" spans="1:7" x14ac:dyDescent="0.3">
      <c r="A89" s="3" t="s">
        <v>493</v>
      </c>
      <c r="B89" s="3" t="s">
        <v>4201</v>
      </c>
      <c r="C89" s="4">
        <v>45520</v>
      </c>
      <c r="D89" s="3">
        <v>4</v>
      </c>
      <c r="E89" s="3">
        <v>8</v>
      </c>
      <c r="F89" s="3" t="s">
        <v>1727</v>
      </c>
      <c r="G89" s="3" t="s">
        <v>4108</v>
      </c>
    </row>
    <row r="90" spans="1:7" x14ac:dyDescent="0.3">
      <c r="A90" s="3" t="s">
        <v>494</v>
      </c>
      <c r="B90" s="3" t="s">
        <v>4202</v>
      </c>
      <c r="C90" s="4">
        <v>45514</v>
      </c>
      <c r="D90" s="3">
        <v>4</v>
      </c>
      <c r="E90" s="3">
        <v>7</v>
      </c>
      <c r="F90" s="3" t="s">
        <v>1727</v>
      </c>
      <c r="G90" s="3" t="s">
        <v>4108</v>
      </c>
    </row>
    <row r="91" spans="1:7" x14ac:dyDescent="0.3">
      <c r="A91" s="3" t="s">
        <v>496</v>
      </c>
      <c r="B91" s="3" t="s">
        <v>4203</v>
      </c>
      <c r="C91" s="4">
        <v>45543</v>
      </c>
      <c r="D91" s="3">
        <v>4</v>
      </c>
      <c r="E91" s="3">
        <v>10</v>
      </c>
      <c r="F91" s="3" t="s">
        <v>4120</v>
      </c>
      <c r="G91" s="3" t="s">
        <v>4108</v>
      </c>
    </row>
    <row r="92" spans="1:7" x14ac:dyDescent="0.3">
      <c r="A92" s="3" t="s">
        <v>498</v>
      </c>
      <c r="B92" s="3" t="s">
        <v>4204</v>
      </c>
      <c r="C92" s="4">
        <v>45509</v>
      </c>
      <c r="D92" s="3">
        <v>5</v>
      </c>
      <c r="E92" s="3">
        <v>10</v>
      </c>
      <c r="F92" s="3" t="s">
        <v>1727</v>
      </c>
      <c r="G92" s="3" t="s">
        <v>4108</v>
      </c>
    </row>
    <row r="93" spans="1:7" x14ac:dyDescent="0.3">
      <c r="A93" s="3" t="s">
        <v>500</v>
      </c>
      <c r="B93" s="3" t="s">
        <v>4205</v>
      </c>
      <c r="C93" s="4">
        <v>45528</v>
      </c>
      <c r="D93" s="3">
        <v>4</v>
      </c>
      <c r="E93" s="3">
        <v>7</v>
      </c>
      <c r="F93" s="3" t="s">
        <v>1727</v>
      </c>
      <c r="G93" s="3" t="s">
        <v>4108</v>
      </c>
    </row>
    <row r="94" spans="1:7" x14ac:dyDescent="0.3">
      <c r="A94" s="3" t="s">
        <v>504</v>
      </c>
      <c r="B94" s="3" t="s">
        <v>4206</v>
      </c>
      <c r="C94" s="4">
        <v>45538</v>
      </c>
      <c r="D94" s="3">
        <v>2</v>
      </c>
      <c r="E94" s="3">
        <v>4</v>
      </c>
      <c r="F94" s="3" t="s">
        <v>4107</v>
      </c>
      <c r="G94" s="3" t="s">
        <v>4111</v>
      </c>
    </row>
    <row r="95" spans="1:7" x14ac:dyDescent="0.3">
      <c r="A95" s="3" t="s">
        <v>506</v>
      </c>
      <c r="B95" s="3" t="s">
        <v>4207</v>
      </c>
      <c r="C95" s="4">
        <v>45558</v>
      </c>
      <c r="D95" s="3">
        <v>5</v>
      </c>
      <c r="E95" s="3">
        <v>10</v>
      </c>
      <c r="F95" s="3" t="s">
        <v>4107</v>
      </c>
      <c r="G95" s="3" t="s">
        <v>4108</v>
      </c>
    </row>
    <row r="96" spans="1:7" x14ac:dyDescent="0.3">
      <c r="A96" s="3" t="s">
        <v>512</v>
      </c>
      <c r="B96" s="3" t="s">
        <v>4208</v>
      </c>
      <c r="C96" s="4">
        <v>45543</v>
      </c>
      <c r="D96" s="3">
        <v>3</v>
      </c>
      <c r="E96" s="3">
        <v>7</v>
      </c>
      <c r="F96" s="3" t="s">
        <v>4107</v>
      </c>
      <c r="G96" s="3" t="s">
        <v>4163</v>
      </c>
    </row>
    <row r="97" spans="1:7" x14ac:dyDescent="0.3">
      <c r="A97" s="3" t="s">
        <v>515</v>
      </c>
      <c r="B97" s="3" t="s">
        <v>4209</v>
      </c>
      <c r="C97" s="4">
        <v>45544</v>
      </c>
      <c r="D97" s="3">
        <v>2</v>
      </c>
      <c r="E97" s="3">
        <v>3</v>
      </c>
      <c r="F97" s="3" t="s">
        <v>1725</v>
      </c>
      <c r="G97" s="3" t="s">
        <v>4142</v>
      </c>
    </row>
    <row r="98" spans="1:7" x14ac:dyDescent="0.3">
      <c r="A98" s="3" t="s">
        <v>519</v>
      </c>
      <c r="B98" s="3" t="s">
        <v>4210</v>
      </c>
      <c r="C98" s="4">
        <v>45566</v>
      </c>
      <c r="D98" s="3">
        <v>5</v>
      </c>
      <c r="E98" s="3">
        <v>10</v>
      </c>
      <c r="F98" s="3" t="s">
        <v>1727</v>
      </c>
      <c r="G98" s="3" t="s">
        <v>4108</v>
      </c>
    </row>
    <row r="99" spans="1:7" x14ac:dyDescent="0.3">
      <c r="A99" s="3" t="s">
        <v>521</v>
      </c>
      <c r="B99" s="3" t="s">
        <v>4211</v>
      </c>
      <c r="C99" s="4">
        <v>45529</v>
      </c>
      <c r="D99" s="3">
        <v>4</v>
      </c>
      <c r="E99" s="3">
        <v>9</v>
      </c>
      <c r="F99" s="3" t="s">
        <v>4107</v>
      </c>
      <c r="G99" s="3" t="s">
        <v>4108</v>
      </c>
    </row>
    <row r="100" spans="1:7" x14ac:dyDescent="0.3">
      <c r="A100" s="3" t="s">
        <v>526</v>
      </c>
      <c r="B100" s="3" t="s">
        <v>4212</v>
      </c>
      <c r="C100" s="4">
        <v>45576</v>
      </c>
      <c r="D100" s="3">
        <v>5</v>
      </c>
      <c r="E100" s="3">
        <v>10</v>
      </c>
      <c r="F100" s="3" t="s">
        <v>4107</v>
      </c>
      <c r="G100" s="3" t="s">
        <v>4108</v>
      </c>
    </row>
    <row r="101" spans="1:7" x14ac:dyDescent="0.3">
      <c r="A101" s="3" t="s">
        <v>530</v>
      </c>
      <c r="B101" s="3" t="s">
        <v>4213</v>
      </c>
      <c r="C101" s="4">
        <v>45586</v>
      </c>
      <c r="D101" s="3">
        <v>5</v>
      </c>
      <c r="E101" s="3">
        <v>9</v>
      </c>
      <c r="F101" s="3" t="s">
        <v>1725</v>
      </c>
      <c r="G101" s="3" t="s">
        <v>4108</v>
      </c>
    </row>
    <row r="102" spans="1:7" x14ac:dyDescent="0.3">
      <c r="A102" s="3" t="s">
        <v>531</v>
      </c>
      <c r="B102" s="3" t="s">
        <v>4214</v>
      </c>
      <c r="C102" s="4">
        <v>45564</v>
      </c>
      <c r="D102" s="3">
        <v>1</v>
      </c>
      <c r="E102" s="3">
        <v>1</v>
      </c>
      <c r="F102" s="3" t="s">
        <v>4107</v>
      </c>
      <c r="G102" s="3" t="s">
        <v>4108</v>
      </c>
    </row>
    <row r="103" spans="1:7" x14ac:dyDescent="0.3">
      <c r="A103" s="3" t="s">
        <v>532</v>
      </c>
      <c r="B103" s="3" t="s">
        <v>4215</v>
      </c>
      <c r="C103" s="4">
        <v>45544</v>
      </c>
      <c r="D103" s="3">
        <v>5</v>
      </c>
      <c r="E103" s="3">
        <v>10</v>
      </c>
      <c r="F103" s="3" t="s">
        <v>4120</v>
      </c>
      <c r="G103" s="3" t="s">
        <v>4108</v>
      </c>
    </row>
    <row r="104" spans="1:7" x14ac:dyDescent="0.3">
      <c r="A104" s="3" t="s">
        <v>534</v>
      </c>
      <c r="B104" s="3" t="s">
        <v>4216</v>
      </c>
      <c r="C104" s="4">
        <v>45564</v>
      </c>
      <c r="D104" s="3">
        <v>4</v>
      </c>
      <c r="E104" s="3">
        <v>8</v>
      </c>
      <c r="F104" s="3" t="s">
        <v>1725</v>
      </c>
      <c r="G104" s="3" t="s">
        <v>4108</v>
      </c>
    </row>
    <row r="105" spans="1:7" x14ac:dyDescent="0.3">
      <c r="A105" s="3" t="s">
        <v>536</v>
      </c>
      <c r="B105" s="3" t="s">
        <v>4217</v>
      </c>
      <c r="C105" s="4">
        <v>45577</v>
      </c>
      <c r="D105" s="3">
        <v>4</v>
      </c>
      <c r="E105" s="3">
        <v>9</v>
      </c>
      <c r="F105" s="3" t="s">
        <v>4107</v>
      </c>
      <c r="G105" s="3" t="s">
        <v>4108</v>
      </c>
    </row>
    <row r="106" spans="1:7" x14ac:dyDescent="0.3">
      <c r="A106" s="3" t="s">
        <v>539</v>
      </c>
      <c r="B106" s="3" t="s">
        <v>4218</v>
      </c>
      <c r="C106" s="4">
        <v>45551</v>
      </c>
      <c r="D106" s="3">
        <v>4</v>
      </c>
      <c r="E106" s="3">
        <v>9</v>
      </c>
      <c r="F106" s="3" t="s">
        <v>1727</v>
      </c>
      <c r="G106" s="3" t="s">
        <v>4108</v>
      </c>
    </row>
    <row r="107" spans="1:7" x14ac:dyDescent="0.3">
      <c r="A107" s="3" t="s">
        <v>540</v>
      </c>
      <c r="B107" s="3" t="s">
        <v>4219</v>
      </c>
      <c r="C107" s="4">
        <v>45560</v>
      </c>
      <c r="D107" s="3">
        <v>5</v>
      </c>
      <c r="E107" s="3">
        <v>10</v>
      </c>
      <c r="F107" s="3" t="s">
        <v>1727</v>
      </c>
      <c r="G107" s="3" t="s">
        <v>4108</v>
      </c>
    </row>
    <row r="108" spans="1:7" x14ac:dyDescent="0.3">
      <c r="A108" s="3" t="s">
        <v>542</v>
      </c>
      <c r="B108" s="3" t="s">
        <v>4220</v>
      </c>
      <c r="C108" s="4">
        <v>45566</v>
      </c>
      <c r="D108" s="3">
        <v>4</v>
      </c>
      <c r="E108" s="3">
        <v>7</v>
      </c>
      <c r="F108" s="3" t="s">
        <v>4107</v>
      </c>
      <c r="G108" s="3" t="s">
        <v>4108</v>
      </c>
    </row>
    <row r="109" spans="1:7" x14ac:dyDescent="0.3">
      <c r="A109" s="3" t="s">
        <v>551</v>
      </c>
      <c r="B109" s="3" t="s">
        <v>4221</v>
      </c>
      <c r="C109" s="4">
        <v>45595</v>
      </c>
      <c r="D109" s="3">
        <v>4</v>
      </c>
      <c r="E109" s="3">
        <v>9</v>
      </c>
      <c r="F109" s="3" t="s">
        <v>4120</v>
      </c>
      <c r="G109" s="3" t="s">
        <v>4108</v>
      </c>
    </row>
    <row r="110" spans="1:7" x14ac:dyDescent="0.3">
      <c r="A110" s="3" t="s">
        <v>553</v>
      </c>
      <c r="B110" s="3" t="s">
        <v>4222</v>
      </c>
      <c r="C110" s="4">
        <v>45564</v>
      </c>
      <c r="D110" s="3">
        <v>4</v>
      </c>
      <c r="E110" s="3">
        <v>9</v>
      </c>
      <c r="F110" s="3" t="s">
        <v>4107</v>
      </c>
      <c r="G110" s="3" t="s">
        <v>4108</v>
      </c>
    </row>
    <row r="111" spans="1:7" x14ac:dyDescent="0.3">
      <c r="A111" s="3" t="s">
        <v>555</v>
      </c>
      <c r="B111" s="3" t="s">
        <v>4223</v>
      </c>
      <c r="C111" s="4">
        <v>45586</v>
      </c>
      <c r="D111" s="3">
        <v>3</v>
      </c>
      <c r="E111" s="3">
        <v>5</v>
      </c>
      <c r="F111" s="3" t="s">
        <v>1725</v>
      </c>
      <c r="G111" s="3" t="s">
        <v>4121</v>
      </c>
    </row>
    <row r="112" spans="1:7" x14ac:dyDescent="0.3">
      <c r="A112" s="3" t="s">
        <v>557</v>
      </c>
      <c r="B112" s="3" t="s">
        <v>4224</v>
      </c>
      <c r="C112" s="4">
        <v>45570</v>
      </c>
      <c r="D112" s="3">
        <v>4</v>
      </c>
      <c r="E112" s="3">
        <v>8</v>
      </c>
      <c r="F112" s="3" t="s">
        <v>1727</v>
      </c>
      <c r="G112" s="3" t="s">
        <v>4108</v>
      </c>
    </row>
    <row r="113" spans="1:7" x14ac:dyDescent="0.3">
      <c r="A113" s="3" t="s">
        <v>559</v>
      </c>
      <c r="B113" s="3" t="s">
        <v>4225</v>
      </c>
      <c r="C113" s="4">
        <v>45572</v>
      </c>
      <c r="D113" s="3">
        <v>4</v>
      </c>
      <c r="E113" s="3">
        <v>8</v>
      </c>
      <c r="F113" s="3" t="s">
        <v>1725</v>
      </c>
      <c r="G113" s="3" t="s">
        <v>4108</v>
      </c>
    </row>
    <row r="114" spans="1:7" x14ac:dyDescent="0.3">
      <c r="A114" s="3" t="s">
        <v>560</v>
      </c>
      <c r="B114" s="3" t="s">
        <v>4226</v>
      </c>
      <c r="C114" s="4">
        <v>45569</v>
      </c>
      <c r="D114" s="3">
        <v>4</v>
      </c>
      <c r="E114" s="3">
        <v>7</v>
      </c>
      <c r="F114" s="3" t="s">
        <v>1725</v>
      </c>
      <c r="G114" s="3" t="s">
        <v>4108</v>
      </c>
    </row>
    <row r="115" spans="1:7" x14ac:dyDescent="0.3">
      <c r="A115" s="3" t="s">
        <v>562</v>
      </c>
      <c r="B115" s="3" t="s">
        <v>4227</v>
      </c>
      <c r="C115" s="4">
        <v>45574</v>
      </c>
      <c r="D115" s="3">
        <v>5</v>
      </c>
      <c r="E115" s="3">
        <v>10</v>
      </c>
      <c r="F115" s="3" t="s">
        <v>1725</v>
      </c>
      <c r="G115" s="3" t="s">
        <v>4108</v>
      </c>
    </row>
    <row r="116" spans="1:7" x14ac:dyDescent="0.3">
      <c r="A116" s="3" t="s">
        <v>569</v>
      </c>
      <c r="B116" s="3" t="s">
        <v>4228</v>
      </c>
      <c r="C116" s="4">
        <v>45581</v>
      </c>
      <c r="D116" s="3">
        <v>3</v>
      </c>
      <c r="E116" s="3">
        <v>4</v>
      </c>
      <c r="F116" s="3" t="s">
        <v>1725</v>
      </c>
      <c r="G116" s="3" t="s">
        <v>4111</v>
      </c>
    </row>
    <row r="117" spans="1:7" x14ac:dyDescent="0.3">
      <c r="A117" s="3" t="s">
        <v>571</v>
      </c>
      <c r="B117" s="3" t="s">
        <v>4229</v>
      </c>
      <c r="C117" s="4">
        <v>45577</v>
      </c>
      <c r="D117" s="3">
        <v>4</v>
      </c>
      <c r="E117" s="3">
        <v>9</v>
      </c>
      <c r="F117" s="3" t="s">
        <v>4120</v>
      </c>
      <c r="G117" s="3" t="s">
        <v>4108</v>
      </c>
    </row>
    <row r="118" spans="1:7" x14ac:dyDescent="0.3">
      <c r="A118" s="3" t="s">
        <v>572</v>
      </c>
      <c r="B118" s="3" t="s">
        <v>4230</v>
      </c>
      <c r="C118" s="4">
        <v>45563</v>
      </c>
      <c r="D118" s="3">
        <v>4</v>
      </c>
      <c r="E118" s="3">
        <v>8</v>
      </c>
      <c r="F118" s="3" t="s">
        <v>1727</v>
      </c>
      <c r="G118" s="3" t="s">
        <v>4108</v>
      </c>
    </row>
    <row r="119" spans="1:7" x14ac:dyDescent="0.3">
      <c r="A119" s="3" t="s">
        <v>577</v>
      </c>
      <c r="B119" s="3" t="s">
        <v>4231</v>
      </c>
      <c r="C119" s="4">
        <v>45589</v>
      </c>
      <c r="D119" s="3">
        <v>5</v>
      </c>
      <c r="E119" s="3">
        <v>10</v>
      </c>
      <c r="F119" s="3" t="s">
        <v>1725</v>
      </c>
      <c r="G119" s="3" t="s">
        <v>4108</v>
      </c>
    </row>
    <row r="120" spans="1:7" x14ac:dyDescent="0.3">
      <c r="A120" s="3" t="s">
        <v>580</v>
      </c>
      <c r="B120" s="3" t="s">
        <v>4232</v>
      </c>
      <c r="C120" s="4">
        <v>45613</v>
      </c>
      <c r="D120" s="3">
        <v>4</v>
      </c>
      <c r="E120" s="3">
        <v>8</v>
      </c>
      <c r="F120" s="3" t="s">
        <v>1727</v>
      </c>
      <c r="G120" s="3" t="s">
        <v>4108</v>
      </c>
    </row>
    <row r="121" spans="1:7" x14ac:dyDescent="0.3">
      <c r="A121" s="3" t="s">
        <v>581</v>
      </c>
      <c r="B121" s="3" t="s">
        <v>4233</v>
      </c>
      <c r="C121" s="4">
        <v>45600</v>
      </c>
      <c r="D121" s="3">
        <v>4</v>
      </c>
      <c r="E121" s="3">
        <v>9</v>
      </c>
      <c r="F121" s="3" t="s">
        <v>1725</v>
      </c>
      <c r="G121" s="3" t="s">
        <v>4108</v>
      </c>
    </row>
    <row r="122" spans="1:7" x14ac:dyDescent="0.3">
      <c r="A122" s="3" t="s">
        <v>591</v>
      </c>
      <c r="B122" s="3" t="s">
        <v>4234</v>
      </c>
      <c r="C122" s="4">
        <v>45603</v>
      </c>
      <c r="D122" s="3">
        <v>4</v>
      </c>
      <c r="E122" s="3">
        <v>9</v>
      </c>
      <c r="F122" s="3" t="s">
        <v>1727</v>
      </c>
      <c r="G122" s="3" t="s">
        <v>4108</v>
      </c>
    </row>
    <row r="123" spans="1:7" x14ac:dyDescent="0.3">
      <c r="A123" s="3" t="s">
        <v>592</v>
      </c>
      <c r="B123" s="3" t="s">
        <v>4235</v>
      </c>
      <c r="C123" s="4">
        <v>45574</v>
      </c>
      <c r="D123" s="3">
        <v>2</v>
      </c>
      <c r="E123" s="3">
        <v>4</v>
      </c>
      <c r="F123" s="3" t="s">
        <v>1727</v>
      </c>
      <c r="G123" s="3" t="s">
        <v>4163</v>
      </c>
    </row>
    <row r="124" spans="1:7" x14ac:dyDescent="0.3">
      <c r="A124" s="3" t="s">
        <v>594</v>
      </c>
      <c r="B124" s="3" t="s">
        <v>4236</v>
      </c>
      <c r="C124" s="4">
        <v>45614</v>
      </c>
      <c r="D124" s="3">
        <v>5</v>
      </c>
      <c r="E124" s="3">
        <v>10</v>
      </c>
      <c r="F124" s="3" t="s">
        <v>4120</v>
      </c>
      <c r="G124" s="3" t="s">
        <v>4108</v>
      </c>
    </row>
    <row r="125" spans="1:7" x14ac:dyDescent="0.3">
      <c r="A125" s="3" t="s">
        <v>596</v>
      </c>
      <c r="B125" s="3" t="s">
        <v>4237</v>
      </c>
      <c r="C125" s="4">
        <v>45607</v>
      </c>
      <c r="D125" s="3">
        <v>4</v>
      </c>
      <c r="E125" s="3">
        <v>9</v>
      </c>
      <c r="F125" s="3" t="s">
        <v>4120</v>
      </c>
      <c r="G125" s="3" t="s">
        <v>4108</v>
      </c>
    </row>
    <row r="126" spans="1:7" x14ac:dyDescent="0.3">
      <c r="A126" s="3" t="s">
        <v>605</v>
      </c>
      <c r="B126" s="3" t="s">
        <v>4238</v>
      </c>
      <c r="C126" s="4">
        <v>45620</v>
      </c>
      <c r="D126" s="3">
        <v>4</v>
      </c>
      <c r="E126" s="3">
        <v>7</v>
      </c>
      <c r="F126" s="3" t="s">
        <v>1727</v>
      </c>
      <c r="G126" s="3" t="s">
        <v>4108</v>
      </c>
    </row>
    <row r="127" spans="1:7" x14ac:dyDescent="0.3">
      <c r="A127" s="3" t="s">
        <v>610</v>
      </c>
      <c r="B127" s="3" t="s">
        <v>4239</v>
      </c>
      <c r="C127" s="4">
        <v>45594</v>
      </c>
      <c r="D127" s="3">
        <v>4</v>
      </c>
      <c r="E127" s="3">
        <v>9</v>
      </c>
      <c r="F127" s="3" t="s">
        <v>4120</v>
      </c>
      <c r="G127" s="3" t="s">
        <v>4108</v>
      </c>
    </row>
    <row r="128" spans="1:7" x14ac:dyDescent="0.3">
      <c r="A128" s="3" t="s">
        <v>612</v>
      </c>
      <c r="B128" s="3" t="s">
        <v>4240</v>
      </c>
      <c r="C128" s="4">
        <v>45611</v>
      </c>
      <c r="D128" s="3">
        <v>2</v>
      </c>
      <c r="E128" s="3">
        <v>5</v>
      </c>
      <c r="F128" s="3" t="s">
        <v>4107</v>
      </c>
      <c r="G128" s="3" t="s">
        <v>4121</v>
      </c>
    </row>
    <row r="129" spans="1:7" x14ac:dyDescent="0.3">
      <c r="A129" s="3" t="s">
        <v>615</v>
      </c>
      <c r="B129" s="3" t="s">
        <v>4241</v>
      </c>
      <c r="C129" s="4">
        <v>45617</v>
      </c>
      <c r="D129" s="3">
        <v>2</v>
      </c>
      <c r="E129" s="3">
        <v>3</v>
      </c>
      <c r="F129" s="3" t="s">
        <v>1725</v>
      </c>
      <c r="G129" s="3" t="s">
        <v>4163</v>
      </c>
    </row>
    <row r="130" spans="1:7" x14ac:dyDescent="0.3">
      <c r="A130" s="3" t="s">
        <v>619</v>
      </c>
      <c r="B130" s="3" t="s">
        <v>4242</v>
      </c>
      <c r="C130" s="4">
        <v>45605</v>
      </c>
      <c r="D130" s="3">
        <v>2</v>
      </c>
      <c r="E130" s="3">
        <v>5</v>
      </c>
      <c r="F130" s="3" t="s">
        <v>4107</v>
      </c>
      <c r="G130" s="3" t="s">
        <v>4163</v>
      </c>
    </row>
    <row r="131" spans="1:7" x14ac:dyDescent="0.3">
      <c r="A131" s="3" t="s">
        <v>621</v>
      </c>
      <c r="B131" s="3" t="s">
        <v>4243</v>
      </c>
      <c r="C131" s="4">
        <v>45622</v>
      </c>
      <c r="D131" s="3">
        <v>3</v>
      </c>
      <c r="E131" s="3">
        <v>7</v>
      </c>
      <c r="F131" s="3" t="s">
        <v>4107</v>
      </c>
      <c r="G131" s="3" t="s">
        <v>4121</v>
      </c>
    </row>
    <row r="132" spans="1:7" x14ac:dyDescent="0.3">
      <c r="A132" s="3" t="s">
        <v>623</v>
      </c>
      <c r="B132" s="3" t="s">
        <v>4244</v>
      </c>
      <c r="C132" s="4">
        <v>45604</v>
      </c>
      <c r="D132" s="3">
        <v>1</v>
      </c>
      <c r="E132" s="3">
        <v>3</v>
      </c>
      <c r="F132" s="3" t="s">
        <v>1727</v>
      </c>
      <c r="G132" s="3" t="s">
        <v>4108</v>
      </c>
    </row>
    <row r="133" spans="1:7" x14ac:dyDescent="0.3">
      <c r="A133" s="3" t="s">
        <v>626</v>
      </c>
      <c r="B133" s="3" t="s">
        <v>4245</v>
      </c>
      <c r="C133" s="4">
        <v>45610</v>
      </c>
      <c r="D133" s="3">
        <v>4</v>
      </c>
      <c r="E133" s="3">
        <v>7</v>
      </c>
      <c r="F133" s="3" t="s">
        <v>4107</v>
      </c>
      <c r="G133" s="3" t="s">
        <v>4108</v>
      </c>
    </row>
    <row r="134" spans="1:7" x14ac:dyDescent="0.3">
      <c r="A134" s="3" t="s">
        <v>628</v>
      </c>
      <c r="B134" s="3" t="s">
        <v>4246</v>
      </c>
      <c r="C134" s="4">
        <v>45599</v>
      </c>
      <c r="D134" s="3">
        <v>1</v>
      </c>
      <c r="E134" s="3">
        <v>3</v>
      </c>
      <c r="F134" s="3" t="s">
        <v>4107</v>
      </c>
      <c r="G134" s="3" t="s">
        <v>4166</v>
      </c>
    </row>
    <row r="135" spans="1:7" x14ac:dyDescent="0.3">
      <c r="A135" s="3" t="s">
        <v>632</v>
      </c>
      <c r="B135" s="3" t="s">
        <v>4247</v>
      </c>
      <c r="C135" s="4">
        <v>45615</v>
      </c>
      <c r="D135" s="3">
        <v>5</v>
      </c>
      <c r="E135" s="3">
        <v>10</v>
      </c>
      <c r="F135" s="3" t="s">
        <v>4120</v>
      </c>
      <c r="G135" s="3" t="s">
        <v>4108</v>
      </c>
    </row>
    <row r="136" spans="1:7" x14ac:dyDescent="0.3">
      <c r="A136" s="3" t="s">
        <v>634</v>
      </c>
      <c r="B136" s="3" t="s">
        <v>4248</v>
      </c>
      <c r="C136" s="4">
        <v>45621</v>
      </c>
      <c r="D136" s="3">
        <v>3</v>
      </c>
      <c r="E136" s="3">
        <v>7</v>
      </c>
      <c r="F136" s="3" t="s">
        <v>1727</v>
      </c>
      <c r="G136" s="3" t="s">
        <v>4163</v>
      </c>
    </row>
    <row r="137" spans="1:7" x14ac:dyDescent="0.3">
      <c r="A137" s="3" t="s">
        <v>639</v>
      </c>
      <c r="B137" s="3" t="s">
        <v>4249</v>
      </c>
      <c r="C137" s="4">
        <v>45614</v>
      </c>
      <c r="D137" s="3">
        <v>2</v>
      </c>
      <c r="E137" s="3">
        <v>4</v>
      </c>
      <c r="F137" s="3" t="s">
        <v>1725</v>
      </c>
      <c r="G137" s="3" t="s">
        <v>4121</v>
      </c>
    </row>
    <row r="138" spans="1:7" x14ac:dyDescent="0.3">
      <c r="A138" s="3" t="s">
        <v>642</v>
      </c>
      <c r="B138" s="3" t="s">
        <v>4250</v>
      </c>
      <c r="C138" s="4">
        <v>45646</v>
      </c>
      <c r="D138" s="3">
        <v>4</v>
      </c>
      <c r="E138" s="3">
        <v>8</v>
      </c>
      <c r="F138" s="3" t="s">
        <v>4120</v>
      </c>
      <c r="G138" s="3" t="s">
        <v>4108</v>
      </c>
    </row>
    <row r="139" spans="1:7" x14ac:dyDescent="0.3">
      <c r="A139" s="3" t="s">
        <v>644</v>
      </c>
      <c r="B139" s="3" t="s">
        <v>4251</v>
      </c>
      <c r="C139" s="4">
        <v>45616</v>
      </c>
      <c r="D139" s="3">
        <v>4</v>
      </c>
      <c r="E139" s="3">
        <v>8</v>
      </c>
      <c r="F139" s="3" t="s">
        <v>1727</v>
      </c>
      <c r="G139" s="3" t="s">
        <v>4108</v>
      </c>
    </row>
    <row r="140" spans="1:7" x14ac:dyDescent="0.3">
      <c r="A140" s="3" t="s">
        <v>646</v>
      </c>
      <c r="B140" s="3" t="s">
        <v>4252</v>
      </c>
      <c r="C140" s="4">
        <v>45637</v>
      </c>
      <c r="D140" s="3">
        <v>5</v>
      </c>
      <c r="E140" s="3">
        <v>10</v>
      </c>
      <c r="F140" s="3" t="s">
        <v>4107</v>
      </c>
      <c r="G140" s="3" t="s">
        <v>4108</v>
      </c>
    </row>
    <row r="141" spans="1:7" x14ac:dyDescent="0.3">
      <c r="A141" s="3" t="s">
        <v>650</v>
      </c>
      <c r="B141" s="3" t="s">
        <v>4253</v>
      </c>
      <c r="C141" s="4">
        <v>45634</v>
      </c>
      <c r="D141" s="3">
        <v>4</v>
      </c>
      <c r="E141" s="3">
        <v>9</v>
      </c>
      <c r="F141" s="3" t="s">
        <v>4107</v>
      </c>
      <c r="G141" s="3" t="s">
        <v>4108</v>
      </c>
    </row>
    <row r="142" spans="1:7" x14ac:dyDescent="0.3">
      <c r="A142" s="3" t="s">
        <v>652</v>
      </c>
      <c r="B142" s="3" t="s">
        <v>4254</v>
      </c>
      <c r="C142" s="4">
        <v>45645</v>
      </c>
      <c r="D142" s="3">
        <v>3</v>
      </c>
      <c r="E142" s="3">
        <v>7</v>
      </c>
      <c r="F142" s="3" t="s">
        <v>1725</v>
      </c>
      <c r="G142" s="3" t="s">
        <v>4142</v>
      </c>
    </row>
    <row r="143" spans="1:7" x14ac:dyDescent="0.3">
      <c r="A143" s="3" t="s">
        <v>656</v>
      </c>
      <c r="B143" s="3" t="s">
        <v>4255</v>
      </c>
      <c r="C143" s="4">
        <v>45654</v>
      </c>
      <c r="D143" s="3">
        <v>4</v>
      </c>
      <c r="E143" s="3">
        <v>9</v>
      </c>
      <c r="F143" s="3" t="s">
        <v>4120</v>
      </c>
      <c r="G143" s="3" t="s">
        <v>4108</v>
      </c>
    </row>
    <row r="144" spans="1:7" x14ac:dyDescent="0.3">
      <c r="A144" s="3" t="s">
        <v>665</v>
      </c>
      <c r="B144" s="3" t="s">
        <v>4256</v>
      </c>
      <c r="C144" s="4">
        <v>45651</v>
      </c>
      <c r="D144" s="3">
        <v>1</v>
      </c>
      <c r="E144" s="3">
        <v>2</v>
      </c>
      <c r="F144" s="3" t="s">
        <v>1727</v>
      </c>
      <c r="G144" s="3" t="s">
        <v>4108</v>
      </c>
    </row>
    <row r="145" spans="1:7" x14ac:dyDescent="0.3">
      <c r="A145" s="3" t="s">
        <v>667</v>
      </c>
      <c r="B145" s="3" t="s">
        <v>4257</v>
      </c>
      <c r="C145" s="4">
        <v>45613</v>
      </c>
      <c r="D145" s="3">
        <v>4</v>
      </c>
      <c r="E145" s="3">
        <v>8</v>
      </c>
      <c r="F145" s="3" t="s">
        <v>1727</v>
      </c>
      <c r="G145" s="3" t="s">
        <v>4108</v>
      </c>
    </row>
    <row r="146" spans="1:7" x14ac:dyDescent="0.3">
      <c r="A146" s="3" t="s">
        <v>669</v>
      </c>
      <c r="B146" s="3" t="s">
        <v>4258</v>
      </c>
      <c r="C146" s="4">
        <v>45617</v>
      </c>
      <c r="D146" s="3">
        <v>4</v>
      </c>
      <c r="E146" s="3">
        <v>9</v>
      </c>
      <c r="F146" s="3" t="s">
        <v>1725</v>
      </c>
      <c r="G146" s="3" t="s">
        <v>4108</v>
      </c>
    </row>
    <row r="147" spans="1:7" x14ac:dyDescent="0.3">
      <c r="A147" s="3" t="s">
        <v>671</v>
      </c>
      <c r="B147" s="3" t="s">
        <v>4259</v>
      </c>
      <c r="C147" s="4">
        <v>45636</v>
      </c>
      <c r="D147" s="3">
        <v>1</v>
      </c>
      <c r="E147" s="3">
        <v>3</v>
      </c>
      <c r="F147" s="3" t="s">
        <v>1725</v>
      </c>
      <c r="G147" s="3" t="s">
        <v>4108</v>
      </c>
    </row>
    <row r="148" spans="1:7" x14ac:dyDescent="0.3">
      <c r="A148" s="3" t="s">
        <v>673</v>
      </c>
      <c r="B148" s="3" t="s">
        <v>4260</v>
      </c>
      <c r="C148" s="4">
        <v>45636</v>
      </c>
      <c r="D148" s="3">
        <v>5</v>
      </c>
      <c r="E148" s="3">
        <v>10</v>
      </c>
      <c r="F148" s="3" t="s">
        <v>4120</v>
      </c>
      <c r="G148" s="3" t="s">
        <v>4108</v>
      </c>
    </row>
    <row r="149" spans="1:7" x14ac:dyDescent="0.3">
      <c r="A149" s="3" t="s">
        <v>675</v>
      </c>
      <c r="B149" s="3" t="s">
        <v>4261</v>
      </c>
      <c r="C149" s="4">
        <v>45645</v>
      </c>
      <c r="D149" s="3">
        <v>2</v>
      </c>
      <c r="E149" s="3">
        <v>2</v>
      </c>
      <c r="F149" s="3" t="s">
        <v>4107</v>
      </c>
      <c r="G149" s="3" t="s">
        <v>4163</v>
      </c>
    </row>
    <row r="150" spans="1:7" x14ac:dyDescent="0.3">
      <c r="A150" s="3" t="s">
        <v>681</v>
      </c>
      <c r="B150" s="3" t="s">
        <v>4262</v>
      </c>
      <c r="C150" s="4">
        <v>45624</v>
      </c>
      <c r="D150" s="3">
        <v>5</v>
      </c>
      <c r="E150" s="3">
        <v>10</v>
      </c>
      <c r="F150" s="3" t="s">
        <v>4107</v>
      </c>
      <c r="G150" s="3" t="s">
        <v>4108</v>
      </c>
    </row>
    <row r="151" spans="1:7" x14ac:dyDescent="0.3">
      <c r="A151" s="3" t="s">
        <v>683</v>
      </c>
      <c r="B151" s="3" t="s">
        <v>4263</v>
      </c>
      <c r="C151" s="4">
        <v>45639</v>
      </c>
      <c r="D151" s="3">
        <v>5</v>
      </c>
      <c r="E151" s="3">
        <v>9</v>
      </c>
      <c r="F151" s="3" t="s">
        <v>4107</v>
      </c>
      <c r="G151" s="3" t="s">
        <v>4108</v>
      </c>
    </row>
    <row r="152" spans="1:7" x14ac:dyDescent="0.3">
      <c r="A152" s="3" t="s">
        <v>688</v>
      </c>
      <c r="B152" s="3" t="s">
        <v>4264</v>
      </c>
      <c r="C152" s="4">
        <v>45633</v>
      </c>
      <c r="D152" s="3">
        <v>3</v>
      </c>
      <c r="E152" s="3">
        <v>4</v>
      </c>
      <c r="F152" s="3" t="s">
        <v>1727</v>
      </c>
      <c r="G152" s="3" t="s">
        <v>4108</v>
      </c>
    </row>
    <row r="153" spans="1:7" x14ac:dyDescent="0.3">
      <c r="A153" s="3" t="s">
        <v>692</v>
      </c>
      <c r="B153" s="3" t="s">
        <v>4265</v>
      </c>
      <c r="C153" s="4">
        <v>45657</v>
      </c>
      <c r="D153" s="3">
        <v>1</v>
      </c>
      <c r="E153" s="3">
        <v>4</v>
      </c>
      <c r="F153" s="3" t="s">
        <v>1725</v>
      </c>
      <c r="G153" s="3" t="s">
        <v>4111</v>
      </c>
    </row>
    <row r="154" spans="1:7" x14ac:dyDescent="0.3">
      <c r="A154" s="3" t="s">
        <v>695</v>
      </c>
      <c r="B154" s="3" t="s">
        <v>4266</v>
      </c>
      <c r="C154" s="4">
        <v>45661</v>
      </c>
      <c r="D154" s="3">
        <v>5</v>
      </c>
      <c r="E154" s="3">
        <v>10</v>
      </c>
      <c r="F154" s="3" t="s">
        <v>4120</v>
      </c>
      <c r="G154" s="3" t="s">
        <v>4108</v>
      </c>
    </row>
    <row r="155" spans="1:7" x14ac:dyDescent="0.3">
      <c r="A155" s="3" t="s">
        <v>697</v>
      </c>
      <c r="B155" s="3" t="s">
        <v>4267</v>
      </c>
      <c r="C155" s="4">
        <v>45648</v>
      </c>
      <c r="D155" s="3">
        <v>5</v>
      </c>
      <c r="E155" s="3">
        <v>10</v>
      </c>
      <c r="F155" s="3" t="s">
        <v>1725</v>
      </c>
      <c r="G155" s="3" t="s">
        <v>4108</v>
      </c>
    </row>
    <row r="156" spans="1:7" x14ac:dyDescent="0.3">
      <c r="A156" s="3" t="s">
        <v>699</v>
      </c>
      <c r="B156" s="3" t="s">
        <v>4268</v>
      </c>
      <c r="C156" s="4">
        <v>45656</v>
      </c>
      <c r="D156" s="3">
        <v>4</v>
      </c>
      <c r="E156" s="3">
        <v>8</v>
      </c>
      <c r="F156" s="3" t="s">
        <v>4120</v>
      </c>
      <c r="G156" s="3" t="s">
        <v>4108</v>
      </c>
    </row>
    <row r="157" spans="1:7" x14ac:dyDescent="0.3">
      <c r="A157" s="3" t="s">
        <v>702</v>
      </c>
      <c r="B157" s="3" t="s">
        <v>4269</v>
      </c>
      <c r="C157" s="4">
        <v>45631</v>
      </c>
      <c r="D157" s="3">
        <v>4</v>
      </c>
      <c r="E157" s="3">
        <v>7</v>
      </c>
      <c r="F157" s="3" t="s">
        <v>4120</v>
      </c>
      <c r="G157" s="3" t="s">
        <v>4108</v>
      </c>
    </row>
    <row r="158" spans="1:7" x14ac:dyDescent="0.3">
      <c r="A158" s="3" t="s">
        <v>708</v>
      </c>
      <c r="B158" s="3" t="s">
        <v>4270</v>
      </c>
      <c r="C158" s="4">
        <v>45659</v>
      </c>
      <c r="D158" s="3">
        <v>4</v>
      </c>
      <c r="E158" s="3">
        <v>9</v>
      </c>
      <c r="F158" s="3" t="s">
        <v>1725</v>
      </c>
      <c r="G158" s="3" t="s">
        <v>4108</v>
      </c>
    </row>
    <row r="159" spans="1:7" x14ac:dyDescent="0.3">
      <c r="A159" s="3" t="s">
        <v>710</v>
      </c>
      <c r="B159" s="3" t="s">
        <v>4271</v>
      </c>
      <c r="C159" s="4">
        <v>45679</v>
      </c>
      <c r="D159" s="3">
        <v>2</v>
      </c>
      <c r="E159" s="3">
        <v>2</v>
      </c>
      <c r="F159" s="3" t="s">
        <v>4120</v>
      </c>
      <c r="G159" s="3" t="s">
        <v>4121</v>
      </c>
    </row>
    <row r="160" spans="1:7" x14ac:dyDescent="0.3">
      <c r="A160" s="3" t="s">
        <v>713</v>
      </c>
      <c r="B160" s="3" t="s">
        <v>4272</v>
      </c>
      <c r="C160" s="4">
        <v>45658</v>
      </c>
      <c r="D160" s="3">
        <v>4</v>
      </c>
      <c r="E160" s="3">
        <v>8</v>
      </c>
      <c r="F160" s="3" t="s">
        <v>4107</v>
      </c>
      <c r="G160" s="3" t="s">
        <v>4108</v>
      </c>
    </row>
    <row r="161" spans="1:7" x14ac:dyDescent="0.3">
      <c r="A161" s="3" t="s">
        <v>715</v>
      </c>
      <c r="B161" s="3" t="s">
        <v>4273</v>
      </c>
      <c r="C161" s="4">
        <v>45679</v>
      </c>
      <c r="D161" s="3">
        <v>5</v>
      </c>
      <c r="E161" s="3">
        <v>9</v>
      </c>
      <c r="F161" s="3" t="s">
        <v>1725</v>
      </c>
      <c r="G161" s="3" t="s">
        <v>4108</v>
      </c>
    </row>
    <row r="162" spans="1:7" x14ac:dyDescent="0.3">
      <c r="A162" s="3" t="s">
        <v>719</v>
      </c>
      <c r="B162" s="3" t="s">
        <v>4274</v>
      </c>
      <c r="C162" s="4">
        <v>45670</v>
      </c>
      <c r="D162" s="3">
        <v>1</v>
      </c>
      <c r="E162" s="3">
        <v>1</v>
      </c>
      <c r="F162" s="3" t="s">
        <v>4120</v>
      </c>
      <c r="G162" s="3" t="s">
        <v>4163</v>
      </c>
    </row>
    <row r="163" spans="1:7" x14ac:dyDescent="0.3">
      <c r="A163" s="3" t="s">
        <v>724</v>
      </c>
      <c r="B163" s="3" t="s">
        <v>4275</v>
      </c>
      <c r="C163" s="4">
        <v>45655</v>
      </c>
      <c r="D163" s="3">
        <v>4</v>
      </c>
      <c r="E163" s="3">
        <v>8</v>
      </c>
      <c r="F163" s="3" t="s">
        <v>1725</v>
      </c>
      <c r="G163" s="3" t="s">
        <v>4108</v>
      </c>
    </row>
    <row r="164" spans="1:7" x14ac:dyDescent="0.3">
      <c r="A164" s="3" t="s">
        <v>726</v>
      </c>
      <c r="B164" s="3" t="s">
        <v>4276</v>
      </c>
      <c r="C164" s="4">
        <v>45661</v>
      </c>
      <c r="D164" s="3">
        <v>4</v>
      </c>
      <c r="E164" s="3">
        <v>9</v>
      </c>
      <c r="F164" s="3" t="s">
        <v>1725</v>
      </c>
      <c r="G164" s="3" t="s">
        <v>4108</v>
      </c>
    </row>
    <row r="165" spans="1:7" x14ac:dyDescent="0.3">
      <c r="A165" s="3" t="s">
        <v>730</v>
      </c>
      <c r="B165" s="3" t="s">
        <v>4277</v>
      </c>
      <c r="C165" s="4">
        <v>45691</v>
      </c>
      <c r="D165" s="3">
        <v>4</v>
      </c>
      <c r="E165" s="3">
        <v>7</v>
      </c>
      <c r="F165" s="3" t="s">
        <v>4120</v>
      </c>
      <c r="G165" s="3" t="s">
        <v>4108</v>
      </c>
    </row>
    <row r="166" spans="1:7" x14ac:dyDescent="0.3">
      <c r="A166" s="3" t="s">
        <v>735</v>
      </c>
      <c r="B166" s="3" t="s">
        <v>4278</v>
      </c>
      <c r="C166" s="4">
        <v>45668</v>
      </c>
      <c r="D166" s="3">
        <v>3</v>
      </c>
      <c r="E166" s="3">
        <v>7</v>
      </c>
      <c r="F166" s="3" t="s">
        <v>4107</v>
      </c>
      <c r="G166" s="3" t="s">
        <v>4142</v>
      </c>
    </row>
    <row r="167" spans="1:7" x14ac:dyDescent="0.3">
      <c r="A167" s="3" t="s">
        <v>740</v>
      </c>
      <c r="B167" s="3" t="s">
        <v>4279</v>
      </c>
      <c r="C167" s="4">
        <v>45695</v>
      </c>
      <c r="D167" s="3">
        <v>3</v>
      </c>
      <c r="E167" s="3">
        <v>6</v>
      </c>
      <c r="F167" s="3" t="s">
        <v>4120</v>
      </c>
      <c r="G167" s="3" t="s">
        <v>4108</v>
      </c>
    </row>
    <row r="168" spans="1:7" x14ac:dyDescent="0.3">
      <c r="A168" s="3" t="s">
        <v>744</v>
      </c>
      <c r="B168" s="3" t="s">
        <v>4280</v>
      </c>
      <c r="C168" s="4">
        <v>45679</v>
      </c>
      <c r="D168" s="3">
        <v>2</v>
      </c>
      <c r="E168" s="3">
        <v>4</v>
      </c>
      <c r="F168" s="3" t="s">
        <v>4120</v>
      </c>
      <c r="G168" s="3" t="s">
        <v>4142</v>
      </c>
    </row>
    <row r="169" spans="1:7" x14ac:dyDescent="0.3">
      <c r="A169" s="3" t="s">
        <v>746</v>
      </c>
      <c r="B169" s="3" t="s">
        <v>4281</v>
      </c>
      <c r="C169" s="4">
        <v>45696</v>
      </c>
      <c r="D169" s="3">
        <v>3</v>
      </c>
      <c r="E169" s="3">
        <v>8</v>
      </c>
      <c r="F169" s="3" t="s">
        <v>4107</v>
      </c>
      <c r="G169" s="3" t="s">
        <v>4108</v>
      </c>
    </row>
    <row r="170" spans="1:7" x14ac:dyDescent="0.3">
      <c r="A170" s="3" t="s">
        <v>750</v>
      </c>
      <c r="B170" s="3" t="s">
        <v>4282</v>
      </c>
      <c r="C170" s="4">
        <v>45708</v>
      </c>
      <c r="D170" s="3">
        <v>5</v>
      </c>
      <c r="E170" s="3">
        <v>10</v>
      </c>
      <c r="F170" s="3" t="s">
        <v>4107</v>
      </c>
      <c r="G170" s="3" t="s">
        <v>4108</v>
      </c>
    </row>
    <row r="171" spans="1:7" x14ac:dyDescent="0.3">
      <c r="A171" s="3" t="s">
        <v>754</v>
      </c>
      <c r="B171" s="3" t="s">
        <v>4283</v>
      </c>
      <c r="C171" s="4">
        <v>45697</v>
      </c>
      <c r="D171" s="3">
        <v>1</v>
      </c>
      <c r="E171" s="3">
        <v>2</v>
      </c>
      <c r="F171" s="3" t="s">
        <v>4107</v>
      </c>
      <c r="G171" s="3" t="s">
        <v>4111</v>
      </c>
    </row>
    <row r="172" spans="1:7" x14ac:dyDescent="0.3">
      <c r="A172" s="3" t="s">
        <v>757</v>
      </c>
      <c r="B172" s="3" t="s">
        <v>4284</v>
      </c>
      <c r="C172" s="4">
        <v>45708</v>
      </c>
      <c r="D172" s="3">
        <v>5</v>
      </c>
      <c r="E172" s="3">
        <v>10</v>
      </c>
      <c r="F172" s="3" t="s">
        <v>1727</v>
      </c>
      <c r="G172" s="3" t="s">
        <v>4108</v>
      </c>
    </row>
    <row r="173" spans="1:7" x14ac:dyDescent="0.3">
      <c r="A173" s="3" t="s">
        <v>759</v>
      </c>
      <c r="B173" s="3" t="s">
        <v>4285</v>
      </c>
      <c r="C173" s="4">
        <v>45673</v>
      </c>
      <c r="D173" s="3">
        <v>5</v>
      </c>
      <c r="E173" s="3">
        <v>10</v>
      </c>
      <c r="F173" s="3" t="s">
        <v>1725</v>
      </c>
      <c r="G173" s="3" t="s">
        <v>4108</v>
      </c>
    </row>
    <row r="174" spans="1:7" x14ac:dyDescent="0.3">
      <c r="A174" s="3" t="s">
        <v>763</v>
      </c>
      <c r="B174" s="3" t="s">
        <v>4286</v>
      </c>
      <c r="C174" s="4">
        <v>45694</v>
      </c>
      <c r="D174" s="3">
        <v>5</v>
      </c>
      <c r="E174" s="3">
        <v>10</v>
      </c>
      <c r="F174" s="3" t="s">
        <v>4120</v>
      </c>
      <c r="G174" s="3" t="s">
        <v>4108</v>
      </c>
    </row>
    <row r="175" spans="1:7" x14ac:dyDescent="0.3">
      <c r="A175" s="3" t="s">
        <v>765</v>
      </c>
      <c r="B175" s="3" t="s">
        <v>4287</v>
      </c>
      <c r="C175" s="4">
        <v>45704</v>
      </c>
      <c r="D175" s="3">
        <v>4</v>
      </c>
      <c r="E175" s="3">
        <v>8</v>
      </c>
      <c r="F175" s="3" t="s">
        <v>4120</v>
      </c>
      <c r="G175" s="3" t="s">
        <v>4108</v>
      </c>
    </row>
    <row r="176" spans="1:7" x14ac:dyDescent="0.3">
      <c r="A176" s="3" t="s">
        <v>767</v>
      </c>
      <c r="B176" s="3" t="s">
        <v>4288</v>
      </c>
      <c r="C176" s="4">
        <v>45685</v>
      </c>
      <c r="D176" s="3">
        <v>5</v>
      </c>
      <c r="E176" s="3">
        <v>10</v>
      </c>
      <c r="F176" s="3" t="s">
        <v>4120</v>
      </c>
      <c r="G176" s="3" t="s">
        <v>4108</v>
      </c>
    </row>
    <row r="177" spans="1:7" x14ac:dyDescent="0.3">
      <c r="A177" s="3" t="s">
        <v>769</v>
      </c>
      <c r="B177" s="3" t="s">
        <v>4289</v>
      </c>
      <c r="C177" s="4">
        <v>45692</v>
      </c>
      <c r="D177" s="3">
        <v>2</v>
      </c>
      <c r="E177" s="3">
        <v>5</v>
      </c>
      <c r="F177" s="3" t="s">
        <v>1725</v>
      </c>
      <c r="G177" s="3" t="s">
        <v>4142</v>
      </c>
    </row>
    <row r="178" spans="1:7" x14ac:dyDescent="0.3">
      <c r="A178" s="3" t="s">
        <v>770</v>
      </c>
      <c r="B178" s="3" t="s">
        <v>4290</v>
      </c>
      <c r="C178" s="4">
        <v>45716</v>
      </c>
      <c r="D178" s="3">
        <v>4</v>
      </c>
      <c r="E178" s="3">
        <v>7</v>
      </c>
      <c r="F178" s="3" t="s">
        <v>1727</v>
      </c>
      <c r="G178" s="3" t="s">
        <v>4108</v>
      </c>
    </row>
    <row r="179" spans="1:7" x14ac:dyDescent="0.3">
      <c r="A179" s="3" t="s">
        <v>771</v>
      </c>
      <c r="B179" s="3" t="s">
        <v>4291</v>
      </c>
      <c r="C179" s="4">
        <v>45697</v>
      </c>
      <c r="D179" s="3">
        <v>5</v>
      </c>
      <c r="E179" s="3">
        <v>9</v>
      </c>
      <c r="F179" s="3" t="s">
        <v>1727</v>
      </c>
      <c r="G179" s="3" t="s">
        <v>4108</v>
      </c>
    </row>
    <row r="180" spans="1:7" x14ac:dyDescent="0.3">
      <c r="A180" s="3" t="s">
        <v>772</v>
      </c>
      <c r="B180" s="3" t="s">
        <v>4292</v>
      </c>
      <c r="C180" s="4">
        <v>45687</v>
      </c>
      <c r="D180" s="3">
        <v>5</v>
      </c>
      <c r="E180" s="3">
        <v>10</v>
      </c>
      <c r="F180" s="3" t="s">
        <v>4120</v>
      </c>
      <c r="G180" s="3" t="s">
        <v>4108</v>
      </c>
    </row>
    <row r="181" spans="1:7" x14ac:dyDescent="0.3">
      <c r="A181" s="3" t="s">
        <v>775</v>
      </c>
      <c r="B181" s="3" t="s">
        <v>4293</v>
      </c>
      <c r="C181" s="4">
        <v>45716</v>
      </c>
      <c r="D181" s="3">
        <v>4</v>
      </c>
      <c r="E181" s="3">
        <v>7</v>
      </c>
      <c r="F181" s="3" t="s">
        <v>1727</v>
      </c>
      <c r="G181" s="3" t="s">
        <v>4108</v>
      </c>
    </row>
    <row r="182" spans="1:7" x14ac:dyDescent="0.3">
      <c r="A182" s="3" t="s">
        <v>778</v>
      </c>
      <c r="B182" s="3" t="s">
        <v>4294</v>
      </c>
      <c r="C182" s="4">
        <v>45721</v>
      </c>
      <c r="D182" s="3">
        <v>4</v>
      </c>
      <c r="E182" s="3">
        <v>8</v>
      </c>
      <c r="F182" s="3" t="s">
        <v>4107</v>
      </c>
      <c r="G182" s="3" t="s">
        <v>4108</v>
      </c>
    </row>
    <row r="183" spans="1:7" x14ac:dyDescent="0.3">
      <c r="A183" s="3" t="s">
        <v>787</v>
      </c>
      <c r="B183" s="3" t="s">
        <v>4295</v>
      </c>
      <c r="C183" s="4">
        <v>45718</v>
      </c>
      <c r="D183" s="3">
        <v>4</v>
      </c>
      <c r="E183" s="3">
        <v>8</v>
      </c>
      <c r="F183" s="3" t="s">
        <v>4107</v>
      </c>
      <c r="G183" s="3" t="s">
        <v>4108</v>
      </c>
    </row>
    <row r="184" spans="1:7" x14ac:dyDescent="0.3">
      <c r="A184" s="3" t="s">
        <v>794</v>
      </c>
      <c r="B184" s="3" t="s">
        <v>4296</v>
      </c>
      <c r="C184" s="4">
        <v>45710</v>
      </c>
      <c r="D184" s="3">
        <v>4</v>
      </c>
      <c r="E184" s="3">
        <v>8</v>
      </c>
      <c r="F184" s="3" t="s">
        <v>4120</v>
      </c>
      <c r="G184" s="3" t="s">
        <v>4108</v>
      </c>
    </row>
    <row r="185" spans="1:7" x14ac:dyDescent="0.3">
      <c r="A185" s="3" t="s">
        <v>796</v>
      </c>
      <c r="B185" s="3" t="s">
        <v>4297</v>
      </c>
      <c r="C185" s="4">
        <v>45719</v>
      </c>
      <c r="D185" s="3">
        <v>4</v>
      </c>
      <c r="E185" s="3">
        <v>8</v>
      </c>
      <c r="F185" s="3" t="s">
        <v>1727</v>
      </c>
      <c r="G185" s="3" t="s">
        <v>4108</v>
      </c>
    </row>
    <row r="186" spans="1:7" x14ac:dyDescent="0.3">
      <c r="A186" s="3" t="s">
        <v>799</v>
      </c>
      <c r="B186" s="3" t="s">
        <v>4298</v>
      </c>
      <c r="C186" s="4">
        <v>45743</v>
      </c>
      <c r="D186" s="3">
        <v>5</v>
      </c>
      <c r="E186" s="3">
        <v>8</v>
      </c>
      <c r="F186" s="3" t="s">
        <v>4120</v>
      </c>
      <c r="G186" s="3" t="s">
        <v>4108</v>
      </c>
    </row>
    <row r="187" spans="1:7" x14ac:dyDescent="0.3">
      <c r="A187" s="3" t="s">
        <v>801</v>
      </c>
      <c r="B187" s="3" t="s">
        <v>4299</v>
      </c>
      <c r="C187" s="4">
        <v>45752</v>
      </c>
      <c r="D187" s="3">
        <v>1</v>
      </c>
      <c r="E187" s="3">
        <v>2</v>
      </c>
      <c r="F187" s="3" t="s">
        <v>4120</v>
      </c>
      <c r="G187" s="3" t="s">
        <v>4142</v>
      </c>
    </row>
    <row r="188" spans="1:7" x14ac:dyDescent="0.3">
      <c r="A188" s="3" t="s">
        <v>804</v>
      </c>
      <c r="B188" s="3" t="s">
        <v>4300</v>
      </c>
      <c r="C188" s="4">
        <v>45742</v>
      </c>
      <c r="D188" s="3">
        <v>3</v>
      </c>
      <c r="E188" s="3">
        <v>6</v>
      </c>
      <c r="F188" s="3" t="s">
        <v>1727</v>
      </c>
      <c r="G188" s="3" t="s">
        <v>4163</v>
      </c>
    </row>
    <row r="189" spans="1:7" x14ac:dyDescent="0.3">
      <c r="A189" s="3" t="s">
        <v>807</v>
      </c>
      <c r="B189" s="3" t="s">
        <v>4301</v>
      </c>
      <c r="C189" s="4">
        <v>45723</v>
      </c>
      <c r="D189" s="3">
        <v>5</v>
      </c>
      <c r="E189" s="3">
        <v>10</v>
      </c>
      <c r="F189" s="3" t="s">
        <v>1725</v>
      </c>
      <c r="G189" s="3" t="s">
        <v>4108</v>
      </c>
    </row>
    <row r="190" spans="1:7" x14ac:dyDescent="0.3">
      <c r="A190" s="3" t="s">
        <v>816</v>
      </c>
      <c r="B190" s="3" t="s">
        <v>4302</v>
      </c>
      <c r="C190" s="4">
        <v>45723</v>
      </c>
      <c r="D190" s="3">
        <v>4</v>
      </c>
      <c r="E190" s="3">
        <v>7</v>
      </c>
      <c r="F190" s="3" t="s">
        <v>1725</v>
      </c>
      <c r="G190" s="3" t="s">
        <v>4108</v>
      </c>
    </row>
    <row r="191" spans="1:7" x14ac:dyDescent="0.3">
      <c r="A191" s="3" t="s">
        <v>817</v>
      </c>
      <c r="B191" s="3" t="s">
        <v>4303</v>
      </c>
      <c r="C191" s="4">
        <v>45733</v>
      </c>
      <c r="D191" s="3">
        <v>5</v>
      </c>
      <c r="E191" s="3">
        <v>10</v>
      </c>
      <c r="F191" s="3" t="s">
        <v>1727</v>
      </c>
      <c r="G191" s="3" t="s">
        <v>4108</v>
      </c>
    </row>
    <row r="192" spans="1:7" x14ac:dyDescent="0.3">
      <c r="A192" s="3" t="s">
        <v>820</v>
      </c>
      <c r="B192" s="3" t="s">
        <v>4304</v>
      </c>
      <c r="C192" s="4">
        <v>45737</v>
      </c>
      <c r="D192" s="3">
        <v>5</v>
      </c>
      <c r="E192" s="3">
        <v>10</v>
      </c>
      <c r="F192" s="3" t="s">
        <v>4107</v>
      </c>
      <c r="G192" s="3" t="s">
        <v>4108</v>
      </c>
    </row>
    <row r="193" spans="1:7" x14ac:dyDescent="0.3">
      <c r="A193" s="3" t="s">
        <v>824</v>
      </c>
      <c r="B193" s="3" t="s">
        <v>4305</v>
      </c>
      <c r="C193" s="4">
        <v>45744</v>
      </c>
      <c r="D193" s="3">
        <v>5</v>
      </c>
      <c r="E193" s="3">
        <v>10</v>
      </c>
      <c r="F193" s="3" t="s">
        <v>1727</v>
      </c>
      <c r="G193" s="3" t="s">
        <v>4108</v>
      </c>
    </row>
    <row r="194" spans="1:7" x14ac:dyDescent="0.3">
      <c r="A194" s="3" t="s">
        <v>826</v>
      </c>
      <c r="B194" s="3" t="s">
        <v>4306</v>
      </c>
      <c r="C194" s="4">
        <v>45741</v>
      </c>
      <c r="D194" s="3">
        <v>3</v>
      </c>
      <c r="E194" s="3">
        <v>6</v>
      </c>
      <c r="F194" s="3" t="s">
        <v>4120</v>
      </c>
      <c r="G194" s="3" t="s">
        <v>4166</v>
      </c>
    </row>
    <row r="195" spans="1:7" x14ac:dyDescent="0.3">
      <c r="A195" s="3" t="s">
        <v>829</v>
      </c>
      <c r="B195" s="3" t="s">
        <v>4307</v>
      </c>
      <c r="C195" s="4">
        <v>45755</v>
      </c>
      <c r="D195" s="3">
        <v>5</v>
      </c>
      <c r="E195" s="3">
        <v>9</v>
      </c>
      <c r="F195" s="3" t="s">
        <v>1727</v>
      </c>
      <c r="G195" s="3" t="s">
        <v>4108</v>
      </c>
    </row>
    <row r="196" spans="1:7" x14ac:dyDescent="0.3">
      <c r="A196" s="3" t="s">
        <v>834</v>
      </c>
      <c r="B196" s="3" t="s">
        <v>4308</v>
      </c>
      <c r="C196" s="4">
        <v>45757</v>
      </c>
      <c r="D196" s="3">
        <v>4</v>
      </c>
      <c r="E196" s="3">
        <v>6</v>
      </c>
      <c r="F196" s="3" t="s">
        <v>4107</v>
      </c>
      <c r="G196" s="3" t="s">
        <v>4108</v>
      </c>
    </row>
    <row r="197" spans="1:7" x14ac:dyDescent="0.3">
      <c r="A197" s="3" t="s">
        <v>836</v>
      </c>
      <c r="B197" s="3" t="s">
        <v>4309</v>
      </c>
      <c r="C197" s="4">
        <v>45747</v>
      </c>
      <c r="D197" s="3">
        <v>4</v>
      </c>
      <c r="E197" s="3">
        <v>7</v>
      </c>
      <c r="F197" s="3" t="s">
        <v>4120</v>
      </c>
      <c r="G197" s="3" t="s">
        <v>4108</v>
      </c>
    </row>
    <row r="198" spans="1:7" x14ac:dyDescent="0.3">
      <c r="A198" s="3" t="s">
        <v>839</v>
      </c>
      <c r="B198" s="3" t="s">
        <v>4310</v>
      </c>
      <c r="C198" s="4">
        <v>45769</v>
      </c>
      <c r="D198" s="3">
        <v>4</v>
      </c>
      <c r="E198" s="3">
        <v>9</v>
      </c>
      <c r="F198" s="3" t="s">
        <v>4107</v>
      </c>
      <c r="G198" s="3" t="s">
        <v>4108</v>
      </c>
    </row>
    <row r="199" spans="1:7" x14ac:dyDescent="0.3">
      <c r="A199" s="3" t="s">
        <v>846</v>
      </c>
      <c r="B199" s="3" t="s">
        <v>4311</v>
      </c>
      <c r="C199" s="4">
        <v>45773</v>
      </c>
      <c r="D199" s="3">
        <v>2</v>
      </c>
      <c r="E199" s="3">
        <v>5</v>
      </c>
      <c r="F199" s="3" t="s">
        <v>4120</v>
      </c>
      <c r="G199" s="3" t="s">
        <v>4163</v>
      </c>
    </row>
    <row r="200" spans="1:7" x14ac:dyDescent="0.3">
      <c r="A200" s="3" t="s">
        <v>852</v>
      </c>
      <c r="B200" s="3" t="s">
        <v>4312</v>
      </c>
      <c r="C200" s="4">
        <v>45735</v>
      </c>
      <c r="D200" s="3">
        <v>1</v>
      </c>
      <c r="E200" s="3">
        <v>2</v>
      </c>
      <c r="F200" s="3" t="s">
        <v>4107</v>
      </c>
      <c r="G200" s="3" t="s">
        <v>4163</v>
      </c>
    </row>
    <row r="201" spans="1:7" x14ac:dyDescent="0.3">
      <c r="A201" s="3" t="s">
        <v>855</v>
      </c>
      <c r="B201" s="3" t="s">
        <v>4313</v>
      </c>
      <c r="C201" s="4">
        <v>45767</v>
      </c>
      <c r="D201" s="3">
        <v>5</v>
      </c>
      <c r="E201" s="3">
        <v>10</v>
      </c>
      <c r="F201" s="3" t="s">
        <v>1727</v>
      </c>
      <c r="G201" s="3" t="s">
        <v>4108</v>
      </c>
    </row>
    <row r="202" spans="1:7" x14ac:dyDescent="0.3">
      <c r="A202" s="3" t="s">
        <v>863</v>
      </c>
      <c r="B202" s="3" t="s">
        <v>4314</v>
      </c>
      <c r="C202" s="4">
        <v>45774</v>
      </c>
      <c r="D202" s="3">
        <v>5</v>
      </c>
      <c r="E202" s="3">
        <v>10</v>
      </c>
      <c r="F202" s="3" t="s">
        <v>4107</v>
      </c>
      <c r="G202" s="3" t="s">
        <v>4108</v>
      </c>
    </row>
    <row r="203" spans="1:7" x14ac:dyDescent="0.3">
      <c r="A203" s="3" t="s">
        <v>873</v>
      </c>
      <c r="B203" s="3" t="s">
        <v>4315</v>
      </c>
      <c r="C203" s="4">
        <v>45765</v>
      </c>
      <c r="D203" s="3">
        <v>3</v>
      </c>
      <c r="E203" s="3">
        <v>6</v>
      </c>
      <c r="F203" s="3" t="s">
        <v>4107</v>
      </c>
      <c r="G203" s="3" t="s">
        <v>4142</v>
      </c>
    </row>
    <row r="204" spans="1:7" x14ac:dyDescent="0.3">
      <c r="A204" s="3" t="s">
        <v>877</v>
      </c>
      <c r="B204" s="3" t="s">
        <v>4316</v>
      </c>
      <c r="C204" s="4">
        <v>45783</v>
      </c>
      <c r="D204" s="3">
        <v>5</v>
      </c>
      <c r="E204" s="3">
        <v>10</v>
      </c>
      <c r="F204" s="3" t="s">
        <v>4120</v>
      </c>
      <c r="G204" s="3" t="s">
        <v>4108</v>
      </c>
    </row>
    <row r="205" spans="1:7" x14ac:dyDescent="0.3">
      <c r="A205" s="3" t="s">
        <v>884</v>
      </c>
      <c r="B205" s="3" t="s">
        <v>4317</v>
      </c>
      <c r="C205" s="4">
        <v>45751</v>
      </c>
      <c r="D205" s="3">
        <v>5</v>
      </c>
      <c r="E205" s="3">
        <v>9</v>
      </c>
      <c r="F205" s="3" t="s">
        <v>4107</v>
      </c>
      <c r="G205" s="3" t="s">
        <v>4108</v>
      </c>
    </row>
    <row r="206" spans="1:7" x14ac:dyDescent="0.3">
      <c r="A206" s="3" t="s">
        <v>885</v>
      </c>
      <c r="B206" s="3" t="s">
        <v>4318</v>
      </c>
      <c r="C206" s="4">
        <v>45751</v>
      </c>
      <c r="D206" s="3">
        <v>4</v>
      </c>
      <c r="E206" s="3">
        <v>8</v>
      </c>
      <c r="F206" s="3" t="s">
        <v>1727</v>
      </c>
      <c r="G206" s="3" t="s">
        <v>4108</v>
      </c>
    </row>
    <row r="207" spans="1:7" x14ac:dyDescent="0.3">
      <c r="A207" s="3" t="s">
        <v>887</v>
      </c>
      <c r="B207" s="3" t="s">
        <v>4319</v>
      </c>
      <c r="C207" s="4">
        <v>45763</v>
      </c>
      <c r="D207" s="3">
        <v>4</v>
      </c>
      <c r="E207" s="3">
        <v>8</v>
      </c>
      <c r="F207" s="3" t="s">
        <v>1725</v>
      </c>
      <c r="G207" s="3" t="s">
        <v>4108</v>
      </c>
    </row>
    <row r="208" spans="1:7" x14ac:dyDescent="0.3">
      <c r="A208" s="3" t="s">
        <v>888</v>
      </c>
      <c r="B208" s="3" t="s">
        <v>4320</v>
      </c>
      <c r="C208" s="4">
        <v>45790</v>
      </c>
      <c r="D208" s="3">
        <v>5</v>
      </c>
      <c r="E208" s="3">
        <v>10</v>
      </c>
      <c r="F208" s="3" t="s">
        <v>1727</v>
      </c>
      <c r="G208" s="3" t="s">
        <v>4108</v>
      </c>
    </row>
    <row r="209" spans="1:7" x14ac:dyDescent="0.3">
      <c r="A209" s="3" t="s">
        <v>890</v>
      </c>
      <c r="B209" s="3" t="s">
        <v>4321</v>
      </c>
      <c r="C209" s="4">
        <v>45761</v>
      </c>
      <c r="D209" s="3">
        <v>3</v>
      </c>
      <c r="E209" s="3">
        <v>4</v>
      </c>
      <c r="F209" s="3" t="s">
        <v>1727</v>
      </c>
      <c r="G209" s="3" t="s">
        <v>4166</v>
      </c>
    </row>
    <row r="210" spans="1:7" x14ac:dyDescent="0.3">
      <c r="A210" s="3" t="s">
        <v>892</v>
      </c>
      <c r="B210" s="3" t="s">
        <v>4322</v>
      </c>
      <c r="C210" s="4">
        <v>45791</v>
      </c>
      <c r="D210" s="3">
        <v>5</v>
      </c>
      <c r="E210" s="3">
        <v>9</v>
      </c>
      <c r="F210" s="3" t="s">
        <v>1727</v>
      </c>
      <c r="G210" s="3" t="s">
        <v>4108</v>
      </c>
    </row>
    <row r="211" spans="1:7" x14ac:dyDescent="0.3">
      <c r="A211" s="3" t="s">
        <v>894</v>
      </c>
      <c r="B211" s="3" t="s">
        <v>4323</v>
      </c>
      <c r="C211" s="4">
        <v>45779</v>
      </c>
      <c r="D211" s="3">
        <v>4</v>
      </c>
      <c r="E211" s="3">
        <v>8</v>
      </c>
      <c r="F211" s="3" t="s">
        <v>4120</v>
      </c>
      <c r="G211" s="3" t="s">
        <v>4108</v>
      </c>
    </row>
    <row r="212" spans="1:7" x14ac:dyDescent="0.3">
      <c r="A212" s="3" t="s">
        <v>896</v>
      </c>
      <c r="B212" s="3" t="s">
        <v>4324</v>
      </c>
      <c r="C212" s="4">
        <v>45760</v>
      </c>
      <c r="D212" s="3">
        <v>4</v>
      </c>
      <c r="E212" s="3">
        <v>9</v>
      </c>
      <c r="F212" s="3" t="s">
        <v>1727</v>
      </c>
      <c r="G212" s="3" t="s">
        <v>4108</v>
      </c>
    </row>
    <row r="213" spans="1:7" x14ac:dyDescent="0.3">
      <c r="A213" s="3" t="s">
        <v>902</v>
      </c>
      <c r="B213" s="3" t="s">
        <v>4325</v>
      </c>
      <c r="C213" s="4">
        <v>45757</v>
      </c>
      <c r="D213" s="3">
        <v>3</v>
      </c>
      <c r="E213" s="3">
        <v>8</v>
      </c>
      <c r="F213" s="3" t="s">
        <v>1725</v>
      </c>
      <c r="G213" s="3" t="s">
        <v>4111</v>
      </c>
    </row>
    <row r="214" spans="1:7" x14ac:dyDescent="0.3">
      <c r="A214" s="3" t="s">
        <v>904</v>
      </c>
      <c r="B214" s="3" t="s">
        <v>4326</v>
      </c>
      <c r="C214" s="4">
        <v>45801</v>
      </c>
      <c r="D214" s="3">
        <v>3</v>
      </c>
      <c r="E214" s="3">
        <v>8</v>
      </c>
      <c r="F214" s="3" t="s">
        <v>4120</v>
      </c>
      <c r="G214" s="3" t="s">
        <v>4108</v>
      </c>
    </row>
    <row r="215" spans="1:7" x14ac:dyDescent="0.3">
      <c r="A215" s="3" t="s">
        <v>908</v>
      </c>
      <c r="B215" s="3" t="s">
        <v>4327</v>
      </c>
      <c r="C215" s="4">
        <v>45779</v>
      </c>
      <c r="D215" s="3">
        <v>1</v>
      </c>
      <c r="E215" s="3">
        <v>2</v>
      </c>
      <c r="F215" s="3" t="s">
        <v>1727</v>
      </c>
      <c r="G215" s="3" t="s">
        <v>4163</v>
      </c>
    </row>
    <row r="216" spans="1:7" x14ac:dyDescent="0.3">
      <c r="A216" s="3" t="s">
        <v>910</v>
      </c>
      <c r="B216" s="3" t="s">
        <v>4328</v>
      </c>
      <c r="C216" s="4">
        <v>45788</v>
      </c>
      <c r="D216" s="3">
        <v>3</v>
      </c>
      <c r="E216" s="3">
        <v>7</v>
      </c>
      <c r="F216" s="3" t="s">
        <v>4107</v>
      </c>
      <c r="G216" s="3" t="s">
        <v>4121</v>
      </c>
    </row>
    <row r="217" spans="1:7" x14ac:dyDescent="0.3">
      <c r="A217" s="3" t="s">
        <v>912</v>
      </c>
      <c r="B217" s="3" t="s">
        <v>4329</v>
      </c>
      <c r="C217" s="4">
        <v>45809</v>
      </c>
      <c r="D217" s="3">
        <v>5</v>
      </c>
      <c r="E217" s="3">
        <v>10</v>
      </c>
      <c r="F217" s="3" t="s">
        <v>1725</v>
      </c>
      <c r="G217" s="3" t="s">
        <v>4108</v>
      </c>
    </row>
    <row r="218" spans="1:7" x14ac:dyDescent="0.3">
      <c r="A218" s="3" t="s">
        <v>913</v>
      </c>
      <c r="B218" s="3" t="s">
        <v>4330</v>
      </c>
      <c r="C218" s="4">
        <v>45771</v>
      </c>
      <c r="D218" s="3">
        <v>5</v>
      </c>
      <c r="E218" s="3">
        <v>10</v>
      </c>
      <c r="F218" s="3" t="s">
        <v>1725</v>
      </c>
      <c r="G218" s="3" t="s">
        <v>4108</v>
      </c>
    </row>
    <row r="219" spans="1:7" x14ac:dyDescent="0.3">
      <c r="A219" s="3" t="s">
        <v>915</v>
      </c>
      <c r="B219" s="3" t="s">
        <v>4331</v>
      </c>
      <c r="C219" s="4">
        <v>45797</v>
      </c>
      <c r="D219" s="3">
        <v>5</v>
      </c>
      <c r="E219" s="3">
        <v>10</v>
      </c>
      <c r="F219" s="3" t="s">
        <v>4120</v>
      </c>
      <c r="G219" s="3" t="s">
        <v>4108</v>
      </c>
    </row>
    <row r="220" spans="1:7" x14ac:dyDescent="0.3">
      <c r="A220" s="3" t="s">
        <v>917</v>
      </c>
      <c r="B220" s="3" t="s">
        <v>4332</v>
      </c>
      <c r="C220" s="4">
        <v>45791</v>
      </c>
      <c r="D220" s="3">
        <v>2</v>
      </c>
      <c r="E220" s="3">
        <v>5</v>
      </c>
      <c r="F220" s="3" t="s">
        <v>1725</v>
      </c>
      <c r="G220" s="3" t="s">
        <v>4166</v>
      </c>
    </row>
    <row r="221" spans="1:7" x14ac:dyDescent="0.3">
      <c r="A221" s="3" t="s">
        <v>918</v>
      </c>
      <c r="B221" s="3" t="s">
        <v>4333</v>
      </c>
      <c r="C221" s="4">
        <v>45782</v>
      </c>
      <c r="D221" s="3">
        <v>3</v>
      </c>
      <c r="E221" s="3">
        <v>5</v>
      </c>
      <c r="F221" s="3" t="s">
        <v>4107</v>
      </c>
      <c r="G221" s="3" t="s">
        <v>4142</v>
      </c>
    </row>
    <row r="222" spans="1:7" x14ac:dyDescent="0.3">
      <c r="A222" s="3" t="s">
        <v>921</v>
      </c>
      <c r="B222" s="3" t="s">
        <v>4334</v>
      </c>
      <c r="C222" s="4">
        <v>45792</v>
      </c>
      <c r="D222" s="3">
        <v>4</v>
      </c>
      <c r="E222" s="3">
        <v>9</v>
      </c>
      <c r="F222" s="3" t="s">
        <v>4107</v>
      </c>
      <c r="G222" s="3" t="s">
        <v>4108</v>
      </c>
    </row>
    <row r="223" spans="1:7" x14ac:dyDescent="0.3">
      <c r="A223" s="3" t="s">
        <v>925</v>
      </c>
      <c r="B223" s="3" t="s">
        <v>4335</v>
      </c>
      <c r="C223" s="4">
        <v>45780</v>
      </c>
      <c r="D223" s="3">
        <v>4</v>
      </c>
      <c r="E223" s="3">
        <v>8</v>
      </c>
      <c r="F223" s="3" t="s">
        <v>1727</v>
      </c>
      <c r="G223" s="3" t="s">
        <v>4108</v>
      </c>
    </row>
    <row r="224" spans="1:7" x14ac:dyDescent="0.3">
      <c r="A224" s="3" t="s">
        <v>927</v>
      </c>
      <c r="B224" s="3" t="s">
        <v>4336</v>
      </c>
      <c r="C224" s="4">
        <v>45805</v>
      </c>
      <c r="D224" s="3">
        <v>5</v>
      </c>
      <c r="E224" s="3">
        <v>10</v>
      </c>
      <c r="F224" s="3" t="s">
        <v>1727</v>
      </c>
      <c r="G224" s="3" t="s">
        <v>4108</v>
      </c>
    </row>
    <row r="225" spans="1:7" x14ac:dyDescent="0.3">
      <c r="A225" s="3" t="s">
        <v>935</v>
      </c>
      <c r="B225" s="3" t="s">
        <v>4337</v>
      </c>
      <c r="C225" s="4">
        <v>45782</v>
      </c>
      <c r="D225" s="3">
        <v>4</v>
      </c>
      <c r="E225" s="3">
        <v>9</v>
      </c>
      <c r="F225" s="3" t="s">
        <v>4120</v>
      </c>
      <c r="G225" s="3" t="s">
        <v>4108</v>
      </c>
    </row>
    <row r="226" spans="1:7" x14ac:dyDescent="0.3">
      <c r="A226" s="3" t="s">
        <v>936</v>
      </c>
      <c r="B226" s="3" t="s">
        <v>4338</v>
      </c>
      <c r="C226" s="4">
        <v>45791</v>
      </c>
      <c r="D226" s="3">
        <v>3</v>
      </c>
      <c r="E226" s="3">
        <v>6</v>
      </c>
      <c r="F226" s="3" t="s">
        <v>4120</v>
      </c>
      <c r="G226" s="3" t="s">
        <v>4121</v>
      </c>
    </row>
    <row r="227" spans="1:7" x14ac:dyDescent="0.3">
      <c r="A227" s="3" t="s">
        <v>938</v>
      </c>
      <c r="B227" s="3" t="s">
        <v>4339</v>
      </c>
      <c r="C227" s="4">
        <v>45786</v>
      </c>
      <c r="D227" s="3">
        <v>4</v>
      </c>
      <c r="E227" s="3">
        <v>9</v>
      </c>
      <c r="F227" s="3" t="s">
        <v>4107</v>
      </c>
      <c r="G227" s="3" t="s">
        <v>4108</v>
      </c>
    </row>
    <row r="228" spans="1:7" x14ac:dyDescent="0.3">
      <c r="A228" s="3" t="s">
        <v>939</v>
      </c>
      <c r="B228" s="3" t="s">
        <v>4340</v>
      </c>
      <c r="C228" s="4">
        <v>45802</v>
      </c>
      <c r="D228" s="3">
        <v>5</v>
      </c>
      <c r="E228" s="3">
        <v>9</v>
      </c>
      <c r="F228" s="3" t="s">
        <v>1727</v>
      </c>
      <c r="G228" s="3" t="s">
        <v>4108</v>
      </c>
    </row>
    <row r="229" spans="1:7" x14ac:dyDescent="0.3">
      <c r="A229" s="3" t="s">
        <v>945</v>
      </c>
      <c r="B229" s="3" t="s">
        <v>4341</v>
      </c>
      <c r="C229" s="4">
        <v>45776</v>
      </c>
      <c r="D229" s="3">
        <v>4</v>
      </c>
      <c r="E229" s="3">
        <v>8</v>
      </c>
      <c r="F229" s="3" t="s">
        <v>1725</v>
      </c>
      <c r="G229" s="3" t="s">
        <v>4108</v>
      </c>
    </row>
    <row r="230" spans="1:7" x14ac:dyDescent="0.3">
      <c r="A230" s="3" t="s">
        <v>946</v>
      </c>
      <c r="B230" s="3" t="s">
        <v>4342</v>
      </c>
      <c r="C230" s="4">
        <v>45821</v>
      </c>
      <c r="D230" s="3">
        <v>4</v>
      </c>
      <c r="E230" s="3">
        <v>10</v>
      </c>
      <c r="F230" s="3" t="s">
        <v>4120</v>
      </c>
      <c r="G230" s="3" t="s">
        <v>4108</v>
      </c>
    </row>
    <row r="231" spans="1:7" x14ac:dyDescent="0.3">
      <c r="A231" s="3" t="s">
        <v>947</v>
      </c>
      <c r="B231" s="3" t="s">
        <v>4343</v>
      </c>
      <c r="C231" s="4">
        <v>45785</v>
      </c>
      <c r="D231" s="3">
        <v>3</v>
      </c>
      <c r="E231" s="3">
        <v>7</v>
      </c>
      <c r="F231" s="3" t="s">
        <v>1725</v>
      </c>
      <c r="G231" s="3" t="s">
        <v>4163</v>
      </c>
    </row>
    <row r="232" spans="1:7" x14ac:dyDescent="0.3">
      <c r="A232" s="3" t="s">
        <v>951</v>
      </c>
      <c r="B232" s="3" t="s">
        <v>4344</v>
      </c>
      <c r="C232" s="4">
        <v>45805</v>
      </c>
      <c r="D232" s="3">
        <v>2</v>
      </c>
      <c r="E232" s="3">
        <v>3</v>
      </c>
      <c r="F232" s="3" t="s">
        <v>4107</v>
      </c>
      <c r="G232" s="3" t="s">
        <v>4111</v>
      </c>
    </row>
    <row r="233" spans="1:7" x14ac:dyDescent="0.3">
      <c r="A233" s="3" t="s">
        <v>953</v>
      </c>
      <c r="B233" s="3" t="s">
        <v>4345</v>
      </c>
      <c r="C233" s="4">
        <v>45810</v>
      </c>
      <c r="D233" s="3">
        <v>3</v>
      </c>
      <c r="E233" s="3">
        <v>5</v>
      </c>
      <c r="F233" s="3" t="s">
        <v>1727</v>
      </c>
      <c r="G233" s="3" t="s">
        <v>4163</v>
      </c>
    </row>
    <row r="234" spans="1:7" x14ac:dyDescent="0.3">
      <c r="A234" s="3" t="s">
        <v>955</v>
      </c>
      <c r="B234" s="3" t="s">
        <v>4346</v>
      </c>
      <c r="C234" s="4">
        <v>45812</v>
      </c>
      <c r="D234" s="3">
        <v>5</v>
      </c>
      <c r="E234" s="3">
        <v>10</v>
      </c>
      <c r="F234" s="3" t="s">
        <v>1725</v>
      </c>
      <c r="G234" s="3" t="s">
        <v>4108</v>
      </c>
    </row>
    <row r="235" spans="1:7" x14ac:dyDescent="0.3">
      <c r="A235" s="3" t="s">
        <v>960</v>
      </c>
      <c r="B235" s="3" t="s">
        <v>4347</v>
      </c>
      <c r="C235" s="4">
        <v>45788</v>
      </c>
      <c r="D235" s="3">
        <v>5</v>
      </c>
      <c r="E235" s="3">
        <v>10</v>
      </c>
      <c r="F235" s="3" t="s">
        <v>1727</v>
      </c>
      <c r="G235" s="3" t="s">
        <v>4108</v>
      </c>
    </row>
    <row r="236" spans="1:7" x14ac:dyDescent="0.3">
      <c r="A236" s="3" t="s">
        <v>963</v>
      </c>
      <c r="B236" s="3" t="s">
        <v>4348</v>
      </c>
      <c r="C236" s="4">
        <v>45815</v>
      </c>
      <c r="D236" s="3">
        <v>4</v>
      </c>
      <c r="E236" s="3">
        <v>9</v>
      </c>
      <c r="F236" s="3" t="s">
        <v>4120</v>
      </c>
      <c r="G236" s="3" t="s">
        <v>4108</v>
      </c>
    </row>
    <row r="237" spans="1:7" x14ac:dyDescent="0.3">
      <c r="A237" s="3" t="s">
        <v>968</v>
      </c>
      <c r="B237" s="3" t="s">
        <v>4349</v>
      </c>
      <c r="C237" s="4">
        <v>45803</v>
      </c>
      <c r="D237" s="3">
        <v>4</v>
      </c>
      <c r="E237" s="3">
        <v>9</v>
      </c>
      <c r="F237" s="3" t="s">
        <v>1727</v>
      </c>
      <c r="G237" s="3" t="s">
        <v>4108</v>
      </c>
    </row>
    <row r="238" spans="1:7" x14ac:dyDescent="0.3">
      <c r="A238" s="3" t="s">
        <v>969</v>
      </c>
      <c r="B238" s="3" t="s">
        <v>4350</v>
      </c>
      <c r="C238" s="4">
        <v>45824</v>
      </c>
      <c r="D238" s="3">
        <v>2</v>
      </c>
      <c r="E238" s="3">
        <v>3</v>
      </c>
      <c r="F238" s="3" t="s">
        <v>1727</v>
      </c>
      <c r="G238" s="3" t="s">
        <v>4166</v>
      </c>
    </row>
    <row r="239" spans="1:7" x14ac:dyDescent="0.3">
      <c r="A239" s="3" t="s">
        <v>970</v>
      </c>
      <c r="B239" s="3" t="s">
        <v>4351</v>
      </c>
      <c r="C239" s="4">
        <v>45811</v>
      </c>
      <c r="D239" s="3">
        <v>5</v>
      </c>
      <c r="E239" s="3">
        <v>9</v>
      </c>
      <c r="F239" s="3" t="s">
        <v>1725</v>
      </c>
      <c r="G239" s="3" t="s">
        <v>4108</v>
      </c>
    </row>
    <row r="240" spans="1:7" x14ac:dyDescent="0.3">
      <c r="A240" s="3" t="s">
        <v>971</v>
      </c>
      <c r="B240" s="3" t="s">
        <v>4352</v>
      </c>
      <c r="C240" s="4">
        <v>45825</v>
      </c>
      <c r="D240" s="3">
        <v>3</v>
      </c>
      <c r="E240" s="3">
        <v>5</v>
      </c>
      <c r="F240" s="3" t="s">
        <v>1725</v>
      </c>
      <c r="G240" s="3" t="s">
        <v>4163</v>
      </c>
    </row>
    <row r="241" spans="1:7" x14ac:dyDescent="0.3">
      <c r="A241" s="3" t="s">
        <v>976</v>
      </c>
      <c r="B241" s="3" t="s">
        <v>4353</v>
      </c>
      <c r="C241" s="4">
        <v>45841</v>
      </c>
      <c r="D241" s="3">
        <v>5</v>
      </c>
      <c r="E241" s="3">
        <v>10</v>
      </c>
      <c r="F241" s="3" t="s">
        <v>4120</v>
      </c>
      <c r="G241" s="3" t="s">
        <v>4108</v>
      </c>
    </row>
    <row r="242" spans="1:7" x14ac:dyDescent="0.3">
      <c r="A242" s="3" t="s">
        <v>981</v>
      </c>
      <c r="B242" s="3" t="s">
        <v>4354</v>
      </c>
      <c r="C242" s="4">
        <v>45852</v>
      </c>
      <c r="D242" s="3">
        <v>5</v>
      </c>
      <c r="E242" s="3">
        <v>10</v>
      </c>
      <c r="F242" s="3" t="s">
        <v>4107</v>
      </c>
      <c r="G242" s="3" t="s">
        <v>4108</v>
      </c>
    </row>
    <row r="243" spans="1:7" x14ac:dyDescent="0.3">
      <c r="A243" s="3" t="s">
        <v>983</v>
      </c>
      <c r="B243" s="3" t="s">
        <v>4355</v>
      </c>
      <c r="C243" s="4">
        <v>45840</v>
      </c>
      <c r="D243" s="3">
        <v>2</v>
      </c>
      <c r="E243" s="3">
        <v>5</v>
      </c>
      <c r="F243" s="3" t="s">
        <v>1727</v>
      </c>
      <c r="G243" s="3" t="s">
        <v>4111</v>
      </c>
    </row>
    <row r="244" spans="1:7" x14ac:dyDescent="0.3">
      <c r="A244" s="3" t="s">
        <v>988</v>
      </c>
      <c r="B244" s="3" t="s">
        <v>4356</v>
      </c>
      <c r="C244" s="4">
        <v>45837</v>
      </c>
      <c r="D244" s="3">
        <v>5</v>
      </c>
      <c r="E244" s="3">
        <v>10</v>
      </c>
      <c r="F244" s="3" t="s">
        <v>1727</v>
      </c>
      <c r="G244" s="3" t="s">
        <v>4108</v>
      </c>
    </row>
    <row r="245" spans="1:7" x14ac:dyDescent="0.3">
      <c r="A245" s="3" t="s">
        <v>990</v>
      </c>
      <c r="B245" s="3" t="s">
        <v>4357</v>
      </c>
      <c r="C245" s="4">
        <v>45858</v>
      </c>
      <c r="D245" s="3">
        <v>3</v>
      </c>
      <c r="E245" s="3">
        <v>6</v>
      </c>
      <c r="F245" s="3" t="s">
        <v>4107</v>
      </c>
      <c r="G245" s="3" t="s">
        <v>4163</v>
      </c>
    </row>
    <row r="246" spans="1:7" x14ac:dyDescent="0.3">
      <c r="A246" s="3" t="s">
        <v>995</v>
      </c>
      <c r="B246" s="3" t="s">
        <v>4358</v>
      </c>
      <c r="C246" s="4">
        <v>45854</v>
      </c>
      <c r="D246" s="3">
        <v>3</v>
      </c>
      <c r="E246" s="3">
        <v>6</v>
      </c>
      <c r="F246" s="3" t="s">
        <v>4107</v>
      </c>
      <c r="G246" s="3" t="s">
        <v>4142</v>
      </c>
    </row>
    <row r="247" spans="1:7" x14ac:dyDescent="0.3">
      <c r="A247" s="3" t="s">
        <v>997</v>
      </c>
      <c r="B247" s="3" t="s">
        <v>4359</v>
      </c>
      <c r="C247" s="4">
        <v>45865</v>
      </c>
      <c r="D247" s="3">
        <v>3</v>
      </c>
      <c r="E247" s="3">
        <v>5</v>
      </c>
      <c r="F247" s="3" t="s">
        <v>4120</v>
      </c>
      <c r="G247" s="3" t="s">
        <v>4163</v>
      </c>
    </row>
    <row r="248" spans="1:7" x14ac:dyDescent="0.3">
      <c r="A248" s="3" t="s">
        <v>999</v>
      </c>
      <c r="B248" s="3" t="s">
        <v>4360</v>
      </c>
      <c r="C248" s="4">
        <v>45849</v>
      </c>
      <c r="D248" s="3">
        <v>3</v>
      </c>
      <c r="E248" s="3">
        <v>8</v>
      </c>
      <c r="F248" s="3" t="s">
        <v>1727</v>
      </c>
      <c r="G248" s="3" t="s">
        <v>4111</v>
      </c>
    </row>
    <row r="249" spans="1:7" x14ac:dyDescent="0.3">
      <c r="A249" s="3" t="s">
        <v>1001</v>
      </c>
      <c r="B249" s="3" t="s">
        <v>4361</v>
      </c>
      <c r="C249" s="4">
        <v>45846</v>
      </c>
      <c r="D249" s="3">
        <v>5</v>
      </c>
      <c r="E249" s="3">
        <v>10</v>
      </c>
      <c r="F249" s="3" t="s">
        <v>4120</v>
      </c>
      <c r="G249" s="3" t="s">
        <v>4108</v>
      </c>
    </row>
    <row r="250" spans="1:7" x14ac:dyDescent="0.3">
      <c r="A250" s="3" t="s">
        <v>1004</v>
      </c>
      <c r="B250" s="3" t="s">
        <v>4362</v>
      </c>
      <c r="C250" s="4">
        <v>45866</v>
      </c>
      <c r="D250" s="3">
        <v>2</v>
      </c>
      <c r="E250" s="3">
        <v>4</v>
      </c>
      <c r="F250" s="3" t="s">
        <v>4107</v>
      </c>
      <c r="G250" s="3" t="s">
        <v>4166</v>
      </c>
    </row>
    <row r="251" spans="1:7" x14ac:dyDescent="0.3">
      <c r="A251" s="3" t="s">
        <v>1008</v>
      </c>
      <c r="B251" s="3" t="s">
        <v>4363</v>
      </c>
      <c r="C251" s="4">
        <v>45859</v>
      </c>
      <c r="D251" s="3">
        <v>4</v>
      </c>
      <c r="E251" s="3">
        <v>6</v>
      </c>
      <c r="F251" s="3" t="s">
        <v>1725</v>
      </c>
      <c r="G251" s="3" t="s">
        <v>4108</v>
      </c>
    </row>
    <row r="252" spans="1:7" x14ac:dyDescent="0.3">
      <c r="A252" s="3" t="s">
        <v>1009</v>
      </c>
      <c r="B252" s="3" t="s">
        <v>4364</v>
      </c>
      <c r="C252" s="4">
        <v>45846</v>
      </c>
      <c r="D252" s="3">
        <v>5</v>
      </c>
      <c r="E252" s="3">
        <v>9</v>
      </c>
      <c r="F252" s="3" t="s">
        <v>1727</v>
      </c>
      <c r="G252" s="3" t="s">
        <v>4108</v>
      </c>
    </row>
    <row r="253" spans="1:7" x14ac:dyDescent="0.3">
      <c r="A253" s="3" t="s">
        <v>1011</v>
      </c>
      <c r="B253" s="3" t="s">
        <v>4365</v>
      </c>
      <c r="C253" s="4">
        <v>45868</v>
      </c>
      <c r="D253" s="3">
        <v>4</v>
      </c>
      <c r="E253" s="3">
        <v>8</v>
      </c>
      <c r="F253" s="3" t="s">
        <v>4120</v>
      </c>
      <c r="G253" s="3" t="s">
        <v>4108</v>
      </c>
    </row>
    <row r="254" spans="1:7" x14ac:dyDescent="0.3">
      <c r="A254" s="3" t="s">
        <v>1012</v>
      </c>
      <c r="B254" s="3" t="s">
        <v>4366</v>
      </c>
      <c r="C254" s="4">
        <v>45859</v>
      </c>
      <c r="D254" s="3">
        <v>4</v>
      </c>
      <c r="E254" s="3">
        <v>9</v>
      </c>
      <c r="F254" s="3" t="s">
        <v>4120</v>
      </c>
      <c r="G254" s="3" t="s">
        <v>4108</v>
      </c>
    </row>
    <row r="255" spans="1:7" x14ac:dyDescent="0.3">
      <c r="A255" s="3" t="s">
        <v>1014</v>
      </c>
      <c r="B255" s="3" t="s">
        <v>4367</v>
      </c>
      <c r="C255" s="4">
        <v>45867</v>
      </c>
      <c r="D255" s="3">
        <v>5</v>
      </c>
      <c r="E255" s="3">
        <v>10</v>
      </c>
      <c r="F255" s="3" t="s">
        <v>4120</v>
      </c>
      <c r="G255" s="3" t="s">
        <v>4108</v>
      </c>
    </row>
    <row r="256" spans="1:7" x14ac:dyDescent="0.3">
      <c r="A256" s="3" t="s">
        <v>1017</v>
      </c>
      <c r="B256" s="3" t="s">
        <v>4368</v>
      </c>
      <c r="C256" s="4">
        <v>45872</v>
      </c>
      <c r="D256" s="3">
        <v>4</v>
      </c>
      <c r="E256" s="3">
        <v>9</v>
      </c>
      <c r="F256" s="3" t="s">
        <v>4107</v>
      </c>
      <c r="G256" s="3" t="s">
        <v>4108</v>
      </c>
    </row>
    <row r="257" spans="1:7" x14ac:dyDescent="0.3">
      <c r="A257" s="3" t="s">
        <v>1018</v>
      </c>
      <c r="B257" s="3" t="s">
        <v>4369</v>
      </c>
      <c r="C257" s="4">
        <v>45857</v>
      </c>
      <c r="D257" s="3">
        <v>3</v>
      </c>
      <c r="E257" s="3">
        <v>8</v>
      </c>
      <c r="F257" s="3" t="s">
        <v>4107</v>
      </c>
      <c r="G257" s="3" t="s">
        <v>4111</v>
      </c>
    </row>
    <row r="258" spans="1:7" x14ac:dyDescent="0.3">
      <c r="A258" s="3" t="s">
        <v>1020</v>
      </c>
      <c r="B258" s="3" t="s">
        <v>4370</v>
      </c>
      <c r="C258" s="4">
        <v>45855</v>
      </c>
      <c r="D258" s="3">
        <v>5</v>
      </c>
      <c r="E258" s="3">
        <v>10</v>
      </c>
      <c r="F258" s="3" t="s">
        <v>1727</v>
      </c>
      <c r="G258" s="3" t="s">
        <v>4108</v>
      </c>
    </row>
    <row r="259" spans="1:7" x14ac:dyDescent="0.3">
      <c r="A259" s="3" t="s">
        <v>1021</v>
      </c>
      <c r="B259" s="3" t="s">
        <v>4371</v>
      </c>
      <c r="C259" s="4">
        <v>45842</v>
      </c>
      <c r="D259" s="3">
        <v>4</v>
      </c>
      <c r="E259" s="3">
        <v>7</v>
      </c>
      <c r="F259" s="3" t="s">
        <v>4120</v>
      </c>
      <c r="G259" s="3" t="s">
        <v>4108</v>
      </c>
    </row>
    <row r="260" spans="1:7" x14ac:dyDescent="0.3">
      <c r="A260" s="3" t="s">
        <v>1024</v>
      </c>
      <c r="B260" s="3" t="s">
        <v>4372</v>
      </c>
      <c r="C260" s="4">
        <v>45860</v>
      </c>
      <c r="D260" s="3">
        <v>2</v>
      </c>
      <c r="E260" s="3">
        <v>4</v>
      </c>
      <c r="F260" s="3" t="s">
        <v>1725</v>
      </c>
      <c r="G260" s="3" t="s">
        <v>4163</v>
      </c>
    </row>
    <row r="261" spans="1:7" x14ac:dyDescent="0.3">
      <c r="A261" s="3" t="s">
        <v>1027</v>
      </c>
      <c r="B261" s="3" t="s">
        <v>4373</v>
      </c>
      <c r="C261" s="4">
        <v>45872</v>
      </c>
      <c r="D261" s="3">
        <v>5</v>
      </c>
      <c r="E261" s="3">
        <v>10</v>
      </c>
      <c r="F261" s="3" t="s">
        <v>4107</v>
      </c>
      <c r="G261" s="3" t="s">
        <v>4108</v>
      </c>
    </row>
    <row r="262" spans="1:7" x14ac:dyDescent="0.3">
      <c r="A262" s="3" t="s">
        <v>1033</v>
      </c>
      <c r="B262" s="3" t="s">
        <v>4374</v>
      </c>
      <c r="C262" s="4">
        <v>45878</v>
      </c>
      <c r="D262" s="3">
        <v>1</v>
      </c>
      <c r="E262" s="3">
        <v>2</v>
      </c>
      <c r="F262" s="3" t="s">
        <v>1725</v>
      </c>
      <c r="G262" s="3" t="s">
        <v>4166</v>
      </c>
    </row>
    <row r="263" spans="1:7" x14ac:dyDescent="0.3">
      <c r="A263" s="3" t="s">
        <v>1035</v>
      </c>
      <c r="B263" s="3" t="s">
        <v>4375</v>
      </c>
      <c r="C263" s="4">
        <v>45866</v>
      </c>
      <c r="D263" s="3">
        <v>3</v>
      </c>
      <c r="E263" s="3">
        <v>6</v>
      </c>
      <c r="F263" s="3" t="s">
        <v>1725</v>
      </c>
      <c r="G263" s="3" t="s">
        <v>4142</v>
      </c>
    </row>
    <row r="264" spans="1:7" x14ac:dyDescent="0.3">
      <c r="A264" s="3" t="s">
        <v>1036</v>
      </c>
      <c r="B264" s="3" t="s">
        <v>4376</v>
      </c>
      <c r="C264" s="4">
        <v>45848</v>
      </c>
      <c r="D264" s="3">
        <v>5</v>
      </c>
      <c r="E264" s="3">
        <v>10</v>
      </c>
      <c r="F264" s="3" t="s">
        <v>4107</v>
      </c>
      <c r="G264" s="3" t="s">
        <v>4108</v>
      </c>
    </row>
    <row r="265" spans="1:7" x14ac:dyDescent="0.3">
      <c r="A265" s="3" t="s">
        <v>1040</v>
      </c>
      <c r="B265" s="3" t="s">
        <v>4377</v>
      </c>
      <c r="C265" s="4">
        <v>45840</v>
      </c>
      <c r="D265" s="3">
        <v>5</v>
      </c>
      <c r="E265" s="3">
        <v>10</v>
      </c>
      <c r="F265" s="3" t="s">
        <v>1725</v>
      </c>
      <c r="G265" s="3" t="s">
        <v>4108</v>
      </c>
    </row>
    <row r="266" spans="1:7" x14ac:dyDescent="0.3">
      <c r="A266" s="3" t="s">
        <v>1043</v>
      </c>
      <c r="B266" s="3" t="s">
        <v>4378</v>
      </c>
      <c r="C266" s="4">
        <v>45890</v>
      </c>
      <c r="D266" s="3">
        <v>5</v>
      </c>
      <c r="E266" s="3">
        <v>10</v>
      </c>
      <c r="F266" s="3" t="s">
        <v>4120</v>
      </c>
      <c r="G266" s="3" t="s">
        <v>4108</v>
      </c>
    </row>
    <row r="267" spans="1:7" x14ac:dyDescent="0.3">
      <c r="A267" s="3" t="s">
        <v>1050</v>
      </c>
      <c r="B267" s="3" t="s">
        <v>4379</v>
      </c>
      <c r="C267" s="4">
        <v>45882</v>
      </c>
      <c r="D267" s="3">
        <v>5</v>
      </c>
      <c r="E267" s="3">
        <v>10</v>
      </c>
      <c r="F267" s="3" t="s">
        <v>1725</v>
      </c>
      <c r="G267" s="3" t="s">
        <v>4108</v>
      </c>
    </row>
    <row r="268" spans="1:7" x14ac:dyDescent="0.3">
      <c r="A268" s="3" t="s">
        <v>1054</v>
      </c>
      <c r="B268" s="3" t="s">
        <v>4380</v>
      </c>
      <c r="C268" s="4">
        <v>45862</v>
      </c>
      <c r="D268" s="3">
        <v>5</v>
      </c>
      <c r="E268" s="3">
        <v>10</v>
      </c>
      <c r="F268" s="3" t="s">
        <v>1725</v>
      </c>
      <c r="G268" s="3" t="s">
        <v>4108</v>
      </c>
    </row>
    <row r="269" spans="1:7" x14ac:dyDescent="0.3">
      <c r="A269" s="3" t="s">
        <v>1058</v>
      </c>
      <c r="B269" s="3" t="s">
        <v>4381</v>
      </c>
      <c r="C269" s="4">
        <v>45871</v>
      </c>
      <c r="D269" s="3">
        <v>5</v>
      </c>
      <c r="E269" s="3">
        <v>9</v>
      </c>
      <c r="F269" s="3" t="s">
        <v>4107</v>
      </c>
      <c r="G269" s="3" t="s">
        <v>4108</v>
      </c>
    </row>
    <row r="270" spans="1:7" x14ac:dyDescent="0.3">
      <c r="A270" s="3" t="s">
        <v>1065</v>
      </c>
      <c r="B270" s="3" t="s">
        <v>4382</v>
      </c>
      <c r="C270" s="4">
        <v>45896</v>
      </c>
      <c r="D270" s="3">
        <v>3</v>
      </c>
      <c r="E270" s="3">
        <v>6</v>
      </c>
      <c r="F270" s="3" t="s">
        <v>1727</v>
      </c>
      <c r="G270" s="3" t="s">
        <v>4166</v>
      </c>
    </row>
    <row r="271" spans="1:7" x14ac:dyDescent="0.3">
      <c r="A271" s="3" t="s">
        <v>1066</v>
      </c>
      <c r="B271" s="3" t="s">
        <v>4383</v>
      </c>
      <c r="C271" s="4">
        <v>45892</v>
      </c>
      <c r="D271" s="3">
        <v>4</v>
      </c>
      <c r="E271" s="3">
        <v>9</v>
      </c>
      <c r="F271" s="3" t="s">
        <v>4120</v>
      </c>
      <c r="G271" s="3" t="s">
        <v>4108</v>
      </c>
    </row>
    <row r="272" spans="1:7" x14ac:dyDescent="0.3">
      <c r="A272" s="3" t="s">
        <v>1067</v>
      </c>
      <c r="B272" s="3" t="s">
        <v>4384</v>
      </c>
      <c r="C272" s="4">
        <v>45879</v>
      </c>
      <c r="D272" s="3">
        <v>5</v>
      </c>
      <c r="E272" s="3">
        <v>8</v>
      </c>
      <c r="F272" s="3" t="s">
        <v>1727</v>
      </c>
      <c r="G272" s="3" t="s">
        <v>4108</v>
      </c>
    </row>
    <row r="273" spans="1:7" x14ac:dyDescent="0.3">
      <c r="A273" s="3" t="s">
        <v>1068</v>
      </c>
      <c r="B273" s="3" t="s">
        <v>4385</v>
      </c>
      <c r="C273" s="4">
        <v>45875</v>
      </c>
      <c r="D273" s="3">
        <v>5</v>
      </c>
      <c r="E273" s="3">
        <v>8</v>
      </c>
      <c r="F273" s="3" t="s">
        <v>1725</v>
      </c>
      <c r="G273" s="3" t="s">
        <v>4108</v>
      </c>
    </row>
    <row r="274" spans="1:7" x14ac:dyDescent="0.3">
      <c r="A274" s="3" t="s">
        <v>1070</v>
      </c>
      <c r="B274" s="3" t="s">
        <v>4386</v>
      </c>
      <c r="C274" s="4">
        <v>45900</v>
      </c>
      <c r="D274" s="3">
        <v>4</v>
      </c>
      <c r="E274" s="3">
        <v>8</v>
      </c>
      <c r="F274" s="3" t="s">
        <v>1727</v>
      </c>
      <c r="G274" s="3" t="s">
        <v>4108</v>
      </c>
    </row>
    <row r="275" spans="1:7" x14ac:dyDescent="0.3">
      <c r="A275" s="3" t="s">
        <v>1071</v>
      </c>
      <c r="B275" s="3" t="s">
        <v>4387</v>
      </c>
      <c r="C275" s="4">
        <v>45888</v>
      </c>
      <c r="D275" s="3">
        <v>4</v>
      </c>
      <c r="E275" s="3">
        <v>8</v>
      </c>
      <c r="F275" s="3" t="s">
        <v>4107</v>
      </c>
      <c r="G275" s="3" t="s">
        <v>4108</v>
      </c>
    </row>
    <row r="276" spans="1:7" x14ac:dyDescent="0.3">
      <c r="A276" s="3" t="s">
        <v>1077</v>
      </c>
      <c r="B276" s="3" t="s">
        <v>4388</v>
      </c>
      <c r="C276" s="4">
        <v>45869</v>
      </c>
      <c r="D276" s="3">
        <v>5</v>
      </c>
      <c r="E276" s="3">
        <v>9</v>
      </c>
      <c r="F276" s="3" t="s">
        <v>4120</v>
      </c>
      <c r="G276" s="3" t="s">
        <v>4108</v>
      </c>
    </row>
    <row r="277" spans="1:7" x14ac:dyDescent="0.3">
      <c r="A277" s="3" t="s">
        <v>1079</v>
      </c>
      <c r="B277" s="3" t="s">
        <v>4389</v>
      </c>
      <c r="C277" s="4">
        <v>45903</v>
      </c>
      <c r="D277" s="3">
        <v>3</v>
      </c>
      <c r="E277" s="3">
        <v>6</v>
      </c>
      <c r="F277" s="3" t="s">
        <v>1725</v>
      </c>
      <c r="G277" s="3" t="s">
        <v>4111</v>
      </c>
    </row>
    <row r="278" spans="1:7" x14ac:dyDescent="0.3">
      <c r="A278" s="3" t="s">
        <v>1081</v>
      </c>
      <c r="B278" s="3" t="s">
        <v>4390</v>
      </c>
      <c r="C278" s="4">
        <v>45894</v>
      </c>
      <c r="D278" s="3">
        <v>4</v>
      </c>
      <c r="E278" s="3">
        <v>7</v>
      </c>
      <c r="F278" s="3" t="s">
        <v>4120</v>
      </c>
      <c r="G278" s="3" t="s">
        <v>4108</v>
      </c>
    </row>
    <row r="279" spans="1:7" x14ac:dyDescent="0.3">
      <c r="A279" s="3" t="s">
        <v>1082</v>
      </c>
      <c r="B279" s="3" t="s">
        <v>4391</v>
      </c>
      <c r="C279" s="4">
        <v>45889</v>
      </c>
      <c r="D279" s="3">
        <v>2</v>
      </c>
      <c r="E279" s="3">
        <v>4</v>
      </c>
      <c r="F279" s="3" t="s">
        <v>1727</v>
      </c>
      <c r="G279" s="3" t="s">
        <v>4142</v>
      </c>
    </row>
    <row r="280" spans="1:7" x14ac:dyDescent="0.3">
      <c r="A280" s="3" t="s">
        <v>1086</v>
      </c>
      <c r="B280" s="3" t="s">
        <v>4392</v>
      </c>
      <c r="C280" s="4">
        <v>45918</v>
      </c>
      <c r="D280" s="3">
        <v>4</v>
      </c>
      <c r="E280" s="3">
        <v>8</v>
      </c>
      <c r="F280" s="3" t="s">
        <v>1725</v>
      </c>
      <c r="G280" s="3" t="s">
        <v>4108</v>
      </c>
    </row>
    <row r="281" spans="1:7" x14ac:dyDescent="0.3">
      <c r="A281" s="3" t="s">
        <v>1090</v>
      </c>
      <c r="B281" s="3" t="s">
        <v>4393</v>
      </c>
      <c r="C281" s="4">
        <v>45883</v>
      </c>
      <c r="D281" s="3">
        <v>3</v>
      </c>
      <c r="E281" s="3">
        <v>6</v>
      </c>
      <c r="F281" s="3" t="s">
        <v>1725</v>
      </c>
      <c r="G281" s="3" t="s">
        <v>4163</v>
      </c>
    </row>
    <row r="282" spans="1:7" x14ac:dyDescent="0.3">
      <c r="A282" s="3" t="s">
        <v>1093</v>
      </c>
      <c r="B282" s="3" t="s">
        <v>4394</v>
      </c>
      <c r="C282" s="4">
        <v>45915</v>
      </c>
      <c r="D282" s="3">
        <v>5</v>
      </c>
      <c r="E282" s="3">
        <v>10</v>
      </c>
      <c r="F282" s="3" t="s">
        <v>1727</v>
      </c>
      <c r="G282" s="3" t="s">
        <v>4108</v>
      </c>
    </row>
    <row r="283" spans="1:7" x14ac:dyDescent="0.3">
      <c r="A283" s="3" t="s">
        <v>1095</v>
      </c>
      <c r="B283" s="3" t="s">
        <v>4395</v>
      </c>
      <c r="C283" s="4">
        <v>45906</v>
      </c>
      <c r="D283" s="3">
        <v>5</v>
      </c>
      <c r="E283" s="3">
        <v>10</v>
      </c>
      <c r="F283" s="3" t="s">
        <v>1727</v>
      </c>
      <c r="G283" s="3" t="s">
        <v>4108</v>
      </c>
    </row>
    <row r="284" spans="1:7" x14ac:dyDescent="0.3">
      <c r="A284" s="3" t="s">
        <v>1099</v>
      </c>
      <c r="B284" s="3" t="s">
        <v>4396</v>
      </c>
      <c r="C284" s="4">
        <v>45903</v>
      </c>
      <c r="D284" s="3">
        <v>3</v>
      </c>
      <c r="E284" s="3">
        <v>7</v>
      </c>
      <c r="F284" s="3" t="s">
        <v>4120</v>
      </c>
      <c r="G284" s="3" t="s">
        <v>4163</v>
      </c>
    </row>
    <row r="285" spans="1:7" x14ac:dyDescent="0.3">
      <c r="A285" s="3" t="s">
        <v>1102</v>
      </c>
      <c r="B285" s="3" t="s">
        <v>4397</v>
      </c>
      <c r="C285" s="4">
        <v>45896</v>
      </c>
      <c r="D285" s="3">
        <v>4</v>
      </c>
      <c r="E285" s="3">
        <v>7</v>
      </c>
      <c r="F285" s="3" t="s">
        <v>4107</v>
      </c>
      <c r="G285" s="3" t="s">
        <v>4108</v>
      </c>
    </row>
    <row r="286" spans="1:7" x14ac:dyDescent="0.3">
      <c r="A286" s="3" t="s">
        <v>1106</v>
      </c>
      <c r="B286" s="3" t="s">
        <v>4398</v>
      </c>
      <c r="C286" s="4">
        <v>45917</v>
      </c>
      <c r="D286" s="3">
        <v>3</v>
      </c>
      <c r="E286" s="3">
        <v>4</v>
      </c>
      <c r="F286" s="3" t="s">
        <v>4107</v>
      </c>
      <c r="G286" s="3" t="s">
        <v>4163</v>
      </c>
    </row>
    <row r="287" spans="1:7" x14ac:dyDescent="0.3">
      <c r="A287" s="3" t="s">
        <v>1115</v>
      </c>
      <c r="B287" s="3" t="s">
        <v>4399</v>
      </c>
      <c r="C287" s="4">
        <v>45926</v>
      </c>
      <c r="D287" s="3">
        <v>2</v>
      </c>
      <c r="E287" s="3">
        <v>4</v>
      </c>
      <c r="F287" s="3" t="s">
        <v>1727</v>
      </c>
      <c r="G287" s="3" t="s">
        <v>4142</v>
      </c>
    </row>
    <row r="288" spans="1:7" x14ac:dyDescent="0.3">
      <c r="A288" s="3" t="s">
        <v>1116</v>
      </c>
      <c r="B288" s="3" t="s">
        <v>4400</v>
      </c>
      <c r="C288" s="4">
        <v>45920</v>
      </c>
      <c r="D288" s="3">
        <v>4</v>
      </c>
      <c r="E288" s="3">
        <v>9</v>
      </c>
      <c r="F288" s="3" t="s">
        <v>4120</v>
      </c>
      <c r="G288" s="3" t="s">
        <v>4108</v>
      </c>
    </row>
    <row r="289" spans="1:7" x14ac:dyDescent="0.3">
      <c r="A289" s="3" t="s">
        <v>1118</v>
      </c>
      <c r="B289" s="3" t="s">
        <v>4401</v>
      </c>
      <c r="C289" s="4">
        <v>45941</v>
      </c>
      <c r="D289" s="3">
        <v>3</v>
      </c>
      <c r="E289" s="3">
        <v>6</v>
      </c>
      <c r="F289" s="3" t="s">
        <v>1725</v>
      </c>
      <c r="G289" s="3" t="s">
        <v>4142</v>
      </c>
    </row>
    <row r="290" spans="1:7" x14ac:dyDescent="0.3">
      <c r="A290" s="3" t="s">
        <v>1122</v>
      </c>
      <c r="B290" s="3" t="s">
        <v>4402</v>
      </c>
      <c r="C290" s="4">
        <v>45896</v>
      </c>
      <c r="D290" s="3">
        <v>2</v>
      </c>
      <c r="E290" s="3">
        <v>5</v>
      </c>
      <c r="F290" s="3" t="s">
        <v>4107</v>
      </c>
      <c r="G290" s="3" t="s">
        <v>4121</v>
      </c>
    </row>
    <row r="291" spans="1:7" x14ac:dyDescent="0.3">
      <c r="A291" s="3" t="s">
        <v>1125</v>
      </c>
      <c r="B291" s="3" t="s">
        <v>4403</v>
      </c>
      <c r="C291" s="4">
        <v>45913</v>
      </c>
      <c r="D291" s="3">
        <v>5</v>
      </c>
      <c r="E291" s="3">
        <v>10</v>
      </c>
      <c r="F291" s="3" t="s">
        <v>4107</v>
      </c>
      <c r="G291" s="3" t="s">
        <v>4108</v>
      </c>
    </row>
    <row r="292" spans="1:7" x14ac:dyDescent="0.3">
      <c r="A292" s="3" t="s">
        <v>1128</v>
      </c>
      <c r="B292" s="3" t="s">
        <v>4404</v>
      </c>
      <c r="C292" s="4">
        <v>45942</v>
      </c>
      <c r="D292" s="3">
        <v>5</v>
      </c>
      <c r="E292" s="3">
        <v>10</v>
      </c>
      <c r="F292" s="3" t="s">
        <v>4120</v>
      </c>
      <c r="G292" s="3" t="s">
        <v>4108</v>
      </c>
    </row>
    <row r="293" spans="1:7" x14ac:dyDescent="0.3">
      <c r="A293" s="3" t="s">
        <v>1132</v>
      </c>
      <c r="B293" s="3" t="s">
        <v>4405</v>
      </c>
      <c r="C293" s="4">
        <v>45936</v>
      </c>
      <c r="D293" s="3">
        <v>4</v>
      </c>
      <c r="E293" s="3">
        <v>10</v>
      </c>
      <c r="F293" s="3" t="s">
        <v>1727</v>
      </c>
      <c r="G293" s="3" t="s">
        <v>4108</v>
      </c>
    </row>
    <row r="294" spans="1:7" x14ac:dyDescent="0.3">
      <c r="A294" s="3" t="s">
        <v>1136</v>
      </c>
      <c r="B294" s="3" t="s">
        <v>4406</v>
      </c>
      <c r="C294" s="4">
        <v>45953</v>
      </c>
      <c r="D294" s="3">
        <v>4</v>
      </c>
      <c r="E294" s="3">
        <v>7</v>
      </c>
      <c r="F294" s="3" t="s">
        <v>4107</v>
      </c>
      <c r="G294" s="3" t="s">
        <v>4108</v>
      </c>
    </row>
    <row r="295" spans="1:7" x14ac:dyDescent="0.3">
      <c r="A295" s="3" t="s">
        <v>1140</v>
      </c>
      <c r="B295" s="3" t="s">
        <v>4407</v>
      </c>
      <c r="C295" s="4">
        <v>45959</v>
      </c>
      <c r="D295" s="3">
        <v>4</v>
      </c>
      <c r="E295" s="3">
        <v>8</v>
      </c>
      <c r="F295" s="3" t="s">
        <v>4120</v>
      </c>
      <c r="G295" s="3" t="s">
        <v>4108</v>
      </c>
    </row>
    <row r="296" spans="1:7" x14ac:dyDescent="0.3">
      <c r="A296" s="3" t="s">
        <v>1142</v>
      </c>
      <c r="B296" s="3" t="s">
        <v>4408</v>
      </c>
      <c r="C296" s="4">
        <v>45937</v>
      </c>
      <c r="D296" s="3">
        <v>3</v>
      </c>
      <c r="E296" s="3">
        <v>5</v>
      </c>
      <c r="F296" s="3" t="s">
        <v>1725</v>
      </c>
      <c r="G296" s="3" t="s">
        <v>4142</v>
      </c>
    </row>
    <row r="297" spans="1:7" x14ac:dyDescent="0.3">
      <c r="A297" s="3" t="s">
        <v>1143</v>
      </c>
      <c r="B297" s="3" t="s">
        <v>4409</v>
      </c>
      <c r="C297" s="4">
        <v>45933</v>
      </c>
      <c r="D297" s="3">
        <v>5</v>
      </c>
      <c r="E297" s="3">
        <v>10</v>
      </c>
      <c r="F297" s="3" t="s">
        <v>4120</v>
      </c>
      <c r="G297" s="3" t="s">
        <v>4108</v>
      </c>
    </row>
    <row r="298" spans="1:7" x14ac:dyDescent="0.3">
      <c r="A298" s="3" t="s">
        <v>1144</v>
      </c>
      <c r="B298" s="3" t="s">
        <v>4410</v>
      </c>
      <c r="C298" s="4">
        <v>45939</v>
      </c>
      <c r="D298" s="3">
        <v>5</v>
      </c>
      <c r="E298" s="3">
        <v>9</v>
      </c>
      <c r="F298" s="3" t="s">
        <v>1725</v>
      </c>
      <c r="G298" s="3" t="s">
        <v>4108</v>
      </c>
    </row>
    <row r="299" spans="1:7" x14ac:dyDescent="0.3">
      <c r="A299" s="3" t="s">
        <v>1148</v>
      </c>
      <c r="B299" s="3" t="s">
        <v>4411</v>
      </c>
      <c r="C299" s="4">
        <v>45937</v>
      </c>
      <c r="D299" s="3">
        <v>3</v>
      </c>
      <c r="E299" s="3">
        <v>6</v>
      </c>
      <c r="F299" s="3" t="s">
        <v>1725</v>
      </c>
      <c r="G299" s="3" t="s">
        <v>4163</v>
      </c>
    </row>
    <row r="300" spans="1:7" x14ac:dyDescent="0.3">
      <c r="A300" s="3" t="s">
        <v>1152</v>
      </c>
      <c r="B300" s="3" t="s">
        <v>4412</v>
      </c>
      <c r="C300" s="4">
        <v>45961</v>
      </c>
      <c r="D300" s="3">
        <v>3</v>
      </c>
      <c r="E300" s="3">
        <v>5</v>
      </c>
      <c r="F300" s="3" t="s">
        <v>1727</v>
      </c>
      <c r="G300" s="3" t="s">
        <v>4166</v>
      </c>
    </row>
    <row r="301" spans="1:7" x14ac:dyDescent="0.3">
      <c r="A301" s="3" t="s">
        <v>1155</v>
      </c>
      <c r="B301" s="3" t="s">
        <v>4413</v>
      </c>
      <c r="C301" s="4">
        <v>45944</v>
      </c>
      <c r="D301" s="3">
        <v>5</v>
      </c>
      <c r="E301" s="3">
        <v>9</v>
      </c>
      <c r="F301" s="3" t="s">
        <v>1727</v>
      </c>
      <c r="G301" s="3" t="s">
        <v>4108</v>
      </c>
    </row>
    <row r="302" spans="1:7" x14ac:dyDescent="0.3">
      <c r="A302" s="3" t="s">
        <v>1156</v>
      </c>
      <c r="B302" s="3" t="s">
        <v>4414</v>
      </c>
      <c r="C302" s="4">
        <v>45929</v>
      </c>
      <c r="D302" s="3">
        <v>4</v>
      </c>
      <c r="E302" s="3">
        <v>10</v>
      </c>
      <c r="F302" s="3" t="s">
        <v>1727</v>
      </c>
      <c r="G302" s="3" t="s">
        <v>4108</v>
      </c>
    </row>
    <row r="303" spans="1:7" x14ac:dyDescent="0.3">
      <c r="A303" s="3" t="s">
        <v>1159</v>
      </c>
      <c r="B303" s="3" t="s">
        <v>4415</v>
      </c>
      <c r="C303" s="4">
        <v>45948</v>
      </c>
      <c r="D303" s="3">
        <v>3</v>
      </c>
      <c r="E303" s="3">
        <v>5</v>
      </c>
      <c r="F303" s="3" t="s">
        <v>4107</v>
      </c>
      <c r="G303" s="3" t="s">
        <v>4163</v>
      </c>
    </row>
    <row r="304" spans="1:7" x14ac:dyDescent="0.3">
      <c r="A304" s="3" t="s">
        <v>1161</v>
      </c>
      <c r="B304" s="3" t="s">
        <v>4416</v>
      </c>
      <c r="C304" s="4">
        <v>45945</v>
      </c>
      <c r="D304" s="3">
        <v>3</v>
      </c>
      <c r="E304" s="3">
        <v>6</v>
      </c>
      <c r="F304" s="3" t="s">
        <v>1725</v>
      </c>
      <c r="G304" s="3" t="s">
        <v>4163</v>
      </c>
    </row>
    <row r="305" spans="1:7" x14ac:dyDescent="0.3">
      <c r="A305" s="3" t="s">
        <v>1162</v>
      </c>
      <c r="B305" s="3" t="s">
        <v>4417</v>
      </c>
      <c r="C305" s="4">
        <v>45952</v>
      </c>
      <c r="D305" s="3">
        <v>5</v>
      </c>
      <c r="E305" s="3">
        <v>10</v>
      </c>
      <c r="F305" s="3" t="s">
        <v>1725</v>
      </c>
      <c r="G305" s="3" t="s">
        <v>4108</v>
      </c>
    </row>
    <row r="306" spans="1:7" x14ac:dyDescent="0.3">
      <c r="A306" s="3" t="s">
        <v>1163</v>
      </c>
      <c r="B306" s="3" t="s">
        <v>4418</v>
      </c>
      <c r="C306" s="4">
        <v>45944</v>
      </c>
      <c r="D306" s="3">
        <v>3</v>
      </c>
      <c r="E306" s="3">
        <v>7</v>
      </c>
      <c r="F306" s="3" t="s">
        <v>4120</v>
      </c>
      <c r="G306" s="3" t="s">
        <v>4111</v>
      </c>
    </row>
    <row r="307" spans="1:7" x14ac:dyDescent="0.3">
      <c r="A307" s="3" t="s">
        <v>1167</v>
      </c>
      <c r="B307" s="3" t="s">
        <v>4419</v>
      </c>
      <c r="C307" s="4">
        <v>45936</v>
      </c>
      <c r="D307" s="3">
        <v>1</v>
      </c>
      <c r="E307" s="3">
        <v>3</v>
      </c>
      <c r="F307" s="3" t="s">
        <v>4120</v>
      </c>
      <c r="G307" s="3" t="s">
        <v>4121</v>
      </c>
    </row>
    <row r="308" spans="1:7" x14ac:dyDescent="0.3">
      <c r="A308" s="3" t="s">
        <v>1168</v>
      </c>
      <c r="B308" s="3" t="s">
        <v>4420</v>
      </c>
      <c r="C308" s="4">
        <v>45956</v>
      </c>
      <c r="D308" s="3">
        <v>1</v>
      </c>
      <c r="E308" s="3">
        <v>0</v>
      </c>
      <c r="F308" s="3" t="s">
        <v>4120</v>
      </c>
      <c r="G308" s="3" t="s">
        <v>4111</v>
      </c>
    </row>
    <row r="309" spans="1:7" x14ac:dyDescent="0.3">
      <c r="A309" s="3" t="s">
        <v>1171</v>
      </c>
      <c r="B309" s="3" t="s">
        <v>4421</v>
      </c>
      <c r="C309" s="4">
        <v>45967</v>
      </c>
      <c r="D309" s="3">
        <v>5</v>
      </c>
      <c r="E309" s="3">
        <v>10</v>
      </c>
      <c r="F309" s="3" t="s">
        <v>1725</v>
      </c>
      <c r="G309" s="3" t="s">
        <v>4108</v>
      </c>
    </row>
    <row r="310" spans="1:7" x14ac:dyDescent="0.3">
      <c r="A310" s="3" t="s">
        <v>1173</v>
      </c>
      <c r="B310" s="3" t="s">
        <v>4422</v>
      </c>
      <c r="C310" s="4">
        <v>45964</v>
      </c>
      <c r="D310" s="3">
        <v>3</v>
      </c>
      <c r="E310" s="3">
        <v>6</v>
      </c>
      <c r="F310" s="3" t="s">
        <v>4107</v>
      </c>
      <c r="G310" s="3" t="s">
        <v>4121</v>
      </c>
    </row>
    <row r="311" spans="1:7" x14ac:dyDescent="0.3">
      <c r="A311" s="3" t="s">
        <v>1175</v>
      </c>
      <c r="B311" s="3" t="s">
        <v>4423</v>
      </c>
      <c r="C311" s="4">
        <v>45953</v>
      </c>
      <c r="D311" s="3">
        <v>3</v>
      </c>
      <c r="E311" s="3">
        <v>6</v>
      </c>
      <c r="F311" s="3" t="s">
        <v>1727</v>
      </c>
      <c r="G311" s="3" t="s">
        <v>4166</v>
      </c>
    </row>
    <row r="312" spans="1:7" x14ac:dyDescent="0.3">
      <c r="A312" s="3" t="s">
        <v>1178</v>
      </c>
      <c r="B312" s="3" t="s">
        <v>4424</v>
      </c>
      <c r="C312" s="4">
        <v>45962</v>
      </c>
      <c r="D312" s="3">
        <v>4</v>
      </c>
      <c r="E312" s="3">
        <v>9</v>
      </c>
      <c r="F312" s="3" t="s">
        <v>1725</v>
      </c>
      <c r="G312" s="3" t="s">
        <v>4108</v>
      </c>
    </row>
    <row r="313" spans="1:7" x14ac:dyDescent="0.3">
      <c r="A313" s="3" t="s">
        <v>1186</v>
      </c>
      <c r="B313" s="3" t="s">
        <v>4425</v>
      </c>
      <c r="C313" s="4">
        <v>45978</v>
      </c>
      <c r="D313" s="3">
        <v>4</v>
      </c>
      <c r="E313" s="3">
        <v>7</v>
      </c>
      <c r="F313" s="3" t="s">
        <v>4107</v>
      </c>
      <c r="G313" s="3" t="s">
        <v>4108</v>
      </c>
    </row>
    <row r="314" spans="1:7" x14ac:dyDescent="0.3">
      <c r="A314" s="3" t="s">
        <v>1188</v>
      </c>
      <c r="B314" s="3" t="s">
        <v>4426</v>
      </c>
      <c r="C314" s="4">
        <v>45976</v>
      </c>
      <c r="D314" s="3">
        <v>2</v>
      </c>
      <c r="E314" s="3">
        <v>4</v>
      </c>
      <c r="F314" s="3" t="s">
        <v>1727</v>
      </c>
      <c r="G314" s="3" t="s">
        <v>4111</v>
      </c>
    </row>
    <row r="315" spans="1:7" x14ac:dyDescent="0.3">
      <c r="A315" s="3" t="s">
        <v>1189</v>
      </c>
      <c r="B315" s="3" t="s">
        <v>4427</v>
      </c>
      <c r="C315" s="4">
        <v>45959</v>
      </c>
      <c r="D315" s="3">
        <v>3</v>
      </c>
      <c r="E315" s="3">
        <v>7</v>
      </c>
      <c r="F315" s="3" t="s">
        <v>1725</v>
      </c>
      <c r="G315" s="3" t="s">
        <v>4166</v>
      </c>
    </row>
    <row r="316" spans="1:7" x14ac:dyDescent="0.3">
      <c r="A316" s="3" t="s">
        <v>1190</v>
      </c>
      <c r="B316" s="3" t="s">
        <v>4428</v>
      </c>
      <c r="C316" s="4">
        <v>45989</v>
      </c>
      <c r="D316" s="3">
        <v>4</v>
      </c>
      <c r="E316" s="3">
        <v>9</v>
      </c>
      <c r="F316" s="3" t="s">
        <v>4120</v>
      </c>
      <c r="G316" s="3" t="s">
        <v>4108</v>
      </c>
    </row>
    <row r="317" spans="1:7" x14ac:dyDescent="0.3">
      <c r="A317" s="3" t="s">
        <v>1198</v>
      </c>
      <c r="B317" s="3" t="s">
        <v>4429</v>
      </c>
      <c r="C317" s="4">
        <v>46000</v>
      </c>
      <c r="D317" s="3">
        <v>5</v>
      </c>
      <c r="E317" s="3">
        <v>9</v>
      </c>
      <c r="F317" s="3" t="s">
        <v>4107</v>
      </c>
      <c r="G317" s="3" t="s">
        <v>4108</v>
      </c>
    </row>
    <row r="318" spans="1:7" x14ac:dyDescent="0.3">
      <c r="A318" s="3" t="s">
        <v>1201</v>
      </c>
      <c r="B318" s="3" t="s">
        <v>4430</v>
      </c>
      <c r="C318" s="4">
        <v>45976</v>
      </c>
      <c r="D318" s="3">
        <v>5</v>
      </c>
      <c r="E318" s="3">
        <v>10</v>
      </c>
      <c r="F318" s="3" t="s">
        <v>1727</v>
      </c>
      <c r="G318" s="3" t="s">
        <v>4108</v>
      </c>
    </row>
    <row r="319" spans="1:7" x14ac:dyDescent="0.3">
      <c r="A319" s="3" t="s">
        <v>1202</v>
      </c>
      <c r="B319" s="3" t="s">
        <v>4431</v>
      </c>
      <c r="C319" s="4">
        <v>45975</v>
      </c>
      <c r="D319" s="3">
        <v>5</v>
      </c>
      <c r="E319" s="3">
        <v>10</v>
      </c>
      <c r="F319" s="3" t="s">
        <v>4120</v>
      </c>
      <c r="G319" s="3" t="s">
        <v>4108</v>
      </c>
    </row>
    <row r="320" spans="1:7" x14ac:dyDescent="0.3">
      <c r="A320" s="3" t="s">
        <v>1204</v>
      </c>
      <c r="B320" s="3" t="s">
        <v>4432</v>
      </c>
      <c r="C320" s="4">
        <v>45981</v>
      </c>
      <c r="D320" s="3">
        <v>2</v>
      </c>
      <c r="E320" s="3">
        <v>4</v>
      </c>
      <c r="F320" s="3" t="s">
        <v>4107</v>
      </c>
      <c r="G320" s="3" t="s">
        <v>4111</v>
      </c>
    </row>
    <row r="321" spans="1:7" x14ac:dyDescent="0.3">
      <c r="A321" s="3" t="s">
        <v>1206</v>
      </c>
      <c r="B321" s="3" t="s">
        <v>4433</v>
      </c>
      <c r="C321" s="4">
        <v>45977</v>
      </c>
      <c r="D321" s="3">
        <v>3</v>
      </c>
      <c r="E321" s="3">
        <v>6</v>
      </c>
      <c r="F321" s="3" t="s">
        <v>4120</v>
      </c>
      <c r="G321" s="3" t="s">
        <v>4121</v>
      </c>
    </row>
    <row r="322" spans="1:7" x14ac:dyDescent="0.3">
      <c r="A322" s="3" t="s">
        <v>1207</v>
      </c>
      <c r="B322" s="3" t="s">
        <v>4434</v>
      </c>
      <c r="C322" s="4">
        <v>45956</v>
      </c>
      <c r="D322" s="3">
        <v>5</v>
      </c>
      <c r="E322" s="3">
        <v>10</v>
      </c>
      <c r="F322" s="3" t="s">
        <v>4107</v>
      </c>
      <c r="G322" s="3" t="s">
        <v>4108</v>
      </c>
    </row>
    <row r="323" spans="1:7" x14ac:dyDescent="0.3">
      <c r="A323" s="3" t="s">
        <v>1208</v>
      </c>
      <c r="B323" s="3" t="s">
        <v>4435</v>
      </c>
      <c r="C323" s="4">
        <v>45979</v>
      </c>
      <c r="D323" s="3">
        <v>5</v>
      </c>
      <c r="E323" s="3">
        <v>9</v>
      </c>
      <c r="F323" s="3" t="s">
        <v>1725</v>
      </c>
      <c r="G323" s="3" t="s">
        <v>4108</v>
      </c>
    </row>
    <row r="324" spans="1:7" x14ac:dyDescent="0.3">
      <c r="A324" s="3" t="s">
        <v>1209</v>
      </c>
      <c r="B324" s="3" t="s">
        <v>4436</v>
      </c>
      <c r="C324" s="4">
        <v>45964</v>
      </c>
      <c r="D324" s="3">
        <v>4</v>
      </c>
      <c r="E324" s="3">
        <v>6</v>
      </c>
      <c r="F324" s="3" t="s">
        <v>1727</v>
      </c>
      <c r="G324" s="3" t="s">
        <v>4108</v>
      </c>
    </row>
    <row r="325" spans="1:7" x14ac:dyDescent="0.3">
      <c r="A325" s="3" t="s">
        <v>1210</v>
      </c>
      <c r="B325" s="3" t="s">
        <v>4437</v>
      </c>
      <c r="C325" s="4">
        <v>45980</v>
      </c>
      <c r="D325" s="3">
        <v>5</v>
      </c>
      <c r="E325" s="3">
        <v>10</v>
      </c>
      <c r="F325" s="3" t="s">
        <v>4107</v>
      </c>
      <c r="G325" s="3" t="s">
        <v>4108</v>
      </c>
    </row>
    <row r="326" spans="1:7" x14ac:dyDescent="0.3">
      <c r="A326" s="3" t="s">
        <v>1214</v>
      </c>
      <c r="B326" s="3" t="s">
        <v>4438</v>
      </c>
      <c r="C326" s="4">
        <v>45966</v>
      </c>
      <c r="D326" s="3">
        <v>5</v>
      </c>
      <c r="E326" s="3">
        <v>10</v>
      </c>
      <c r="F326" s="3" t="s">
        <v>4120</v>
      </c>
      <c r="G326" s="3" t="s">
        <v>4108</v>
      </c>
    </row>
    <row r="327" spans="1:7" x14ac:dyDescent="0.3">
      <c r="A327" s="3" t="s">
        <v>1216</v>
      </c>
      <c r="B327" s="3" t="s">
        <v>4439</v>
      </c>
      <c r="C327" s="4">
        <v>45979</v>
      </c>
      <c r="D327" s="3">
        <v>4</v>
      </c>
      <c r="E327" s="3">
        <v>8</v>
      </c>
      <c r="F327" s="3" t="s">
        <v>4107</v>
      </c>
      <c r="G327" s="3" t="s">
        <v>4108</v>
      </c>
    </row>
    <row r="328" spans="1:7" x14ac:dyDescent="0.3">
      <c r="A328" s="3" t="s">
        <v>1217</v>
      </c>
      <c r="B328" s="3" t="s">
        <v>4440</v>
      </c>
      <c r="C328" s="4">
        <v>45980</v>
      </c>
      <c r="D328" s="3">
        <v>1</v>
      </c>
      <c r="E328" s="3">
        <v>1</v>
      </c>
      <c r="F328" s="3" t="s">
        <v>4107</v>
      </c>
      <c r="G328" s="3" t="s">
        <v>4163</v>
      </c>
    </row>
    <row r="329" spans="1:7" x14ac:dyDescent="0.3">
      <c r="A329" s="3" t="s">
        <v>1220</v>
      </c>
      <c r="B329" s="3" t="s">
        <v>4441</v>
      </c>
      <c r="C329" s="4">
        <v>45978</v>
      </c>
      <c r="D329" s="3">
        <v>5</v>
      </c>
      <c r="E329" s="3">
        <v>10</v>
      </c>
      <c r="F329" s="3" t="s">
        <v>1725</v>
      </c>
      <c r="G329" s="3" t="s">
        <v>4108</v>
      </c>
    </row>
    <row r="330" spans="1:7" x14ac:dyDescent="0.3">
      <c r="A330" s="3" t="s">
        <v>1222</v>
      </c>
      <c r="B330" s="3" t="s">
        <v>4442</v>
      </c>
      <c r="C330" s="4">
        <v>45977</v>
      </c>
      <c r="D330" s="3">
        <v>5</v>
      </c>
      <c r="E330" s="3">
        <v>9</v>
      </c>
      <c r="F330" s="3" t="s">
        <v>1727</v>
      </c>
      <c r="G330" s="3" t="s">
        <v>4108</v>
      </c>
    </row>
    <row r="331" spans="1:7" x14ac:dyDescent="0.3">
      <c r="A331" s="3" t="s">
        <v>1226</v>
      </c>
      <c r="B331" s="3" t="s">
        <v>4443</v>
      </c>
      <c r="C331" s="4">
        <v>45978</v>
      </c>
      <c r="D331" s="3">
        <v>5</v>
      </c>
      <c r="E331" s="3">
        <v>10</v>
      </c>
      <c r="F331" s="3" t="s">
        <v>1727</v>
      </c>
      <c r="G331" s="3" t="s">
        <v>4108</v>
      </c>
    </row>
    <row r="332" spans="1:7" x14ac:dyDescent="0.3">
      <c r="A332" s="3" t="s">
        <v>1227</v>
      </c>
      <c r="B332" s="3" t="s">
        <v>4444</v>
      </c>
      <c r="C332" s="4">
        <v>45974</v>
      </c>
      <c r="D332" s="3">
        <v>4</v>
      </c>
      <c r="E332" s="3">
        <v>7</v>
      </c>
      <c r="F332" s="3" t="s">
        <v>4120</v>
      </c>
      <c r="G332" s="3" t="s">
        <v>4108</v>
      </c>
    </row>
    <row r="333" spans="1:7" x14ac:dyDescent="0.3">
      <c r="A333" s="3" t="s">
        <v>1229</v>
      </c>
      <c r="B333" s="3" t="s">
        <v>4445</v>
      </c>
      <c r="C333" s="4">
        <v>45975</v>
      </c>
      <c r="D333" s="3">
        <v>4</v>
      </c>
      <c r="E333" s="3">
        <v>8</v>
      </c>
      <c r="F333" s="3" t="s">
        <v>4107</v>
      </c>
      <c r="G333" s="3" t="s">
        <v>4108</v>
      </c>
    </row>
    <row r="334" spans="1:7" x14ac:dyDescent="0.3">
      <c r="A334" s="3" t="s">
        <v>1230</v>
      </c>
      <c r="B334" s="3" t="s">
        <v>4446</v>
      </c>
      <c r="C334" s="4">
        <v>45981</v>
      </c>
      <c r="D334" s="3">
        <v>4</v>
      </c>
      <c r="E334" s="3">
        <v>8</v>
      </c>
      <c r="F334" s="3" t="s">
        <v>4120</v>
      </c>
      <c r="G334" s="3" t="s">
        <v>4108</v>
      </c>
    </row>
    <row r="335" spans="1:7" x14ac:dyDescent="0.3">
      <c r="A335" s="3" t="s">
        <v>1234</v>
      </c>
      <c r="B335" s="3" t="s">
        <v>4447</v>
      </c>
      <c r="C335" s="4">
        <v>46014</v>
      </c>
      <c r="D335" s="3">
        <v>4</v>
      </c>
      <c r="E335" s="3">
        <v>8</v>
      </c>
      <c r="F335" s="3" t="s">
        <v>4120</v>
      </c>
      <c r="G335" s="3" t="s">
        <v>4108</v>
      </c>
    </row>
    <row r="336" spans="1:7" x14ac:dyDescent="0.3">
      <c r="A336" s="3" t="s">
        <v>1236</v>
      </c>
      <c r="B336" s="3" t="s">
        <v>4448</v>
      </c>
      <c r="C336" s="4">
        <v>45998</v>
      </c>
      <c r="D336" s="3">
        <v>5</v>
      </c>
      <c r="E336" s="3">
        <v>10</v>
      </c>
      <c r="F336" s="3" t="s">
        <v>1727</v>
      </c>
      <c r="G336" s="3" t="s">
        <v>4108</v>
      </c>
    </row>
    <row r="337" spans="1:7" x14ac:dyDescent="0.3">
      <c r="A337" s="3" t="s">
        <v>1238</v>
      </c>
      <c r="B337" s="3" t="s">
        <v>4449</v>
      </c>
      <c r="C337" s="4">
        <v>45977</v>
      </c>
      <c r="D337" s="3">
        <v>3</v>
      </c>
      <c r="E337" s="3">
        <v>7</v>
      </c>
      <c r="F337" s="3" t="s">
        <v>4107</v>
      </c>
      <c r="G337" s="3" t="s">
        <v>4108</v>
      </c>
    </row>
    <row r="338" spans="1:7" x14ac:dyDescent="0.3">
      <c r="A338" s="3" t="s">
        <v>1245</v>
      </c>
      <c r="B338" s="3" t="s">
        <v>4450</v>
      </c>
      <c r="C338" s="4">
        <v>46007</v>
      </c>
      <c r="D338" s="3">
        <v>4</v>
      </c>
      <c r="E338" s="3">
        <v>9</v>
      </c>
      <c r="F338" s="3" t="s">
        <v>1727</v>
      </c>
      <c r="G338" s="3" t="s">
        <v>4108</v>
      </c>
    </row>
    <row r="339" spans="1:7" x14ac:dyDescent="0.3">
      <c r="A339" s="3" t="s">
        <v>1247</v>
      </c>
      <c r="B339" s="3" t="s">
        <v>4451</v>
      </c>
      <c r="C339" s="4">
        <v>46001</v>
      </c>
      <c r="D339" s="3">
        <v>2</v>
      </c>
      <c r="E339" s="3">
        <v>6</v>
      </c>
      <c r="F339" s="3" t="s">
        <v>4120</v>
      </c>
      <c r="G339" s="3" t="s">
        <v>4111</v>
      </c>
    </row>
    <row r="340" spans="1:7" x14ac:dyDescent="0.3">
      <c r="A340" s="3" t="s">
        <v>1249</v>
      </c>
      <c r="B340" s="3" t="s">
        <v>4452</v>
      </c>
      <c r="C340" s="4">
        <v>45989</v>
      </c>
      <c r="D340" s="3">
        <v>5</v>
      </c>
      <c r="E340" s="3">
        <v>8</v>
      </c>
      <c r="F340" s="3" t="s">
        <v>1727</v>
      </c>
      <c r="G340" s="3" t="s">
        <v>4108</v>
      </c>
    </row>
    <row r="341" spans="1:7" x14ac:dyDescent="0.3">
      <c r="A341" s="3" t="s">
        <v>1250</v>
      </c>
      <c r="B341" s="3" t="s">
        <v>4453</v>
      </c>
      <c r="C341" s="4">
        <v>45987</v>
      </c>
      <c r="D341" s="3">
        <v>1</v>
      </c>
      <c r="E341" s="3">
        <v>3</v>
      </c>
      <c r="F341" s="3" t="s">
        <v>4120</v>
      </c>
      <c r="G341" s="3" t="s">
        <v>4108</v>
      </c>
    </row>
    <row r="342" spans="1:7" x14ac:dyDescent="0.3">
      <c r="A342" s="3" t="s">
        <v>1252</v>
      </c>
      <c r="B342" s="3" t="s">
        <v>4454</v>
      </c>
      <c r="C342" s="4">
        <v>46006</v>
      </c>
      <c r="D342" s="3">
        <v>4</v>
      </c>
      <c r="E342" s="3">
        <v>8</v>
      </c>
      <c r="F342" s="3" t="s">
        <v>4120</v>
      </c>
      <c r="G342" s="3" t="s">
        <v>4108</v>
      </c>
    </row>
    <row r="343" spans="1:7" x14ac:dyDescent="0.3">
      <c r="A343" s="3" t="s">
        <v>1257</v>
      </c>
      <c r="B343" s="3" t="s">
        <v>4455</v>
      </c>
      <c r="C343" s="4">
        <v>45994</v>
      </c>
      <c r="D343" s="3">
        <v>4</v>
      </c>
      <c r="E343" s="3">
        <v>8</v>
      </c>
      <c r="F343" s="3" t="s">
        <v>1727</v>
      </c>
      <c r="G343" s="3" t="s">
        <v>4108</v>
      </c>
    </row>
    <row r="344" spans="1:7" x14ac:dyDescent="0.3">
      <c r="A344" s="3" t="s">
        <v>1258</v>
      </c>
      <c r="B344" s="3" t="s">
        <v>4456</v>
      </c>
      <c r="C344" s="4">
        <v>45981</v>
      </c>
      <c r="D344" s="3">
        <v>3</v>
      </c>
      <c r="E344" s="3">
        <v>4</v>
      </c>
      <c r="F344" s="3" t="s">
        <v>4120</v>
      </c>
      <c r="G344" s="3" t="s">
        <v>4108</v>
      </c>
    </row>
    <row r="345" spans="1:7" x14ac:dyDescent="0.3">
      <c r="A345" s="3" t="s">
        <v>1267</v>
      </c>
      <c r="B345" s="3" t="s">
        <v>4457</v>
      </c>
      <c r="C345" s="4">
        <v>46000</v>
      </c>
      <c r="D345" s="3">
        <v>4</v>
      </c>
      <c r="E345" s="3">
        <v>9</v>
      </c>
      <c r="F345" s="3" t="s">
        <v>4107</v>
      </c>
      <c r="G345" s="3" t="s">
        <v>4108</v>
      </c>
    </row>
    <row r="346" spans="1:7" x14ac:dyDescent="0.3">
      <c r="A346" s="3" t="s">
        <v>1268</v>
      </c>
      <c r="B346" s="3" t="s">
        <v>4458</v>
      </c>
      <c r="C346" s="4">
        <v>46030</v>
      </c>
      <c r="D346" s="3">
        <v>5</v>
      </c>
      <c r="E346" s="3">
        <v>8</v>
      </c>
      <c r="F346" s="3" t="s">
        <v>4120</v>
      </c>
      <c r="G346" s="3" t="s">
        <v>4108</v>
      </c>
    </row>
    <row r="347" spans="1:7" x14ac:dyDescent="0.3">
      <c r="A347" s="3" t="s">
        <v>1269</v>
      </c>
      <c r="B347" s="3" t="s">
        <v>4459</v>
      </c>
      <c r="C347" s="4">
        <v>45984</v>
      </c>
      <c r="D347" s="3">
        <v>3</v>
      </c>
      <c r="E347" s="3">
        <v>5</v>
      </c>
      <c r="F347" s="3" t="s">
        <v>4107</v>
      </c>
      <c r="G347" s="3" t="s">
        <v>4111</v>
      </c>
    </row>
    <row r="348" spans="1:7" x14ac:dyDescent="0.3">
      <c r="A348" s="3" t="s">
        <v>1273</v>
      </c>
      <c r="B348" s="3" t="s">
        <v>4460</v>
      </c>
      <c r="C348" s="4">
        <v>46001</v>
      </c>
      <c r="D348" s="3">
        <v>4</v>
      </c>
      <c r="E348" s="3">
        <v>9</v>
      </c>
      <c r="F348" s="3" t="s">
        <v>4120</v>
      </c>
      <c r="G348" s="3" t="s">
        <v>4108</v>
      </c>
    </row>
    <row r="349" spans="1:7" x14ac:dyDescent="0.3">
      <c r="A349" s="3" t="s">
        <v>1275</v>
      </c>
      <c r="B349" s="3" t="s">
        <v>4461</v>
      </c>
      <c r="C349" s="4">
        <v>46007</v>
      </c>
      <c r="D349" s="3">
        <v>5</v>
      </c>
      <c r="E349" s="3">
        <v>9</v>
      </c>
      <c r="F349" s="3" t="s">
        <v>4107</v>
      </c>
      <c r="G349" s="3" t="s">
        <v>4108</v>
      </c>
    </row>
    <row r="350" spans="1:7" x14ac:dyDescent="0.3">
      <c r="A350" s="3" t="s">
        <v>1282</v>
      </c>
      <c r="B350" s="3" t="s">
        <v>4462</v>
      </c>
      <c r="C350" s="4">
        <v>45983</v>
      </c>
      <c r="D350" s="3">
        <v>2</v>
      </c>
      <c r="E350" s="3">
        <v>4</v>
      </c>
      <c r="F350" s="3" t="s">
        <v>4120</v>
      </c>
      <c r="G350" s="3" t="s">
        <v>4111</v>
      </c>
    </row>
    <row r="351" spans="1:7" x14ac:dyDescent="0.3">
      <c r="A351" s="3" t="s">
        <v>1285</v>
      </c>
      <c r="B351" s="3" t="s">
        <v>4463</v>
      </c>
      <c r="C351" s="4">
        <v>46035</v>
      </c>
      <c r="D351" s="3">
        <v>4</v>
      </c>
      <c r="E351" s="3">
        <v>10</v>
      </c>
      <c r="F351" s="3" t="s">
        <v>4120</v>
      </c>
      <c r="G351" s="3" t="s">
        <v>4108</v>
      </c>
    </row>
    <row r="352" spans="1:7" x14ac:dyDescent="0.3">
      <c r="A352" s="3" t="s">
        <v>1286</v>
      </c>
      <c r="B352" s="3" t="s">
        <v>4464</v>
      </c>
      <c r="C352" s="4">
        <v>46021</v>
      </c>
      <c r="D352" s="3">
        <v>4</v>
      </c>
      <c r="E352" s="3">
        <v>9</v>
      </c>
      <c r="F352" s="3" t="s">
        <v>4120</v>
      </c>
      <c r="G352" s="3" t="s">
        <v>4108</v>
      </c>
    </row>
    <row r="353" spans="1:7" x14ac:dyDescent="0.3">
      <c r="A353" s="3" t="s">
        <v>1293</v>
      </c>
      <c r="B353" s="3" t="s">
        <v>4465</v>
      </c>
      <c r="C353" s="4">
        <v>46028</v>
      </c>
      <c r="D353" s="3">
        <v>3</v>
      </c>
      <c r="E353" s="3">
        <v>5</v>
      </c>
      <c r="F353" s="3" t="s">
        <v>1725</v>
      </c>
      <c r="G353" s="3" t="s">
        <v>4121</v>
      </c>
    </row>
    <row r="354" spans="1:7" x14ac:dyDescent="0.3">
      <c r="A354" s="3" t="s">
        <v>1296</v>
      </c>
      <c r="B354" s="3" t="s">
        <v>4466</v>
      </c>
      <c r="C354" s="4">
        <v>46029</v>
      </c>
      <c r="D354" s="3">
        <v>4</v>
      </c>
      <c r="E354" s="3">
        <v>10</v>
      </c>
      <c r="F354" s="3" t="s">
        <v>1725</v>
      </c>
      <c r="G354" s="3" t="s">
        <v>4108</v>
      </c>
    </row>
    <row r="355" spans="1:7" x14ac:dyDescent="0.3">
      <c r="A355" s="3" t="s">
        <v>1297</v>
      </c>
      <c r="B355" s="3" t="s">
        <v>4467</v>
      </c>
      <c r="C355" s="4">
        <v>46018</v>
      </c>
      <c r="D355" s="3">
        <v>4</v>
      </c>
      <c r="E355" s="3">
        <v>8</v>
      </c>
      <c r="F355" s="3" t="s">
        <v>4107</v>
      </c>
      <c r="G355" s="3" t="s">
        <v>4108</v>
      </c>
    </row>
    <row r="356" spans="1:7" x14ac:dyDescent="0.3">
      <c r="A356" s="3" t="s">
        <v>1301</v>
      </c>
      <c r="B356" s="3" t="s">
        <v>4468</v>
      </c>
      <c r="C356" s="4">
        <v>46023</v>
      </c>
      <c r="D356" s="3">
        <v>2</v>
      </c>
      <c r="E356" s="3">
        <v>2</v>
      </c>
      <c r="F356" s="3" t="s">
        <v>4107</v>
      </c>
      <c r="G356" s="3" t="s">
        <v>4108</v>
      </c>
    </row>
    <row r="357" spans="1:7" x14ac:dyDescent="0.3">
      <c r="A357" s="3" t="s">
        <v>1304</v>
      </c>
      <c r="B357" s="3" t="s">
        <v>4469</v>
      </c>
      <c r="C357" s="4">
        <v>46013</v>
      </c>
      <c r="D357" s="3">
        <v>4</v>
      </c>
      <c r="E357" s="3">
        <v>8</v>
      </c>
      <c r="F357" s="3" t="s">
        <v>1727</v>
      </c>
      <c r="G357" s="3" t="s">
        <v>4108</v>
      </c>
    </row>
    <row r="358" spans="1:7" x14ac:dyDescent="0.3">
      <c r="A358" s="3" t="s">
        <v>1305</v>
      </c>
      <c r="B358" s="3" t="s">
        <v>4470</v>
      </c>
      <c r="C358" s="4">
        <v>46038</v>
      </c>
      <c r="D358" s="3">
        <v>5</v>
      </c>
      <c r="E358" s="3">
        <v>9</v>
      </c>
      <c r="F358" s="3" t="s">
        <v>1727</v>
      </c>
      <c r="G358" s="3" t="s">
        <v>4108</v>
      </c>
    </row>
    <row r="359" spans="1:7" x14ac:dyDescent="0.3">
      <c r="A359" s="3" t="s">
        <v>1307</v>
      </c>
      <c r="B359" s="3" t="s">
        <v>4471</v>
      </c>
      <c r="C359" s="4">
        <v>46033</v>
      </c>
      <c r="D359" s="3">
        <v>4</v>
      </c>
      <c r="E359" s="3">
        <v>7</v>
      </c>
      <c r="F359" s="3" t="s">
        <v>1727</v>
      </c>
      <c r="G359" s="3" t="s">
        <v>4108</v>
      </c>
    </row>
    <row r="360" spans="1:7" x14ac:dyDescent="0.3">
      <c r="A360" s="3" t="s">
        <v>1309</v>
      </c>
      <c r="B360" s="3" t="s">
        <v>4472</v>
      </c>
      <c r="C360" s="4">
        <v>46036</v>
      </c>
      <c r="D360" s="3">
        <v>4</v>
      </c>
      <c r="E360" s="3">
        <v>7</v>
      </c>
      <c r="F360" s="3" t="s">
        <v>1727</v>
      </c>
      <c r="G360" s="3" t="s">
        <v>4108</v>
      </c>
    </row>
    <row r="361" spans="1:7" x14ac:dyDescent="0.3">
      <c r="A361" s="3" t="s">
        <v>1312</v>
      </c>
      <c r="B361" s="3" t="s">
        <v>4473</v>
      </c>
      <c r="C361" s="4">
        <v>46047</v>
      </c>
      <c r="D361" s="3">
        <v>4</v>
      </c>
      <c r="E361" s="3">
        <v>7</v>
      </c>
      <c r="F361" s="3" t="s">
        <v>4120</v>
      </c>
      <c r="G361" s="3" t="s">
        <v>4108</v>
      </c>
    </row>
    <row r="362" spans="1:7" x14ac:dyDescent="0.3">
      <c r="A362" s="3" t="s">
        <v>1314</v>
      </c>
      <c r="B362" s="3" t="s">
        <v>4474</v>
      </c>
      <c r="C362" s="4">
        <v>46053</v>
      </c>
      <c r="D362" s="3">
        <v>4</v>
      </c>
      <c r="E362" s="3">
        <v>6</v>
      </c>
      <c r="F362" s="3" t="s">
        <v>4107</v>
      </c>
      <c r="G362" s="3" t="s">
        <v>4108</v>
      </c>
    </row>
    <row r="363" spans="1:7" x14ac:dyDescent="0.3">
      <c r="A363" s="3" t="s">
        <v>1315</v>
      </c>
      <c r="B363" s="3" t="s">
        <v>4475</v>
      </c>
      <c r="C363" s="4">
        <v>46032</v>
      </c>
      <c r="D363" s="3">
        <v>5</v>
      </c>
      <c r="E363" s="3">
        <v>10</v>
      </c>
      <c r="F363" s="3" t="s">
        <v>4107</v>
      </c>
      <c r="G363" s="3" t="s">
        <v>4108</v>
      </c>
    </row>
    <row r="364" spans="1:7" x14ac:dyDescent="0.3">
      <c r="A364" s="3" t="s">
        <v>1320</v>
      </c>
      <c r="B364" s="3" t="s">
        <v>4476</v>
      </c>
      <c r="C364" s="4">
        <v>46040</v>
      </c>
      <c r="D364" s="3">
        <v>2</v>
      </c>
      <c r="E364" s="3">
        <v>5</v>
      </c>
      <c r="F364" s="3" t="s">
        <v>1727</v>
      </c>
      <c r="G364" s="3" t="s">
        <v>4142</v>
      </c>
    </row>
    <row r="365" spans="1:7" x14ac:dyDescent="0.3">
      <c r="A365" s="3" t="s">
        <v>1322</v>
      </c>
      <c r="B365" s="3" t="s">
        <v>4477</v>
      </c>
      <c r="C365" s="4">
        <v>46022</v>
      </c>
      <c r="D365" s="3">
        <v>4</v>
      </c>
      <c r="E365" s="3">
        <v>7</v>
      </c>
      <c r="F365" s="3" t="s">
        <v>4120</v>
      </c>
      <c r="G365" s="3" t="s">
        <v>4108</v>
      </c>
    </row>
    <row r="366" spans="1:7" x14ac:dyDescent="0.3">
      <c r="A366" s="3" t="s">
        <v>1323</v>
      </c>
      <c r="B366" s="3" t="s">
        <v>4478</v>
      </c>
      <c r="C366" s="4">
        <v>46038</v>
      </c>
      <c r="D366" s="3">
        <v>5</v>
      </c>
      <c r="E366" s="3">
        <v>8</v>
      </c>
      <c r="F366" s="3" t="s">
        <v>4107</v>
      </c>
      <c r="G366" s="3" t="s">
        <v>4108</v>
      </c>
    </row>
    <row r="367" spans="1:7" x14ac:dyDescent="0.3">
      <c r="A367" s="3" t="s">
        <v>1327</v>
      </c>
      <c r="B367" s="3" t="s">
        <v>4479</v>
      </c>
      <c r="C367" s="4">
        <v>46057</v>
      </c>
      <c r="D367" s="3">
        <v>4</v>
      </c>
      <c r="E367" s="3">
        <v>6</v>
      </c>
      <c r="F367" s="3" t="s">
        <v>1727</v>
      </c>
      <c r="G367" s="3" t="s">
        <v>4108</v>
      </c>
    </row>
    <row r="368" spans="1:7" x14ac:dyDescent="0.3">
      <c r="A368" s="3" t="s">
        <v>1329</v>
      </c>
      <c r="B368" s="3" t="s">
        <v>4480</v>
      </c>
      <c r="C368" s="4">
        <v>46020</v>
      </c>
      <c r="D368" s="3">
        <v>4</v>
      </c>
      <c r="E368" s="3">
        <v>9</v>
      </c>
      <c r="F368" s="3" t="s">
        <v>1725</v>
      </c>
      <c r="G368" s="3" t="s">
        <v>4108</v>
      </c>
    </row>
    <row r="369" spans="1:7" x14ac:dyDescent="0.3">
      <c r="A369" s="3" t="s">
        <v>1335</v>
      </c>
      <c r="B369" s="3" t="s">
        <v>4481</v>
      </c>
      <c r="C369" s="4">
        <v>46061</v>
      </c>
      <c r="D369" s="3">
        <v>1</v>
      </c>
      <c r="E369" s="3">
        <v>1</v>
      </c>
      <c r="F369" s="3" t="s">
        <v>1727</v>
      </c>
      <c r="G369" s="3" t="s">
        <v>4111</v>
      </c>
    </row>
    <row r="370" spans="1:7" x14ac:dyDescent="0.3">
      <c r="A370" s="3" t="s">
        <v>1337</v>
      </c>
      <c r="B370" s="3" t="s">
        <v>4482</v>
      </c>
      <c r="C370" s="4">
        <v>46053</v>
      </c>
      <c r="D370" s="3">
        <v>2</v>
      </c>
      <c r="E370" s="3">
        <v>3</v>
      </c>
      <c r="F370" s="3" t="s">
        <v>4120</v>
      </c>
      <c r="G370" s="3" t="s">
        <v>4121</v>
      </c>
    </row>
    <row r="371" spans="1:7" x14ac:dyDescent="0.3">
      <c r="A371" s="3" t="s">
        <v>1339</v>
      </c>
      <c r="B371" s="3" t="s">
        <v>4483</v>
      </c>
      <c r="C371" s="4">
        <v>46040</v>
      </c>
      <c r="D371" s="3">
        <v>4</v>
      </c>
      <c r="E371" s="3">
        <v>8</v>
      </c>
      <c r="F371" s="3" t="s">
        <v>1727</v>
      </c>
      <c r="G371" s="3" t="s">
        <v>4108</v>
      </c>
    </row>
    <row r="372" spans="1:7" x14ac:dyDescent="0.3">
      <c r="A372" s="3" t="s">
        <v>1340</v>
      </c>
      <c r="B372" s="3" t="s">
        <v>4484</v>
      </c>
      <c r="C372" s="4">
        <v>46071</v>
      </c>
      <c r="D372" s="3">
        <v>5</v>
      </c>
      <c r="E372" s="3">
        <v>10</v>
      </c>
      <c r="F372" s="3" t="s">
        <v>1725</v>
      </c>
      <c r="G372" s="3" t="s">
        <v>4108</v>
      </c>
    </row>
    <row r="373" spans="1:7" x14ac:dyDescent="0.3">
      <c r="A373" s="3" t="s">
        <v>1341</v>
      </c>
      <c r="B373" s="3" t="s">
        <v>4485</v>
      </c>
      <c r="C373" s="4">
        <v>46059</v>
      </c>
      <c r="D373" s="3">
        <v>4</v>
      </c>
      <c r="E373" s="3">
        <v>8</v>
      </c>
      <c r="F373" s="3" t="s">
        <v>1725</v>
      </c>
      <c r="G373" s="3" t="s">
        <v>4108</v>
      </c>
    </row>
    <row r="374" spans="1:7" x14ac:dyDescent="0.3">
      <c r="A374" s="3" t="s">
        <v>1348</v>
      </c>
      <c r="B374" s="3" t="s">
        <v>4486</v>
      </c>
      <c r="C374" s="4">
        <v>46067</v>
      </c>
      <c r="D374" s="3">
        <v>5</v>
      </c>
      <c r="E374" s="3">
        <v>10</v>
      </c>
      <c r="F374" s="3" t="s">
        <v>4107</v>
      </c>
      <c r="G374" s="3" t="s">
        <v>4108</v>
      </c>
    </row>
    <row r="375" spans="1:7" x14ac:dyDescent="0.3">
      <c r="A375" s="3" t="s">
        <v>1351</v>
      </c>
      <c r="B375" s="3" t="s">
        <v>4487</v>
      </c>
      <c r="C375" s="4">
        <v>46050</v>
      </c>
      <c r="D375" s="3">
        <v>4</v>
      </c>
      <c r="E375" s="3">
        <v>7</v>
      </c>
      <c r="F375" s="3" t="s">
        <v>4107</v>
      </c>
      <c r="G375" s="3" t="s">
        <v>4108</v>
      </c>
    </row>
    <row r="376" spans="1:7" x14ac:dyDescent="0.3">
      <c r="A376" s="3" t="s">
        <v>1353</v>
      </c>
      <c r="B376" s="3" t="s">
        <v>4488</v>
      </c>
      <c r="C376" s="4">
        <v>46030</v>
      </c>
      <c r="D376" s="3">
        <v>4</v>
      </c>
      <c r="E376" s="3">
        <v>7</v>
      </c>
      <c r="F376" s="3" t="s">
        <v>1727</v>
      </c>
      <c r="G376" s="3" t="s">
        <v>4108</v>
      </c>
    </row>
    <row r="377" spans="1:7" x14ac:dyDescent="0.3">
      <c r="A377" s="3" t="s">
        <v>1357</v>
      </c>
      <c r="B377" s="3" t="s">
        <v>4489</v>
      </c>
      <c r="C377" s="4">
        <v>46043</v>
      </c>
      <c r="D377" s="3">
        <v>2</v>
      </c>
      <c r="E377" s="3">
        <v>5</v>
      </c>
      <c r="F377" s="3" t="s">
        <v>4120</v>
      </c>
      <c r="G377" s="3" t="s">
        <v>4111</v>
      </c>
    </row>
    <row r="378" spans="1:7" x14ac:dyDescent="0.3">
      <c r="A378" s="3" t="s">
        <v>1359</v>
      </c>
      <c r="B378" s="3" t="s">
        <v>4490</v>
      </c>
      <c r="C378" s="4">
        <v>46056</v>
      </c>
      <c r="D378" s="3">
        <v>4</v>
      </c>
      <c r="E378" s="3">
        <v>8</v>
      </c>
      <c r="F378" s="3" t="s">
        <v>1727</v>
      </c>
      <c r="G378" s="3" t="s">
        <v>4108</v>
      </c>
    </row>
    <row r="379" spans="1:7" x14ac:dyDescent="0.3">
      <c r="A379" s="3" t="s">
        <v>1362</v>
      </c>
      <c r="B379" s="3" t="s">
        <v>4491</v>
      </c>
      <c r="C379" s="4">
        <v>46085</v>
      </c>
      <c r="D379" s="3">
        <v>4</v>
      </c>
      <c r="E379" s="3">
        <v>8</v>
      </c>
      <c r="F379" s="3" t="s">
        <v>1725</v>
      </c>
      <c r="G379" s="3" t="s">
        <v>4108</v>
      </c>
    </row>
    <row r="380" spans="1:7" x14ac:dyDescent="0.3">
      <c r="A380" s="3" t="s">
        <v>1365</v>
      </c>
      <c r="B380" s="3" t="s">
        <v>4492</v>
      </c>
      <c r="C380" s="4">
        <v>46073</v>
      </c>
      <c r="D380" s="3">
        <v>4</v>
      </c>
      <c r="E380" s="3">
        <v>8</v>
      </c>
      <c r="F380" s="3" t="s">
        <v>4107</v>
      </c>
      <c r="G380" s="3" t="s">
        <v>4108</v>
      </c>
    </row>
    <row r="381" spans="1:7" x14ac:dyDescent="0.3">
      <c r="A381" s="3" t="s">
        <v>1369</v>
      </c>
      <c r="B381" s="3" t="s">
        <v>4493</v>
      </c>
      <c r="C381" s="4">
        <v>46084</v>
      </c>
      <c r="D381" s="3">
        <v>4</v>
      </c>
      <c r="E381" s="3">
        <v>9</v>
      </c>
      <c r="F381" s="3" t="s">
        <v>4107</v>
      </c>
      <c r="G381" s="3" t="s">
        <v>4108</v>
      </c>
    </row>
    <row r="382" spans="1:7" x14ac:dyDescent="0.3">
      <c r="A382" s="3" t="s">
        <v>1370</v>
      </c>
      <c r="B382" s="3" t="s">
        <v>4494</v>
      </c>
      <c r="C382" s="4">
        <v>46091</v>
      </c>
      <c r="D382" s="3">
        <v>4</v>
      </c>
      <c r="E382" s="3">
        <v>10</v>
      </c>
      <c r="F382" s="3" t="s">
        <v>1727</v>
      </c>
      <c r="G382" s="3" t="s">
        <v>4108</v>
      </c>
    </row>
    <row r="383" spans="1:7" x14ac:dyDescent="0.3">
      <c r="A383" s="3" t="s">
        <v>1372</v>
      </c>
      <c r="B383" s="3" t="s">
        <v>4495</v>
      </c>
      <c r="C383" s="4">
        <v>46053</v>
      </c>
      <c r="D383" s="3">
        <v>5</v>
      </c>
      <c r="E383" s="3">
        <v>8</v>
      </c>
      <c r="F383" s="3" t="s">
        <v>1725</v>
      </c>
      <c r="G383" s="3" t="s">
        <v>4108</v>
      </c>
    </row>
    <row r="384" spans="1:7" x14ac:dyDescent="0.3">
      <c r="A384" s="3" t="s">
        <v>1374</v>
      </c>
      <c r="B384" s="3" t="s">
        <v>4496</v>
      </c>
      <c r="C384" s="4">
        <v>46061</v>
      </c>
      <c r="D384" s="3">
        <v>4</v>
      </c>
      <c r="E384" s="3">
        <v>8</v>
      </c>
      <c r="F384" s="3" t="s">
        <v>1727</v>
      </c>
      <c r="G384" s="3" t="s">
        <v>4108</v>
      </c>
    </row>
    <row r="385" spans="1:7" x14ac:dyDescent="0.3">
      <c r="A385" s="3" t="s">
        <v>1377</v>
      </c>
      <c r="B385" s="3" t="s">
        <v>4497</v>
      </c>
      <c r="C385" s="4">
        <v>46056</v>
      </c>
      <c r="D385" s="3">
        <v>3</v>
      </c>
      <c r="E385" s="3">
        <v>7</v>
      </c>
      <c r="F385" s="3" t="s">
        <v>1727</v>
      </c>
      <c r="G385" s="3" t="s">
        <v>4166</v>
      </c>
    </row>
    <row r="386" spans="1:7" x14ac:dyDescent="0.3">
      <c r="A386" s="3" t="s">
        <v>1378</v>
      </c>
      <c r="B386" s="3" t="s">
        <v>4498</v>
      </c>
      <c r="C386" s="4">
        <v>46061</v>
      </c>
      <c r="D386" s="3">
        <v>5</v>
      </c>
      <c r="E386" s="3">
        <v>8</v>
      </c>
      <c r="F386" s="3" t="s">
        <v>1727</v>
      </c>
      <c r="G386" s="3" t="s">
        <v>4108</v>
      </c>
    </row>
    <row r="387" spans="1:7" x14ac:dyDescent="0.3">
      <c r="A387" s="3" t="s">
        <v>1379</v>
      </c>
      <c r="B387" s="3" t="s">
        <v>4499</v>
      </c>
      <c r="C387" s="4">
        <v>46073</v>
      </c>
      <c r="D387" s="3">
        <v>4</v>
      </c>
      <c r="E387" s="3">
        <v>9</v>
      </c>
      <c r="F387" s="3" t="s">
        <v>4120</v>
      </c>
      <c r="G387" s="3" t="s">
        <v>4108</v>
      </c>
    </row>
    <row r="388" spans="1:7" x14ac:dyDescent="0.3">
      <c r="A388" s="3" t="s">
        <v>1380</v>
      </c>
      <c r="B388" s="3" t="s">
        <v>4500</v>
      </c>
      <c r="C388" s="4">
        <v>46061</v>
      </c>
      <c r="D388" s="3">
        <v>5</v>
      </c>
      <c r="E388" s="3">
        <v>10</v>
      </c>
      <c r="F388" s="3" t="s">
        <v>4107</v>
      </c>
      <c r="G388" s="3" t="s">
        <v>4108</v>
      </c>
    </row>
    <row r="389" spans="1:7" x14ac:dyDescent="0.3">
      <c r="A389" s="3" t="s">
        <v>1382</v>
      </c>
      <c r="B389" s="3" t="s">
        <v>4501</v>
      </c>
      <c r="C389" s="4">
        <v>46072</v>
      </c>
      <c r="D389" s="3">
        <v>4</v>
      </c>
      <c r="E389" s="3">
        <v>9</v>
      </c>
      <c r="F389" s="3" t="s">
        <v>4120</v>
      </c>
      <c r="G389" s="3" t="s">
        <v>4108</v>
      </c>
    </row>
    <row r="390" spans="1:7" x14ac:dyDescent="0.3">
      <c r="A390" s="3" t="s">
        <v>1384</v>
      </c>
      <c r="B390" s="3" t="s">
        <v>4502</v>
      </c>
      <c r="C390" s="4">
        <v>46068</v>
      </c>
      <c r="D390" s="3">
        <v>5</v>
      </c>
      <c r="E390" s="3">
        <v>9</v>
      </c>
      <c r="F390" s="3" t="s">
        <v>4107</v>
      </c>
      <c r="G390" s="3" t="s">
        <v>4108</v>
      </c>
    </row>
    <row r="391" spans="1:7" x14ac:dyDescent="0.3">
      <c r="A391" s="3" t="s">
        <v>1387</v>
      </c>
      <c r="B391" s="3" t="s">
        <v>4503</v>
      </c>
      <c r="C391" s="4">
        <v>46092</v>
      </c>
      <c r="D391" s="3">
        <v>1</v>
      </c>
      <c r="E391" s="3">
        <v>2</v>
      </c>
      <c r="F391" s="3" t="s">
        <v>4120</v>
      </c>
      <c r="G391" s="3" t="s">
        <v>4142</v>
      </c>
    </row>
    <row r="392" spans="1:7" x14ac:dyDescent="0.3">
      <c r="A392" s="3" t="s">
        <v>1390</v>
      </c>
      <c r="B392" s="3" t="s">
        <v>4504</v>
      </c>
      <c r="C392" s="4">
        <v>46090</v>
      </c>
      <c r="D392" s="3">
        <v>5</v>
      </c>
      <c r="E392" s="3">
        <v>10</v>
      </c>
      <c r="F392" s="3" t="s">
        <v>4120</v>
      </c>
      <c r="G392" s="3" t="s">
        <v>4108</v>
      </c>
    </row>
    <row r="393" spans="1:7" x14ac:dyDescent="0.3">
      <c r="A393" s="3" t="s">
        <v>1392</v>
      </c>
      <c r="B393" s="3" t="s">
        <v>4505</v>
      </c>
      <c r="C393" s="4">
        <v>46097</v>
      </c>
      <c r="D393" s="3">
        <v>4</v>
      </c>
      <c r="E393" s="3">
        <v>8</v>
      </c>
      <c r="F393" s="3" t="s">
        <v>4120</v>
      </c>
      <c r="G393" s="3" t="s">
        <v>4108</v>
      </c>
    </row>
    <row r="394" spans="1:7" x14ac:dyDescent="0.3">
      <c r="A394" s="3" t="s">
        <v>1394</v>
      </c>
      <c r="B394" s="3" t="s">
        <v>4506</v>
      </c>
      <c r="C394" s="4">
        <v>46062</v>
      </c>
      <c r="D394" s="3">
        <v>5</v>
      </c>
      <c r="E394" s="3">
        <v>10</v>
      </c>
      <c r="F394" s="3" t="s">
        <v>4120</v>
      </c>
      <c r="G394" s="3" t="s">
        <v>4108</v>
      </c>
    </row>
    <row r="395" spans="1:7" x14ac:dyDescent="0.3">
      <c r="A395" s="3" t="s">
        <v>1400</v>
      </c>
      <c r="B395" s="3" t="s">
        <v>4507</v>
      </c>
      <c r="C395" s="4">
        <v>46069</v>
      </c>
      <c r="D395" s="3">
        <v>3</v>
      </c>
      <c r="E395" s="3">
        <v>6</v>
      </c>
      <c r="F395" s="3" t="s">
        <v>4107</v>
      </c>
      <c r="G395" s="3" t="s">
        <v>4163</v>
      </c>
    </row>
    <row r="396" spans="1:7" x14ac:dyDescent="0.3">
      <c r="A396" s="3" t="s">
        <v>1404</v>
      </c>
      <c r="B396" s="3" t="s">
        <v>4508</v>
      </c>
      <c r="C396" s="4">
        <v>46097</v>
      </c>
      <c r="D396" s="3">
        <v>5</v>
      </c>
      <c r="E396" s="3">
        <v>10</v>
      </c>
      <c r="F396" s="3" t="s">
        <v>1727</v>
      </c>
      <c r="G396" s="3" t="s">
        <v>4108</v>
      </c>
    </row>
    <row r="397" spans="1:7" x14ac:dyDescent="0.3">
      <c r="A397" s="3" t="s">
        <v>1408</v>
      </c>
      <c r="B397" s="3" t="s">
        <v>4509</v>
      </c>
      <c r="C397" s="4">
        <v>46071</v>
      </c>
      <c r="D397" s="3">
        <v>4</v>
      </c>
      <c r="E397" s="3">
        <v>7</v>
      </c>
      <c r="F397" s="3" t="s">
        <v>1725</v>
      </c>
      <c r="G397" s="3" t="s">
        <v>4108</v>
      </c>
    </row>
    <row r="398" spans="1:7" x14ac:dyDescent="0.3">
      <c r="A398" s="3" t="s">
        <v>1412</v>
      </c>
      <c r="B398" s="3" t="s">
        <v>4510</v>
      </c>
      <c r="C398" s="4">
        <v>46096</v>
      </c>
      <c r="D398" s="3">
        <v>4</v>
      </c>
      <c r="E398" s="3">
        <v>9</v>
      </c>
      <c r="F398" s="3" t="s">
        <v>4120</v>
      </c>
      <c r="G398" s="3" t="s">
        <v>4108</v>
      </c>
    </row>
    <row r="399" spans="1:7" x14ac:dyDescent="0.3">
      <c r="A399" s="3" t="s">
        <v>1414</v>
      </c>
      <c r="B399" s="3" t="s">
        <v>4511</v>
      </c>
      <c r="C399" s="4">
        <v>46098</v>
      </c>
      <c r="D399" s="3">
        <v>5</v>
      </c>
      <c r="E399" s="3">
        <v>10</v>
      </c>
      <c r="F399" s="3" t="s">
        <v>1725</v>
      </c>
      <c r="G399" s="3" t="s">
        <v>4108</v>
      </c>
    </row>
    <row r="400" spans="1:7" x14ac:dyDescent="0.3">
      <c r="A400" s="3" t="s">
        <v>1419</v>
      </c>
      <c r="B400" s="3" t="s">
        <v>4512</v>
      </c>
      <c r="C400" s="4">
        <v>46093</v>
      </c>
      <c r="D400" s="3">
        <v>4</v>
      </c>
      <c r="E400" s="3">
        <v>8</v>
      </c>
      <c r="F400" s="3" t="s">
        <v>4120</v>
      </c>
      <c r="G400" s="3" t="s">
        <v>4108</v>
      </c>
    </row>
    <row r="401" spans="1:7" x14ac:dyDescent="0.3">
      <c r="A401" s="3" t="s">
        <v>1422</v>
      </c>
      <c r="B401" s="3" t="s">
        <v>4513</v>
      </c>
      <c r="C401" s="4">
        <v>46099</v>
      </c>
      <c r="D401" s="3">
        <v>4</v>
      </c>
      <c r="E401" s="3">
        <v>6</v>
      </c>
      <c r="F401" s="3" t="s">
        <v>1725</v>
      </c>
      <c r="G401" s="3" t="s">
        <v>4108</v>
      </c>
    </row>
    <row r="402" spans="1:7" x14ac:dyDescent="0.3">
      <c r="A402" s="3" t="s">
        <v>1424</v>
      </c>
      <c r="B402" s="3" t="s">
        <v>4514</v>
      </c>
      <c r="C402" s="4">
        <v>46078</v>
      </c>
      <c r="D402" s="3">
        <v>5</v>
      </c>
      <c r="E402" s="3">
        <v>10</v>
      </c>
      <c r="F402" s="3" t="s">
        <v>1725</v>
      </c>
      <c r="G402" s="3" t="s">
        <v>4108</v>
      </c>
    </row>
    <row r="403" spans="1:7" x14ac:dyDescent="0.3">
      <c r="A403" s="3" t="s">
        <v>1425</v>
      </c>
      <c r="B403" s="3" t="s">
        <v>4515</v>
      </c>
      <c r="C403" s="4">
        <v>46107</v>
      </c>
      <c r="D403" s="3">
        <v>5</v>
      </c>
      <c r="E403" s="3">
        <v>10</v>
      </c>
      <c r="F403" s="3" t="s">
        <v>4107</v>
      </c>
      <c r="G403" s="3" t="s">
        <v>4108</v>
      </c>
    </row>
    <row r="404" spans="1:7" x14ac:dyDescent="0.3">
      <c r="A404" s="3" t="s">
        <v>1429</v>
      </c>
      <c r="B404" s="3" t="s">
        <v>4516</v>
      </c>
      <c r="C404" s="4">
        <v>46133</v>
      </c>
      <c r="D404" s="3">
        <v>3</v>
      </c>
      <c r="E404" s="3">
        <v>7</v>
      </c>
      <c r="F404" s="3" t="s">
        <v>1727</v>
      </c>
      <c r="G404" s="3" t="s">
        <v>4121</v>
      </c>
    </row>
    <row r="405" spans="1:7" x14ac:dyDescent="0.3">
      <c r="A405" s="3" t="s">
        <v>1430</v>
      </c>
      <c r="B405" s="3" t="s">
        <v>4517</v>
      </c>
      <c r="C405" s="4">
        <v>46105</v>
      </c>
      <c r="D405" s="3">
        <v>3</v>
      </c>
      <c r="E405" s="3">
        <v>8</v>
      </c>
      <c r="F405" s="3" t="s">
        <v>1727</v>
      </c>
      <c r="G405" s="3" t="s">
        <v>4163</v>
      </c>
    </row>
    <row r="406" spans="1:7" x14ac:dyDescent="0.3">
      <c r="A406" s="3" t="s">
        <v>1436</v>
      </c>
      <c r="B406" s="3" t="s">
        <v>4518</v>
      </c>
      <c r="C406" s="4">
        <v>46114</v>
      </c>
      <c r="D406" s="3">
        <v>2</v>
      </c>
      <c r="E406" s="3">
        <v>3</v>
      </c>
      <c r="F406" s="3" t="s">
        <v>1727</v>
      </c>
      <c r="G406" s="3" t="s">
        <v>4108</v>
      </c>
    </row>
    <row r="407" spans="1:7" x14ac:dyDescent="0.3">
      <c r="A407" s="3" t="s">
        <v>1439</v>
      </c>
      <c r="B407" s="3" t="s">
        <v>4519</v>
      </c>
      <c r="C407" s="4">
        <v>46111</v>
      </c>
      <c r="D407" s="3">
        <v>4</v>
      </c>
      <c r="E407" s="3">
        <v>8</v>
      </c>
      <c r="F407" s="3" t="s">
        <v>1727</v>
      </c>
      <c r="G407" s="3" t="s">
        <v>4108</v>
      </c>
    </row>
    <row r="408" spans="1:7" x14ac:dyDescent="0.3">
      <c r="A408" s="3" t="s">
        <v>1445</v>
      </c>
      <c r="B408" s="3" t="s">
        <v>4520</v>
      </c>
      <c r="C408" s="4">
        <v>46125</v>
      </c>
      <c r="D408" s="3">
        <v>2</v>
      </c>
      <c r="E408" s="3">
        <v>4</v>
      </c>
      <c r="F408" s="3" t="s">
        <v>1725</v>
      </c>
      <c r="G408" s="3" t="s">
        <v>4142</v>
      </c>
    </row>
    <row r="409" spans="1:7" x14ac:dyDescent="0.3">
      <c r="A409" s="3" t="s">
        <v>1450</v>
      </c>
      <c r="B409" s="3" t="s">
        <v>4521</v>
      </c>
      <c r="C409" s="4">
        <v>46126</v>
      </c>
      <c r="D409" s="3">
        <v>1</v>
      </c>
      <c r="E409" s="3">
        <v>1</v>
      </c>
      <c r="F409" s="3" t="s">
        <v>4120</v>
      </c>
      <c r="G409" s="3" t="s">
        <v>4121</v>
      </c>
    </row>
    <row r="410" spans="1:7" x14ac:dyDescent="0.3">
      <c r="A410" s="3" t="s">
        <v>1454</v>
      </c>
      <c r="B410" s="3" t="s">
        <v>4522</v>
      </c>
      <c r="C410" s="4">
        <v>46139</v>
      </c>
      <c r="D410" s="3">
        <v>3</v>
      </c>
      <c r="E410" s="3">
        <v>7</v>
      </c>
      <c r="F410" s="3" t="s">
        <v>4107</v>
      </c>
      <c r="G410" s="3" t="s">
        <v>4108</v>
      </c>
    </row>
    <row r="411" spans="1:7" x14ac:dyDescent="0.3">
      <c r="A411" s="3" t="s">
        <v>1457</v>
      </c>
      <c r="B411" s="3" t="s">
        <v>4523</v>
      </c>
      <c r="C411" s="4">
        <v>46112</v>
      </c>
      <c r="D411" s="3">
        <v>4</v>
      </c>
      <c r="E411" s="3">
        <v>10</v>
      </c>
      <c r="F411" s="3" t="s">
        <v>4107</v>
      </c>
      <c r="G411" s="3" t="s">
        <v>4108</v>
      </c>
    </row>
    <row r="412" spans="1:7" x14ac:dyDescent="0.3">
      <c r="A412" s="3" t="s">
        <v>1460</v>
      </c>
      <c r="B412" s="3" t="s">
        <v>4524</v>
      </c>
      <c r="C412" s="4">
        <v>46112</v>
      </c>
      <c r="D412" s="3">
        <v>5</v>
      </c>
      <c r="E412" s="3">
        <v>8</v>
      </c>
      <c r="F412" s="3" t="s">
        <v>1727</v>
      </c>
      <c r="G412" s="3" t="s">
        <v>4108</v>
      </c>
    </row>
    <row r="413" spans="1:7" x14ac:dyDescent="0.3">
      <c r="A413" s="3" t="s">
        <v>1463</v>
      </c>
      <c r="B413" s="3" t="s">
        <v>4525</v>
      </c>
      <c r="C413" s="4">
        <v>46120</v>
      </c>
      <c r="D413" s="3">
        <v>5</v>
      </c>
      <c r="E413" s="3">
        <v>10</v>
      </c>
      <c r="F413" s="3" t="s">
        <v>1725</v>
      </c>
      <c r="G413" s="3" t="s">
        <v>4108</v>
      </c>
    </row>
    <row r="414" spans="1:7" x14ac:dyDescent="0.3">
      <c r="A414" s="3" t="s">
        <v>1473</v>
      </c>
      <c r="B414" s="3" t="s">
        <v>4526</v>
      </c>
      <c r="C414" s="4">
        <v>46136</v>
      </c>
      <c r="D414" s="3">
        <v>5</v>
      </c>
      <c r="E414" s="3">
        <v>10</v>
      </c>
      <c r="F414" s="3" t="s">
        <v>1727</v>
      </c>
      <c r="G414" s="3" t="s">
        <v>4108</v>
      </c>
    </row>
    <row r="415" spans="1:7" x14ac:dyDescent="0.3">
      <c r="A415" s="3" t="s">
        <v>1474</v>
      </c>
      <c r="B415" s="3" t="s">
        <v>4527</v>
      </c>
      <c r="C415" s="4">
        <v>46140</v>
      </c>
      <c r="D415" s="3">
        <v>4</v>
      </c>
      <c r="E415" s="3">
        <v>8</v>
      </c>
      <c r="F415" s="3" t="s">
        <v>1727</v>
      </c>
      <c r="G415" s="3" t="s">
        <v>4108</v>
      </c>
    </row>
    <row r="416" spans="1:7" x14ac:dyDescent="0.3">
      <c r="A416" s="3" t="s">
        <v>1475</v>
      </c>
      <c r="B416" s="3" t="s">
        <v>4528</v>
      </c>
      <c r="C416" s="4">
        <v>46132</v>
      </c>
      <c r="D416" s="3">
        <v>4</v>
      </c>
      <c r="E416" s="3">
        <v>9</v>
      </c>
      <c r="F416" s="3" t="s">
        <v>4107</v>
      </c>
      <c r="G416" s="3" t="s">
        <v>4108</v>
      </c>
    </row>
    <row r="417" spans="1:7" x14ac:dyDescent="0.3">
      <c r="A417" s="3" t="s">
        <v>1478</v>
      </c>
      <c r="B417" s="3" t="s">
        <v>4529</v>
      </c>
      <c r="C417" s="4">
        <v>46162</v>
      </c>
      <c r="D417" s="3">
        <v>5</v>
      </c>
      <c r="E417" s="3">
        <v>10</v>
      </c>
      <c r="F417" s="3" t="s">
        <v>4107</v>
      </c>
      <c r="G417" s="3" t="s">
        <v>4108</v>
      </c>
    </row>
    <row r="418" spans="1:7" x14ac:dyDescent="0.3">
      <c r="A418" s="3" t="s">
        <v>1481</v>
      </c>
      <c r="B418" s="3" t="s">
        <v>4530</v>
      </c>
      <c r="C418" s="4">
        <v>46136</v>
      </c>
      <c r="D418" s="3">
        <v>3</v>
      </c>
      <c r="E418" s="3">
        <v>6</v>
      </c>
      <c r="F418" s="3" t="s">
        <v>4107</v>
      </c>
      <c r="G418" s="3" t="s">
        <v>4166</v>
      </c>
    </row>
    <row r="419" spans="1:7" x14ac:dyDescent="0.3">
      <c r="A419" s="3" t="s">
        <v>1482</v>
      </c>
      <c r="B419" s="3" t="s">
        <v>4531</v>
      </c>
      <c r="C419" s="4">
        <v>46134</v>
      </c>
      <c r="D419" s="3">
        <v>2</v>
      </c>
      <c r="E419" s="3">
        <v>6</v>
      </c>
      <c r="F419" s="3" t="s">
        <v>4107</v>
      </c>
      <c r="G419" s="3" t="s">
        <v>4142</v>
      </c>
    </row>
    <row r="420" spans="1:7" x14ac:dyDescent="0.3">
      <c r="A420" s="3" t="s">
        <v>1485</v>
      </c>
      <c r="B420" s="3" t="s">
        <v>4532</v>
      </c>
      <c r="C420" s="4">
        <v>46127</v>
      </c>
      <c r="D420" s="3">
        <v>2</v>
      </c>
      <c r="E420" s="3">
        <v>4</v>
      </c>
      <c r="F420" s="3" t="s">
        <v>4120</v>
      </c>
      <c r="G420" s="3" t="s">
        <v>4111</v>
      </c>
    </row>
    <row r="421" spans="1:7" x14ac:dyDescent="0.3">
      <c r="A421" s="3" t="s">
        <v>1489</v>
      </c>
      <c r="B421" s="3" t="s">
        <v>4533</v>
      </c>
      <c r="C421" s="4">
        <v>46139</v>
      </c>
      <c r="D421" s="3">
        <v>3</v>
      </c>
      <c r="E421" s="3">
        <v>7</v>
      </c>
      <c r="F421" s="3" t="s">
        <v>1725</v>
      </c>
      <c r="G421" s="3" t="s">
        <v>4163</v>
      </c>
    </row>
    <row r="422" spans="1:7" x14ac:dyDescent="0.3">
      <c r="A422" s="3" t="s">
        <v>1493</v>
      </c>
      <c r="B422" s="3" t="s">
        <v>4534</v>
      </c>
      <c r="C422" s="4">
        <v>46139</v>
      </c>
      <c r="D422" s="3">
        <v>4</v>
      </c>
      <c r="E422" s="3">
        <v>8</v>
      </c>
      <c r="F422" s="3" t="s">
        <v>1727</v>
      </c>
      <c r="G422" s="3" t="s">
        <v>4108</v>
      </c>
    </row>
    <row r="423" spans="1:7" x14ac:dyDescent="0.3">
      <c r="A423" s="3" t="s">
        <v>1495</v>
      </c>
      <c r="B423" s="3" t="s">
        <v>4535</v>
      </c>
      <c r="C423" s="4">
        <v>46132</v>
      </c>
      <c r="D423" s="3">
        <v>3</v>
      </c>
      <c r="E423" s="3">
        <v>5</v>
      </c>
      <c r="F423" s="3" t="s">
        <v>1725</v>
      </c>
      <c r="G423" s="3" t="s">
        <v>4111</v>
      </c>
    </row>
    <row r="424" spans="1:7" x14ac:dyDescent="0.3">
      <c r="A424" s="3" t="s">
        <v>1497</v>
      </c>
      <c r="B424" s="3" t="s">
        <v>4536</v>
      </c>
      <c r="C424" s="4">
        <v>46175</v>
      </c>
      <c r="D424" s="3">
        <v>3</v>
      </c>
      <c r="E424" s="3">
        <v>7</v>
      </c>
      <c r="F424" s="3" t="s">
        <v>4120</v>
      </c>
      <c r="G424" s="3" t="s">
        <v>4166</v>
      </c>
    </row>
    <row r="425" spans="1:7" x14ac:dyDescent="0.3">
      <c r="A425" s="3" t="s">
        <v>1498</v>
      </c>
      <c r="B425" s="3" t="s">
        <v>4537</v>
      </c>
      <c r="C425" s="4">
        <v>46168</v>
      </c>
      <c r="D425" s="3">
        <v>4</v>
      </c>
      <c r="E425" s="3">
        <v>8</v>
      </c>
      <c r="F425" s="3" t="s">
        <v>4107</v>
      </c>
      <c r="G425" s="3" t="s">
        <v>4108</v>
      </c>
    </row>
    <row r="426" spans="1:7" x14ac:dyDescent="0.3">
      <c r="A426" s="3" t="s">
        <v>1499</v>
      </c>
      <c r="B426" s="3" t="s">
        <v>4538</v>
      </c>
      <c r="C426" s="4">
        <v>46160</v>
      </c>
      <c r="D426" s="3">
        <v>1</v>
      </c>
      <c r="E426" s="3">
        <v>2</v>
      </c>
      <c r="F426" s="3" t="s">
        <v>1725</v>
      </c>
      <c r="G426" s="3" t="s">
        <v>4108</v>
      </c>
    </row>
    <row r="427" spans="1:7" x14ac:dyDescent="0.3">
      <c r="A427" s="3" t="s">
        <v>1501</v>
      </c>
      <c r="B427" s="3" t="s">
        <v>4539</v>
      </c>
      <c r="C427" s="4">
        <v>46167</v>
      </c>
      <c r="D427" s="3">
        <v>2</v>
      </c>
      <c r="E427" s="3">
        <v>4</v>
      </c>
      <c r="F427" s="3" t="s">
        <v>4120</v>
      </c>
      <c r="G427" s="3" t="s">
        <v>4163</v>
      </c>
    </row>
    <row r="428" spans="1:7" x14ac:dyDescent="0.3">
      <c r="A428" s="3" t="s">
        <v>1502</v>
      </c>
      <c r="B428" s="3" t="s">
        <v>4540</v>
      </c>
      <c r="C428" s="4">
        <v>46157</v>
      </c>
      <c r="D428" s="3">
        <v>2</v>
      </c>
      <c r="E428" s="3">
        <v>4</v>
      </c>
      <c r="F428" s="3" t="s">
        <v>4107</v>
      </c>
      <c r="G428" s="3" t="s">
        <v>4121</v>
      </c>
    </row>
    <row r="429" spans="1:7" x14ac:dyDescent="0.3">
      <c r="A429" s="3" t="s">
        <v>1503</v>
      </c>
      <c r="B429" s="3" t="s">
        <v>4541</v>
      </c>
      <c r="C429" s="4">
        <v>46153</v>
      </c>
      <c r="D429" s="3">
        <v>5</v>
      </c>
      <c r="E429" s="3">
        <v>9</v>
      </c>
      <c r="F429" s="3" t="s">
        <v>1725</v>
      </c>
      <c r="G429" s="3" t="s">
        <v>4108</v>
      </c>
    </row>
    <row r="430" spans="1:7" x14ac:dyDescent="0.3">
      <c r="A430" s="3" t="s">
        <v>1507</v>
      </c>
      <c r="B430" s="3" t="s">
        <v>4542</v>
      </c>
      <c r="C430" s="4">
        <v>46154</v>
      </c>
      <c r="D430" s="3">
        <v>4</v>
      </c>
      <c r="E430" s="3">
        <v>8</v>
      </c>
      <c r="F430" s="3" t="s">
        <v>1727</v>
      </c>
      <c r="G430" s="3" t="s">
        <v>4108</v>
      </c>
    </row>
    <row r="431" spans="1:7" x14ac:dyDescent="0.3">
      <c r="A431" s="3" t="s">
        <v>1510</v>
      </c>
      <c r="B431" s="3" t="s">
        <v>4543</v>
      </c>
      <c r="C431" s="4">
        <v>46170</v>
      </c>
      <c r="D431" s="3">
        <v>1</v>
      </c>
      <c r="E431" s="3">
        <v>2</v>
      </c>
      <c r="F431" s="3" t="s">
        <v>1727</v>
      </c>
      <c r="G431" s="3" t="s">
        <v>4166</v>
      </c>
    </row>
    <row r="432" spans="1:7" x14ac:dyDescent="0.3">
      <c r="A432" s="3" t="s">
        <v>1514</v>
      </c>
      <c r="B432" s="3" t="s">
        <v>4544</v>
      </c>
      <c r="C432" s="4">
        <v>46159</v>
      </c>
      <c r="D432" s="3">
        <v>5</v>
      </c>
      <c r="E432" s="3">
        <v>10</v>
      </c>
      <c r="F432" s="3" t="s">
        <v>4120</v>
      </c>
      <c r="G432" s="3" t="s">
        <v>4108</v>
      </c>
    </row>
    <row r="433" spans="1:7" x14ac:dyDescent="0.3">
      <c r="A433" s="3" t="s">
        <v>1517</v>
      </c>
      <c r="B433" s="3" t="s">
        <v>4545</v>
      </c>
      <c r="C433" s="4">
        <v>46175</v>
      </c>
      <c r="D433" s="3">
        <v>4</v>
      </c>
      <c r="E433" s="3">
        <v>10</v>
      </c>
      <c r="F433" s="3" t="s">
        <v>1727</v>
      </c>
      <c r="G433" s="3" t="s">
        <v>4108</v>
      </c>
    </row>
    <row r="434" spans="1:7" x14ac:dyDescent="0.3">
      <c r="A434" s="3" t="s">
        <v>1522</v>
      </c>
      <c r="B434" s="3" t="s">
        <v>4546</v>
      </c>
      <c r="C434" s="4">
        <v>46145</v>
      </c>
      <c r="D434" s="3">
        <v>3</v>
      </c>
      <c r="E434" s="3">
        <v>7</v>
      </c>
      <c r="F434" s="3" t="s">
        <v>4107</v>
      </c>
      <c r="G434" s="3" t="s">
        <v>4121</v>
      </c>
    </row>
    <row r="435" spans="1:7" x14ac:dyDescent="0.3">
      <c r="A435" s="3" t="s">
        <v>1523</v>
      </c>
      <c r="B435" s="3" t="s">
        <v>4547</v>
      </c>
      <c r="C435" s="4">
        <v>46177</v>
      </c>
      <c r="D435" s="3">
        <v>4</v>
      </c>
      <c r="E435" s="3">
        <v>7</v>
      </c>
      <c r="F435" s="3" t="s">
        <v>4107</v>
      </c>
      <c r="G435" s="3" t="s">
        <v>4108</v>
      </c>
    </row>
    <row r="436" spans="1:7" x14ac:dyDescent="0.3">
      <c r="A436" s="3" t="s">
        <v>1526</v>
      </c>
      <c r="B436" s="3" t="s">
        <v>4548</v>
      </c>
      <c r="C436" s="4">
        <v>46176</v>
      </c>
      <c r="D436" s="3">
        <v>5</v>
      </c>
      <c r="E436" s="3">
        <v>9</v>
      </c>
      <c r="F436" s="3" t="s">
        <v>1727</v>
      </c>
      <c r="G436" s="3" t="s">
        <v>4108</v>
      </c>
    </row>
    <row r="437" spans="1:7" x14ac:dyDescent="0.3">
      <c r="A437" s="3" t="s">
        <v>1530</v>
      </c>
      <c r="B437" s="3" t="s">
        <v>4549</v>
      </c>
      <c r="C437" s="4">
        <v>46176</v>
      </c>
      <c r="D437" s="3">
        <v>3</v>
      </c>
      <c r="E437" s="3">
        <v>6</v>
      </c>
      <c r="F437" s="3" t="s">
        <v>1727</v>
      </c>
      <c r="G437" s="3" t="s">
        <v>4108</v>
      </c>
    </row>
    <row r="438" spans="1:7" x14ac:dyDescent="0.3">
      <c r="A438" s="3" t="s">
        <v>1531</v>
      </c>
      <c r="B438" s="3" t="s">
        <v>4550</v>
      </c>
      <c r="C438" s="4">
        <v>46194</v>
      </c>
      <c r="D438" s="3">
        <v>4</v>
      </c>
      <c r="E438" s="3">
        <v>7</v>
      </c>
      <c r="F438" s="3" t="s">
        <v>4107</v>
      </c>
      <c r="G438" s="3" t="s">
        <v>4108</v>
      </c>
    </row>
    <row r="439" spans="1:7" x14ac:dyDescent="0.3">
      <c r="A439" s="3" t="s">
        <v>1536</v>
      </c>
      <c r="B439" s="3" t="s">
        <v>4551</v>
      </c>
      <c r="C439" s="4">
        <v>46173</v>
      </c>
      <c r="D439" s="3">
        <v>4</v>
      </c>
      <c r="E439" s="3">
        <v>8</v>
      </c>
      <c r="F439" s="3" t="s">
        <v>1727</v>
      </c>
      <c r="G439" s="3" t="s">
        <v>4108</v>
      </c>
    </row>
    <row r="440" spans="1:7" x14ac:dyDescent="0.3">
      <c r="A440" s="3" t="s">
        <v>1538</v>
      </c>
      <c r="B440" s="3" t="s">
        <v>4552</v>
      </c>
      <c r="C440" s="4">
        <v>46169</v>
      </c>
      <c r="D440" s="3">
        <v>4</v>
      </c>
      <c r="E440" s="3">
        <v>8</v>
      </c>
      <c r="F440" s="3" t="s">
        <v>4120</v>
      </c>
      <c r="G440" s="3" t="s">
        <v>4108</v>
      </c>
    </row>
    <row r="441" spans="1:7" x14ac:dyDescent="0.3">
      <c r="A441" s="3" t="s">
        <v>1539</v>
      </c>
      <c r="B441" s="3" t="s">
        <v>4553</v>
      </c>
      <c r="C441" s="4">
        <v>46179</v>
      </c>
      <c r="D441" s="3">
        <v>4</v>
      </c>
      <c r="E441" s="3">
        <v>8</v>
      </c>
      <c r="F441" s="3" t="s">
        <v>1725</v>
      </c>
      <c r="G441" s="3" t="s">
        <v>4108</v>
      </c>
    </row>
    <row r="442" spans="1:7" x14ac:dyDescent="0.3">
      <c r="A442" s="3" t="s">
        <v>1543</v>
      </c>
      <c r="B442" s="3" t="s">
        <v>4554</v>
      </c>
      <c r="C442" s="4">
        <v>46172</v>
      </c>
      <c r="D442" s="3">
        <v>4</v>
      </c>
      <c r="E442" s="3">
        <v>9</v>
      </c>
      <c r="F442" s="3" t="s">
        <v>4120</v>
      </c>
      <c r="G442" s="3" t="s">
        <v>4108</v>
      </c>
    </row>
    <row r="443" spans="1:7" x14ac:dyDescent="0.3">
      <c r="A443" s="3" t="s">
        <v>1544</v>
      </c>
      <c r="B443" s="3" t="s">
        <v>4555</v>
      </c>
      <c r="C443" s="4">
        <v>46196</v>
      </c>
      <c r="D443" s="3">
        <v>5</v>
      </c>
      <c r="E443" s="3">
        <v>10</v>
      </c>
      <c r="F443" s="3" t="s">
        <v>1727</v>
      </c>
      <c r="G443" s="3" t="s">
        <v>4108</v>
      </c>
    </row>
    <row r="444" spans="1:7" x14ac:dyDescent="0.3">
      <c r="A444" s="3" t="s">
        <v>1547</v>
      </c>
      <c r="B444" s="3" t="s">
        <v>4556</v>
      </c>
      <c r="C444" s="4">
        <v>46181</v>
      </c>
      <c r="D444" s="3">
        <v>4</v>
      </c>
      <c r="E444" s="3">
        <v>5</v>
      </c>
      <c r="F444" s="3" t="s">
        <v>1727</v>
      </c>
      <c r="G444" s="3" t="s">
        <v>4108</v>
      </c>
    </row>
    <row r="445" spans="1:7" x14ac:dyDescent="0.3">
      <c r="A445" s="3" t="s">
        <v>1549</v>
      </c>
      <c r="B445" s="3" t="s">
        <v>4557</v>
      </c>
      <c r="C445" s="4">
        <v>46197</v>
      </c>
      <c r="D445" s="3">
        <v>4</v>
      </c>
      <c r="E445" s="3">
        <v>7</v>
      </c>
      <c r="F445" s="3" t="s">
        <v>1727</v>
      </c>
      <c r="G445" s="3" t="s">
        <v>4108</v>
      </c>
    </row>
    <row r="446" spans="1:7" x14ac:dyDescent="0.3">
      <c r="A446" s="3" t="s">
        <v>1550</v>
      </c>
      <c r="B446" s="3" t="s">
        <v>4558</v>
      </c>
      <c r="C446" s="4">
        <v>46208</v>
      </c>
      <c r="D446" s="3">
        <v>5</v>
      </c>
      <c r="E446" s="3">
        <v>8</v>
      </c>
      <c r="F446" s="3" t="s">
        <v>1725</v>
      </c>
      <c r="G446" s="3" t="s">
        <v>4108</v>
      </c>
    </row>
    <row r="447" spans="1:7" x14ac:dyDescent="0.3">
      <c r="A447" s="3" t="s">
        <v>1552</v>
      </c>
      <c r="B447" s="3" t="s">
        <v>4559</v>
      </c>
      <c r="C447" s="4">
        <v>46225</v>
      </c>
      <c r="D447" s="3">
        <v>3</v>
      </c>
      <c r="E447" s="3">
        <v>4</v>
      </c>
      <c r="F447" s="3" t="s">
        <v>4120</v>
      </c>
      <c r="G447" s="3" t="s">
        <v>4142</v>
      </c>
    </row>
    <row r="448" spans="1:7" x14ac:dyDescent="0.3">
      <c r="A448" s="3" t="s">
        <v>1553</v>
      </c>
      <c r="B448" s="3" t="s">
        <v>4560</v>
      </c>
      <c r="C448" s="4">
        <v>46208</v>
      </c>
      <c r="D448" s="3">
        <v>2</v>
      </c>
      <c r="E448" s="3">
        <v>3</v>
      </c>
      <c r="F448" s="3" t="s">
        <v>4107</v>
      </c>
      <c r="G448" s="3" t="s">
        <v>4121</v>
      </c>
    </row>
    <row r="449" spans="1:7" x14ac:dyDescent="0.3">
      <c r="A449" s="3" t="s">
        <v>1554</v>
      </c>
      <c r="B449" s="3" t="s">
        <v>4561</v>
      </c>
      <c r="C449" s="4">
        <v>46180</v>
      </c>
      <c r="D449" s="3">
        <v>4</v>
      </c>
      <c r="E449" s="3">
        <v>8</v>
      </c>
      <c r="F449" s="3" t="s">
        <v>1727</v>
      </c>
      <c r="G449" s="3" t="s">
        <v>4108</v>
      </c>
    </row>
    <row r="450" spans="1:7" x14ac:dyDescent="0.3">
      <c r="A450" s="3" t="s">
        <v>1555</v>
      </c>
      <c r="B450" s="3" t="s">
        <v>4562</v>
      </c>
      <c r="C450" s="4">
        <v>46183</v>
      </c>
      <c r="D450" s="3">
        <v>4</v>
      </c>
      <c r="E450" s="3">
        <v>8</v>
      </c>
      <c r="F450" s="3" t="s">
        <v>1725</v>
      </c>
      <c r="G450" s="3" t="s">
        <v>4108</v>
      </c>
    </row>
    <row r="451" spans="1:7" x14ac:dyDescent="0.3">
      <c r="A451" s="3" t="s">
        <v>1556</v>
      </c>
      <c r="B451" s="3" t="s">
        <v>4563</v>
      </c>
      <c r="C451" s="4">
        <v>46199</v>
      </c>
      <c r="D451" s="3">
        <v>4</v>
      </c>
      <c r="E451" s="3">
        <v>9</v>
      </c>
      <c r="F451" s="3" t="s">
        <v>4120</v>
      </c>
      <c r="G451" s="3" t="s">
        <v>4108</v>
      </c>
    </row>
    <row r="452" spans="1:7" x14ac:dyDescent="0.3">
      <c r="A452" s="3" t="s">
        <v>1560</v>
      </c>
      <c r="B452" s="3" t="s">
        <v>4564</v>
      </c>
      <c r="C452" s="4">
        <v>46214</v>
      </c>
      <c r="D452" s="3">
        <v>5</v>
      </c>
      <c r="E452" s="3">
        <v>10</v>
      </c>
      <c r="F452" s="3" t="s">
        <v>1727</v>
      </c>
      <c r="G452" s="3" t="s">
        <v>4108</v>
      </c>
    </row>
    <row r="453" spans="1:7" x14ac:dyDescent="0.3">
      <c r="A453" s="3" t="s">
        <v>1567</v>
      </c>
      <c r="B453" s="3" t="s">
        <v>4565</v>
      </c>
      <c r="C453" s="4">
        <v>46201</v>
      </c>
      <c r="D453" s="3">
        <v>4</v>
      </c>
      <c r="E453" s="3">
        <v>7</v>
      </c>
      <c r="F453" s="3" t="s">
        <v>1727</v>
      </c>
      <c r="G453" s="3" t="s">
        <v>4108</v>
      </c>
    </row>
    <row r="454" spans="1:7" x14ac:dyDescent="0.3">
      <c r="A454" s="3" t="s">
        <v>1568</v>
      </c>
      <c r="B454" s="3" t="s">
        <v>4566</v>
      </c>
      <c r="C454" s="4">
        <v>46212</v>
      </c>
      <c r="D454" s="3">
        <v>2</v>
      </c>
      <c r="E454" s="3">
        <v>5</v>
      </c>
      <c r="F454" s="3" t="s">
        <v>4107</v>
      </c>
      <c r="G454" s="3" t="s">
        <v>4111</v>
      </c>
    </row>
    <row r="455" spans="1:7" x14ac:dyDescent="0.3">
      <c r="A455" s="3" t="s">
        <v>1572</v>
      </c>
      <c r="B455" s="3" t="s">
        <v>4567</v>
      </c>
      <c r="C455" s="4">
        <v>46229</v>
      </c>
      <c r="D455" s="3">
        <v>5</v>
      </c>
      <c r="E455" s="3">
        <v>10</v>
      </c>
      <c r="F455" s="3" t="s">
        <v>4120</v>
      </c>
      <c r="G455" s="3" t="s">
        <v>4108</v>
      </c>
    </row>
    <row r="456" spans="1:7" x14ac:dyDescent="0.3">
      <c r="A456" s="3" t="s">
        <v>1575</v>
      </c>
      <c r="B456" s="3" t="s">
        <v>4568</v>
      </c>
      <c r="C456" s="4">
        <v>46213</v>
      </c>
      <c r="D456" s="3">
        <v>4</v>
      </c>
      <c r="E456" s="3">
        <v>7</v>
      </c>
      <c r="F456" s="3" t="s">
        <v>4120</v>
      </c>
      <c r="G456" s="3" t="s">
        <v>4108</v>
      </c>
    </row>
    <row r="457" spans="1:7" x14ac:dyDescent="0.3">
      <c r="A457" s="3" t="s">
        <v>1577</v>
      </c>
      <c r="B457" s="3" t="s">
        <v>4569</v>
      </c>
      <c r="C457" s="4">
        <v>46217</v>
      </c>
      <c r="D457" s="3">
        <v>5</v>
      </c>
      <c r="E457" s="3">
        <v>10</v>
      </c>
      <c r="F457" s="3" t="s">
        <v>4120</v>
      </c>
      <c r="G457" s="3" t="s">
        <v>4108</v>
      </c>
    </row>
    <row r="458" spans="1:7" x14ac:dyDescent="0.3">
      <c r="A458" s="3" t="s">
        <v>1578</v>
      </c>
      <c r="B458" s="3" t="s">
        <v>4570</v>
      </c>
      <c r="C458" s="4">
        <v>46215</v>
      </c>
      <c r="D458" s="3">
        <v>4</v>
      </c>
      <c r="E458" s="3">
        <v>9</v>
      </c>
      <c r="F458" s="3" t="s">
        <v>4120</v>
      </c>
      <c r="G458" s="3" t="s">
        <v>4108</v>
      </c>
    </row>
    <row r="459" spans="1:7" x14ac:dyDescent="0.3">
      <c r="A459" s="3" t="s">
        <v>1579</v>
      </c>
      <c r="B459" s="3" t="s">
        <v>4571</v>
      </c>
      <c r="C459" s="4">
        <v>46216</v>
      </c>
      <c r="D459" s="3">
        <v>5</v>
      </c>
      <c r="E459" s="3">
        <v>10</v>
      </c>
      <c r="F459" s="3" t="s">
        <v>4120</v>
      </c>
      <c r="G459" s="3" t="s">
        <v>4108</v>
      </c>
    </row>
    <row r="460" spans="1:7" x14ac:dyDescent="0.3">
      <c r="A460" s="3" t="s">
        <v>1580</v>
      </c>
      <c r="B460" s="3" t="s">
        <v>4572</v>
      </c>
      <c r="C460" s="4">
        <v>46203</v>
      </c>
      <c r="D460" s="3">
        <v>5</v>
      </c>
      <c r="E460" s="3">
        <v>10</v>
      </c>
      <c r="F460" s="3" t="s">
        <v>4120</v>
      </c>
      <c r="G460" s="3" t="s">
        <v>4108</v>
      </c>
    </row>
    <row r="461" spans="1:7" x14ac:dyDescent="0.3">
      <c r="A461" s="3" t="s">
        <v>1581</v>
      </c>
      <c r="B461" s="3" t="s">
        <v>4573</v>
      </c>
      <c r="C461" s="4">
        <v>46209</v>
      </c>
      <c r="D461" s="3">
        <v>5</v>
      </c>
      <c r="E461" s="3">
        <v>10</v>
      </c>
      <c r="F461" s="3" t="s">
        <v>1727</v>
      </c>
      <c r="G461" s="3" t="s">
        <v>4108</v>
      </c>
    </row>
    <row r="462" spans="1:7" x14ac:dyDescent="0.3">
      <c r="A462" s="3" t="s">
        <v>1582</v>
      </c>
      <c r="B462" s="3" t="s">
        <v>4574</v>
      </c>
      <c r="C462" s="4">
        <v>46247</v>
      </c>
      <c r="D462" s="3">
        <v>4</v>
      </c>
      <c r="E462" s="3">
        <v>9</v>
      </c>
      <c r="F462" s="3" t="s">
        <v>4107</v>
      </c>
      <c r="G462" s="3" t="s">
        <v>4108</v>
      </c>
    </row>
    <row r="463" spans="1:7" x14ac:dyDescent="0.3">
      <c r="A463" s="3" t="s">
        <v>1586</v>
      </c>
      <c r="B463" s="3" t="s">
        <v>4575</v>
      </c>
      <c r="C463" s="4">
        <v>46245</v>
      </c>
      <c r="D463" s="3">
        <v>3</v>
      </c>
      <c r="E463" s="3">
        <v>7</v>
      </c>
      <c r="F463" s="3" t="s">
        <v>1727</v>
      </c>
      <c r="G463" s="3" t="s">
        <v>4163</v>
      </c>
    </row>
    <row r="464" spans="1:7" x14ac:dyDescent="0.3">
      <c r="A464" s="3" t="s">
        <v>1589</v>
      </c>
      <c r="B464" s="3" t="s">
        <v>4576</v>
      </c>
      <c r="C464" s="4">
        <v>46226</v>
      </c>
      <c r="D464" s="3">
        <v>5</v>
      </c>
      <c r="E464" s="3">
        <v>10</v>
      </c>
      <c r="F464" s="3" t="s">
        <v>1727</v>
      </c>
      <c r="G464" s="3" t="s">
        <v>4108</v>
      </c>
    </row>
    <row r="465" spans="1:7" x14ac:dyDescent="0.3">
      <c r="A465" s="3" t="s">
        <v>1591</v>
      </c>
      <c r="B465" s="3" t="s">
        <v>4577</v>
      </c>
      <c r="C465" s="4">
        <v>46242</v>
      </c>
      <c r="D465" s="3">
        <v>5</v>
      </c>
      <c r="E465" s="3">
        <v>10</v>
      </c>
      <c r="F465" s="3" t="s">
        <v>4120</v>
      </c>
      <c r="G465" s="3" t="s">
        <v>4108</v>
      </c>
    </row>
    <row r="466" spans="1:7" x14ac:dyDescent="0.3">
      <c r="A466" s="3" t="s">
        <v>1596</v>
      </c>
      <c r="B466" s="3" t="s">
        <v>4578</v>
      </c>
      <c r="C466" s="4">
        <v>46254</v>
      </c>
      <c r="D466" s="3">
        <v>5</v>
      </c>
      <c r="E466" s="3">
        <v>10</v>
      </c>
      <c r="F466" s="3" t="s">
        <v>4120</v>
      </c>
      <c r="G466" s="3" t="s">
        <v>4108</v>
      </c>
    </row>
    <row r="467" spans="1:7" x14ac:dyDescent="0.3">
      <c r="A467" s="3" t="s">
        <v>1597</v>
      </c>
      <c r="B467" s="3" t="s">
        <v>4579</v>
      </c>
      <c r="C467" s="4">
        <v>46248</v>
      </c>
      <c r="D467" s="3">
        <v>4</v>
      </c>
      <c r="E467" s="3">
        <v>7</v>
      </c>
      <c r="F467" s="3" t="s">
        <v>4120</v>
      </c>
      <c r="G467" s="3" t="s">
        <v>4108</v>
      </c>
    </row>
    <row r="468" spans="1:7" x14ac:dyDescent="0.3">
      <c r="A468" s="3" t="s">
        <v>1598</v>
      </c>
      <c r="B468" s="3" t="s">
        <v>4580</v>
      </c>
      <c r="C468" s="4">
        <v>46246</v>
      </c>
      <c r="D468" s="3">
        <v>5</v>
      </c>
      <c r="E468" s="3">
        <v>9</v>
      </c>
      <c r="F468" s="3" t="s">
        <v>4120</v>
      </c>
      <c r="G468" s="3" t="s">
        <v>4108</v>
      </c>
    </row>
    <row r="469" spans="1:7" x14ac:dyDescent="0.3">
      <c r="A469" s="3" t="s">
        <v>1601</v>
      </c>
      <c r="B469" s="3" t="s">
        <v>4581</v>
      </c>
      <c r="C469" s="4">
        <v>46251</v>
      </c>
      <c r="D469" s="3">
        <v>3</v>
      </c>
      <c r="E469" s="3">
        <v>7</v>
      </c>
      <c r="F469" s="3" t="s">
        <v>1725</v>
      </c>
      <c r="G469" s="3" t="s">
        <v>4108</v>
      </c>
    </row>
    <row r="470" spans="1:7" x14ac:dyDescent="0.3">
      <c r="A470" s="3" t="s">
        <v>1603</v>
      </c>
      <c r="B470" s="3" t="s">
        <v>4582</v>
      </c>
      <c r="C470" s="4">
        <v>46264</v>
      </c>
      <c r="D470" s="3">
        <v>3</v>
      </c>
      <c r="E470" s="3">
        <v>6</v>
      </c>
      <c r="F470" s="3" t="s">
        <v>4107</v>
      </c>
      <c r="G470" s="3" t="s">
        <v>4121</v>
      </c>
    </row>
    <row r="471" spans="1:7" x14ac:dyDescent="0.3">
      <c r="A471" s="3" t="s">
        <v>1605</v>
      </c>
      <c r="B471" s="3" t="s">
        <v>4583</v>
      </c>
      <c r="C471" s="4">
        <v>46243</v>
      </c>
      <c r="D471" s="3">
        <v>2</v>
      </c>
      <c r="E471" s="3">
        <v>5</v>
      </c>
      <c r="F471" s="3" t="s">
        <v>1727</v>
      </c>
      <c r="G471" s="3" t="s">
        <v>4121</v>
      </c>
    </row>
    <row r="472" spans="1:7" x14ac:dyDescent="0.3">
      <c r="A472" s="3" t="s">
        <v>1609</v>
      </c>
      <c r="B472" s="3" t="s">
        <v>4584</v>
      </c>
      <c r="C472" s="4">
        <v>46262</v>
      </c>
      <c r="D472" s="3">
        <v>4</v>
      </c>
      <c r="E472" s="3">
        <v>8</v>
      </c>
      <c r="F472" s="3" t="s">
        <v>4107</v>
      </c>
      <c r="G472" s="3" t="s">
        <v>4108</v>
      </c>
    </row>
    <row r="473" spans="1:7" x14ac:dyDescent="0.3">
      <c r="A473" s="3" t="s">
        <v>1612</v>
      </c>
      <c r="B473" s="3" t="s">
        <v>4585</v>
      </c>
      <c r="C473" s="4">
        <v>46264</v>
      </c>
      <c r="D473" s="3">
        <v>4</v>
      </c>
      <c r="E473" s="3">
        <v>10</v>
      </c>
      <c r="F473" s="3" t="s">
        <v>1725</v>
      </c>
      <c r="G473" s="3" t="s">
        <v>4108</v>
      </c>
    </row>
    <row r="474" spans="1:7" x14ac:dyDescent="0.3">
      <c r="A474" s="3" t="s">
        <v>1617</v>
      </c>
      <c r="B474" s="3" t="s">
        <v>4586</v>
      </c>
      <c r="C474" s="4">
        <v>46244</v>
      </c>
      <c r="D474" s="3">
        <v>4</v>
      </c>
      <c r="E474" s="3">
        <v>9</v>
      </c>
      <c r="F474" s="3" t="s">
        <v>4120</v>
      </c>
      <c r="G474" s="3" t="s">
        <v>4108</v>
      </c>
    </row>
    <row r="475" spans="1:7" x14ac:dyDescent="0.3">
      <c r="A475" s="3" t="s">
        <v>1619</v>
      </c>
      <c r="B475" s="3" t="s">
        <v>4587</v>
      </c>
      <c r="C475" s="4">
        <v>46255</v>
      </c>
      <c r="D475" s="3">
        <v>5</v>
      </c>
      <c r="E475" s="3">
        <v>10</v>
      </c>
      <c r="F475" s="3" t="s">
        <v>1727</v>
      </c>
      <c r="G475" s="3" t="s">
        <v>4108</v>
      </c>
    </row>
    <row r="476" spans="1:7" x14ac:dyDescent="0.3">
      <c r="A476" s="3" t="s">
        <v>1623</v>
      </c>
      <c r="B476" s="3" t="s">
        <v>4588</v>
      </c>
      <c r="C476" s="4">
        <v>46262</v>
      </c>
      <c r="D476" s="3">
        <v>4</v>
      </c>
      <c r="E476" s="3">
        <v>9</v>
      </c>
      <c r="F476" s="3" t="s">
        <v>1725</v>
      </c>
      <c r="G476" s="3" t="s">
        <v>4108</v>
      </c>
    </row>
    <row r="477" spans="1:7" x14ac:dyDescent="0.3">
      <c r="A477" s="3" t="s">
        <v>1626</v>
      </c>
      <c r="B477" s="3" t="s">
        <v>4589</v>
      </c>
      <c r="C477" s="4">
        <v>46279</v>
      </c>
      <c r="D477" s="3">
        <v>3</v>
      </c>
      <c r="E477" s="3">
        <v>6</v>
      </c>
      <c r="F477" s="3" t="s">
        <v>1727</v>
      </c>
      <c r="G477" s="3" t="s">
        <v>4166</v>
      </c>
    </row>
    <row r="478" spans="1:7" x14ac:dyDescent="0.3">
      <c r="A478" s="3" t="s">
        <v>1627</v>
      </c>
      <c r="B478" s="3" t="s">
        <v>4590</v>
      </c>
      <c r="C478" s="4">
        <v>46243</v>
      </c>
      <c r="D478" s="3">
        <v>4</v>
      </c>
      <c r="E478" s="3">
        <v>8</v>
      </c>
      <c r="F478" s="3" t="s">
        <v>1727</v>
      </c>
      <c r="G478" s="3" t="s">
        <v>4108</v>
      </c>
    </row>
    <row r="479" spans="1:7" x14ac:dyDescent="0.3">
      <c r="A479" s="3" t="s">
        <v>1628</v>
      </c>
      <c r="B479" s="3" t="s">
        <v>4591</v>
      </c>
      <c r="C479" s="4">
        <v>46268</v>
      </c>
      <c r="D479" s="3">
        <v>3</v>
      </c>
      <c r="E479" s="3">
        <v>6</v>
      </c>
      <c r="F479" s="3" t="s">
        <v>1727</v>
      </c>
      <c r="G479" s="3" t="s">
        <v>4108</v>
      </c>
    </row>
    <row r="480" spans="1:7" x14ac:dyDescent="0.3">
      <c r="A480" s="3" t="s">
        <v>1629</v>
      </c>
      <c r="B480" s="3" t="s">
        <v>4592</v>
      </c>
      <c r="C480" s="4">
        <v>46254</v>
      </c>
      <c r="D480" s="3">
        <v>5</v>
      </c>
      <c r="E480" s="3">
        <v>9</v>
      </c>
      <c r="F480" s="3" t="s">
        <v>4120</v>
      </c>
      <c r="G480" s="3" t="s">
        <v>4108</v>
      </c>
    </row>
    <row r="481" spans="1:7" x14ac:dyDescent="0.3">
      <c r="A481" s="3" t="s">
        <v>1632</v>
      </c>
      <c r="B481" s="3" t="s">
        <v>4593</v>
      </c>
      <c r="C481" s="4">
        <v>46247</v>
      </c>
      <c r="D481" s="3">
        <v>3</v>
      </c>
      <c r="E481" s="3">
        <v>6</v>
      </c>
      <c r="F481" s="3" t="s">
        <v>1725</v>
      </c>
      <c r="G481" s="3" t="s">
        <v>4166</v>
      </c>
    </row>
    <row r="482" spans="1:7" x14ac:dyDescent="0.3">
      <c r="A482" s="3" t="s">
        <v>1633</v>
      </c>
      <c r="B482" s="3" t="s">
        <v>4594</v>
      </c>
      <c r="C482" s="4">
        <v>46279</v>
      </c>
      <c r="D482" s="3">
        <v>4</v>
      </c>
      <c r="E482" s="3">
        <v>8</v>
      </c>
      <c r="F482" s="3" t="s">
        <v>4120</v>
      </c>
      <c r="G482" s="3" t="s">
        <v>4108</v>
      </c>
    </row>
    <row r="483" spans="1:7" x14ac:dyDescent="0.3">
      <c r="A483" s="3" t="s">
        <v>1639</v>
      </c>
      <c r="B483" s="3" t="s">
        <v>4595</v>
      </c>
      <c r="C483" s="4">
        <v>46272</v>
      </c>
      <c r="D483" s="3">
        <v>2</v>
      </c>
      <c r="E483" s="3">
        <v>4</v>
      </c>
      <c r="F483" s="3" t="s">
        <v>4120</v>
      </c>
      <c r="G483" s="3" t="s">
        <v>4166</v>
      </c>
    </row>
    <row r="484" spans="1:7" x14ac:dyDescent="0.3">
      <c r="A484" s="3" t="s">
        <v>1641</v>
      </c>
      <c r="B484" s="3" t="s">
        <v>4596</v>
      </c>
      <c r="C484" s="4">
        <v>46275</v>
      </c>
      <c r="D484" s="3">
        <v>4</v>
      </c>
      <c r="E484" s="3">
        <v>8</v>
      </c>
      <c r="F484" s="3" t="s">
        <v>4120</v>
      </c>
      <c r="G484" s="3" t="s">
        <v>4108</v>
      </c>
    </row>
    <row r="485" spans="1:7" x14ac:dyDescent="0.3">
      <c r="A485" s="3" t="s">
        <v>1643</v>
      </c>
      <c r="B485" s="3" t="s">
        <v>4597</v>
      </c>
      <c r="C485" s="4">
        <v>46256</v>
      </c>
      <c r="D485" s="3">
        <v>5</v>
      </c>
      <c r="E485" s="3">
        <v>10</v>
      </c>
      <c r="F485" s="3" t="s">
        <v>4120</v>
      </c>
      <c r="G485" s="3" t="s">
        <v>4108</v>
      </c>
    </row>
    <row r="486" spans="1:7" x14ac:dyDescent="0.3">
      <c r="A486" s="3" t="s">
        <v>1646</v>
      </c>
      <c r="B486" s="3" t="s">
        <v>4598</v>
      </c>
      <c r="C486" s="4">
        <v>46263</v>
      </c>
      <c r="D486" s="3">
        <v>4</v>
      </c>
      <c r="E486" s="3">
        <v>7</v>
      </c>
      <c r="F486" s="3" t="s">
        <v>4107</v>
      </c>
      <c r="G486" s="3" t="s">
        <v>4108</v>
      </c>
    </row>
    <row r="487" spans="1:7" x14ac:dyDescent="0.3">
      <c r="A487" s="3" t="s">
        <v>1648</v>
      </c>
      <c r="B487" s="3" t="s">
        <v>4599</v>
      </c>
      <c r="C487" s="4">
        <v>46295</v>
      </c>
      <c r="D487" s="3">
        <v>4</v>
      </c>
      <c r="E487" s="3">
        <v>8</v>
      </c>
      <c r="F487" s="3" t="s">
        <v>4120</v>
      </c>
      <c r="G487" s="3" t="s">
        <v>4108</v>
      </c>
    </row>
    <row r="488" spans="1:7" x14ac:dyDescent="0.3">
      <c r="A488" s="3" t="s">
        <v>1649</v>
      </c>
      <c r="B488" s="3" t="s">
        <v>4600</v>
      </c>
      <c r="C488" s="4">
        <v>46289</v>
      </c>
      <c r="D488" s="3">
        <v>5</v>
      </c>
      <c r="E488" s="3">
        <v>10</v>
      </c>
      <c r="F488" s="3" t="s">
        <v>1725</v>
      </c>
      <c r="G488" s="3" t="s">
        <v>4108</v>
      </c>
    </row>
    <row r="489" spans="1:7" x14ac:dyDescent="0.3">
      <c r="A489" s="3" t="s">
        <v>1657</v>
      </c>
      <c r="B489" s="3" t="s">
        <v>4601</v>
      </c>
      <c r="C489" s="4">
        <v>46311</v>
      </c>
      <c r="D489" s="3">
        <v>3</v>
      </c>
      <c r="E489" s="3">
        <v>6</v>
      </c>
      <c r="F489" s="3" t="s">
        <v>1727</v>
      </c>
      <c r="G489" s="3" t="s">
        <v>4163</v>
      </c>
    </row>
    <row r="490" spans="1:7" x14ac:dyDescent="0.3">
      <c r="A490" s="3" t="s">
        <v>1659</v>
      </c>
      <c r="B490" s="3" t="s">
        <v>4602</v>
      </c>
      <c r="C490" s="4">
        <v>46304</v>
      </c>
      <c r="D490" s="3">
        <v>4</v>
      </c>
      <c r="E490" s="3">
        <v>7</v>
      </c>
      <c r="F490" s="3" t="s">
        <v>1725</v>
      </c>
      <c r="G490" s="3" t="s">
        <v>4108</v>
      </c>
    </row>
    <row r="491" spans="1:7" x14ac:dyDescent="0.3">
      <c r="A491" s="3" t="s">
        <v>1662</v>
      </c>
      <c r="B491" s="3" t="s">
        <v>4603</v>
      </c>
      <c r="C491" s="4">
        <v>46289</v>
      </c>
      <c r="D491" s="3">
        <v>5</v>
      </c>
      <c r="E491" s="3">
        <v>10</v>
      </c>
      <c r="F491" s="3" t="s">
        <v>1725</v>
      </c>
      <c r="G491" s="3" t="s">
        <v>4108</v>
      </c>
    </row>
    <row r="492" spans="1:7" x14ac:dyDescent="0.3">
      <c r="A492" s="3" t="s">
        <v>1667</v>
      </c>
      <c r="B492" s="3" t="s">
        <v>4604</v>
      </c>
      <c r="C492" s="4">
        <v>46279</v>
      </c>
      <c r="D492" s="3">
        <v>1</v>
      </c>
      <c r="E492" s="3">
        <v>1</v>
      </c>
      <c r="F492" s="3" t="s">
        <v>4120</v>
      </c>
      <c r="G492" s="3" t="s">
        <v>4121</v>
      </c>
    </row>
    <row r="493" spans="1:7" x14ac:dyDescent="0.3">
      <c r="A493" s="3" t="s">
        <v>1670</v>
      </c>
      <c r="B493" s="3" t="s">
        <v>4605</v>
      </c>
      <c r="C493" s="4">
        <v>46290</v>
      </c>
      <c r="D493" s="3">
        <v>4</v>
      </c>
      <c r="E493" s="3">
        <v>10</v>
      </c>
      <c r="F493" s="3" t="s">
        <v>1725</v>
      </c>
      <c r="G493" s="3" t="s">
        <v>4108</v>
      </c>
    </row>
    <row r="494" spans="1:7" x14ac:dyDescent="0.3">
      <c r="A494" s="3" t="s">
        <v>1672</v>
      </c>
      <c r="B494" s="3" t="s">
        <v>4606</v>
      </c>
      <c r="C494" s="4">
        <v>46284</v>
      </c>
      <c r="D494" s="3">
        <v>4</v>
      </c>
      <c r="E494" s="3">
        <v>7</v>
      </c>
      <c r="F494" s="3" t="s">
        <v>1725</v>
      </c>
      <c r="G494" s="3" t="s">
        <v>4108</v>
      </c>
    </row>
    <row r="495" spans="1:7" x14ac:dyDescent="0.3">
      <c r="A495" s="3" t="s">
        <v>1676</v>
      </c>
      <c r="B495" s="3" t="s">
        <v>4607</v>
      </c>
      <c r="C495" s="4">
        <v>46298</v>
      </c>
      <c r="D495" s="3">
        <v>3</v>
      </c>
      <c r="E495" s="3">
        <v>5</v>
      </c>
      <c r="F495" s="3" t="s">
        <v>1727</v>
      </c>
      <c r="G495" s="3" t="s">
        <v>4142</v>
      </c>
    </row>
    <row r="496" spans="1:7" x14ac:dyDescent="0.3">
      <c r="A496" s="3" t="s">
        <v>1677</v>
      </c>
      <c r="B496" s="3" t="s">
        <v>4608</v>
      </c>
      <c r="C496" s="4">
        <v>46288</v>
      </c>
      <c r="D496" s="3">
        <v>5</v>
      </c>
      <c r="E496" s="3">
        <v>9</v>
      </c>
      <c r="F496" s="3" t="s">
        <v>1725</v>
      </c>
      <c r="G496" s="3" t="s">
        <v>4108</v>
      </c>
    </row>
    <row r="497" spans="1:7" x14ac:dyDescent="0.3">
      <c r="A497" s="3" t="s">
        <v>1678</v>
      </c>
      <c r="B497" s="3" t="s">
        <v>4609</v>
      </c>
      <c r="C497" s="4">
        <v>46304</v>
      </c>
      <c r="D497" s="3">
        <v>3</v>
      </c>
      <c r="E497" s="3">
        <v>6</v>
      </c>
      <c r="F497" s="3" t="s">
        <v>4120</v>
      </c>
      <c r="G497" s="3" t="s">
        <v>4142</v>
      </c>
    </row>
    <row r="498" spans="1:7" x14ac:dyDescent="0.3">
      <c r="A498" s="3" t="s">
        <v>1682</v>
      </c>
      <c r="B498" s="3" t="s">
        <v>4610</v>
      </c>
      <c r="C498" s="4">
        <v>46306</v>
      </c>
      <c r="D498" s="3">
        <v>5</v>
      </c>
      <c r="E498" s="3">
        <v>10</v>
      </c>
      <c r="F498" s="3" t="s">
        <v>4107</v>
      </c>
      <c r="G498" s="3" t="s">
        <v>4108</v>
      </c>
    </row>
    <row r="499" spans="1:7" x14ac:dyDescent="0.3">
      <c r="A499" s="3" t="s">
        <v>1685</v>
      </c>
      <c r="B499" s="3" t="s">
        <v>4611</v>
      </c>
      <c r="C499" s="4">
        <v>46313</v>
      </c>
      <c r="D499" s="3">
        <v>3</v>
      </c>
      <c r="E499" s="3">
        <v>5</v>
      </c>
      <c r="F499" s="3" t="s">
        <v>4120</v>
      </c>
      <c r="G499" s="3" t="s">
        <v>4166</v>
      </c>
    </row>
    <row r="500" spans="1:7" x14ac:dyDescent="0.3">
      <c r="A500" s="3" t="s">
        <v>1687</v>
      </c>
      <c r="B500" s="3" t="s">
        <v>4612</v>
      </c>
      <c r="C500" s="4">
        <v>46305</v>
      </c>
      <c r="D500" s="3">
        <v>5</v>
      </c>
      <c r="E500" s="3">
        <v>9</v>
      </c>
      <c r="F500" s="3" t="s">
        <v>1727</v>
      </c>
      <c r="G500" s="3" t="s">
        <v>4108</v>
      </c>
    </row>
    <row r="501" spans="1:7" x14ac:dyDescent="0.3">
      <c r="A501" s="3" t="s">
        <v>1689</v>
      </c>
      <c r="B501" s="3" t="s">
        <v>4613</v>
      </c>
      <c r="C501" s="4">
        <v>46290</v>
      </c>
      <c r="D501" s="3">
        <v>5</v>
      </c>
      <c r="E501" s="3">
        <v>10</v>
      </c>
      <c r="F501" s="3" t="s">
        <v>1727</v>
      </c>
      <c r="G501" s="3" t="s">
        <v>4108</v>
      </c>
    </row>
    <row r="502" spans="1:7" x14ac:dyDescent="0.3">
      <c r="A502" s="3" t="s">
        <v>1691</v>
      </c>
      <c r="B502" s="3" t="s">
        <v>4614</v>
      </c>
      <c r="C502" s="4">
        <v>46313</v>
      </c>
      <c r="D502" s="3">
        <v>5</v>
      </c>
      <c r="E502" s="3">
        <v>10</v>
      </c>
      <c r="F502" s="3" t="s">
        <v>1725</v>
      </c>
      <c r="G502" s="3" t="s">
        <v>4108</v>
      </c>
    </row>
    <row r="503" spans="1:7" x14ac:dyDescent="0.3">
      <c r="A503" s="3" t="s">
        <v>1697</v>
      </c>
      <c r="B503" s="3" t="s">
        <v>4615</v>
      </c>
      <c r="C503" s="4">
        <v>46335</v>
      </c>
      <c r="D503" s="3">
        <v>5</v>
      </c>
      <c r="E503" s="3">
        <v>10</v>
      </c>
      <c r="F503" s="3" t="s">
        <v>1725</v>
      </c>
      <c r="G503" s="3" t="s">
        <v>4108</v>
      </c>
    </row>
    <row r="504" spans="1:7" x14ac:dyDescent="0.3">
      <c r="A504" s="3" t="s">
        <v>1703</v>
      </c>
      <c r="B504" s="3" t="s">
        <v>4616</v>
      </c>
      <c r="C504" s="4">
        <v>46294</v>
      </c>
      <c r="D504" s="3">
        <v>4</v>
      </c>
      <c r="E504" s="3">
        <v>8</v>
      </c>
      <c r="F504" s="3" t="s">
        <v>1727</v>
      </c>
      <c r="G504" s="3" t="s">
        <v>4108</v>
      </c>
    </row>
    <row r="505" spans="1:7" x14ac:dyDescent="0.3">
      <c r="A505" s="3" t="s">
        <v>1708</v>
      </c>
      <c r="B505" s="3" t="s">
        <v>4617</v>
      </c>
      <c r="C505" s="4">
        <v>46317</v>
      </c>
      <c r="D505" s="3">
        <v>3</v>
      </c>
      <c r="E505" s="3">
        <v>6</v>
      </c>
      <c r="F505" s="3" t="s">
        <v>4120</v>
      </c>
      <c r="G505" s="3" t="s">
        <v>4111</v>
      </c>
    </row>
    <row r="506" spans="1:7" x14ac:dyDescent="0.3">
      <c r="A506" s="3" t="s">
        <v>1709</v>
      </c>
      <c r="B506" s="3" t="s">
        <v>4618</v>
      </c>
      <c r="C506" s="4">
        <v>46313</v>
      </c>
      <c r="D506" s="3">
        <v>4</v>
      </c>
      <c r="E506" s="3">
        <v>8</v>
      </c>
      <c r="F506" s="3" t="s">
        <v>4107</v>
      </c>
      <c r="G506" s="3" t="s">
        <v>4108</v>
      </c>
    </row>
    <row r="507" spans="1:7" x14ac:dyDescent="0.3">
      <c r="A507" s="3" t="s">
        <v>1713</v>
      </c>
      <c r="B507" s="3" t="s">
        <v>4619</v>
      </c>
      <c r="C507" s="4">
        <v>46326</v>
      </c>
      <c r="D507" s="3">
        <v>4</v>
      </c>
      <c r="E507" s="3">
        <v>10</v>
      </c>
      <c r="F507" s="3" t="s">
        <v>1725</v>
      </c>
      <c r="G507" s="3" t="s">
        <v>4108</v>
      </c>
    </row>
  </sheetData>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6"/>
  <sheetViews>
    <sheetView workbookViewId="0">
      <pane ySplit="1" topLeftCell="A2" activePane="bottomLeft" state="frozen"/>
      <selection pane="bottomLeft"/>
    </sheetView>
  </sheetViews>
  <sheetFormatPr defaultRowHeight="14.4" x14ac:dyDescent="0.3"/>
  <cols>
    <col min="1" max="1" width="15" customWidth="1"/>
    <col min="2" max="2" width="30" customWidth="1"/>
    <col min="3" max="3" width="110" customWidth="1"/>
  </cols>
  <sheetData>
    <row r="1" spans="1:3" ht="30" customHeight="1" x14ac:dyDescent="0.3">
      <c r="A1" s="1" t="s">
        <v>4620</v>
      </c>
      <c r="B1" s="1" t="s">
        <v>4621</v>
      </c>
      <c r="C1" s="1" t="s">
        <v>4622</v>
      </c>
    </row>
    <row r="2" spans="1:3" x14ac:dyDescent="0.3">
      <c r="A2" s="2" t="s">
        <v>4623</v>
      </c>
      <c r="B2" s="2" t="s">
        <v>0</v>
      </c>
      <c r="C2" s="2" t="s">
        <v>4624</v>
      </c>
    </row>
    <row r="3" spans="1:3" x14ac:dyDescent="0.3">
      <c r="A3" s="2" t="s">
        <v>4623</v>
      </c>
      <c r="B3" s="2" t="s">
        <v>1</v>
      </c>
      <c r="C3" s="2" t="s">
        <v>4625</v>
      </c>
    </row>
    <row r="4" spans="1:3" x14ac:dyDescent="0.3">
      <c r="A4" s="2" t="s">
        <v>4623</v>
      </c>
      <c r="B4" s="2" t="s">
        <v>2</v>
      </c>
      <c r="C4" s="2" t="s">
        <v>4626</v>
      </c>
    </row>
    <row r="5" spans="1:3" x14ac:dyDescent="0.3">
      <c r="A5" s="2" t="s">
        <v>4623</v>
      </c>
      <c r="B5" s="2" t="s">
        <v>3</v>
      </c>
      <c r="C5" s="2" t="s">
        <v>4627</v>
      </c>
    </row>
    <row r="6" spans="1:3" x14ac:dyDescent="0.3">
      <c r="A6" s="2" t="s">
        <v>4623</v>
      </c>
      <c r="B6" s="2" t="s">
        <v>4</v>
      </c>
      <c r="C6" s="2" t="s">
        <v>4628</v>
      </c>
    </row>
    <row r="7" spans="1:3" x14ac:dyDescent="0.3">
      <c r="A7" s="2" t="s">
        <v>4623</v>
      </c>
      <c r="B7" s="2" t="s">
        <v>5</v>
      </c>
      <c r="C7" s="2" t="s">
        <v>4629</v>
      </c>
    </row>
    <row r="8" spans="1:3" x14ac:dyDescent="0.3">
      <c r="A8" s="2" t="s">
        <v>4623</v>
      </c>
      <c r="B8" s="2" t="s">
        <v>7</v>
      </c>
      <c r="C8" s="2" t="s">
        <v>4630</v>
      </c>
    </row>
    <row r="9" spans="1:3" x14ac:dyDescent="0.3">
      <c r="A9" s="2" t="s">
        <v>4623</v>
      </c>
      <c r="B9" s="2" t="s">
        <v>11</v>
      </c>
      <c r="C9" s="2" t="s">
        <v>4631</v>
      </c>
    </row>
    <row r="10" spans="1:3" x14ac:dyDescent="0.3">
      <c r="A10" s="2" t="s">
        <v>4632</v>
      </c>
      <c r="B10" s="2" t="s">
        <v>2</v>
      </c>
      <c r="C10" s="2" t="s">
        <v>4633</v>
      </c>
    </row>
    <row r="11" spans="1:3" x14ac:dyDescent="0.3">
      <c r="A11" s="2" t="s">
        <v>4634</v>
      </c>
      <c r="B11" s="2" t="s">
        <v>4</v>
      </c>
      <c r="C11" s="2" t="s">
        <v>4633</v>
      </c>
    </row>
    <row r="12" spans="1:3" x14ac:dyDescent="0.3">
      <c r="A12" s="2" t="s">
        <v>4635</v>
      </c>
      <c r="B12" s="2" t="s">
        <v>3</v>
      </c>
      <c r="C12" s="2" t="s">
        <v>4636</v>
      </c>
    </row>
    <row r="13" spans="1:3" x14ac:dyDescent="0.3">
      <c r="A13" s="2" t="s">
        <v>4637</v>
      </c>
      <c r="B13" s="2" t="s">
        <v>5</v>
      </c>
      <c r="C13" s="2" t="s">
        <v>4638</v>
      </c>
    </row>
    <row r="14" spans="1:3" x14ac:dyDescent="0.3">
      <c r="A14" s="2" t="s">
        <v>4639</v>
      </c>
      <c r="B14" s="2" t="s">
        <v>0</v>
      </c>
      <c r="C14" s="2" t="s">
        <v>4640</v>
      </c>
    </row>
    <row r="15" spans="1:3" x14ac:dyDescent="0.3">
      <c r="A15" s="2" t="s">
        <v>4641</v>
      </c>
      <c r="B15" s="2" t="s">
        <v>4642</v>
      </c>
      <c r="C15" s="2" t="s">
        <v>4643</v>
      </c>
    </row>
    <row r="16" spans="1:3" x14ac:dyDescent="0.3">
      <c r="A16" s="2" t="s">
        <v>4641</v>
      </c>
      <c r="B16" s="2" t="s">
        <v>4644</v>
      </c>
      <c r="C16" s="2" t="e">
        <f ca="1">_xludf.XLOOKUP(#REF!,#REF!,#REF!,"Not found")</f>
        <v>#NAME?</v>
      </c>
    </row>
  </sheetData>
  <autoFilter ref="A1:C16" xr:uid="{00000000-0009-0000-0000-000006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Pivot 1</vt:lpstr>
      <vt:lpstr>Executive</vt:lpstr>
      <vt:lpstr>Insights</vt:lpstr>
      <vt:lpstr>Key Findings</vt:lpstr>
      <vt:lpstr>Sales</vt:lpstr>
      <vt:lpstr>Customers</vt:lpstr>
      <vt:lpstr>Dealers</vt:lpstr>
      <vt:lpstr>Cars</vt:lpstr>
      <vt:lpstr>Salespersons</vt:lpstr>
      <vt:lpstr>Feedback</vt:lpstr>
      <vt:lpstr>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Radhey Radhey</cp:lastModifiedBy>
  <dcterms:created xsi:type="dcterms:W3CDTF">2026-10-07T17:55:15Z</dcterms:created>
  <dcterms:modified xsi:type="dcterms:W3CDTF">2026-10-10T10:51:54Z</dcterms:modified>
</cp:coreProperties>
</file>