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981\Downloads\"/>
    </mc:Choice>
  </mc:AlternateContent>
  <xr:revisionPtr revIDLastSave="0" documentId="13_ncr:1_{D5670081-CEBA-499C-A555-382F8E2E00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_Table" sheetId="5" r:id="rId1"/>
    <sheet name="Sportsmen" sheetId="1" r:id="rId2"/>
    <sheet name="Location_details_Updated" sheetId="4" r:id="rId3"/>
    <sheet name="Location_details" sheetId="2" state="hidden" r:id="rId4"/>
    <sheet name="Sports_details" sheetId="3" r:id="rId5"/>
  </sheets>
  <definedNames>
    <definedName name="ExternalData_1" localSheetId="2" hidden="1">Location_details_Updated!$B$1:$C$13</definedName>
  </definedNames>
  <calcPr calcId="191029"/>
  <pivotCaches>
    <pivotCache cacheId="108" r:id="rId6"/>
  </pivotCaches>
</workbook>
</file>

<file path=xl/calcChain.xml><?xml version="1.0" encoding="utf-8"?>
<calcChain xmlns="http://schemas.openxmlformats.org/spreadsheetml/2006/main">
  <c r="Z6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N2" i="1" s="1"/>
  <c r="M3" i="1"/>
  <c r="N3" i="1" s="1"/>
  <c r="M4" i="1"/>
  <c r="M5" i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N39" i="1" s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N4" i="1"/>
  <c r="N5" i="1"/>
  <c r="N6" i="1"/>
  <c r="N12" i="1"/>
  <c r="N21" i="1"/>
  <c r="N29" i="1"/>
  <c r="N32" i="1"/>
  <c r="N37" i="1"/>
  <c r="N40" i="1"/>
  <c r="N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8F693-3AA8-46B5-9B05-584649CC3248}" keepAlive="1" name="Query - Location_details" description="Connection to the 'Location_details' query in the workbook." type="5" refreshedVersion="8" background="1" saveData="1">
    <dbPr connection="Provider=Microsoft.Mashup.OleDb.1;Data Source=$Workbook$;Location=Location_details;Extended Properties=&quot;&quot;" command="SELECT * FROM [Location_details]"/>
  </connection>
</connections>
</file>

<file path=xl/sharedStrings.xml><?xml version="1.0" encoding="utf-8"?>
<sst xmlns="http://schemas.openxmlformats.org/spreadsheetml/2006/main" count="792" uniqueCount="322">
  <si>
    <t>MEMBER ID</t>
  </si>
  <si>
    <t>FULL NAME</t>
  </si>
  <si>
    <t>PREFIX</t>
  </si>
  <si>
    <t>FIRSTNAME</t>
  </si>
  <si>
    <t>MIDDLENAME</t>
  </si>
  <si>
    <t>LASTNAME</t>
  </si>
  <si>
    <t>BIRTHDATE</t>
  </si>
  <si>
    <t>ZODIAC</t>
  </si>
  <si>
    <t>GENDER</t>
  </si>
  <si>
    <t>COUNTRYCODE</t>
  </si>
  <si>
    <t>COUNTRY NAME</t>
  </si>
  <si>
    <t>LANGUAGE</t>
  </si>
  <si>
    <t>EMAIL</t>
  </si>
  <si>
    <t>WEIGHT</t>
  </si>
  <si>
    <t>BLOODTYPE</t>
  </si>
  <si>
    <t>SPORT LOCATION</t>
  </si>
  <si>
    <t>SPORTS</t>
  </si>
  <si>
    <t>SALARY</t>
  </si>
  <si>
    <t>Ms.</t>
  </si>
  <si>
    <t>Annie</t>
  </si>
  <si>
    <t>Abbott</t>
  </si>
  <si>
    <t>Libra</t>
  </si>
  <si>
    <t>Female</t>
  </si>
  <si>
    <t>US</t>
  </si>
  <si>
    <t>A−</t>
  </si>
  <si>
    <t>Cycling Track</t>
  </si>
  <si>
    <t>80.73 k</t>
  </si>
  <si>
    <t>Aurelie</t>
  </si>
  <si>
    <t>Liesuchke</t>
  </si>
  <si>
    <t>Aquarius</t>
  </si>
  <si>
    <t>O−</t>
  </si>
  <si>
    <t>Boxing</t>
  </si>
  <si>
    <t>87.47 k</t>
  </si>
  <si>
    <t>Sr.</t>
  </si>
  <si>
    <t>Tomas</t>
  </si>
  <si>
    <t>Ferreira</t>
  </si>
  <si>
    <t>Filho</t>
  </si>
  <si>
    <t>Cancer</t>
  </si>
  <si>
    <t>Male</t>
  </si>
  <si>
    <t>BR</t>
  </si>
  <si>
    <t>Football</t>
  </si>
  <si>
    <t>64.72 k</t>
  </si>
  <si>
    <t>Darby</t>
  </si>
  <si>
    <t>Cruickshank</t>
  </si>
  <si>
    <t>Taurus</t>
  </si>
  <si>
    <t>Alpine Skiing</t>
  </si>
  <si>
    <t>110.8 k</t>
  </si>
  <si>
    <t>Dr.</t>
  </si>
  <si>
    <t>Jaydon</t>
  </si>
  <si>
    <t>Borer</t>
  </si>
  <si>
    <t>B−</t>
  </si>
  <si>
    <t>Water Polo</t>
  </si>
  <si>
    <t>56.92 k</t>
  </si>
  <si>
    <t>Mr.</t>
  </si>
  <si>
    <t>Moriah</t>
  </si>
  <si>
    <t>Lynch</t>
  </si>
  <si>
    <t>Sagittarius</t>
  </si>
  <si>
    <t>Fencing</t>
  </si>
  <si>
    <t>51.13 k</t>
  </si>
  <si>
    <t>Amiya</t>
  </si>
  <si>
    <t>Eichmann</t>
  </si>
  <si>
    <t>Leo</t>
  </si>
  <si>
    <t>Cycling Road</t>
  </si>
  <si>
    <t>65.47 k</t>
  </si>
  <si>
    <t>Pierce</t>
  </si>
  <si>
    <t>Rau</t>
  </si>
  <si>
    <t>A+</t>
  </si>
  <si>
    <t>Curling</t>
  </si>
  <si>
    <t>109.9 k</t>
  </si>
  <si>
    <t>Amelia</t>
  </si>
  <si>
    <t>Stevens</t>
  </si>
  <si>
    <t>GB</t>
  </si>
  <si>
    <t>Shooting</t>
  </si>
  <si>
    <t>60.06 k</t>
  </si>
  <si>
    <t>Toby</t>
  </si>
  <si>
    <t>Simpson</t>
  </si>
  <si>
    <t>O+</t>
  </si>
  <si>
    <t>32.76 k</t>
  </si>
  <si>
    <t>Sir</t>
  </si>
  <si>
    <t>Ethan</t>
  </si>
  <si>
    <t>Murphy</t>
  </si>
  <si>
    <t>Scorpio</t>
  </si>
  <si>
    <t>Freestyle Skiing</t>
  </si>
  <si>
    <t>99.61 k</t>
  </si>
  <si>
    <t>Mrs.</t>
  </si>
  <si>
    <t>Ashley</t>
  </si>
  <si>
    <t>Wood</t>
  </si>
  <si>
    <t>Archery</t>
  </si>
  <si>
    <t>56.60 k</t>
  </si>
  <si>
    <t>Megan</t>
  </si>
  <si>
    <t>Scott</t>
  </si>
  <si>
    <t>Rugby</t>
  </si>
  <si>
    <t>117.4 k</t>
  </si>
  <si>
    <t>Hr.</t>
  </si>
  <si>
    <t>Helmut</t>
  </si>
  <si>
    <t>Weinhae</t>
  </si>
  <si>
    <t>Virgo</t>
  </si>
  <si>
    <t>DE</t>
  </si>
  <si>
    <t>Canoe Sprint</t>
  </si>
  <si>
    <t>64.86 k</t>
  </si>
  <si>
    <t>Prof.</t>
  </si>
  <si>
    <t>Milena</t>
  </si>
  <si>
    <t>Schotin</t>
  </si>
  <si>
    <t>Pisces</t>
  </si>
  <si>
    <t>Cycling BMX</t>
  </si>
  <si>
    <t>10.24 k</t>
  </si>
  <si>
    <t>Lothar</t>
  </si>
  <si>
    <t>Birnbaum</t>
  </si>
  <si>
    <t>88.76 k</t>
  </si>
  <si>
    <t>Pietro</t>
  </si>
  <si>
    <t>Stolze</t>
  </si>
  <si>
    <t>Handball</t>
  </si>
  <si>
    <t>80.76 k</t>
  </si>
  <si>
    <t>Richard</t>
  </si>
  <si>
    <t>Tlustek</t>
  </si>
  <si>
    <t>Cycling Mountain Bike</t>
  </si>
  <si>
    <t>88.79 k</t>
  </si>
  <si>
    <t>Earnestine</t>
  </si>
  <si>
    <t>Raynor</t>
  </si>
  <si>
    <t>OZ</t>
  </si>
  <si>
    <t>Short Track Speed Skating</t>
  </si>
  <si>
    <t>63.53 k</t>
  </si>
  <si>
    <t>Jason</t>
  </si>
  <si>
    <t>Gaylord</t>
  </si>
  <si>
    <t>Capricorn</t>
  </si>
  <si>
    <t>Basketball</t>
  </si>
  <si>
    <t>46.35 k</t>
  </si>
  <si>
    <t>Kendrick</t>
  </si>
  <si>
    <t>Sauer</t>
  </si>
  <si>
    <t>Triathlon</t>
  </si>
  <si>
    <t>106.8 k</t>
  </si>
  <si>
    <t>Annabell</t>
  </si>
  <si>
    <t>Olson</t>
  </si>
  <si>
    <t>Aries</t>
  </si>
  <si>
    <t>Equestrian / Dressage</t>
  </si>
  <si>
    <t>96.47 k</t>
  </si>
  <si>
    <t>Jena</t>
  </si>
  <si>
    <t>Upton</t>
  </si>
  <si>
    <t>Beach Volleyball</t>
  </si>
  <si>
    <t>16.53 k</t>
  </si>
  <si>
    <t>Shanny</t>
  </si>
  <si>
    <t>Bins</t>
  </si>
  <si>
    <t>Canoe Slalom</t>
  </si>
  <si>
    <t>21.89 k</t>
  </si>
  <si>
    <t>Tia</t>
  </si>
  <si>
    <t>Abshire</t>
  </si>
  <si>
    <t>62.04 k</t>
  </si>
  <si>
    <t>Isabel</t>
  </si>
  <si>
    <t>Runolfsdottir</t>
  </si>
  <si>
    <t>B+</t>
  </si>
  <si>
    <t>89.74 k</t>
  </si>
  <si>
    <t>Barney</t>
  </si>
  <si>
    <t>Wesack</t>
  </si>
  <si>
    <t>AU</t>
  </si>
  <si>
    <t>Volleyball</t>
  </si>
  <si>
    <t>41.04 k</t>
  </si>
  <si>
    <t>Baruch</t>
  </si>
  <si>
    <t>Kade</t>
  </si>
  <si>
    <t>28.46 k</t>
  </si>
  <si>
    <t>Liesbeth</t>
  </si>
  <si>
    <t>Rosemann</t>
  </si>
  <si>
    <t>55.01 k</t>
  </si>
  <si>
    <t>Mme.</t>
  </si>
  <si>
    <t>Valentine</t>
  </si>
  <si>
    <t>Moreau</t>
  </si>
  <si>
    <t>FR</t>
  </si>
  <si>
    <t>Golf</t>
  </si>
  <si>
    <t>69.04 k</t>
  </si>
  <si>
    <t>Paulette</t>
  </si>
  <si>
    <t>Durand</t>
  </si>
  <si>
    <t>86.26 k</t>
  </si>
  <si>
    <t>Laure-Alix</t>
  </si>
  <si>
    <t>Chevalier</t>
  </si>
  <si>
    <t>19.23 k</t>
  </si>
  <si>
    <t>M.</t>
  </si>
  <si>
    <t>Claude</t>
  </si>
  <si>
    <t>Toussaint</t>
  </si>
  <si>
    <t>Diving</t>
  </si>
  <si>
    <t>95.12 k</t>
  </si>
  <si>
    <t>Victor</t>
  </si>
  <si>
    <t>Lenoir</t>
  </si>
  <si>
    <t>62.76 k</t>
  </si>
  <si>
    <t>Arthur</t>
  </si>
  <si>
    <t>Hockey</t>
  </si>
  <si>
    <t>108.4 k</t>
  </si>
  <si>
    <t>Benjamin</t>
  </si>
  <si>
    <t>Lebrun-Brun</t>
  </si>
  <si>
    <t>66.27 k</t>
  </si>
  <si>
    <t>Antoine</t>
  </si>
  <si>
    <t>Maillard</t>
  </si>
  <si>
    <t>Sailing</t>
  </si>
  <si>
    <t>33.97 k</t>
  </si>
  <si>
    <t>Bernard</t>
  </si>
  <si>
    <t>Hoarau-Guyon</t>
  </si>
  <si>
    <t>71.35 k</t>
  </si>
  <si>
    <t>Hidalgo</t>
  </si>
  <si>
    <t>Cantu</t>
  </si>
  <si>
    <t>Tercero</t>
  </si>
  <si>
    <t>AG</t>
  </si>
  <si>
    <t>116.4 k</t>
  </si>
  <si>
    <t>Hadalgo</t>
  </si>
  <si>
    <t>Polanco</t>
  </si>
  <si>
    <t>Gemini</t>
  </si>
  <si>
    <t>114.1 k</t>
  </si>
  <si>
    <t>Sra.</t>
  </si>
  <si>
    <t>Laura</t>
  </si>
  <si>
    <t>Oliviera</t>
  </si>
  <si>
    <t>Athletics</t>
  </si>
  <si>
    <t>79.87 k</t>
  </si>
  <si>
    <t>Ainhoa</t>
  </si>
  <si>
    <t>Garza</t>
  </si>
  <si>
    <t>ES</t>
  </si>
  <si>
    <t>Gymnastics Artistic</t>
  </si>
  <si>
    <t>102.0 k</t>
  </si>
  <si>
    <t>Banda</t>
  </si>
  <si>
    <t>50.66 k</t>
  </si>
  <si>
    <t>Carolota</t>
  </si>
  <si>
    <t>Mateos</t>
  </si>
  <si>
    <t>58.22 k</t>
  </si>
  <si>
    <t>Mw.</t>
  </si>
  <si>
    <t>Elize</t>
  </si>
  <si>
    <t>Prins</t>
  </si>
  <si>
    <t>DU</t>
  </si>
  <si>
    <t>Judo</t>
  </si>
  <si>
    <t>39.94 k</t>
  </si>
  <si>
    <t>dhr.</t>
  </si>
  <si>
    <t>Ryan</t>
  </si>
  <si>
    <t>Pham</t>
  </si>
  <si>
    <t>44.87 k</t>
  </si>
  <si>
    <t>Mw</t>
  </si>
  <si>
    <t>Elise</t>
  </si>
  <si>
    <t>Rotteveel</t>
  </si>
  <si>
    <t>90.48 k</t>
  </si>
  <si>
    <t>Fru.</t>
  </si>
  <si>
    <t>Mirjam</t>
  </si>
  <si>
    <t>Soderberg</t>
  </si>
  <si>
    <t>SV</t>
  </si>
  <si>
    <t>38.97 k</t>
  </si>
  <si>
    <t>H.</t>
  </si>
  <si>
    <t>Berndt</t>
  </si>
  <si>
    <t>Palsson</t>
  </si>
  <si>
    <t>Biathlon</t>
  </si>
  <si>
    <t>35.39 k</t>
  </si>
  <si>
    <t>Adriano</t>
  </si>
  <si>
    <t>Pontes</t>
  </si>
  <si>
    <t>Sobrinho</t>
  </si>
  <si>
    <t>PR</t>
  </si>
  <si>
    <t>Swimming</t>
  </si>
  <si>
    <t>20.53 k</t>
  </si>
  <si>
    <t>English</t>
  </si>
  <si>
    <t>Portuguese</t>
  </si>
  <si>
    <t>German</t>
  </si>
  <si>
    <t>French</t>
  </si>
  <si>
    <t>Spanish</t>
  </si>
  <si>
    <t>Dutch</t>
  </si>
  <si>
    <t>Swedish</t>
  </si>
  <si>
    <t>USA</t>
  </si>
  <si>
    <t>BRAZIL</t>
  </si>
  <si>
    <t>UK</t>
  </si>
  <si>
    <t>GERMANY</t>
  </si>
  <si>
    <t>AUSTRALIA</t>
  </si>
  <si>
    <t>AUSTRIA</t>
  </si>
  <si>
    <t>FRANCE</t>
  </si>
  <si>
    <t>ARGENTINA</t>
  </si>
  <si>
    <t>SPAIN</t>
  </si>
  <si>
    <t>NETHERLANDS</t>
  </si>
  <si>
    <t>SWEDEN</t>
  </si>
  <si>
    <t>SPORTS TYPE</t>
  </si>
  <si>
    <t>INDOOR</t>
  </si>
  <si>
    <t>OUTDOOR</t>
  </si>
  <si>
    <t>94 Kg</t>
  </si>
  <si>
    <t>84 Kg</t>
  </si>
  <si>
    <t>53 Kg</t>
  </si>
  <si>
    <t>49 Kg</t>
  </si>
  <si>
    <t>85 Kg</t>
  </si>
  <si>
    <t>83 Kg</t>
  </si>
  <si>
    <t>61 Kg</t>
  </si>
  <si>
    <t>106 Kg</t>
  </si>
  <si>
    <t>65 Kg</t>
  </si>
  <si>
    <t>63 Kg</t>
  </si>
  <si>
    <t>104 Kg</t>
  </si>
  <si>
    <t>101 Kg</t>
  </si>
  <si>
    <t>71 Kg</t>
  </si>
  <si>
    <t>68 Kg</t>
  </si>
  <si>
    <t>105 Kg</t>
  </si>
  <si>
    <t>70 Kg</t>
  </si>
  <si>
    <t>55 Kg</t>
  </si>
  <si>
    <t>67 Kg</t>
  </si>
  <si>
    <t>59 Kg</t>
  </si>
  <si>
    <t>78 Kg</t>
  </si>
  <si>
    <t>86 Kg</t>
  </si>
  <si>
    <t>93 Kg</t>
  </si>
  <si>
    <t>96 Kg</t>
  </si>
  <si>
    <t>52 Kg</t>
  </si>
  <si>
    <t>75 Kg</t>
  </si>
  <si>
    <t>82 Kg</t>
  </si>
  <si>
    <t>57 Kg</t>
  </si>
  <si>
    <t>56 Kg</t>
  </si>
  <si>
    <t>89 Kg</t>
  </si>
  <si>
    <t>60 Kg</t>
  </si>
  <si>
    <t>98 Kg</t>
  </si>
  <si>
    <t>102 Kg</t>
  </si>
  <si>
    <t>64 Kg</t>
  </si>
  <si>
    <t>99 Kg</t>
  </si>
  <si>
    <t>62 Kg</t>
  </si>
  <si>
    <t>50 Kg</t>
  </si>
  <si>
    <t>46 Kg</t>
  </si>
  <si>
    <t>Row Labels</t>
  </si>
  <si>
    <t>Grand Total</t>
  </si>
  <si>
    <t>Column Labels</t>
  </si>
  <si>
    <t>Sportman from each Country</t>
  </si>
  <si>
    <t>Experts for each sports</t>
  </si>
  <si>
    <t>Salary_Updated</t>
  </si>
  <si>
    <t>Sum of Salary_Updated</t>
  </si>
  <si>
    <t>Sum of Salary for each Country</t>
  </si>
  <si>
    <t>Salary For each sports</t>
  </si>
  <si>
    <t>Age</t>
  </si>
  <si>
    <t>BirthYear</t>
  </si>
  <si>
    <t>Corelation between age and salary</t>
  </si>
  <si>
    <t>Updated_Weight</t>
  </si>
  <si>
    <t>Average of Updated_Weight</t>
  </si>
  <si>
    <t>COUNTRY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</si>
</sst>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Calibri"/>
    </font>
    <font>
      <sz val="11"/>
      <color theme="1"/>
      <name val="Calibri"/>
    </font>
    <font>
      <b/>
      <sz val="10"/>
      <color theme="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0F00"/>
        <bgColor rgb="FF5B0F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rgb="FFA5A5A5"/>
      </right>
      <top/>
      <bottom/>
      <diagonal/>
    </border>
    <border>
      <left style="thin">
        <color theme="1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1"/>
      </left>
      <right style="thin">
        <color rgb="FFA5A5A5"/>
      </right>
      <top style="thin">
        <color theme="1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3" fillId="2" borderId="3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2" fillId="3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5" fillId="4" borderId="6" xfId="0" applyFont="1" applyFill="1" applyBorder="1"/>
    <xf numFmtId="0" fontId="3" fillId="2" borderId="5" xfId="0" applyFont="1" applyFill="1" applyBorder="1"/>
    <xf numFmtId="0" fontId="4" fillId="0" borderId="9" xfId="0" applyFont="1" applyBorder="1"/>
    <xf numFmtId="0" fontId="3" fillId="2" borderId="10" xfId="0" applyFont="1" applyFill="1" applyBorder="1"/>
    <xf numFmtId="0" fontId="4" fillId="3" borderId="11" xfId="0" applyFont="1" applyFill="1" applyBorder="1"/>
    <xf numFmtId="0" fontId="4" fillId="0" borderId="11" xfId="0" applyFont="1" applyBorder="1"/>
    <xf numFmtId="166" fontId="2" fillId="0" borderId="0" xfId="0" applyNumberFormat="1" applyFont="1"/>
    <xf numFmtId="0" fontId="7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" fillId="0" borderId="0" xfId="0" applyNumberFormat="1" applyFont="1"/>
    <xf numFmtId="2" fontId="6" fillId="0" borderId="0" xfId="0" applyNumberFormat="1" applyFont="1"/>
    <xf numFmtId="0" fontId="8" fillId="0" borderId="0" xfId="0" applyFont="1"/>
    <xf numFmtId="0" fontId="6" fillId="0" borderId="0" xfId="0" applyFont="1"/>
    <xf numFmtId="1" fontId="6" fillId="0" borderId="0" xfId="0" applyNumberFormat="1" applyFont="1"/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10" fillId="5" borderId="12" xfId="0" applyFont="1" applyFill="1" applyBorder="1" applyAlignment="1">
      <alignment vertical="center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0" formatCode="dd/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minor"/>
      </font>
      <fill>
        <patternFill patternType="solid">
          <fgColor rgb="FF5B0F00"/>
          <bgColor rgb="FF5B0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rgb="FF5B0F00"/>
          <bgColor rgb="FF5B0F00"/>
        </patternFill>
      </fill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A5A5A5"/>
        </right>
        <top/>
        <bottom style="thin">
          <color rgb="FFA5A5A5"/>
        </bottom>
        <vertical/>
        <horizontal/>
      </border>
    </dxf>
    <dxf>
      <border outline="0">
        <bottom style="thin">
          <color rgb="FFA5A5A5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Salary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Sportsmen!$U$1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-2E-05x + 48.236</a:t>
                    </a:r>
                    <a:br>
                      <a:rPr lang="en-US" b="1" baseline="0"/>
                    </a:br>
                    <a:r>
                      <a:rPr lang="en-US" b="1" baseline="0"/>
                      <a:t>R² = 0.0019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Sportsmen!$T$2:$T$51</c:f>
              <c:numCache>
                <c:formatCode>General</c:formatCode>
                <c:ptCount val="50"/>
                <c:pt idx="0">
                  <c:v>80730</c:v>
                </c:pt>
                <c:pt idx="1">
                  <c:v>87470</c:v>
                </c:pt>
                <c:pt idx="2">
                  <c:v>64720</c:v>
                </c:pt>
                <c:pt idx="3">
                  <c:v>110800</c:v>
                </c:pt>
                <c:pt idx="4">
                  <c:v>56920</c:v>
                </c:pt>
                <c:pt idx="5">
                  <c:v>51130</c:v>
                </c:pt>
                <c:pt idx="6">
                  <c:v>65470</c:v>
                </c:pt>
                <c:pt idx="7">
                  <c:v>109900</c:v>
                </c:pt>
                <c:pt idx="8">
                  <c:v>60060</c:v>
                </c:pt>
                <c:pt idx="9">
                  <c:v>32759.999999999996</c:v>
                </c:pt>
                <c:pt idx="10">
                  <c:v>99610</c:v>
                </c:pt>
                <c:pt idx="11">
                  <c:v>56600</c:v>
                </c:pt>
                <c:pt idx="12">
                  <c:v>117400</c:v>
                </c:pt>
                <c:pt idx="13">
                  <c:v>64860</c:v>
                </c:pt>
                <c:pt idx="14">
                  <c:v>10240</c:v>
                </c:pt>
                <c:pt idx="15">
                  <c:v>88760</c:v>
                </c:pt>
                <c:pt idx="16">
                  <c:v>80760</c:v>
                </c:pt>
                <c:pt idx="17">
                  <c:v>88790</c:v>
                </c:pt>
                <c:pt idx="18">
                  <c:v>63530</c:v>
                </c:pt>
                <c:pt idx="19">
                  <c:v>46350</c:v>
                </c:pt>
                <c:pt idx="20">
                  <c:v>106800</c:v>
                </c:pt>
                <c:pt idx="21">
                  <c:v>96470</c:v>
                </c:pt>
                <c:pt idx="22">
                  <c:v>16530</c:v>
                </c:pt>
                <c:pt idx="23">
                  <c:v>21890</c:v>
                </c:pt>
                <c:pt idx="24">
                  <c:v>62040</c:v>
                </c:pt>
                <c:pt idx="25">
                  <c:v>89740</c:v>
                </c:pt>
                <c:pt idx="26">
                  <c:v>41040</c:v>
                </c:pt>
                <c:pt idx="27">
                  <c:v>28460</c:v>
                </c:pt>
                <c:pt idx="28">
                  <c:v>55010</c:v>
                </c:pt>
                <c:pt idx="29">
                  <c:v>69040</c:v>
                </c:pt>
                <c:pt idx="30">
                  <c:v>86260</c:v>
                </c:pt>
                <c:pt idx="31">
                  <c:v>19230</c:v>
                </c:pt>
                <c:pt idx="32">
                  <c:v>95120</c:v>
                </c:pt>
                <c:pt idx="33">
                  <c:v>62760</c:v>
                </c:pt>
                <c:pt idx="34">
                  <c:v>108400</c:v>
                </c:pt>
                <c:pt idx="35">
                  <c:v>66270</c:v>
                </c:pt>
                <c:pt idx="36">
                  <c:v>33970</c:v>
                </c:pt>
                <c:pt idx="37">
                  <c:v>71350</c:v>
                </c:pt>
                <c:pt idx="38">
                  <c:v>116400</c:v>
                </c:pt>
                <c:pt idx="39">
                  <c:v>114100</c:v>
                </c:pt>
                <c:pt idx="40">
                  <c:v>79870</c:v>
                </c:pt>
                <c:pt idx="41">
                  <c:v>102000</c:v>
                </c:pt>
                <c:pt idx="42">
                  <c:v>50660</c:v>
                </c:pt>
                <c:pt idx="43">
                  <c:v>58220</c:v>
                </c:pt>
                <c:pt idx="44">
                  <c:v>39940</c:v>
                </c:pt>
                <c:pt idx="45">
                  <c:v>44870</c:v>
                </c:pt>
                <c:pt idx="46">
                  <c:v>90480</c:v>
                </c:pt>
                <c:pt idx="47">
                  <c:v>38970</c:v>
                </c:pt>
                <c:pt idx="48">
                  <c:v>35390</c:v>
                </c:pt>
                <c:pt idx="49">
                  <c:v>20530</c:v>
                </c:pt>
              </c:numCache>
            </c:numRef>
          </c:xVal>
          <c:yVal>
            <c:numRef>
              <c:f>Sportsmen!$U$2:$U$51</c:f>
              <c:numCache>
                <c:formatCode>0</c:formatCode>
                <c:ptCount val="50"/>
                <c:pt idx="0">
                  <c:v>27</c:v>
                </c:pt>
                <c:pt idx="1">
                  <c:v>32</c:v>
                </c:pt>
                <c:pt idx="2">
                  <c:v>55</c:v>
                </c:pt>
                <c:pt idx="3">
                  <c:v>49</c:v>
                </c:pt>
                <c:pt idx="4">
                  <c:v>54</c:v>
                </c:pt>
                <c:pt idx="5">
                  <c:v>32</c:v>
                </c:pt>
                <c:pt idx="6">
                  <c:v>25</c:v>
                </c:pt>
                <c:pt idx="7">
                  <c:v>61</c:v>
                </c:pt>
                <c:pt idx="8">
                  <c:v>53</c:v>
                </c:pt>
                <c:pt idx="9">
                  <c:v>60</c:v>
                </c:pt>
                <c:pt idx="10">
                  <c:v>38</c:v>
                </c:pt>
                <c:pt idx="11">
                  <c:v>47</c:v>
                </c:pt>
                <c:pt idx="12">
                  <c:v>47</c:v>
                </c:pt>
                <c:pt idx="13">
                  <c:v>65</c:v>
                </c:pt>
                <c:pt idx="14">
                  <c:v>59</c:v>
                </c:pt>
                <c:pt idx="15">
                  <c:v>55</c:v>
                </c:pt>
                <c:pt idx="16">
                  <c:v>52</c:v>
                </c:pt>
                <c:pt idx="17">
                  <c:v>65</c:v>
                </c:pt>
                <c:pt idx="18">
                  <c:v>47</c:v>
                </c:pt>
                <c:pt idx="19">
                  <c:v>48</c:v>
                </c:pt>
                <c:pt idx="20">
                  <c:v>28</c:v>
                </c:pt>
                <c:pt idx="21">
                  <c:v>60</c:v>
                </c:pt>
                <c:pt idx="22">
                  <c:v>69</c:v>
                </c:pt>
                <c:pt idx="23">
                  <c:v>25</c:v>
                </c:pt>
                <c:pt idx="24">
                  <c:v>58</c:v>
                </c:pt>
                <c:pt idx="25">
                  <c:v>46</c:v>
                </c:pt>
                <c:pt idx="26">
                  <c:v>54</c:v>
                </c:pt>
                <c:pt idx="27">
                  <c:v>42</c:v>
                </c:pt>
                <c:pt idx="28">
                  <c:v>30</c:v>
                </c:pt>
                <c:pt idx="29">
                  <c:v>45</c:v>
                </c:pt>
                <c:pt idx="30">
                  <c:v>35</c:v>
                </c:pt>
                <c:pt idx="31">
                  <c:v>54</c:v>
                </c:pt>
                <c:pt idx="32">
                  <c:v>44</c:v>
                </c:pt>
                <c:pt idx="33">
                  <c:v>43</c:v>
                </c:pt>
                <c:pt idx="34">
                  <c:v>69</c:v>
                </c:pt>
                <c:pt idx="35">
                  <c:v>49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  <c:pt idx="39">
                  <c:v>36</c:v>
                </c:pt>
                <c:pt idx="40">
                  <c:v>50</c:v>
                </c:pt>
                <c:pt idx="41">
                  <c:v>34</c:v>
                </c:pt>
                <c:pt idx="42">
                  <c:v>64</c:v>
                </c:pt>
                <c:pt idx="43">
                  <c:v>59</c:v>
                </c:pt>
                <c:pt idx="44">
                  <c:v>64</c:v>
                </c:pt>
                <c:pt idx="45">
                  <c:v>51</c:v>
                </c:pt>
                <c:pt idx="46">
                  <c:v>56</c:v>
                </c:pt>
                <c:pt idx="47">
                  <c:v>27</c:v>
                </c:pt>
                <c:pt idx="48">
                  <c:v>37</c:v>
                </c:pt>
                <c:pt idx="4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DFC-A50B-5487564C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47680"/>
        <c:axId val="1097503680"/>
      </c:scatterChart>
      <c:valAx>
        <c:axId val="1223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03680"/>
        <c:crosses val="autoZero"/>
        <c:crossBetween val="midCat"/>
      </c:valAx>
      <c:valAx>
        <c:axId val="10975036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_ Dataset.xlsx]Pivot_Table!PivotTable1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Pivot_Table!$A$5:$A$15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Pivot_Table!$B$5:$B$15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E-42BB-85C6-5C42F93A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951360"/>
        <c:axId val="115613792"/>
      </c:barChart>
      <c:catAx>
        <c:axId val="12229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3792"/>
        <c:crosses val="autoZero"/>
        <c:auto val="1"/>
        <c:lblAlgn val="ctr"/>
        <c:lblOffset val="100"/>
        <c:noMultiLvlLbl val="0"/>
      </c:catAx>
      <c:valAx>
        <c:axId val="11561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_ Dataset.xlsx]Pivot_Table!PivotTable5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for each 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Pivot_Table!$I$19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Pivot_Table!$H$20:$H$52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Pivot_Table!$I$20:$I$52</c:f>
              <c:numCache>
                <c:formatCode>General</c:formatCode>
                <c:ptCount val="32"/>
                <c:pt idx="0">
                  <c:v>199560</c:v>
                </c:pt>
                <c:pt idx="1">
                  <c:v>56600</c:v>
                </c:pt>
                <c:pt idx="2">
                  <c:v>138090</c:v>
                </c:pt>
                <c:pt idx="3">
                  <c:v>46350</c:v>
                </c:pt>
                <c:pt idx="4">
                  <c:v>285210</c:v>
                </c:pt>
                <c:pt idx="5">
                  <c:v>35390</c:v>
                </c:pt>
                <c:pt idx="6">
                  <c:v>87470</c:v>
                </c:pt>
                <c:pt idx="7">
                  <c:v>188950</c:v>
                </c:pt>
                <c:pt idx="8">
                  <c:v>64860</c:v>
                </c:pt>
                <c:pt idx="9">
                  <c:v>109900</c:v>
                </c:pt>
                <c:pt idx="10">
                  <c:v>10240</c:v>
                </c:pt>
                <c:pt idx="11">
                  <c:v>88790</c:v>
                </c:pt>
                <c:pt idx="12">
                  <c:v>215280</c:v>
                </c:pt>
                <c:pt idx="13">
                  <c:v>241820</c:v>
                </c:pt>
                <c:pt idx="14">
                  <c:v>95120</c:v>
                </c:pt>
                <c:pt idx="15">
                  <c:v>96470</c:v>
                </c:pt>
                <c:pt idx="16">
                  <c:v>51130</c:v>
                </c:pt>
                <c:pt idx="17">
                  <c:v>103690</c:v>
                </c:pt>
                <c:pt idx="18">
                  <c:v>99610</c:v>
                </c:pt>
                <c:pt idx="19">
                  <c:v>69040</c:v>
                </c:pt>
                <c:pt idx="20">
                  <c:v>102000</c:v>
                </c:pt>
                <c:pt idx="21">
                  <c:v>80760</c:v>
                </c:pt>
                <c:pt idx="22">
                  <c:v>108400</c:v>
                </c:pt>
                <c:pt idx="23">
                  <c:v>39940</c:v>
                </c:pt>
                <c:pt idx="24">
                  <c:v>145860</c:v>
                </c:pt>
                <c:pt idx="25">
                  <c:v>33970</c:v>
                </c:pt>
                <c:pt idx="26">
                  <c:v>60060</c:v>
                </c:pt>
                <c:pt idx="27">
                  <c:v>63530</c:v>
                </c:pt>
                <c:pt idx="28">
                  <c:v>20530</c:v>
                </c:pt>
                <c:pt idx="29">
                  <c:v>235830</c:v>
                </c:pt>
                <c:pt idx="30">
                  <c:v>127300</c:v>
                </c:pt>
                <c:pt idx="31">
                  <c:v>56920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FE0-A911-0F83D822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471120"/>
        <c:axId val="188471600"/>
      </c:barChart>
      <c:catAx>
        <c:axId val="18847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1600"/>
        <c:crosses val="autoZero"/>
        <c:auto val="1"/>
        <c:lblAlgn val="ctr"/>
        <c:lblOffset val="100"/>
        <c:noMultiLvlLbl val="0"/>
      </c:catAx>
      <c:valAx>
        <c:axId val="188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54</xdr:row>
      <xdr:rowOff>57150</xdr:rowOff>
    </xdr:from>
    <xdr:to>
      <xdr:col>5</xdr:col>
      <xdr:colOff>180975</xdr:colOff>
      <xdr:row>71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2C546-E0BE-4960-BFA8-0018B078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1095375</xdr:colOff>
      <xdr:row>1</xdr:row>
      <xdr:rowOff>133350</xdr:rowOff>
    </xdr:from>
    <xdr:to>
      <xdr:col>15</xdr:col>
      <xdr:colOff>266700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407EF-96FA-15A3-25F9-C75E605E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20</xdr:row>
      <xdr:rowOff>104774</xdr:rowOff>
    </xdr:from>
    <xdr:to>
      <xdr:col>13</xdr:col>
      <xdr:colOff>1028700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A2679-A3DE-6E0C-54B4-BCF2C682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Bhardwaj" refreshedDate="45731.660659027781" createdVersion="8" refreshedVersion="8" minRefreshableVersion="3" recordCount="50" xr:uid="{E6FB50C2-ACB6-46DA-97CE-03FC378D0DD3}">
  <cacheSource type="worksheet">
    <worksheetSource name="Table1"/>
  </cacheSource>
  <cacheFields count="23">
    <cacheField name="MEMBER ID" numFmtId="166">
      <sharedItems containsSemiMixedTypes="0" containsString="0" containsNumber="1" containsInteger="1" minValue="1" maxValue="50"/>
    </cacheField>
    <cacheField name="FULL NAME" numFmtId="0">
      <sharedItems/>
    </cacheField>
    <cacheField name="PREFIX" numFmtId="0">
      <sharedItems/>
    </cacheField>
    <cacheField name="FIRSTNAME" numFmtId="0">
      <sharedItems/>
    </cacheField>
    <cacheField name="MIDDLENAME" numFmtId="0">
      <sharedItems containsBlank="1"/>
    </cacheField>
    <cacheField name="LASTNAME" numFmtId="0">
      <sharedItems/>
    </cacheField>
    <cacheField name="BirthYear" numFmtId="0">
      <sharedItems containsSemiMixedTypes="0" containsString="0" containsNumber="1" containsInteger="1" minValue="1955" maxValue="1999"/>
    </cacheField>
    <cacheField name="BIRTHDATE" numFmtId="0">
      <sharedItems containsSemiMixedTypes="0" containsString="0" containsNumber="1" containsInteger="1" minValue="1955" maxValue="1999"/>
    </cacheField>
    <cacheField name="ZODIAC" numFmtId="0">
      <sharedItems/>
    </cacheField>
    <cacheField name="GENDER" numFmtId="0">
      <sharedItems count="2">
        <s v="Female"/>
        <s v="Male"/>
      </sharedItems>
    </cacheField>
    <cacheField name="COUNTRYCODE" numFmtId="0">
      <sharedItems/>
    </cacheField>
    <cacheField name="COUNTRY NAME" numFmtId="0">
      <sharedItems count="12">
        <s v="USA"/>
        <s v="BRAZIL"/>
        <s v="UK"/>
        <s v="GERMANY"/>
        <s v="AUSTRALIA"/>
        <s v="AUSTRIA"/>
        <s v="FRANCE"/>
        <s v="ARGENTINA"/>
        <s v="SPAIN"/>
        <s v="NETHERLANDS"/>
        <s v="SWEDEN"/>
        <e v="#N/A" u="1"/>
      </sharedItems>
    </cacheField>
    <cacheField name="LANGUAGE" numFmtId="0">
      <sharedItems/>
    </cacheField>
    <cacheField name="EMAIL" numFmtId="0">
      <sharedItems/>
    </cacheField>
    <cacheField name="WEIGHT" numFmtId="0">
      <sharedItems/>
    </cacheField>
    <cacheField name="BLOODTYPE" numFmtId="0">
      <sharedItems/>
    </cacheField>
    <cacheField name="SPORT LOCATION" numFmtId="0">
      <sharedItems/>
    </cacheField>
    <cacheField name="SPORTS" numFmtId="0">
      <sharedItems count="32"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</sharedItems>
    </cacheField>
    <cacheField name="SALARY" numFmtId="2">
      <sharedItems/>
    </cacheField>
    <cacheField name="Salary_Updated" numFmtId="0">
      <sharedItems containsSemiMixedTypes="0" containsString="0" containsNumber="1" minValue="10240" maxValue="117400"/>
    </cacheField>
    <cacheField name="Age" numFmtId="1">
      <sharedItems containsSemiMixedTypes="0" containsString="0" containsNumber="1" containsInteger="1" minValue="25" maxValue="69"/>
    </cacheField>
    <cacheField name="Updated_Weight" numFmtId="1">
      <sharedItems containsSemiMixedTypes="0" containsString="0" containsNumber="1" containsInteger="1" minValue="46" maxValue="106"/>
    </cacheField>
    <cacheField name="w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MS. ANNIE ABBOTT"/>
    <s v="Ms."/>
    <s v="Annie"/>
    <m/>
    <s v="Abbott"/>
    <n v="1997"/>
    <n v="1997"/>
    <s v="Libra"/>
    <x v="0"/>
    <s v="US"/>
    <x v="0"/>
    <s v="English"/>
    <s v="annieabbott@xyz.com"/>
    <s v="94 Kg"/>
    <s v="A−"/>
    <s v="INDOOR"/>
    <x v="0"/>
    <s v="80.73 k"/>
    <n v="80730"/>
    <n v="27"/>
    <n v="94"/>
    <m/>
  </r>
  <r>
    <n v="2"/>
    <s v="MS. AURELIE LIESUCHKE"/>
    <s v="Ms."/>
    <s v="Aurelie"/>
    <m/>
    <s v="Liesuchke"/>
    <n v="1992"/>
    <n v="1992"/>
    <s v="Aquarius"/>
    <x v="0"/>
    <s v="US"/>
    <x v="0"/>
    <s v="English"/>
    <s v="aurelieliesuchke@xyz.com"/>
    <s v="84 Kg"/>
    <s v="O−"/>
    <s v="INDOOR"/>
    <x v="1"/>
    <s v="87.47 k"/>
    <n v="87470"/>
    <n v="32"/>
    <n v="84"/>
    <m/>
  </r>
  <r>
    <n v="3"/>
    <s v="SR. TOMAS FERREIRA FILHO"/>
    <s v="Sr."/>
    <s v="Tomas"/>
    <s v="Ferreira"/>
    <s v="Filho"/>
    <n v="1969"/>
    <n v="1969"/>
    <s v="Cancer"/>
    <x v="1"/>
    <s v="BR"/>
    <x v="1"/>
    <s v="Portuguese"/>
    <s v="filhotomas@xyz.com"/>
    <s v="53 Kg"/>
    <s v="A−"/>
    <s v="OUTDOOR"/>
    <x v="2"/>
    <s v="64.72 k"/>
    <n v="64720"/>
    <n v="55"/>
    <n v="53"/>
    <m/>
  </r>
  <r>
    <n v="4"/>
    <s v="MS. DARBY CRUICKSHANK"/>
    <s v="Ms."/>
    <s v="Darby"/>
    <m/>
    <s v="Cruickshank"/>
    <n v="1975"/>
    <n v="1975"/>
    <s v="Taurus"/>
    <x v="0"/>
    <s v="US"/>
    <x v="0"/>
    <s v="English"/>
    <s v="darbycruickshank@xyz.com"/>
    <s v="49 Kg"/>
    <s v="O−"/>
    <s v="OUTDOOR"/>
    <x v="3"/>
    <s v="110.8 k"/>
    <n v="110800"/>
    <n v="49"/>
    <n v="49"/>
    <m/>
  </r>
  <r>
    <n v="5"/>
    <s v="DR. JAYDON BORER"/>
    <s v="Dr."/>
    <s v="Jaydon"/>
    <m/>
    <s v="Borer"/>
    <n v="1970"/>
    <n v="1970"/>
    <s v="Taurus"/>
    <x v="1"/>
    <s v="US"/>
    <x v="0"/>
    <s v="English"/>
    <s v="jaydonborer@xyz.com"/>
    <s v="85 Kg"/>
    <s v="B−"/>
    <s v="INDOOR"/>
    <x v="4"/>
    <s v="56.92 k"/>
    <n v="56920"/>
    <n v="54"/>
    <n v="85"/>
    <m/>
  </r>
  <r>
    <n v="6"/>
    <s v="MR. MORIAH LYNCH"/>
    <s v="Mr."/>
    <s v="Moriah"/>
    <m/>
    <s v="Lynch"/>
    <n v="1992"/>
    <n v="1992"/>
    <s v="Sagittarius"/>
    <x v="1"/>
    <s v="US"/>
    <x v="0"/>
    <s v="English"/>
    <s v="moriahlynch@xyz.com"/>
    <s v="83 Kg"/>
    <s v="O−"/>
    <s v="INDOOR"/>
    <x v="5"/>
    <s v="51.13 k"/>
    <n v="51130"/>
    <n v="32"/>
    <n v="83"/>
    <m/>
  </r>
  <r>
    <n v="7"/>
    <s v="MS. AMIYA EICHMANN"/>
    <s v="Ms."/>
    <s v="Amiya"/>
    <m/>
    <s v="Eichmann"/>
    <n v="1999"/>
    <n v="1999"/>
    <s v="Leo"/>
    <x v="0"/>
    <s v="US"/>
    <x v="0"/>
    <s v="English"/>
    <s v="amiyaeichmann@xyz.com"/>
    <s v="61 Kg"/>
    <s v="B−"/>
    <s v="OUTDOOR"/>
    <x v="6"/>
    <s v="65.47 k"/>
    <n v="65470"/>
    <n v="25"/>
    <n v="61"/>
    <m/>
  </r>
  <r>
    <n v="8"/>
    <s v="MR. PIERCE RAU"/>
    <s v="Mr."/>
    <s v="Pierce"/>
    <m/>
    <s v="Rau"/>
    <n v="1963"/>
    <n v="1963"/>
    <s v="Taurus"/>
    <x v="1"/>
    <s v="US"/>
    <x v="0"/>
    <s v="English"/>
    <s v="piercerau@xyz.com"/>
    <s v="106 Kg"/>
    <s v="A+"/>
    <s v="INDOOR"/>
    <x v="7"/>
    <s v="109.9 k"/>
    <n v="109900"/>
    <n v="61"/>
    <n v="106"/>
    <m/>
  </r>
  <r>
    <n v="9"/>
    <s v="MS. AMELIA STEVENS"/>
    <s v="Ms."/>
    <s v="Amelia"/>
    <m/>
    <s v="Stevens"/>
    <n v="1971"/>
    <n v="1971"/>
    <s v="Aquarius"/>
    <x v="0"/>
    <s v="GB"/>
    <x v="2"/>
    <s v="English"/>
    <s v="ameliastevens@xyz.com"/>
    <s v="65 Kg"/>
    <s v="A+"/>
    <s v="INDOOR"/>
    <x v="8"/>
    <s v="60.06 k"/>
    <n v="60060"/>
    <n v="53"/>
    <n v="65"/>
    <m/>
  </r>
  <r>
    <n v="10"/>
    <s v="MR. TOBY SIMPSON"/>
    <s v="Mr."/>
    <s v="Toby"/>
    <m/>
    <s v="Simpson"/>
    <n v="1964"/>
    <n v="1964"/>
    <s v="Sagittarius"/>
    <x v="1"/>
    <s v="GB"/>
    <x v="2"/>
    <s v="English"/>
    <s v="tobysimpson@xyz.com"/>
    <s v="63 Kg"/>
    <s v="O+"/>
    <s v="OUTDOOR"/>
    <x v="6"/>
    <s v="32.76 k"/>
    <n v="32759.999999999996"/>
    <n v="60"/>
    <n v="63"/>
    <m/>
  </r>
  <r>
    <n v="11"/>
    <s v="SIR ETHAN MURPHY"/>
    <s v="Sir"/>
    <s v="Ethan"/>
    <m/>
    <s v="Murphy"/>
    <n v="1986"/>
    <n v="1986"/>
    <s v="Scorpio"/>
    <x v="1"/>
    <s v="GB"/>
    <x v="2"/>
    <s v="English"/>
    <s v="ethanmurphy@xyz.com"/>
    <s v="104 Kg"/>
    <s v="O+"/>
    <s v="OUTDOOR"/>
    <x v="9"/>
    <s v="99.61 k"/>
    <n v="99610"/>
    <n v="38"/>
    <n v="104"/>
    <m/>
  </r>
  <r>
    <n v="12"/>
    <s v="MRS. ASHLEY WOOD"/>
    <s v="Mrs."/>
    <s v="Ashley"/>
    <m/>
    <s v="Wood"/>
    <n v="1977"/>
    <n v="1977"/>
    <s v="Libra"/>
    <x v="0"/>
    <s v="GB"/>
    <x v="2"/>
    <s v="English"/>
    <s v="ashleywood@xyz.com"/>
    <s v="101 Kg"/>
    <s v="O+"/>
    <s v="OUTDOOR"/>
    <x v="10"/>
    <s v="56.60 k"/>
    <n v="56600"/>
    <n v="47"/>
    <n v="101"/>
    <m/>
  </r>
  <r>
    <n v="13"/>
    <s v="MS. MEGAN SCOTT"/>
    <s v="Ms."/>
    <s v="Megan"/>
    <m/>
    <s v="Scott"/>
    <n v="1977"/>
    <n v="1977"/>
    <s v="Aquarius"/>
    <x v="0"/>
    <s v="GB"/>
    <x v="2"/>
    <s v="English"/>
    <s v="meganscott@xyz.com"/>
    <s v="71 Kg"/>
    <s v="A−"/>
    <s v="OUTDOOR"/>
    <x v="11"/>
    <s v="117.4 k"/>
    <n v="117400"/>
    <n v="47"/>
    <n v="71"/>
    <m/>
  </r>
  <r>
    <n v="14"/>
    <s v="HR. HELMUT WEINHAE"/>
    <s v="Hr."/>
    <s v="Helmut"/>
    <m/>
    <s v="Weinhae"/>
    <n v="1959"/>
    <n v="1959"/>
    <s v="Virgo"/>
    <x v="1"/>
    <s v="DE"/>
    <x v="3"/>
    <s v="German"/>
    <s v="weinhaehelmut@xyz.com"/>
    <s v="68 Kg"/>
    <s v="A+"/>
    <s v="OUTDOOR"/>
    <x v="12"/>
    <s v="64.86 k"/>
    <n v="64860"/>
    <n v="65"/>
    <n v="68"/>
    <m/>
  </r>
  <r>
    <n v="15"/>
    <s v="PROF. MILENA SCHOTIN"/>
    <s v="Prof."/>
    <s v="Milena"/>
    <m/>
    <s v="Schotin"/>
    <n v="1965"/>
    <n v="1965"/>
    <s v="Pisces"/>
    <x v="0"/>
    <s v="DE"/>
    <x v="3"/>
    <s v="German"/>
    <s v="schotinmilena@xyz.com"/>
    <s v="105 Kg"/>
    <s v="O+"/>
    <s v="INDOOR"/>
    <x v="13"/>
    <s v="10.24 k"/>
    <n v="10240"/>
    <n v="59"/>
    <n v="105"/>
    <m/>
  </r>
  <r>
    <n v="16"/>
    <s v="HR. LOTHAR BIRNBAUM"/>
    <s v="Hr."/>
    <s v="Lothar"/>
    <m/>
    <s v="Birnbaum"/>
    <n v="1969"/>
    <n v="1969"/>
    <s v="Cancer"/>
    <x v="1"/>
    <s v="DE"/>
    <x v="3"/>
    <s v="German"/>
    <s v="birnbaumlothar@xyz.com"/>
    <s v="49 Kg"/>
    <s v="O+"/>
    <s v="OUTDOOR"/>
    <x v="3"/>
    <s v="88.76 k"/>
    <n v="88760"/>
    <n v="55"/>
    <n v="49"/>
    <m/>
  </r>
  <r>
    <n v="17"/>
    <s v="HR. PIETRO STOLZE"/>
    <s v="Hr."/>
    <s v="Pietro"/>
    <m/>
    <s v="Stolze"/>
    <n v="1972"/>
    <n v="1972"/>
    <s v="Libra"/>
    <x v="1"/>
    <s v="DE"/>
    <x v="3"/>
    <s v="German"/>
    <s v="stolzepietro@xyz.com"/>
    <s v="106 Kg"/>
    <s v="A−"/>
    <s v="INDOOR"/>
    <x v="14"/>
    <s v="80.76 k"/>
    <n v="80760"/>
    <n v="52"/>
    <n v="106"/>
    <m/>
  </r>
  <r>
    <n v="18"/>
    <s v="HR. RICHARD TLUSTEK"/>
    <s v="Hr."/>
    <s v="Richard"/>
    <m/>
    <s v="Tlustek"/>
    <n v="1959"/>
    <n v="1959"/>
    <s v="Virgo"/>
    <x v="1"/>
    <s v="DE"/>
    <x v="3"/>
    <s v="German"/>
    <s v="tlustekrichard@xyz.com"/>
    <s v="71 Kg"/>
    <s v="A−"/>
    <s v="OUTDOOR"/>
    <x v="15"/>
    <s v="88.79 k"/>
    <n v="88790"/>
    <n v="65"/>
    <n v="71"/>
    <m/>
  </r>
  <r>
    <n v="19"/>
    <s v="DR. EARNESTINE RAYNOR"/>
    <s v="Dr."/>
    <s v="Earnestine"/>
    <m/>
    <s v="Raynor"/>
    <n v="1977"/>
    <n v="1977"/>
    <s v="Taurus"/>
    <x v="0"/>
    <s v="OZ"/>
    <x v="4"/>
    <s v="English"/>
    <s v="earnestineraynor@xyz.com"/>
    <s v="70 Kg"/>
    <s v="A+"/>
    <s v="INDOOR"/>
    <x v="16"/>
    <s v="63.53 k"/>
    <n v="63530"/>
    <n v="47"/>
    <n v="70"/>
    <m/>
  </r>
  <r>
    <n v="20"/>
    <s v="MR. JASON GAYLORD"/>
    <s v="Mr."/>
    <s v="Jason"/>
    <m/>
    <s v="Gaylord"/>
    <n v="1976"/>
    <n v="1976"/>
    <s v="Capricorn"/>
    <x v="1"/>
    <s v="OZ"/>
    <x v="4"/>
    <s v="English"/>
    <s v="jasongaylord@xyz.com"/>
    <s v="55 Kg"/>
    <s v="O−"/>
    <s v="INDOOR"/>
    <x v="17"/>
    <s v="46.35 k"/>
    <n v="46350"/>
    <n v="48"/>
    <n v="55"/>
    <m/>
  </r>
  <r>
    <n v="21"/>
    <s v="MR. KENDRICK SAUER"/>
    <s v="Mr."/>
    <s v="Kendrick"/>
    <m/>
    <s v="Sauer"/>
    <n v="1996"/>
    <n v="1996"/>
    <s v="Cancer"/>
    <x v="1"/>
    <s v="OZ"/>
    <x v="4"/>
    <s v="English"/>
    <s v="kendricksauer@xyz.com"/>
    <s v="101 Kg"/>
    <s v="B−"/>
    <s v="OUTDOOR"/>
    <x v="18"/>
    <s v="106.8 k"/>
    <n v="106800"/>
    <n v="28"/>
    <n v="101"/>
    <m/>
  </r>
  <r>
    <n v="22"/>
    <s v="DR. ANNABELL OLSON"/>
    <s v="Dr."/>
    <s v="Annabell"/>
    <m/>
    <s v="Olson"/>
    <n v="1964"/>
    <n v="1964"/>
    <s v="Aries"/>
    <x v="0"/>
    <s v="OZ"/>
    <x v="4"/>
    <s v="English"/>
    <s v="annabellolson@xyz.com"/>
    <s v="84 Kg"/>
    <s v="A+"/>
    <s v="OUTDOOR"/>
    <x v="19"/>
    <s v="96.47 k"/>
    <n v="96470"/>
    <n v="60"/>
    <n v="84"/>
    <m/>
  </r>
  <r>
    <n v="23"/>
    <s v="DR. JENA UPTON"/>
    <s v="Dr."/>
    <s v="Jena"/>
    <m/>
    <s v="Upton"/>
    <n v="1955"/>
    <n v="1955"/>
    <s v="Sagittarius"/>
    <x v="0"/>
    <s v="OZ"/>
    <x v="4"/>
    <s v="English"/>
    <s v="jenaupton@xyz.com"/>
    <s v="67 Kg"/>
    <s v="O+"/>
    <s v="OUTDOOR"/>
    <x v="20"/>
    <s v="16.53 k"/>
    <n v="16530"/>
    <n v="69"/>
    <n v="67"/>
    <m/>
  </r>
  <r>
    <n v="24"/>
    <s v="DR. SHANNY BINS"/>
    <s v="Dr."/>
    <s v="Shanny"/>
    <m/>
    <s v="Bins"/>
    <n v="1999"/>
    <n v="1999"/>
    <s v="Virgo"/>
    <x v="0"/>
    <s v="OZ"/>
    <x v="4"/>
    <s v="English"/>
    <s v="shannybins@xyz.com"/>
    <s v="59 Kg"/>
    <s v="B−"/>
    <s v="OUTDOOR"/>
    <x v="21"/>
    <s v="21.89 k"/>
    <n v="21890"/>
    <n v="25"/>
    <n v="59"/>
    <m/>
  </r>
  <r>
    <n v="25"/>
    <s v="DR. TIA ABSHIRE"/>
    <s v="Dr."/>
    <s v="Tia"/>
    <m/>
    <s v="Abshire"/>
    <n v="1966"/>
    <n v="1966"/>
    <s v="Cancer"/>
    <x v="0"/>
    <s v="OZ"/>
    <x v="4"/>
    <s v="English"/>
    <s v="tiaabshire@xyz.com"/>
    <s v="78 Kg"/>
    <s v="A+"/>
    <s v="OUTDOOR"/>
    <x v="6"/>
    <s v="62.04 k"/>
    <n v="62040"/>
    <n v="58"/>
    <n v="78"/>
    <m/>
  </r>
  <r>
    <n v="26"/>
    <s v="MS. ISABEL RUNOLFSDOTTIR"/>
    <s v="Ms."/>
    <s v="Isabel"/>
    <m/>
    <s v="Runolfsdottir"/>
    <n v="1978"/>
    <n v="1978"/>
    <s v="Aries"/>
    <x v="0"/>
    <s v="OZ"/>
    <x v="4"/>
    <s v="English"/>
    <s v="isabelrunolfsdottir@xyz.com"/>
    <s v="86 Kg"/>
    <s v="B+"/>
    <s v="INDOOR"/>
    <x v="0"/>
    <s v="89.74 k"/>
    <n v="89740"/>
    <n v="46"/>
    <n v="86"/>
    <m/>
  </r>
  <r>
    <n v="27"/>
    <s v="HR. BARNEY WESACK"/>
    <s v="Hr."/>
    <s v="Barney"/>
    <m/>
    <s v="Wesack"/>
    <n v="1970"/>
    <n v="1970"/>
    <s v="Cancer"/>
    <x v="1"/>
    <s v="AU"/>
    <x v="5"/>
    <s v="German"/>
    <s v="wesackbarney@xyz.com"/>
    <s v="93 Kg"/>
    <s v="B+"/>
    <s v="INDOOR"/>
    <x v="22"/>
    <s v="41.04 k"/>
    <n v="41040"/>
    <n v="54"/>
    <n v="93"/>
    <m/>
  </r>
  <r>
    <n v="28"/>
    <s v="HR. BARUCH KADE"/>
    <s v="Hr."/>
    <s v="Baruch"/>
    <m/>
    <s v="Kade"/>
    <n v="1982"/>
    <n v="1982"/>
    <s v="Pisces"/>
    <x v="1"/>
    <s v="AU"/>
    <x v="5"/>
    <s v="German"/>
    <s v="kadebaruch@xyz.com"/>
    <s v="96 Kg"/>
    <s v="O−"/>
    <s v="OUTDOOR"/>
    <x v="11"/>
    <s v="28.46 k"/>
    <n v="28460"/>
    <n v="42"/>
    <n v="96"/>
    <m/>
  </r>
  <r>
    <n v="29"/>
    <s v="PROF. LIESBETH ROSEMANN"/>
    <s v="Prof."/>
    <s v="Liesbeth"/>
    <m/>
    <s v="Rosemann"/>
    <n v="1994"/>
    <n v="1994"/>
    <s v="Aquarius"/>
    <x v="0"/>
    <s v="AU"/>
    <x v="5"/>
    <s v="German"/>
    <s v="rosemannliesbeth@xyz.com"/>
    <s v="52 Kg"/>
    <s v="O+"/>
    <s v="OUTDOOR"/>
    <x v="6"/>
    <s v="55.01 k"/>
    <n v="55010"/>
    <n v="30"/>
    <n v="52"/>
    <m/>
  </r>
  <r>
    <n v="30"/>
    <s v="MME. VALENTINE MOREAU"/>
    <s v="Mme."/>
    <s v="Valentine"/>
    <m/>
    <s v="Moreau"/>
    <n v="1979"/>
    <n v="1979"/>
    <s v="Libra"/>
    <x v="0"/>
    <s v="FR"/>
    <x v="6"/>
    <s v="French"/>
    <s v="moreauvalentine@xyz.com"/>
    <s v="75 Kg"/>
    <s v="B+"/>
    <s v="OUTDOOR"/>
    <x v="23"/>
    <s v="69.04 k"/>
    <n v="69040"/>
    <n v="45"/>
    <n v="75"/>
    <m/>
  </r>
  <r>
    <n v="31"/>
    <s v="MME. PAULETTE DURAND"/>
    <s v="Mme."/>
    <s v="Paulette"/>
    <m/>
    <s v="Durand"/>
    <n v="1989"/>
    <n v="1989"/>
    <s v="Capricorn"/>
    <x v="0"/>
    <s v="FR"/>
    <x v="6"/>
    <s v="French"/>
    <s v="durandpaulette@xyz.com"/>
    <s v="82 Kg"/>
    <s v="O−"/>
    <s v="INDOOR"/>
    <x v="22"/>
    <s v="86.26 k"/>
    <n v="86260"/>
    <n v="35"/>
    <n v="82"/>
    <m/>
  </r>
  <r>
    <n v="32"/>
    <s v="MME. LAURE-ALIX CHEVALIER"/>
    <s v="Mme."/>
    <s v="Laure-Alix"/>
    <m/>
    <s v="Chevalier"/>
    <n v="1970"/>
    <n v="1970"/>
    <s v="Capricorn"/>
    <x v="0"/>
    <s v="FR"/>
    <x v="6"/>
    <s v="French"/>
    <s v="chevalierlaure-alix@xyz.com"/>
    <s v="78 Kg"/>
    <s v="O+"/>
    <s v="OUTDOOR"/>
    <x v="20"/>
    <s v="19.23 k"/>
    <n v="19230"/>
    <n v="54"/>
    <n v="78"/>
    <m/>
  </r>
  <r>
    <n v="33"/>
    <s v="M. CLAUDE TOUSSAINT"/>
    <s v="M."/>
    <s v="Claude"/>
    <m/>
    <s v="Toussaint"/>
    <n v="1980"/>
    <n v="1980"/>
    <s v="Scorpio"/>
    <x v="1"/>
    <s v="FR"/>
    <x v="6"/>
    <s v="French"/>
    <s v="toussaintclaude@xyz.com"/>
    <s v="57 Kg"/>
    <s v="O+"/>
    <s v="INDOOR"/>
    <x v="24"/>
    <s v="95.12 k"/>
    <n v="95120"/>
    <n v="44"/>
    <n v="57"/>
    <m/>
  </r>
  <r>
    <n v="34"/>
    <s v="M. VICTOR LENOIR"/>
    <s v="M."/>
    <s v="Victor"/>
    <m/>
    <s v="Lenoir"/>
    <n v="1981"/>
    <n v="1981"/>
    <s v="Libra"/>
    <x v="1"/>
    <s v="FR"/>
    <x v="6"/>
    <s v="French"/>
    <s v="lenoirvictor@xyz.com"/>
    <s v="56 Kg"/>
    <s v="B+"/>
    <s v="OUTDOOR"/>
    <x v="18"/>
    <s v="62.76 k"/>
    <n v="62760"/>
    <n v="43"/>
    <n v="56"/>
    <m/>
  </r>
  <r>
    <n v="35"/>
    <s v="M. ARTHUR LENOIR"/>
    <s v="M."/>
    <s v="Arthur"/>
    <m/>
    <s v="Lenoir"/>
    <n v="1955"/>
    <n v="1955"/>
    <s v="Leo"/>
    <x v="1"/>
    <s v="FR"/>
    <x v="6"/>
    <s v="French"/>
    <s v="lenoirarthur@xyz.com"/>
    <s v="89 Kg"/>
    <s v="O+"/>
    <s v="OUTDOOR"/>
    <x v="25"/>
    <s v="108.4 k"/>
    <n v="108400"/>
    <n v="69"/>
    <n v="89"/>
    <m/>
  </r>
  <r>
    <n v="36"/>
    <s v="M. BENJAMIN LEBRUN-BRUN"/>
    <s v="M."/>
    <s v="Benjamin"/>
    <m/>
    <s v="Lebrun-Brun"/>
    <n v="1975"/>
    <n v="1975"/>
    <s v="Aquarius"/>
    <x v="1"/>
    <s v="FR"/>
    <x v="6"/>
    <s v="French"/>
    <s v="lebrun-brunbenjamin@xyz.com"/>
    <s v="78 Kg"/>
    <s v="O−"/>
    <s v="OUTDOOR"/>
    <x v="18"/>
    <s v="66.27 k"/>
    <n v="66270"/>
    <n v="49"/>
    <n v="78"/>
    <m/>
  </r>
  <r>
    <n v="37"/>
    <s v="M. ANTOINE MAILLARD"/>
    <s v="M."/>
    <s v="Antoine"/>
    <m/>
    <s v="Maillard"/>
    <n v="1986"/>
    <n v="1986"/>
    <s v="Cancer"/>
    <x v="1"/>
    <s v="FR"/>
    <x v="6"/>
    <s v="French"/>
    <s v="maillardantoine@xyz.com"/>
    <s v="96 Kg"/>
    <s v="B−"/>
    <s v="OUTDOOR"/>
    <x v="26"/>
    <s v="33.97 k"/>
    <n v="33970"/>
    <n v="38"/>
    <n v="96"/>
    <m/>
  </r>
  <r>
    <n v="38"/>
    <s v="M. BERNARD HOARAU-GUYON"/>
    <s v="M."/>
    <s v="Bernard"/>
    <m/>
    <s v="Hoarau-Guyon"/>
    <n v="1983"/>
    <n v="1983"/>
    <s v="Capricorn"/>
    <x v="1"/>
    <s v="FR"/>
    <x v="6"/>
    <s v="French"/>
    <s v="hoarau-guyonbernard@xyz.com"/>
    <s v="60 Kg"/>
    <s v="O−"/>
    <s v="INDOOR"/>
    <x v="0"/>
    <s v="71.35 k"/>
    <n v="71350"/>
    <n v="41"/>
    <n v="60"/>
    <m/>
  </r>
  <r>
    <n v="39"/>
    <s v="SR. HIDALGO CANTU TERCERO"/>
    <s v="Sr."/>
    <s v="Hidalgo"/>
    <s v="Cantu"/>
    <s v="Tercero"/>
    <n v="1984"/>
    <n v="1984"/>
    <s v="Sagittarius"/>
    <x v="1"/>
    <s v="AG"/>
    <x v="7"/>
    <s v="Spanish"/>
    <s v="tercerohidalgo@xyz.com"/>
    <s v="78 Kg"/>
    <s v="B−"/>
    <s v="OUTDOOR"/>
    <x v="21"/>
    <s v="116.4 k"/>
    <n v="116400"/>
    <n v="40"/>
    <n v="78"/>
    <m/>
  </r>
  <r>
    <n v="40"/>
    <s v="SR. HADALGO POLANCO"/>
    <s v="Sr."/>
    <s v="Hadalgo"/>
    <m/>
    <s v="Polanco"/>
    <n v="1988"/>
    <n v="1988"/>
    <s v="Gemini"/>
    <x v="1"/>
    <s v="AG"/>
    <x v="7"/>
    <s v="Spanish"/>
    <s v="polancohadalgo@xyz.com"/>
    <s v="98 Kg"/>
    <s v="A−"/>
    <s v="OUTDOOR"/>
    <x v="20"/>
    <s v="114.1 k"/>
    <n v="114100"/>
    <n v="36"/>
    <n v="98"/>
    <m/>
  </r>
  <r>
    <n v="41"/>
    <s v="SRA. LAURA OLIVIERA"/>
    <s v="Sra."/>
    <s v="Laura"/>
    <m/>
    <s v="Oliviera"/>
    <n v="1974"/>
    <n v="1974"/>
    <s v="Aquarius"/>
    <x v="0"/>
    <s v="AG"/>
    <x v="7"/>
    <s v="Spanish"/>
    <s v="olivieralaura@xyz.com"/>
    <s v="52 Kg"/>
    <s v="O−"/>
    <s v="OUTDOOR"/>
    <x v="27"/>
    <s v="79.87 k"/>
    <n v="79870"/>
    <n v="50"/>
    <n v="52"/>
    <m/>
  </r>
  <r>
    <n v="42"/>
    <s v="SRA. AINHOA GARZA"/>
    <s v="Sra."/>
    <s v="Ainhoa"/>
    <m/>
    <s v="Garza"/>
    <n v="1990"/>
    <n v="1990"/>
    <s v="Pisces"/>
    <x v="0"/>
    <s v="ES"/>
    <x v="8"/>
    <s v="Spanish"/>
    <s v="garzaainhoa@xyz.com"/>
    <s v="56 Kg"/>
    <s v="O+"/>
    <s v="INDOOR"/>
    <x v="28"/>
    <s v="102.0 k"/>
    <n v="102000"/>
    <n v="34"/>
    <n v="56"/>
    <m/>
  </r>
  <r>
    <n v="43"/>
    <s v="SRA. ISABEL BANDA"/>
    <s v="Sra."/>
    <s v="Isabel"/>
    <m/>
    <s v="Banda"/>
    <n v="1960"/>
    <n v="1960"/>
    <s v="Capricorn"/>
    <x v="0"/>
    <s v="ES"/>
    <x v="8"/>
    <s v="Spanish"/>
    <s v="bandaisabel@xyz.com"/>
    <s v="102 Kg"/>
    <s v="O+"/>
    <s v="OUTDOOR"/>
    <x v="21"/>
    <s v="50.66 k"/>
    <n v="50660"/>
    <n v="64"/>
    <n v="102"/>
    <m/>
  </r>
  <r>
    <n v="44"/>
    <s v="SRA. CAROLOTA MATEOS"/>
    <s v="Sra."/>
    <s v="Carolota"/>
    <m/>
    <s v="Mateos"/>
    <n v="1965"/>
    <n v="1965"/>
    <s v="Leo"/>
    <x v="0"/>
    <s v="ES"/>
    <x v="8"/>
    <s v="Spanish"/>
    <s v="mateoscarolota@xyz.com"/>
    <s v="59 Kg"/>
    <s v="O−"/>
    <s v="OUTDOOR"/>
    <x v="27"/>
    <s v="58.22 k"/>
    <n v="58220"/>
    <n v="59"/>
    <n v="59"/>
    <m/>
  </r>
  <r>
    <n v="45"/>
    <s v="MW. ELIZE PRINS"/>
    <s v="Mw."/>
    <s v="Elize"/>
    <m/>
    <s v="Prins"/>
    <n v="1960"/>
    <n v="1960"/>
    <s v="Taurus"/>
    <x v="0"/>
    <s v="DU"/>
    <x v="9"/>
    <s v="Dutch"/>
    <s v="prinselize@xyz.com"/>
    <s v="64 Kg"/>
    <s v="O+"/>
    <s v="INDOOR"/>
    <x v="29"/>
    <s v="39.94 k"/>
    <n v="39940"/>
    <n v="64"/>
    <n v="64"/>
    <m/>
  </r>
  <r>
    <n v="46"/>
    <s v="DHR. RYAN PHAM"/>
    <s v="dhr."/>
    <s v="Ryan"/>
    <m/>
    <s v="Pham"/>
    <n v="1973"/>
    <n v="1973"/>
    <s v="Libra"/>
    <x v="1"/>
    <s v="DU"/>
    <x v="9"/>
    <s v="Dutch"/>
    <s v="phamryan@xyz.com"/>
    <s v="99 Kg"/>
    <s v="B+"/>
    <s v="OUTDOOR"/>
    <x v="20"/>
    <s v="44.87 k"/>
    <n v="44870"/>
    <n v="51"/>
    <n v="99"/>
    <m/>
  </r>
  <r>
    <n v="47"/>
    <s v="MW ELISE ROTTEVEEL"/>
    <s v="Mw"/>
    <s v="Elise"/>
    <m/>
    <s v="Rotteveel"/>
    <n v="1968"/>
    <n v="1968"/>
    <s v="Aries"/>
    <x v="0"/>
    <s v="DU"/>
    <x v="9"/>
    <s v="Dutch"/>
    <s v="rotteveelelise@xyz.com"/>
    <s v="62 Kg"/>
    <s v="O−"/>
    <s v="OUTDOOR"/>
    <x v="20"/>
    <s v="90.48 k"/>
    <n v="90480"/>
    <n v="56"/>
    <n v="62"/>
    <m/>
  </r>
  <r>
    <n v="48"/>
    <s v="FRU. MIRJAM SODERBERG"/>
    <s v="Fru."/>
    <s v="Mirjam"/>
    <m/>
    <s v="Soderberg"/>
    <n v="1997"/>
    <n v="1997"/>
    <s v="Taurus"/>
    <x v="0"/>
    <s v="SV"/>
    <x v="10"/>
    <s v="Swedish"/>
    <s v="soderbergmirjam@xyz.com"/>
    <s v="50 Kg"/>
    <s v="O+"/>
    <s v="OUTDOOR"/>
    <x v="2"/>
    <s v="38.97 k"/>
    <n v="38970"/>
    <n v="27"/>
    <n v="50"/>
    <m/>
  </r>
  <r>
    <n v="49"/>
    <s v="H. BERNDT PALSSON"/>
    <s v="H."/>
    <s v="Berndt"/>
    <m/>
    <s v="Palsson"/>
    <n v="1987"/>
    <n v="1987"/>
    <s v="Pisces"/>
    <x v="1"/>
    <s v="SV"/>
    <x v="10"/>
    <s v="Swedish"/>
    <s v="palssonberndt@xyz.com"/>
    <s v="46 Kg"/>
    <s v="A−"/>
    <s v="OUTDOOR"/>
    <x v="30"/>
    <s v="35.39 k"/>
    <n v="35390"/>
    <n v="37"/>
    <n v="46"/>
    <m/>
  </r>
  <r>
    <n v="50"/>
    <s v="SR. ADRIANO PONTES SOBRINHO"/>
    <s v="Sr."/>
    <s v="Adriano"/>
    <s v="Pontes"/>
    <s v="Sobrinho"/>
    <n v="1993"/>
    <n v="1993"/>
    <s v="Leo"/>
    <x v="1"/>
    <s v="PR"/>
    <x v="1"/>
    <s v="Portuguese"/>
    <s v="sobrinhoadriano@xyz.com"/>
    <s v="93 Kg"/>
    <s v="A+"/>
    <s v="INDOOR"/>
    <x v="31"/>
    <s v="20.53 k"/>
    <n v="20530"/>
    <n v="31"/>
    <n v="9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724EF-F013-4C5E-A42F-C64BB43295F9}" name="PivotTable24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6:I68" firstHeaderRow="1" firstDataRow="1" firstDataCol="1"/>
  <pivotFields count="23"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7"/>
        <item x="4"/>
        <item x="5"/>
        <item x="1"/>
        <item x="6"/>
        <item x="3"/>
        <item x="9"/>
        <item x="8"/>
        <item x="10"/>
        <item x="2"/>
        <item x="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Updated_Weight" fld="21" subtotal="average" baseField="11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AD4BF-BA70-4E1D-BE08-41BF69433AFF}" name="PivotTable5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alary For each sports">
  <location ref="H19:I52" firstHeaderRow="1" firstDataRow="1" firstDataCol="1"/>
  <pivotFields count="23">
    <pivotField numFmtId="166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showAll="0"/>
    <pivotField dataField="1" showAll="0"/>
    <pivotField numFmtId="1" showAll="0"/>
    <pivotField showAll="0"/>
    <pivotField showAll="0"/>
  </pivotFields>
  <rowFields count="1">
    <field x="1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alary_Updated" fld="1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3D07C-7041-412B-96EB-6409A06036EA}" name="PivotTable3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16" firstHeaderRow="1" firstDataRow="2" firstDataCol="1"/>
  <pivotFields count="23">
    <pivotField numFmtId="166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7"/>
        <item x="4"/>
        <item x="5"/>
        <item x="1"/>
        <item x="6"/>
        <item x="3"/>
        <item x="9"/>
        <item x="8"/>
        <item x="10"/>
        <item x="2"/>
        <item x="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Salary for each Country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69B7D-89D4-4BEE-ABF0-E35571DEB4F6}" name="PivotTable2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D53" firstHeaderRow="1" firstDataRow="2" firstDataCol="1"/>
  <pivotFields count="23">
    <pivotField numFmtId="166" showAll="0"/>
    <pivotField dataField="1" showAll="0"/>
    <pivotField showAll="0"/>
    <pivotField showAll="0"/>
    <pivotField showAll="0"/>
    <pivotField showAll="0"/>
    <pivotField showAll="0"/>
    <pivotField numFmtId="15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showAll="0"/>
    <pivotField showAll="0"/>
    <pivotField numFmtId="1" showAll="0"/>
    <pivotField showAll="0"/>
    <pivotField showAll="0"/>
  </pivotFields>
  <rowFields count="1">
    <field x="1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Experts for each spor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28FCD-1966-4D13-AD6D-54801CA4F9BA}" name="PivotTable1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5" firstHeaderRow="1" firstDataRow="2" firstDataCol="1"/>
  <pivotFields count="23">
    <pivotField numFmtId="166" showAll="0"/>
    <pivotField dataField="1" showAll="0"/>
    <pivotField showAll="0"/>
    <pivotField showAll="0"/>
    <pivotField showAll="0"/>
    <pivotField showAll="0"/>
    <pivotField showAll="0"/>
    <pivotField numFmtId="15" showAll="0"/>
    <pivotField showAll="0"/>
    <pivotField axis="axisCol" showAll="0">
      <items count="3">
        <item x="0"/>
        <item h="1" x="1"/>
        <item t="default"/>
      </items>
    </pivotField>
    <pivotField showAll="0"/>
    <pivotField axis="axisRow" showAll="0">
      <items count="13">
        <item x="7"/>
        <item x="4"/>
        <item x="5"/>
        <item x="1"/>
        <item x="6"/>
        <item x="3"/>
        <item x="9"/>
        <item x="8"/>
        <item x="10"/>
        <item x="2"/>
        <item x="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</pivotFields>
  <rowFields count="1">
    <field x="11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2">
    <i>
      <x/>
    </i>
    <i t="grand">
      <x/>
    </i>
  </colItems>
  <dataFields count="1">
    <dataField name="Sportman from each Country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9ABEAD-2178-445A-9979-9634D7F48DB7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2" tableColumnId="6"/>
    </queryTableFields>
    <queryTableDeletedFields count="4">
      <deletedField name="Column3"/>
      <deletedField name="Column2"/>
      <deletedField name="Column2"/>
      <deletedField name="Column3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5B6DC-5B3E-47E4-A103-F5773AD86F11}" name="Table1" displayName="Table1" ref="A1:V51" totalsRowShown="0" headerRowDxfId="22" dataDxfId="21">
  <autoFilter ref="A1:V51" xr:uid="{49E5B6DC-5B3E-47E4-A103-F5773AD86F11}"/>
  <tableColumns count="22">
    <tableColumn id="1" xr3:uid="{9D516B15-6880-464A-BCCE-C24AC4DC4F44}" name="MEMBER ID" dataDxfId="20"/>
    <tableColumn id="2" xr3:uid="{E3CBF6BF-AB3B-4CED-901A-D08D2CE658A7}" name="FULL NAME" dataDxfId="19">
      <calculatedColumnFormula>UPPER(_xlfn.TEXTJOIN(" ",TRUE,Table1[[#This Row],[PREFIX]],Table1[[#This Row],[FIRSTNAME]],Table1[[#This Row],[MIDDLENAME]],Table1[[#This Row],[LASTNAME]]))</calculatedColumnFormula>
    </tableColumn>
    <tableColumn id="3" xr3:uid="{85E323BD-7B02-4362-865B-2203A37FF57E}" name="PREFIX" dataDxfId="18"/>
    <tableColumn id="4" xr3:uid="{0530F6BD-FD8A-4154-B985-DD3FEE512E44}" name="FIRSTNAME" dataDxfId="17"/>
    <tableColumn id="5" xr3:uid="{46E03BA6-99B8-4538-8462-753516371B44}" name="MIDDLENAME"/>
    <tableColumn id="6" xr3:uid="{3DBBAE02-CDEB-4947-A894-81039972772E}" name="LASTNAME" dataDxfId="16"/>
    <tableColumn id="22" xr3:uid="{D570BAAB-EE03-4514-BD4B-0BFE37BA7EB7}" name="BirthYear" dataDxfId="15"/>
    <tableColumn id="7" xr3:uid="{CBE2B097-2E8D-4EDF-B90D-BBF8D23CEC37}" name="BIRTHDATE" dataDxfId="14"/>
    <tableColumn id="8" xr3:uid="{62A25FD3-9DBC-48A6-9667-5068B61DC2BC}" name="ZODIAC" dataDxfId="13"/>
    <tableColumn id="9" xr3:uid="{CE129CE8-5344-465E-BB23-DCF2222E4F9C}" name="GENDER" dataDxfId="12"/>
    <tableColumn id="10" xr3:uid="{02B954AA-935E-458B-A397-A8E036AEB782}" name="COUNTRYCODE" dataDxfId="11"/>
    <tableColumn id="11" xr3:uid="{C98B1A6E-2C1B-42F0-BD7D-BCB6CFE261C5}" name="COUNTRY NAME" dataDxfId="2">
      <calculatedColumnFormula>VLOOKUP(Table1[[#This Row],[COUNTRYCODE]],Location_details_Updated!$A$2:$C$13,3,FALSE)</calculatedColumnFormula>
    </tableColumn>
    <tableColumn id="12" xr3:uid="{F31B6B8F-1443-4DBA-A5F1-EF887284CF4A}" name="LANGUAGE" dataDxfId="3">
      <calculatedColumnFormula>VLOOKUP(Table1[[#This Row],[COUNTRYCODE]],Location_details_Updated!$A$2:$C$13,2,FALSE)</calculatedColumnFormula>
    </tableColumn>
    <tableColumn id="13" xr3:uid="{8E31F43F-E39A-475E-8225-5CCCCC7133C3}" name="EMAIL" dataDxfId="10">
      <calculatedColumnFormula>LOWER(IF(Table1[[#This Row],[LANGUAGE]] ="English",CONCATENATE(Table1[[#This Row],[FIRSTNAME]],Table1[[#This Row],[LASTNAME]],"@xyz.com"),CONCATENATE(Table1[[#This Row],[LASTNAME]],,Table1[[#This Row],[FIRSTNAME]],"@xyz.com")))</calculatedColumnFormula>
    </tableColumn>
    <tableColumn id="14" xr3:uid="{05E19489-4FC6-4459-9B6D-88737A7FFDE3}" name="WEIGHT" dataDxfId="9"/>
    <tableColumn id="15" xr3:uid="{10BE7ADA-5577-4031-88B3-B9D2BD7CEA38}" name="BLOODTYPE" dataDxfId="8"/>
    <tableColumn id="16" xr3:uid="{188A6FA1-3C8B-4D5C-A603-ED1913ADAFF8}" name="SPORT LOCATION" dataDxfId="7">
      <calculatedColumnFormula>VLOOKUP(Table1[[#This Row],[SPORTS]],Sports_details!$A$1:$B$33,2,FALSE)</calculatedColumnFormula>
    </tableColumn>
    <tableColumn id="17" xr3:uid="{4A35A828-EF9C-4472-9DF3-8699D762804C}" name="SPORTS" dataDxfId="6"/>
    <tableColumn id="18" xr3:uid="{5EA16E5A-14A7-4B48-8AA0-779D420574D6}" name="SALARY" dataDxfId="5"/>
    <tableColumn id="20" xr3:uid="{D25484C3-73D3-40C9-9B5C-5BCCE0B23998}" name="Salary_Updated" dataDxfId="4">
      <calculatedColumnFormula>IF(RIGHT(Table1[[#This Row],[SALARY]],1)="k", LEFT(Table1[[#This Row],[SALARY]], LEN(Table1[[#This Row],[SALARY]])-1)*1000,Table1[[#This Row],[SALARY]])</calculatedColumnFormula>
    </tableColumn>
    <tableColumn id="21" xr3:uid="{9F820A7A-2A6A-4BE9-8762-B92A0361E547}" name="Age" dataDxfId="1">
      <calculatedColumnFormula>2024-Table1[[#This Row],[BirthYear]]</calculatedColumnFormula>
    </tableColumn>
    <tableColumn id="23" xr3:uid="{8890F64F-3843-40FC-AC83-150504D6272C}" name="Updated_Weight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45EBE-EE15-4CE1-BA4F-5895399F53DD}" name="Location_details" displayName="Location_details" ref="B1:C13" tableType="queryTable" totalsRowShown="0">
  <autoFilter ref="B1:C13" xr:uid="{D2745EBE-EE15-4CE1-BA4F-5895399F53DD}"/>
  <tableColumns count="2">
    <tableColumn id="1" xr3:uid="{25EC7374-C830-4A5F-BC2C-5578BB9AD36B}" uniqueName="1" name="COUNTRY LANGUAGE" queryTableFieldId="1"/>
    <tableColumn id="6" xr3:uid="{5389F896-BBD1-4022-A007-F5EB1782C8B7}" uniqueName="6" name="COUNTRY NAME" queryTableField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8B764-3FB3-42E0-ADEB-6A63A03BEEF7}" name="Table3" displayName="Table3" ref="B1:B33" totalsRowShown="0" headerRowDxfId="23" headerRowBorderDxfId="25" tableBorderDxfId="26">
  <autoFilter ref="B1:B33" xr:uid="{6E98B764-3FB3-42E0-ADEB-6A63A03BEEF7}"/>
  <tableColumns count="1">
    <tableColumn id="1" xr3:uid="{9EE07C06-DAAD-4350-93C5-816C8B484E77}" name="SPORTS TYPE" dataDxfId="2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6622-8C55-4E41-89A1-4BFC0D6ABC62}">
  <dimension ref="A3:K68"/>
  <sheetViews>
    <sheetView showGridLines="0" tabSelected="1" topLeftCell="A43" workbookViewId="0">
      <selection activeCell="L64" sqref="L64"/>
    </sheetView>
  </sheetViews>
  <sheetFormatPr defaultRowHeight="12.75" x14ac:dyDescent="0.2"/>
  <cols>
    <col min="1" max="1" width="27.7109375" bestFit="1" customWidth="1"/>
    <col min="2" max="2" width="17" bestFit="1" customWidth="1"/>
    <col min="3" max="4" width="11.7109375" bestFit="1" customWidth="1"/>
    <col min="8" max="8" width="14.7109375" bestFit="1" customWidth="1"/>
    <col min="9" max="9" width="27" bestFit="1" customWidth="1"/>
    <col min="10" max="10" width="8" bestFit="1" customWidth="1"/>
    <col min="11" max="11" width="11.7109375" bestFit="1" customWidth="1"/>
    <col min="12" max="12" width="22.85546875" bestFit="1" customWidth="1"/>
    <col min="13" max="13" width="20.85546875" bestFit="1" customWidth="1"/>
    <col min="14" max="14" width="28.140625" bestFit="1" customWidth="1"/>
  </cols>
  <sheetData>
    <row r="3" spans="1:11" x14ac:dyDescent="0.2">
      <c r="A3" s="19" t="s">
        <v>310</v>
      </c>
      <c r="B3" s="19" t="s">
        <v>309</v>
      </c>
      <c r="H3" s="19" t="s">
        <v>314</v>
      </c>
      <c r="I3" s="19" t="s">
        <v>309</v>
      </c>
    </row>
    <row r="4" spans="1:11" x14ac:dyDescent="0.2">
      <c r="A4" s="19" t="s">
        <v>307</v>
      </c>
      <c r="B4" t="s">
        <v>22</v>
      </c>
      <c r="C4" t="s">
        <v>308</v>
      </c>
      <c r="H4" s="19" t="s">
        <v>307</v>
      </c>
      <c r="I4" t="s">
        <v>22</v>
      </c>
      <c r="J4" t="s">
        <v>38</v>
      </c>
      <c r="K4" t="s">
        <v>308</v>
      </c>
    </row>
    <row r="5" spans="1:11" x14ac:dyDescent="0.2">
      <c r="A5" s="20" t="s">
        <v>263</v>
      </c>
      <c r="B5" s="21">
        <v>1</v>
      </c>
      <c r="C5" s="21">
        <v>1</v>
      </c>
      <c r="H5" s="20" t="s">
        <v>263</v>
      </c>
      <c r="I5" s="21">
        <v>79870</v>
      </c>
      <c r="J5" s="21">
        <v>230500</v>
      </c>
      <c r="K5" s="21">
        <v>310370</v>
      </c>
    </row>
    <row r="6" spans="1:11" x14ac:dyDescent="0.2">
      <c r="A6" s="20" t="s">
        <v>260</v>
      </c>
      <c r="B6" s="21">
        <v>6</v>
      </c>
      <c r="C6" s="21">
        <v>6</v>
      </c>
      <c r="H6" s="20" t="s">
        <v>260</v>
      </c>
      <c r="I6" s="21">
        <v>350200</v>
      </c>
      <c r="J6" s="21">
        <v>153150</v>
      </c>
      <c r="K6" s="21">
        <v>503350</v>
      </c>
    </row>
    <row r="7" spans="1:11" x14ac:dyDescent="0.2">
      <c r="A7" s="20" t="s">
        <v>261</v>
      </c>
      <c r="B7" s="21">
        <v>1</v>
      </c>
      <c r="C7" s="21">
        <v>1</v>
      </c>
      <c r="H7" s="20" t="s">
        <v>261</v>
      </c>
      <c r="I7" s="21">
        <v>55010</v>
      </c>
      <c r="J7" s="21">
        <v>69500</v>
      </c>
      <c r="K7" s="21">
        <v>124510</v>
      </c>
    </row>
    <row r="8" spans="1:11" x14ac:dyDescent="0.2">
      <c r="A8" s="20" t="s">
        <v>262</v>
      </c>
      <c r="B8" s="21">
        <v>3</v>
      </c>
      <c r="C8" s="21">
        <v>3</v>
      </c>
      <c r="H8" s="20" t="s">
        <v>257</v>
      </c>
      <c r="I8" s="21"/>
      <c r="J8" s="21">
        <v>85250</v>
      </c>
      <c r="K8" s="21">
        <v>85250</v>
      </c>
    </row>
    <row r="9" spans="1:11" x14ac:dyDescent="0.2">
      <c r="A9" s="20" t="s">
        <v>259</v>
      </c>
      <c r="B9" s="21">
        <v>1</v>
      </c>
      <c r="C9" s="21">
        <v>1</v>
      </c>
      <c r="H9" s="20" t="s">
        <v>262</v>
      </c>
      <c r="I9" s="21">
        <v>174530</v>
      </c>
      <c r="J9" s="21">
        <v>437870</v>
      </c>
      <c r="K9" s="21">
        <v>612400</v>
      </c>
    </row>
    <row r="10" spans="1:11" x14ac:dyDescent="0.2">
      <c r="A10" s="20" t="s">
        <v>265</v>
      </c>
      <c r="B10" s="21">
        <v>2</v>
      </c>
      <c r="C10" s="21">
        <v>2</v>
      </c>
      <c r="H10" s="20" t="s">
        <v>259</v>
      </c>
      <c r="I10" s="21">
        <v>10240</v>
      </c>
      <c r="J10" s="21">
        <v>323170</v>
      </c>
      <c r="K10" s="21">
        <v>333410</v>
      </c>
    </row>
    <row r="11" spans="1:11" x14ac:dyDescent="0.2">
      <c r="A11" s="20" t="s">
        <v>264</v>
      </c>
      <c r="B11" s="21">
        <v>3</v>
      </c>
      <c r="C11" s="21">
        <v>3</v>
      </c>
      <c r="H11" s="20" t="s">
        <v>265</v>
      </c>
      <c r="I11" s="21">
        <v>130420</v>
      </c>
      <c r="J11" s="21">
        <v>44870</v>
      </c>
      <c r="K11" s="21">
        <v>175290</v>
      </c>
    </row>
    <row r="12" spans="1:11" x14ac:dyDescent="0.2">
      <c r="A12" s="20" t="s">
        <v>266</v>
      </c>
      <c r="B12" s="21">
        <v>1</v>
      </c>
      <c r="C12" s="21">
        <v>1</v>
      </c>
      <c r="H12" s="20" t="s">
        <v>264</v>
      </c>
      <c r="I12" s="21">
        <v>210880</v>
      </c>
      <c r="J12" s="21"/>
      <c r="K12" s="21">
        <v>210880</v>
      </c>
    </row>
    <row r="13" spans="1:11" x14ac:dyDescent="0.2">
      <c r="A13" s="20" t="s">
        <v>258</v>
      </c>
      <c r="B13" s="21">
        <v>3</v>
      </c>
      <c r="C13" s="21">
        <v>3</v>
      </c>
      <c r="H13" s="20" t="s">
        <v>266</v>
      </c>
      <c r="I13" s="21">
        <v>38970</v>
      </c>
      <c r="J13" s="21">
        <v>35390</v>
      </c>
      <c r="K13" s="21">
        <v>74360</v>
      </c>
    </row>
    <row r="14" spans="1:11" x14ac:dyDescent="0.2">
      <c r="A14" s="20" t="s">
        <v>256</v>
      </c>
      <c r="B14" s="21">
        <v>4</v>
      </c>
      <c r="C14" s="21">
        <v>4</v>
      </c>
      <c r="H14" s="20" t="s">
        <v>258</v>
      </c>
      <c r="I14" s="21">
        <v>234060</v>
      </c>
      <c r="J14" s="21">
        <v>132370</v>
      </c>
      <c r="K14" s="21">
        <v>366430</v>
      </c>
    </row>
    <row r="15" spans="1:11" x14ac:dyDescent="0.2">
      <c r="A15" s="20" t="s">
        <v>308</v>
      </c>
      <c r="B15" s="21">
        <v>25</v>
      </c>
      <c r="C15" s="21">
        <v>25</v>
      </c>
      <c r="H15" s="20" t="s">
        <v>256</v>
      </c>
      <c r="I15" s="21">
        <v>344470</v>
      </c>
      <c r="J15" s="21">
        <v>217950</v>
      </c>
      <c r="K15" s="21">
        <v>562420</v>
      </c>
    </row>
    <row r="16" spans="1:11" x14ac:dyDescent="0.2">
      <c r="H16" s="20" t="s">
        <v>308</v>
      </c>
      <c r="I16" s="21">
        <v>1628650</v>
      </c>
      <c r="J16" s="21">
        <v>1730020</v>
      </c>
      <c r="K16" s="21">
        <v>3358670</v>
      </c>
    </row>
    <row r="19" spans="1:9" x14ac:dyDescent="0.2">
      <c r="A19" s="19" t="s">
        <v>311</v>
      </c>
      <c r="B19" s="19" t="s">
        <v>309</v>
      </c>
      <c r="H19" s="19" t="s">
        <v>315</v>
      </c>
      <c r="I19" t="s">
        <v>313</v>
      </c>
    </row>
    <row r="20" spans="1:9" x14ac:dyDescent="0.2">
      <c r="A20" s="19" t="s">
        <v>307</v>
      </c>
      <c r="B20" t="s">
        <v>22</v>
      </c>
      <c r="C20" t="s">
        <v>38</v>
      </c>
      <c r="D20" t="s">
        <v>308</v>
      </c>
      <c r="H20" s="20" t="s">
        <v>45</v>
      </c>
      <c r="I20" s="21">
        <v>199560</v>
      </c>
    </row>
    <row r="21" spans="1:9" x14ac:dyDescent="0.2">
      <c r="A21" s="20" t="s">
        <v>45</v>
      </c>
      <c r="B21" s="21">
        <v>1</v>
      </c>
      <c r="C21" s="21">
        <v>1</v>
      </c>
      <c r="D21" s="21">
        <v>2</v>
      </c>
      <c r="H21" s="20" t="s">
        <v>87</v>
      </c>
      <c r="I21" s="21">
        <v>56600</v>
      </c>
    </row>
    <row r="22" spans="1:9" x14ac:dyDescent="0.2">
      <c r="A22" s="20" t="s">
        <v>87</v>
      </c>
      <c r="B22" s="21">
        <v>1</v>
      </c>
      <c r="C22" s="21"/>
      <c r="D22" s="21">
        <v>1</v>
      </c>
      <c r="H22" s="20" t="s">
        <v>207</v>
      </c>
      <c r="I22" s="21">
        <v>138090</v>
      </c>
    </row>
    <row r="23" spans="1:9" x14ac:dyDescent="0.2">
      <c r="A23" s="20" t="s">
        <v>207</v>
      </c>
      <c r="B23" s="21">
        <v>2</v>
      </c>
      <c r="C23" s="21"/>
      <c r="D23" s="21">
        <v>2</v>
      </c>
      <c r="H23" s="20" t="s">
        <v>125</v>
      </c>
      <c r="I23" s="21">
        <v>46350</v>
      </c>
    </row>
    <row r="24" spans="1:9" x14ac:dyDescent="0.2">
      <c r="A24" s="20" t="s">
        <v>125</v>
      </c>
      <c r="B24" s="21"/>
      <c r="C24" s="21">
        <v>1</v>
      </c>
      <c r="D24" s="21">
        <v>1</v>
      </c>
      <c r="H24" s="20" t="s">
        <v>138</v>
      </c>
      <c r="I24" s="21">
        <v>285210</v>
      </c>
    </row>
    <row r="25" spans="1:9" x14ac:dyDescent="0.2">
      <c r="A25" s="20" t="s">
        <v>138</v>
      </c>
      <c r="B25" s="21">
        <v>3</v>
      </c>
      <c r="C25" s="21">
        <v>2</v>
      </c>
      <c r="D25" s="21">
        <v>5</v>
      </c>
      <c r="H25" s="20" t="s">
        <v>241</v>
      </c>
      <c r="I25" s="21">
        <v>35390</v>
      </c>
    </row>
    <row r="26" spans="1:9" x14ac:dyDescent="0.2">
      <c r="A26" s="20" t="s">
        <v>241</v>
      </c>
      <c r="B26" s="21"/>
      <c r="C26" s="21">
        <v>1</v>
      </c>
      <c r="D26" s="21">
        <v>1</v>
      </c>
      <c r="H26" s="20" t="s">
        <v>31</v>
      </c>
      <c r="I26" s="21">
        <v>87470</v>
      </c>
    </row>
    <row r="27" spans="1:9" x14ac:dyDescent="0.2">
      <c r="A27" s="20" t="s">
        <v>31</v>
      </c>
      <c r="B27" s="21">
        <v>1</v>
      </c>
      <c r="C27" s="21"/>
      <c r="D27" s="21">
        <v>1</v>
      </c>
      <c r="H27" s="20" t="s">
        <v>142</v>
      </c>
      <c r="I27" s="21">
        <v>188950</v>
      </c>
    </row>
    <row r="28" spans="1:9" x14ac:dyDescent="0.2">
      <c r="A28" s="20" t="s">
        <v>142</v>
      </c>
      <c r="B28" s="21">
        <v>2</v>
      </c>
      <c r="C28" s="21">
        <v>1</v>
      </c>
      <c r="D28" s="21">
        <v>3</v>
      </c>
      <c r="H28" s="20" t="s">
        <v>98</v>
      </c>
      <c r="I28" s="21">
        <v>64860</v>
      </c>
    </row>
    <row r="29" spans="1:9" x14ac:dyDescent="0.2">
      <c r="A29" s="20" t="s">
        <v>98</v>
      </c>
      <c r="B29" s="21"/>
      <c r="C29" s="21">
        <v>1</v>
      </c>
      <c r="D29" s="21">
        <v>1</v>
      </c>
      <c r="H29" s="20" t="s">
        <v>67</v>
      </c>
      <c r="I29" s="21">
        <v>109900</v>
      </c>
    </row>
    <row r="30" spans="1:9" x14ac:dyDescent="0.2">
      <c r="A30" s="20" t="s">
        <v>67</v>
      </c>
      <c r="B30" s="21"/>
      <c r="C30" s="21">
        <v>1</v>
      </c>
      <c r="D30" s="21">
        <v>1</v>
      </c>
      <c r="H30" s="20" t="s">
        <v>104</v>
      </c>
      <c r="I30" s="21">
        <v>10240</v>
      </c>
    </row>
    <row r="31" spans="1:9" x14ac:dyDescent="0.2">
      <c r="A31" s="20" t="s">
        <v>104</v>
      </c>
      <c r="B31" s="21">
        <v>1</v>
      </c>
      <c r="C31" s="21"/>
      <c r="D31" s="21">
        <v>1</v>
      </c>
      <c r="H31" s="20" t="s">
        <v>115</v>
      </c>
      <c r="I31" s="21">
        <v>88790</v>
      </c>
    </row>
    <row r="32" spans="1:9" x14ac:dyDescent="0.2">
      <c r="A32" s="20" t="s">
        <v>115</v>
      </c>
      <c r="B32" s="21"/>
      <c r="C32" s="21">
        <v>1</v>
      </c>
      <c r="D32" s="21">
        <v>1</v>
      </c>
      <c r="H32" s="20" t="s">
        <v>62</v>
      </c>
      <c r="I32" s="21">
        <v>215280</v>
      </c>
    </row>
    <row r="33" spans="1:9" x14ac:dyDescent="0.2">
      <c r="A33" s="20" t="s">
        <v>62</v>
      </c>
      <c r="B33" s="21">
        <v>3</v>
      </c>
      <c r="C33" s="21">
        <v>1</v>
      </c>
      <c r="D33" s="21">
        <v>4</v>
      </c>
      <c r="H33" s="20" t="s">
        <v>25</v>
      </c>
      <c r="I33" s="21">
        <v>241820</v>
      </c>
    </row>
    <row r="34" spans="1:9" x14ac:dyDescent="0.2">
      <c r="A34" s="20" t="s">
        <v>25</v>
      </c>
      <c r="B34" s="21">
        <v>2</v>
      </c>
      <c r="C34" s="21">
        <v>1</v>
      </c>
      <c r="D34" s="21">
        <v>3</v>
      </c>
      <c r="H34" s="20" t="s">
        <v>177</v>
      </c>
      <c r="I34" s="21">
        <v>95120</v>
      </c>
    </row>
    <row r="35" spans="1:9" x14ac:dyDescent="0.2">
      <c r="A35" s="20" t="s">
        <v>177</v>
      </c>
      <c r="B35" s="21"/>
      <c r="C35" s="21">
        <v>1</v>
      </c>
      <c r="D35" s="21">
        <v>1</v>
      </c>
      <c r="H35" s="20" t="s">
        <v>134</v>
      </c>
      <c r="I35" s="21">
        <v>96470</v>
      </c>
    </row>
    <row r="36" spans="1:9" x14ac:dyDescent="0.2">
      <c r="A36" s="20" t="s">
        <v>134</v>
      </c>
      <c r="B36" s="21">
        <v>1</v>
      </c>
      <c r="C36" s="21"/>
      <c r="D36" s="21">
        <v>1</v>
      </c>
      <c r="H36" s="20" t="s">
        <v>57</v>
      </c>
      <c r="I36" s="21">
        <v>51130</v>
      </c>
    </row>
    <row r="37" spans="1:9" x14ac:dyDescent="0.2">
      <c r="A37" s="20" t="s">
        <v>57</v>
      </c>
      <c r="B37" s="21"/>
      <c r="C37" s="21">
        <v>1</v>
      </c>
      <c r="D37" s="21">
        <v>1</v>
      </c>
      <c r="H37" s="20" t="s">
        <v>40</v>
      </c>
      <c r="I37" s="21">
        <v>103690</v>
      </c>
    </row>
    <row r="38" spans="1:9" x14ac:dyDescent="0.2">
      <c r="A38" s="20" t="s">
        <v>40</v>
      </c>
      <c r="B38" s="21">
        <v>1</v>
      </c>
      <c r="C38" s="21">
        <v>1</v>
      </c>
      <c r="D38" s="21">
        <v>2</v>
      </c>
      <c r="H38" s="20" t="s">
        <v>82</v>
      </c>
      <c r="I38" s="21">
        <v>99610</v>
      </c>
    </row>
    <row r="39" spans="1:9" x14ac:dyDescent="0.2">
      <c r="A39" s="20" t="s">
        <v>82</v>
      </c>
      <c r="B39" s="21"/>
      <c r="C39" s="21">
        <v>1</v>
      </c>
      <c r="D39" s="21">
        <v>1</v>
      </c>
      <c r="H39" s="20" t="s">
        <v>166</v>
      </c>
      <c r="I39" s="21">
        <v>69040</v>
      </c>
    </row>
    <row r="40" spans="1:9" x14ac:dyDescent="0.2">
      <c r="A40" s="20" t="s">
        <v>166</v>
      </c>
      <c r="B40" s="21">
        <v>1</v>
      </c>
      <c r="C40" s="21"/>
      <c r="D40" s="21">
        <v>1</v>
      </c>
      <c r="H40" s="20" t="s">
        <v>212</v>
      </c>
      <c r="I40" s="21">
        <v>102000</v>
      </c>
    </row>
    <row r="41" spans="1:9" x14ac:dyDescent="0.2">
      <c r="A41" s="20" t="s">
        <v>212</v>
      </c>
      <c r="B41" s="21">
        <v>1</v>
      </c>
      <c r="C41" s="21"/>
      <c r="D41" s="21">
        <v>1</v>
      </c>
      <c r="H41" s="20" t="s">
        <v>111</v>
      </c>
      <c r="I41" s="21">
        <v>80760</v>
      </c>
    </row>
    <row r="42" spans="1:9" x14ac:dyDescent="0.2">
      <c r="A42" s="20" t="s">
        <v>111</v>
      </c>
      <c r="B42" s="21"/>
      <c r="C42" s="21">
        <v>1</v>
      </c>
      <c r="D42" s="21">
        <v>1</v>
      </c>
      <c r="H42" s="20" t="s">
        <v>183</v>
      </c>
      <c r="I42" s="21">
        <v>108400</v>
      </c>
    </row>
    <row r="43" spans="1:9" x14ac:dyDescent="0.2">
      <c r="A43" s="20" t="s">
        <v>183</v>
      </c>
      <c r="B43" s="21"/>
      <c r="C43" s="21">
        <v>1</v>
      </c>
      <c r="D43" s="21">
        <v>1</v>
      </c>
      <c r="H43" s="20" t="s">
        <v>223</v>
      </c>
      <c r="I43" s="21">
        <v>39940</v>
      </c>
    </row>
    <row r="44" spans="1:9" x14ac:dyDescent="0.2">
      <c r="A44" s="20" t="s">
        <v>223</v>
      </c>
      <c r="B44" s="21">
        <v>1</v>
      </c>
      <c r="C44" s="21"/>
      <c r="D44" s="21">
        <v>1</v>
      </c>
      <c r="H44" s="20" t="s">
        <v>91</v>
      </c>
      <c r="I44" s="21">
        <v>145860</v>
      </c>
    </row>
    <row r="45" spans="1:9" x14ac:dyDescent="0.2">
      <c r="A45" s="20" t="s">
        <v>91</v>
      </c>
      <c r="B45" s="21">
        <v>1</v>
      </c>
      <c r="C45" s="21">
        <v>1</v>
      </c>
      <c r="D45" s="21">
        <v>2</v>
      </c>
      <c r="H45" s="20" t="s">
        <v>190</v>
      </c>
      <c r="I45" s="21">
        <v>33970</v>
      </c>
    </row>
    <row r="46" spans="1:9" x14ac:dyDescent="0.2">
      <c r="A46" s="20" t="s">
        <v>190</v>
      </c>
      <c r="B46" s="21"/>
      <c r="C46" s="21">
        <v>1</v>
      </c>
      <c r="D46" s="21">
        <v>1</v>
      </c>
      <c r="H46" s="20" t="s">
        <v>72</v>
      </c>
      <c r="I46" s="21">
        <v>60060</v>
      </c>
    </row>
    <row r="47" spans="1:9" x14ac:dyDescent="0.2">
      <c r="A47" s="20" t="s">
        <v>72</v>
      </c>
      <c r="B47" s="21">
        <v>1</v>
      </c>
      <c r="C47" s="21"/>
      <c r="D47" s="21">
        <v>1</v>
      </c>
      <c r="H47" s="20" t="s">
        <v>120</v>
      </c>
      <c r="I47" s="21">
        <v>63530</v>
      </c>
    </row>
    <row r="48" spans="1:9" x14ac:dyDescent="0.2">
      <c r="A48" s="20" t="s">
        <v>120</v>
      </c>
      <c r="B48" s="21">
        <v>1</v>
      </c>
      <c r="C48" s="21"/>
      <c r="D48" s="21">
        <v>1</v>
      </c>
      <c r="H48" s="20" t="s">
        <v>247</v>
      </c>
      <c r="I48" s="21">
        <v>20530</v>
      </c>
    </row>
    <row r="49" spans="1:9" x14ac:dyDescent="0.2">
      <c r="A49" s="20" t="s">
        <v>247</v>
      </c>
      <c r="B49" s="21"/>
      <c r="C49" s="21">
        <v>1</v>
      </c>
      <c r="D49" s="21">
        <v>1</v>
      </c>
      <c r="H49" s="20" t="s">
        <v>129</v>
      </c>
      <c r="I49" s="21">
        <v>235830</v>
      </c>
    </row>
    <row r="50" spans="1:9" x14ac:dyDescent="0.2">
      <c r="A50" s="20" t="s">
        <v>129</v>
      </c>
      <c r="B50" s="21"/>
      <c r="C50" s="21">
        <v>3</v>
      </c>
      <c r="D50" s="21">
        <v>3</v>
      </c>
      <c r="H50" s="20" t="s">
        <v>154</v>
      </c>
      <c r="I50" s="21">
        <v>127300</v>
      </c>
    </row>
    <row r="51" spans="1:9" x14ac:dyDescent="0.2">
      <c r="A51" s="20" t="s">
        <v>154</v>
      </c>
      <c r="B51" s="21">
        <v>1</v>
      </c>
      <c r="C51" s="21">
        <v>1</v>
      </c>
      <c r="D51" s="21">
        <v>2</v>
      </c>
      <c r="H51" s="20" t="s">
        <v>51</v>
      </c>
      <c r="I51" s="21">
        <v>56920</v>
      </c>
    </row>
    <row r="52" spans="1:9" x14ac:dyDescent="0.2">
      <c r="A52" s="20" t="s">
        <v>51</v>
      </c>
      <c r="B52" s="21"/>
      <c r="C52" s="21">
        <v>1</v>
      </c>
      <c r="D52" s="21">
        <v>1</v>
      </c>
      <c r="H52" s="20" t="s">
        <v>308</v>
      </c>
      <c r="I52" s="21">
        <v>3358670</v>
      </c>
    </row>
    <row r="53" spans="1:9" x14ac:dyDescent="0.2">
      <c r="A53" s="20" t="s">
        <v>308</v>
      </c>
      <c r="B53" s="21">
        <v>25</v>
      </c>
      <c r="C53" s="21">
        <v>25</v>
      </c>
      <c r="D53" s="21">
        <v>50</v>
      </c>
    </row>
    <row r="56" spans="1:9" x14ac:dyDescent="0.2">
      <c r="H56" s="19" t="s">
        <v>307</v>
      </c>
      <c r="I56" t="s">
        <v>320</v>
      </c>
    </row>
    <row r="57" spans="1:9" x14ac:dyDescent="0.2">
      <c r="H57" s="20" t="s">
        <v>263</v>
      </c>
      <c r="I57" s="27">
        <v>76</v>
      </c>
    </row>
    <row r="58" spans="1:9" x14ac:dyDescent="0.2">
      <c r="H58" s="20" t="s">
        <v>260</v>
      </c>
      <c r="I58" s="27">
        <v>75</v>
      </c>
    </row>
    <row r="59" spans="1:9" x14ac:dyDescent="0.2">
      <c r="H59" s="20" t="s">
        <v>261</v>
      </c>
      <c r="I59" s="27">
        <v>80.333333333333329</v>
      </c>
    </row>
    <row r="60" spans="1:9" x14ac:dyDescent="0.2">
      <c r="H60" s="20" t="s">
        <v>257</v>
      </c>
      <c r="I60" s="27">
        <v>73</v>
      </c>
    </row>
    <row r="61" spans="1:9" x14ac:dyDescent="0.2">
      <c r="H61" s="20" t="s">
        <v>262</v>
      </c>
      <c r="I61" s="27">
        <v>74.555555555555557</v>
      </c>
    </row>
    <row r="62" spans="1:9" x14ac:dyDescent="0.2">
      <c r="H62" s="20" t="s">
        <v>259</v>
      </c>
      <c r="I62" s="27">
        <v>79.8</v>
      </c>
    </row>
    <row r="63" spans="1:9" x14ac:dyDescent="0.2">
      <c r="H63" s="20" t="s">
        <v>265</v>
      </c>
      <c r="I63" s="27">
        <v>75</v>
      </c>
    </row>
    <row r="64" spans="1:9" x14ac:dyDescent="0.2">
      <c r="H64" s="20" t="s">
        <v>264</v>
      </c>
      <c r="I64" s="27">
        <v>72.333333333333329</v>
      </c>
    </row>
    <row r="65" spans="8:9" x14ac:dyDescent="0.2">
      <c r="H65" s="20" t="s">
        <v>266</v>
      </c>
      <c r="I65" s="27">
        <v>48</v>
      </c>
    </row>
    <row r="66" spans="8:9" x14ac:dyDescent="0.2">
      <c r="H66" s="20" t="s">
        <v>258</v>
      </c>
      <c r="I66" s="27">
        <v>80.8</v>
      </c>
    </row>
    <row r="67" spans="8:9" x14ac:dyDescent="0.2">
      <c r="H67" s="20" t="s">
        <v>256</v>
      </c>
      <c r="I67" s="27">
        <v>80.285714285714292</v>
      </c>
    </row>
    <row r="68" spans="8:9" x14ac:dyDescent="0.2">
      <c r="H68" s="20" t="s">
        <v>308</v>
      </c>
      <c r="I68" s="27">
        <v>75.78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1"/>
  <sheetViews>
    <sheetView showGridLines="0" topLeftCell="L26" workbookViewId="0">
      <selection sqref="A1:V51"/>
    </sheetView>
  </sheetViews>
  <sheetFormatPr defaultColWidth="12.5703125" defaultRowHeight="15.75" customHeight="1" x14ac:dyDescent="0.2"/>
  <cols>
    <col min="1" max="1" width="13.5703125" customWidth="1"/>
    <col min="2" max="2" width="23.28515625" bestFit="1" customWidth="1"/>
    <col min="4" max="4" width="13.85546875" customWidth="1"/>
    <col min="5" max="5" width="15.42578125" customWidth="1"/>
    <col min="6" max="6" width="13.28515625" customWidth="1"/>
    <col min="7" max="7" width="16" bestFit="1" customWidth="1"/>
    <col min="10" max="10" width="17.140625" customWidth="1"/>
    <col min="11" max="12" width="20.42578125" bestFit="1" customWidth="1"/>
    <col min="13" max="13" width="26" bestFit="1" customWidth="1"/>
    <col min="14" max="14" width="14.85546875" customWidth="1"/>
    <col min="15" max="15" width="14.42578125" customWidth="1"/>
    <col min="16" max="16" width="19.7109375" customWidth="1"/>
    <col min="20" max="20" width="12.5703125" customWidth="1"/>
    <col min="25" max="25" width="15.42578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317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8" t="s">
        <v>312</v>
      </c>
      <c r="U1" s="18" t="s">
        <v>316</v>
      </c>
      <c r="V1" s="18" t="s">
        <v>319</v>
      </c>
    </row>
    <row r="2" spans="1:26" ht="12.75" x14ac:dyDescent="0.2">
      <c r="A2" s="17">
        <v>1</v>
      </c>
      <c r="B2" t="str">
        <f>UPPER(_xlfn.TEXTJOIN(" ",TRUE,Table1[[#This Row],[PREFIX]],Table1[[#This Row],[FIRSTNAME]],Table1[[#This Row],[MIDDLENAME]],Table1[[#This Row],[LASTNAME]]))</f>
        <v>MS. ANNIE ABBOTT</v>
      </c>
      <c r="C2" s="2" t="s">
        <v>18</v>
      </c>
      <c r="D2" s="2" t="s">
        <v>19</v>
      </c>
      <c r="F2" s="2" t="s">
        <v>20</v>
      </c>
      <c r="G2" s="25">
        <v>1997</v>
      </c>
      <c r="H2" s="25">
        <v>1997</v>
      </c>
      <c r="I2" s="2" t="s">
        <v>21</v>
      </c>
      <c r="J2" s="2" t="s">
        <v>22</v>
      </c>
      <c r="K2" s="2" t="s">
        <v>23</v>
      </c>
      <c r="L2" t="str">
        <f>VLOOKUP(Table1[[#This Row],[COUNTRYCODE]],Location_details_Updated!$A$2:$C$13,3,FALSE)</f>
        <v>USA</v>
      </c>
      <c r="M2" t="str">
        <f>VLOOKUP(Table1[[#This Row],[COUNTRYCODE]],Location_details_Updated!$A$2:$C$13,2,FALSE)</f>
        <v>English</v>
      </c>
      <c r="N2" t="str">
        <f>LOWER(IF(Table1[[#This Row],[LANGUAGE]] ="English",CONCATENATE(Table1[[#This Row],[FIRSTNAME]],Table1[[#This Row],[LASTNAME]],"@xyz.com"),CONCATENATE(Table1[[#This Row],[LASTNAME]],,Table1[[#This Row],[FIRSTNAME]],"@xyz.com")))</f>
        <v>annieabbott@xyz.com</v>
      </c>
      <c r="O2" s="2" t="s">
        <v>270</v>
      </c>
      <c r="P2" s="2" t="s">
        <v>24</v>
      </c>
      <c r="Q2" t="str">
        <f>VLOOKUP(Table1[[#This Row],[SPORTS]],Sports_details!$A$1:$B$33,2,FALSE)</f>
        <v>INDOOR</v>
      </c>
      <c r="R2" s="2" t="s">
        <v>25</v>
      </c>
      <c r="S2" s="23" t="s">
        <v>26</v>
      </c>
      <c r="T2" s="25">
        <f>IF(RIGHT(Table1[[#This Row],[SALARY]],1)="k", LEFT(Table1[[#This Row],[SALARY]], LEN(Table1[[#This Row],[SALARY]])-1)*1000,Table1[[#This Row],[SALARY]])</f>
        <v>80730</v>
      </c>
      <c r="U2" s="26">
        <f>2024-Table1[[#This Row],[BirthYear]]</f>
        <v>27</v>
      </c>
      <c r="V2" s="26">
        <v>94</v>
      </c>
    </row>
    <row r="3" spans="1:26" ht="12.75" x14ac:dyDescent="0.2">
      <c r="A3" s="17">
        <v>2</v>
      </c>
      <c r="B3" t="str">
        <f>UPPER(_xlfn.TEXTJOIN(" ",TRUE,Table1[[#This Row],[PREFIX]],Table1[[#This Row],[FIRSTNAME]],Table1[[#This Row],[MIDDLENAME]],Table1[[#This Row],[LASTNAME]]))</f>
        <v>MS. AURELIE LIESUCHKE</v>
      </c>
      <c r="C3" s="2" t="s">
        <v>18</v>
      </c>
      <c r="D3" s="2" t="s">
        <v>27</v>
      </c>
      <c r="F3" s="2" t="s">
        <v>28</v>
      </c>
      <c r="G3" s="25">
        <v>1992</v>
      </c>
      <c r="H3" s="25">
        <v>1992</v>
      </c>
      <c r="I3" s="2" t="s">
        <v>29</v>
      </c>
      <c r="J3" s="2" t="s">
        <v>22</v>
      </c>
      <c r="K3" s="2" t="s">
        <v>23</v>
      </c>
      <c r="L3" t="str">
        <f>VLOOKUP(Table1[[#This Row],[COUNTRYCODE]],Location_details_Updated!$A$2:$C$13,3,FALSE)</f>
        <v>USA</v>
      </c>
      <c r="M3" t="str">
        <f>VLOOKUP(Table1[[#This Row],[COUNTRYCODE]],Location_details_Updated!$A$2:$C$13,2,FALSE)</f>
        <v>English</v>
      </c>
      <c r="N3" t="str">
        <f>LOWER(IF(Table1[[#This Row],[LANGUAGE]] ="English",CONCATENATE(Table1[[#This Row],[FIRSTNAME]],Table1[[#This Row],[LASTNAME]],"@xyz.com"),CONCATENATE(Table1[[#This Row],[LASTNAME]],,Table1[[#This Row],[FIRSTNAME]],"@xyz.com")))</f>
        <v>aurelieliesuchke@xyz.com</v>
      </c>
      <c r="O3" s="2" t="s">
        <v>271</v>
      </c>
      <c r="P3" s="2" t="s">
        <v>30</v>
      </c>
      <c r="Q3" t="str">
        <f>VLOOKUP(Table1[[#This Row],[SPORTS]],Sports_details!$A$1:$B$33,2,FALSE)</f>
        <v>INDOOR</v>
      </c>
      <c r="R3" s="2" t="s">
        <v>31</v>
      </c>
      <c r="S3" s="22" t="s">
        <v>32</v>
      </c>
      <c r="T3" s="25">
        <f>IF(RIGHT(Table1[[#This Row],[SALARY]],1)="k", LEFT(Table1[[#This Row],[SALARY]], LEN(Table1[[#This Row],[SALARY]])-1)*1000,Table1[[#This Row],[SALARY]])</f>
        <v>87470</v>
      </c>
      <c r="U3" s="26">
        <f>2024-Table1[[#This Row],[BirthYear]]</f>
        <v>32</v>
      </c>
      <c r="V3" s="26">
        <v>84</v>
      </c>
    </row>
    <row r="4" spans="1:26" ht="12.75" x14ac:dyDescent="0.2">
      <c r="A4" s="17">
        <v>3</v>
      </c>
      <c r="B4" t="str">
        <f>UPPER(_xlfn.TEXTJOIN(" ",TRUE,Table1[[#This Row],[PREFIX]],Table1[[#This Row],[FIRSTNAME]],Table1[[#This Row],[MIDDLENAME]],Table1[[#This Row],[LASTNAME]]))</f>
        <v>SR. TOMAS FERREIRA FILHO</v>
      </c>
      <c r="C4" s="2" t="s">
        <v>33</v>
      </c>
      <c r="D4" s="2" t="s">
        <v>34</v>
      </c>
      <c r="E4" s="2" t="s">
        <v>35</v>
      </c>
      <c r="F4" s="2" t="s">
        <v>36</v>
      </c>
      <c r="G4" s="25">
        <v>1969</v>
      </c>
      <c r="H4" s="25">
        <v>1969</v>
      </c>
      <c r="I4" s="2" t="s">
        <v>37</v>
      </c>
      <c r="J4" s="2" t="s">
        <v>38</v>
      </c>
      <c r="K4" s="2" t="s">
        <v>39</v>
      </c>
      <c r="L4" t="str">
        <f>VLOOKUP(Table1[[#This Row],[COUNTRYCODE]],Location_details_Updated!$A$2:$C$13,3,FALSE)</f>
        <v>BRAZIL</v>
      </c>
      <c r="M4" t="str">
        <f>VLOOKUP(Table1[[#This Row],[COUNTRYCODE]],Location_details_Updated!$A$2:$C$13,2,FALSE)</f>
        <v>Portuguese</v>
      </c>
      <c r="N4" t="str">
        <f>LOWER(IF(Table1[[#This Row],[LANGUAGE]] ="English",CONCATENATE(Table1[[#This Row],[FIRSTNAME]],Table1[[#This Row],[LASTNAME]],"@xyz.com"),CONCATENATE(Table1[[#This Row],[LASTNAME]],,Table1[[#This Row],[FIRSTNAME]],"@xyz.com")))</f>
        <v>filhotomas@xyz.com</v>
      </c>
      <c r="O4" s="2" t="s">
        <v>272</v>
      </c>
      <c r="P4" s="2" t="s">
        <v>24</v>
      </c>
      <c r="Q4" t="str">
        <f>VLOOKUP(Table1[[#This Row],[SPORTS]],Sports_details!$A$1:$B$33,2,FALSE)</f>
        <v>OUTDOOR</v>
      </c>
      <c r="R4" s="2" t="s">
        <v>40</v>
      </c>
      <c r="S4" s="22" t="s">
        <v>41</v>
      </c>
      <c r="T4" s="25">
        <f>IF(RIGHT(Table1[[#This Row],[SALARY]],1)="k", LEFT(Table1[[#This Row],[SALARY]], LEN(Table1[[#This Row],[SALARY]])-1)*1000,Table1[[#This Row],[SALARY]])</f>
        <v>64720</v>
      </c>
      <c r="U4" s="26">
        <f>2024-Table1[[#This Row],[BirthYear]]</f>
        <v>55</v>
      </c>
      <c r="V4" s="26">
        <v>53</v>
      </c>
    </row>
    <row r="5" spans="1:26" ht="12.75" x14ac:dyDescent="0.2">
      <c r="A5" s="17">
        <v>4</v>
      </c>
      <c r="B5" t="str">
        <f>UPPER(_xlfn.TEXTJOIN(" ",TRUE,Table1[[#This Row],[PREFIX]],Table1[[#This Row],[FIRSTNAME]],Table1[[#This Row],[MIDDLENAME]],Table1[[#This Row],[LASTNAME]]))</f>
        <v>MS. DARBY CRUICKSHANK</v>
      </c>
      <c r="C5" s="2" t="s">
        <v>18</v>
      </c>
      <c r="D5" s="2" t="s">
        <v>42</v>
      </c>
      <c r="F5" s="2" t="s">
        <v>43</v>
      </c>
      <c r="G5" s="25">
        <v>1975</v>
      </c>
      <c r="H5" s="25">
        <v>1975</v>
      </c>
      <c r="I5" s="2" t="s">
        <v>44</v>
      </c>
      <c r="J5" s="2" t="s">
        <v>22</v>
      </c>
      <c r="K5" s="2" t="s">
        <v>23</v>
      </c>
      <c r="L5" t="str">
        <f>VLOOKUP(Table1[[#This Row],[COUNTRYCODE]],Location_details_Updated!$A$2:$C$13,3,FALSE)</f>
        <v>USA</v>
      </c>
      <c r="M5" t="str">
        <f>VLOOKUP(Table1[[#This Row],[COUNTRYCODE]],Location_details_Updated!$A$2:$C$13,2,FALSE)</f>
        <v>English</v>
      </c>
      <c r="N5" t="str">
        <f>LOWER(IF(Table1[[#This Row],[LANGUAGE]] ="English",CONCATENATE(Table1[[#This Row],[FIRSTNAME]],Table1[[#This Row],[LASTNAME]],"@xyz.com"),CONCATENATE(Table1[[#This Row],[LASTNAME]],,Table1[[#This Row],[FIRSTNAME]],"@xyz.com")))</f>
        <v>darbycruickshank@xyz.com</v>
      </c>
      <c r="O5" s="2" t="s">
        <v>273</v>
      </c>
      <c r="P5" s="2" t="s">
        <v>30</v>
      </c>
      <c r="Q5" t="str">
        <f>VLOOKUP(Table1[[#This Row],[SPORTS]],Sports_details!$A$1:$B$33,2,FALSE)</f>
        <v>OUTDOOR</v>
      </c>
      <c r="R5" s="2" t="s">
        <v>45</v>
      </c>
      <c r="S5" s="22" t="s">
        <v>46</v>
      </c>
      <c r="T5" s="25">
        <f>IF(RIGHT(Table1[[#This Row],[SALARY]],1)="k", LEFT(Table1[[#This Row],[SALARY]], LEN(Table1[[#This Row],[SALARY]])-1)*1000,Table1[[#This Row],[SALARY]])</f>
        <v>110800</v>
      </c>
      <c r="U5" s="26">
        <f>2024-Table1[[#This Row],[BirthYear]]</f>
        <v>49</v>
      </c>
      <c r="V5" s="26">
        <v>49</v>
      </c>
    </row>
    <row r="6" spans="1:26" ht="12.75" x14ac:dyDescent="0.2">
      <c r="A6" s="17">
        <v>5</v>
      </c>
      <c r="B6" t="str">
        <f>UPPER(_xlfn.TEXTJOIN(" ",TRUE,Table1[[#This Row],[PREFIX]],Table1[[#This Row],[FIRSTNAME]],Table1[[#This Row],[MIDDLENAME]],Table1[[#This Row],[LASTNAME]]))</f>
        <v>DR. JAYDON BORER</v>
      </c>
      <c r="C6" s="2" t="s">
        <v>47</v>
      </c>
      <c r="D6" s="2" t="s">
        <v>48</v>
      </c>
      <c r="F6" s="2" t="s">
        <v>49</v>
      </c>
      <c r="G6" s="25">
        <v>1970</v>
      </c>
      <c r="H6" s="25">
        <v>1970</v>
      </c>
      <c r="I6" s="2" t="s">
        <v>44</v>
      </c>
      <c r="J6" s="2" t="s">
        <v>38</v>
      </c>
      <c r="K6" s="2" t="s">
        <v>23</v>
      </c>
      <c r="L6" t="str">
        <f>VLOOKUP(Table1[[#This Row],[COUNTRYCODE]],Location_details_Updated!$A$2:$C$13,3,FALSE)</f>
        <v>USA</v>
      </c>
      <c r="M6" t="str">
        <f>VLOOKUP(Table1[[#This Row],[COUNTRYCODE]],Location_details_Updated!$A$2:$C$13,2,FALSE)</f>
        <v>English</v>
      </c>
      <c r="N6" t="str">
        <f>LOWER(IF(Table1[[#This Row],[LANGUAGE]] ="English",CONCATENATE(Table1[[#This Row],[FIRSTNAME]],Table1[[#This Row],[LASTNAME]],"@xyz.com"),CONCATENATE(Table1[[#This Row],[LASTNAME]],,Table1[[#This Row],[FIRSTNAME]],"@xyz.com")))</f>
        <v>jaydonborer@xyz.com</v>
      </c>
      <c r="O6" s="2" t="s">
        <v>274</v>
      </c>
      <c r="P6" s="2" t="s">
        <v>50</v>
      </c>
      <c r="Q6" t="str">
        <f>VLOOKUP(Table1[[#This Row],[SPORTS]],Sports_details!$A$1:$B$33,2,FALSE)</f>
        <v>INDOOR</v>
      </c>
      <c r="R6" s="2" t="s">
        <v>51</v>
      </c>
      <c r="S6" s="22" t="s">
        <v>52</v>
      </c>
      <c r="T6" s="25">
        <f>IF(RIGHT(Table1[[#This Row],[SALARY]],1)="k", LEFT(Table1[[#This Row],[SALARY]], LEN(Table1[[#This Row],[SALARY]])-1)*1000,Table1[[#This Row],[SALARY]])</f>
        <v>56920</v>
      </c>
      <c r="U6" s="26">
        <f>2024-Table1[[#This Row],[BirthYear]]</f>
        <v>54</v>
      </c>
      <c r="V6" s="26">
        <v>85</v>
      </c>
      <c r="Y6" s="29" t="s">
        <v>318</v>
      </c>
      <c r="Z6" s="28">
        <f>CORREL(Table1[Salary_Updated],Table1[Age])</f>
        <v>-4.3782301338386891E-2</v>
      </c>
    </row>
    <row r="7" spans="1:26" ht="12.75" x14ac:dyDescent="0.2">
      <c r="A7" s="17">
        <v>6</v>
      </c>
      <c r="B7" t="str">
        <f>UPPER(_xlfn.TEXTJOIN(" ",TRUE,Table1[[#This Row],[PREFIX]],Table1[[#This Row],[FIRSTNAME]],Table1[[#This Row],[MIDDLENAME]],Table1[[#This Row],[LASTNAME]]))</f>
        <v>MR. MORIAH LYNCH</v>
      </c>
      <c r="C7" s="2" t="s">
        <v>53</v>
      </c>
      <c r="D7" s="2" t="s">
        <v>54</v>
      </c>
      <c r="F7" s="2" t="s">
        <v>55</v>
      </c>
      <c r="G7" s="25">
        <v>1992</v>
      </c>
      <c r="H7" s="25">
        <v>1992</v>
      </c>
      <c r="I7" s="2" t="s">
        <v>56</v>
      </c>
      <c r="J7" s="2" t="s">
        <v>38</v>
      </c>
      <c r="K7" s="2" t="s">
        <v>23</v>
      </c>
      <c r="L7" t="str">
        <f>VLOOKUP(Table1[[#This Row],[COUNTRYCODE]],Location_details_Updated!$A$2:$C$13,3,FALSE)</f>
        <v>USA</v>
      </c>
      <c r="M7" t="str">
        <f>VLOOKUP(Table1[[#This Row],[COUNTRYCODE]],Location_details_Updated!$A$2:$C$13,2,FALSE)</f>
        <v>English</v>
      </c>
      <c r="N7" t="str">
        <f>LOWER(IF(Table1[[#This Row],[LANGUAGE]] ="English",CONCATENATE(Table1[[#This Row],[FIRSTNAME]],Table1[[#This Row],[LASTNAME]],"@xyz.com"),CONCATENATE(Table1[[#This Row],[LASTNAME]],,Table1[[#This Row],[FIRSTNAME]],"@xyz.com")))</f>
        <v>moriahlynch@xyz.com</v>
      </c>
      <c r="O7" s="2" t="s">
        <v>275</v>
      </c>
      <c r="P7" s="2" t="s">
        <v>30</v>
      </c>
      <c r="Q7" t="str">
        <f>VLOOKUP(Table1[[#This Row],[SPORTS]],Sports_details!$A$1:$B$33,2,FALSE)</f>
        <v>INDOOR</v>
      </c>
      <c r="R7" s="2" t="s">
        <v>57</v>
      </c>
      <c r="S7" s="22" t="s">
        <v>58</v>
      </c>
      <c r="T7" s="25">
        <f>IF(RIGHT(Table1[[#This Row],[SALARY]],1)="k", LEFT(Table1[[#This Row],[SALARY]], LEN(Table1[[#This Row],[SALARY]])-1)*1000,Table1[[#This Row],[SALARY]])</f>
        <v>51130</v>
      </c>
      <c r="U7" s="26">
        <f>2024-Table1[[#This Row],[BirthYear]]</f>
        <v>32</v>
      </c>
      <c r="V7" s="26">
        <v>83</v>
      </c>
      <c r="Y7" s="29"/>
      <c r="Z7" s="28"/>
    </row>
    <row r="8" spans="1:26" ht="12.75" x14ac:dyDescent="0.2">
      <c r="A8" s="17">
        <v>7</v>
      </c>
      <c r="B8" t="str">
        <f>UPPER(_xlfn.TEXTJOIN(" ",TRUE,Table1[[#This Row],[PREFIX]],Table1[[#This Row],[FIRSTNAME]],Table1[[#This Row],[MIDDLENAME]],Table1[[#This Row],[LASTNAME]]))</f>
        <v>MS. AMIYA EICHMANN</v>
      </c>
      <c r="C8" s="2" t="s">
        <v>18</v>
      </c>
      <c r="D8" s="2" t="s">
        <v>59</v>
      </c>
      <c r="F8" s="2" t="s">
        <v>60</v>
      </c>
      <c r="G8" s="25">
        <v>1999</v>
      </c>
      <c r="H8" s="25">
        <v>1999</v>
      </c>
      <c r="I8" s="2" t="s">
        <v>61</v>
      </c>
      <c r="J8" s="2" t="s">
        <v>22</v>
      </c>
      <c r="K8" s="2" t="s">
        <v>23</v>
      </c>
      <c r="L8" t="str">
        <f>VLOOKUP(Table1[[#This Row],[COUNTRYCODE]],Location_details_Updated!$A$2:$C$13,3,FALSE)</f>
        <v>USA</v>
      </c>
      <c r="M8" t="str">
        <f>VLOOKUP(Table1[[#This Row],[COUNTRYCODE]],Location_details_Updated!$A$2:$C$13,2,FALSE)</f>
        <v>English</v>
      </c>
      <c r="N8" t="str">
        <f>LOWER(IF(Table1[[#This Row],[LANGUAGE]] ="English",CONCATENATE(Table1[[#This Row],[FIRSTNAME]],Table1[[#This Row],[LASTNAME]],"@xyz.com"),CONCATENATE(Table1[[#This Row],[LASTNAME]],,Table1[[#This Row],[FIRSTNAME]],"@xyz.com")))</f>
        <v>amiyaeichmann@xyz.com</v>
      </c>
      <c r="O8" s="2" t="s">
        <v>276</v>
      </c>
      <c r="P8" s="2" t="s">
        <v>50</v>
      </c>
      <c r="Q8" t="str">
        <f>VLOOKUP(Table1[[#This Row],[SPORTS]],Sports_details!$A$1:$B$33,2,FALSE)</f>
        <v>OUTDOOR</v>
      </c>
      <c r="R8" s="2" t="s">
        <v>62</v>
      </c>
      <c r="S8" s="22" t="s">
        <v>63</v>
      </c>
      <c r="T8" s="25">
        <f>IF(RIGHT(Table1[[#This Row],[SALARY]],1)="k", LEFT(Table1[[#This Row],[SALARY]], LEN(Table1[[#This Row],[SALARY]])-1)*1000,Table1[[#This Row],[SALARY]])</f>
        <v>65470</v>
      </c>
      <c r="U8" s="26">
        <f>2024-Table1[[#This Row],[BirthYear]]</f>
        <v>25</v>
      </c>
      <c r="V8" s="26">
        <v>61</v>
      </c>
      <c r="Y8" s="29"/>
      <c r="Z8" s="28"/>
    </row>
    <row r="9" spans="1:26" ht="12.75" x14ac:dyDescent="0.2">
      <c r="A9" s="17">
        <v>8</v>
      </c>
      <c r="B9" t="str">
        <f>UPPER(_xlfn.TEXTJOIN(" ",TRUE,Table1[[#This Row],[PREFIX]],Table1[[#This Row],[FIRSTNAME]],Table1[[#This Row],[MIDDLENAME]],Table1[[#This Row],[LASTNAME]]))</f>
        <v>MR. PIERCE RAU</v>
      </c>
      <c r="C9" s="2" t="s">
        <v>53</v>
      </c>
      <c r="D9" s="2" t="s">
        <v>64</v>
      </c>
      <c r="F9" s="2" t="s">
        <v>65</v>
      </c>
      <c r="G9" s="25">
        <v>1963</v>
      </c>
      <c r="H9" s="25">
        <v>1963</v>
      </c>
      <c r="I9" s="2" t="s">
        <v>44</v>
      </c>
      <c r="J9" s="2" t="s">
        <v>38</v>
      </c>
      <c r="K9" s="2" t="s">
        <v>23</v>
      </c>
      <c r="L9" t="str">
        <f>VLOOKUP(Table1[[#This Row],[COUNTRYCODE]],Location_details_Updated!$A$2:$C$13,3,FALSE)</f>
        <v>USA</v>
      </c>
      <c r="M9" t="str">
        <f>VLOOKUP(Table1[[#This Row],[COUNTRYCODE]],Location_details_Updated!$A$2:$C$13,2,FALSE)</f>
        <v>English</v>
      </c>
      <c r="N9" t="str">
        <f>LOWER(IF(Table1[[#This Row],[LANGUAGE]] ="English",CONCATENATE(Table1[[#This Row],[FIRSTNAME]],Table1[[#This Row],[LASTNAME]],"@xyz.com"),CONCATENATE(Table1[[#This Row],[LASTNAME]],,Table1[[#This Row],[FIRSTNAME]],"@xyz.com")))</f>
        <v>piercerau@xyz.com</v>
      </c>
      <c r="O9" s="2" t="s">
        <v>277</v>
      </c>
      <c r="P9" s="2" t="s">
        <v>66</v>
      </c>
      <c r="Q9" t="str">
        <f>VLOOKUP(Table1[[#This Row],[SPORTS]],Sports_details!$A$1:$B$33,2,FALSE)</f>
        <v>INDOOR</v>
      </c>
      <c r="R9" s="2" t="s">
        <v>67</v>
      </c>
      <c r="S9" s="22" t="s">
        <v>68</v>
      </c>
      <c r="T9" s="25">
        <f>IF(RIGHT(Table1[[#This Row],[SALARY]],1)="k", LEFT(Table1[[#This Row],[SALARY]], LEN(Table1[[#This Row],[SALARY]])-1)*1000,Table1[[#This Row],[SALARY]])</f>
        <v>109900</v>
      </c>
      <c r="U9" s="26">
        <f>2024-Table1[[#This Row],[BirthYear]]</f>
        <v>61</v>
      </c>
      <c r="V9" s="26">
        <v>106</v>
      </c>
    </row>
    <row r="10" spans="1:26" ht="12.75" x14ac:dyDescent="0.2">
      <c r="A10" s="17">
        <v>9</v>
      </c>
      <c r="B10" t="str">
        <f>UPPER(_xlfn.TEXTJOIN(" ",TRUE,Table1[[#This Row],[PREFIX]],Table1[[#This Row],[FIRSTNAME]],Table1[[#This Row],[MIDDLENAME]],Table1[[#This Row],[LASTNAME]]))</f>
        <v>MS. AMELIA STEVENS</v>
      </c>
      <c r="C10" s="2" t="s">
        <v>18</v>
      </c>
      <c r="D10" s="2" t="s">
        <v>69</v>
      </c>
      <c r="F10" s="2" t="s">
        <v>70</v>
      </c>
      <c r="G10" s="25">
        <v>1971</v>
      </c>
      <c r="H10" s="25">
        <v>1971</v>
      </c>
      <c r="I10" s="2" t="s">
        <v>29</v>
      </c>
      <c r="J10" s="2" t="s">
        <v>22</v>
      </c>
      <c r="K10" s="2" t="s">
        <v>71</v>
      </c>
      <c r="L10" t="str">
        <f>VLOOKUP(Table1[[#This Row],[COUNTRYCODE]],Location_details_Updated!$A$2:$C$13,3,FALSE)</f>
        <v>UK</v>
      </c>
      <c r="M10" t="str">
        <f>VLOOKUP(Table1[[#This Row],[COUNTRYCODE]],Location_details_Updated!$A$2:$C$13,2,FALSE)</f>
        <v>English</v>
      </c>
      <c r="N10" t="str">
        <f>LOWER(IF(Table1[[#This Row],[LANGUAGE]] ="English",CONCATENATE(Table1[[#This Row],[FIRSTNAME]],Table1[[#This Row],[LASTNAME]],"@xyz.com"),CONCATENATE(Table1[[#This Row],[LASTNAME]],,Table1[[#This Row],[FIRSTNAME]],"@xyz.com")))</f>
        <v>ameliastevens@xyz.com</v>
      </c>
      <c r="O10" s="2" t="s">
        <v>278</v>
      </c>
      <c r="P10" s="2" t="s">
        <v>66</v>
      </c>
      <c r="Q10" t="str">
        <f>VLOOKUP(Table1[[#This Row],[SPORTS]],Sports_details!$A$1:$B$33,2,FALSE)</f>
        <v>INDOOR</v>
      </c>
      <c r="R10" s="2" t="s">
        <v>72</v>
      </c>
      <c r="S10" s="22" t="s">
        <v>73</v>
      </c>
      <c r="T10" s="25">
        <f>IF(RIGHT(Table1[[#This Row],[SALARY]],1)="k", LEFT(Table1[[#This Row],[SALARY]], LEN(Table1[[#This Row],[SALARY]])-1)*1000,Table1[[#This Row],[SALARY]])</f>
        <v>60060</v>
      </c>
      <c r="U10" s="26">
        <f>2024-Table1[[#This Row],[BirthYear]]</f>
        <v>53</v>
      </c>
      <c r="V10" s="26">
        <v>65</v>
      </c>
    </row>
    <row r="11" spans="1:26" ht="12.75" x14ac:dyDescent="0.2">
      <c r="A11" s="17">
        <v>10</v>
      </c>
      <c r="B11" t="str">
        <f>UPPER(_xlfn.TEXTJOIN(" ",TRUE,Table1[[#This Row],[PREFIX]],Table1[[#This Row],[FIRSTNAME]],Table1[[#This Row],[MIDDLENAME]],Table1[[#This Row],[LASTNAME]]))</f>
        <v>MR. TOBY SIMPSON</v>
      </c>
      <c r="C11" s="2" t="s">
        <v>53</v>
      </c>
      <c r="D11" s="2" t="s">
        <v>74</v>
      </c>
      <c r="F11" s="2" t="s">
        <v>75</v>
      </c>
      <c r="G11" s="25">
        <v>1964</v>
      </c>
      <c r="H11" s="25">
        <v>1964</v>
      </c>
      <c r="I11" s="2" t="s">
        <v>56</v>
      </c>
      <c r="J11" s="2" t="s">
        <v>38</v>
      </c>
      <c r="K11" s="2" t="s">
        <v>71</v>
      </c>
      <c r="L11" t="str">
        <f>VLOOKUP(Table1[[#This Row],[COUNTRYCODE]],Location_details_Updated!$A$2:$C$13,3,FALSE)</f>
        <v>UK</v>
      </c>
      <c r="M11" t="str">
        <f>VLOOKUP(Table1[[#This Row],[COUNTRYCODE]],Location_details_Updated!$A$2:$C$13,2,FALSE)</f>
        <v>English</v>
      </c>
      <c r="N11" t="str">
        <f>LOWER(IF(Table1[[#This Row],[LANGUAGE]] ="English",CONCATENATE(Table1[[#This Row],[FIRSTNAME]],Table1[[#This Row],[LASTNAME]],"@xyz.com"),CONCATENATE(Table1[[#This Row],[LASTNAME]],,Table1[[#This Row],[FIRSTNAME]],"@xyz.com")))</f>
        <v>tobysimpson@xyz.com</v>
      </c>
      <c r="O11" s="2" t="s">
        <v>279</v>
      </c>
      <c r="P11" s="2" t="s">
        <v>76</v>
      </c>
      <c r="Q11" t="str">
        <f>VLOOKUP(Table1[[#This Row],[SPORTS]],Sports_details!$A$1:$B$33,2,FALSE)</f>
        <v>OUTDOOR</v>
      </c>
      <c r="R11" s="2" t="s">
        <v>62</v>
      </c>
      <c r="S11" s="22" t="s">
        <v>77</v>
      </c>
      <c r="T11" s="25">
        <f>IF(RIGHT(Table1[[#This Row],[SALARY]],1)="k", LEFT(Table1[[#This Row],[SALARY]], LEN(Table1[[#This Row],[SALARY]])-1)*1000,Table1[[#This Row],[SALARY]])</f>
        <v>32759.999999999996</v>
      </c>
      <c r="U11" s="26">
        <f>2024-Table1[[#This Row],[BirthYear]]</f>
        <v>60</v>
      </c>
      <c r="V11" s="26">
        <v>63</v>
      </c>
    </row>
    <row r="12" spans="1:26" ht="12.75" x14ac:dyDescent="0.2">
      <c r="A12" s="17">
        <v>11</v>
      </c>
      <c r="B12" t="str">
        <f>UPPER(_xlfn.TEXTJOIN(" ",TRUE,Table1[[#This Row],[PREFIX]],Table1[[#This Row],[FIRSTNAME]],Table1[[#This Row],[MIDDLENAME]],Table1[[#This Row],[LASTNAME]]))</f>
        <v>SIR ETHAN MURPHY</v>
      </c>
      <c r="C12" s="2" t="s">
        <v>78</v>
      </c>
      <c r="D12" s="2" t="s">
        <v>79</v>
      </c>
      <c r="F12" s="2" t="s">
        <v>80</v>
      </c>
      <c r="G12" s="25">
        <v>1986</v>
      </c>
      <c r="H12" s="25">
        <v>1986</v>
      </c>
      <c r="I12" s="2" t="s">
        <v>81</v>
      </c>
      <c r="J12" s="2" t="s">
        <v>38</v>
      </c>
      <c r="K12" s="2" t="s">
        <v>71</v>
      </c>
      <c r="L12" t="str">
        <f>VLOOKUP(Table1[[#This Row],[COUNTRYCODE]],Location_details_Updated!$A$2:$C$13,3,FALSE)</f>
        <v>UK</v>
      </c>
      <c r="M12" t="str">
        <f>VLOOKUP(Table1[[#This Row],[COUNTRYCODE]],Location_details_Updated!$A$2:$C$13,2,FALSE)</f>
        <v>English</v>
      </c>
      <c r="N12" t="str">
        <f>LOWER(IF(Table1[[#This Row],[LANGUAGE]] ="English",CONCATENATE(Table1[[#This Row],[FIRSTNAME]],Table1[[#This Row],[LASTNAME]],"@xyz.com"),CONCATENATE(Table1[[#This Row],[LASTNAME]],,Table1[[#This Row],[FIRSTNAME]],"@xyz.com")))</f>
        <v>ethanmurphy@xyz.com</v>
      </c>
      <c r="O12" s="2" t="s">
        <v>280</v>
      </c>
      <c r="P12" s="2" t="s">
        <v>76</v>
      </c>
      <c r="Q12" t="str">
        <f>VLOOKUP(Table1[[#This Row],[SPORTS]],Sports_details!$A$1:$B$33,2,FALSE)</f>
        <v>OUTDOOR</v>
      </c>
      <c r="R12" s="2" t="s">
        <v>82</v>
      </c>
      <c r="S12" s="22" t="s">
        <v>83</v>
      </c>
      <c r="T12" s="25">
        <f>IF(RIGHT(Table1[[#This Row],[SALARY]],1)="k", LEFT(Table1[[#This Row],[SALARY]], LEN(Table1[[#This Row],[SALARY]])-1)*1000,Table1[[#This Row],[SALARY]])</f>
        <v>99610</v>
      </c>
      <c r="U12" s="26">
        <f>2024-Table1[[#This Row],[BirthYear]]</f>
        <v>38</v>
      </c>
      <c r="V12" s="26">
        <v>104</v>
      </c>
    </row>
    <row r="13" spans="1:26" ht="12.75" x14ac:dyDescent="0.2">
      <c r="A13" s="17">
        <v>12</v>
      </c>
      <c r="B13" t="str">
        <f>UPPER(_xlfn.TEXTJOIN(" ",TRUE,Table1[[#This Row],[PREFIX]],Table1[[#This Row],[FIRSTNAME]],Table1[[#This Row],[MIDDLENAME]],Table1[[#This Row],[LASTNAME]]))</f>
        <v>MRS. ASHLEY WOOD</v>
      </c>
      <c r="C13" s="2" t="s">
        <v>84</v>
      </c>
      <c r="D13" s="2" t="s">
        <v>85</v>
      </c>
      <c r="F13" s="2" t="s">
        <v>86</v>
      </c>
      <c r="G13" s="25">
        <v>1977</v>
      </c>
      <c r="H13" s="25">
        <v>1977</v>
      </c>
      <c r="I13" s="2" t="s">
        <v>21</v>
      </c>
      <c r="J13" s="2" t="s">
        <v>22</v>
      </c>
      <c r="K13" s="2" t="s">
        <v>71</v>
      </c>
      <c r="L13" t="str">
        <f>VLOOKUP(Table1[[#This Row],[COUNTRYCODE]],Location_details_Updated!$A$2:$C$13,3,FALSE)</f>
        <v>UK</v>
      </c>
      <c r="M13" t="str">
        <f>VLOOKUP(Table1[[#This Row],[COUNTRYCODE]],Location_details_Updated!$A$2:$C$13,2,FALSE)</f>
        <v>English</v>
      </c>
      <c r="N13" t="str">
        <f>LOWER(IF(Table1[[#This Row],[LANGUAGE]] ="English",CONCATENATE(Table1[[#This Row],[FIRSTNAME]],Table1[[#This Row],[LASTNAME]],"@xyz.com"),CONCATENATE(Table1[[#This Row],[LASTNAME]],,Table1[[#This Row],[FIRSTNAME]],"@xyz.com")))</f>
        <v>ashleywood@xyz.com</v>
      </c>
      <c r="O13" s="2" t="s">
        <v>281</v>
      </c>
      <c r="P13" s="2" t="s">
        <v>76</v>
      </c>
      <c r="Q13" t="str">
        <f>VLOOKUP(Table1[[#This Row],[SPORTS]],Sports_details!$A$1:$B$33,2,FALSE)</f>
        <v>OUTDOOR</v>
      </c>
      <c r="R13" s="2" t="s">
        <v>87</v>
      </c>
      <c r="S13" s="22" t="s">
        <v>88</v>
      </c>
      <c r="T13" s="25">
        <f>IF(RIGHT(Table1[[#This Row],[SALARY]],1)="k", LEFT(Table1[[#This Row],[SALARY]], LEN(Table1[[#This Row],[SALARY]])-1)*1000,Table1[[#This Row],[SALARY]])</f>
        <v>56600</v>
      </c>
      <c r="U13" s="26">
        <f>2024-Table1[[#This Row],[BirthYear]]</f>
        <v>47</v>
      </c>
      <c r="V13" s="26">
        <v>101</v>
      </c>
    </row>
    <row r="14" spans="1:26" ht="12.75" x14ac:dyDescent="0.2">
      <c r="A14" s="17">
        <v>13</v>
      </c>
      <c r="B14" t="str">
        <f>UPPER(_xlfn.TEXTJOIN(" ",TRUE,Table1[[#This Row],[PREFIX]],Table1[[#This Row],[FIRSTNAME]],Table1[[#This Row],[MIDDLENAME]],Table1[[#This Row],[LASTNAME]]))</f>
        <v>MS. MEGAN SCOTT</v>
      </c>
      <c r="C14" s="2" t="s">
        <v>18</v>
      </c>
      <c r="D14" s="2" t="s">
        <v>89</v>
      </c>
      <c r="F14" s="2" t="s">
        <v>90</v>
      </c>
      <c r="G14" s="25">
        <v>1977</v>
      </c>
      <c r="H14" s="25">
        <v>1977</v>
      </c>
      <c r="I14" s="2" t="s">
        <v>29</v>
      </c>
      <c r="J14" s="2" t="s">
        <v>22</v>
      </c>
      <c r="K14" s="2" t="s">
        <v>71</v>
      </c>
      <c r="L14" t="str">
        <f>VLOOKUP(Table1[[#This Row],[COUNTRYCODE]],Location_details_Updated!$A$2:$C$13,3,FALSE)</f>
        <v>UK</v>
      </c>
      <c r="M14" t="str">
        <f>VLOOKUP(Table1[[#This Row],[COUNTRYCODE]],Location_details_Updated!$A$2:$C$13,2,FALSE)</f>
        <v>English</v>
      </c>
      <c r="N14" t="str">
        <f>LOWER(IF(Table1[[#This Row],[LANGUAGE]] ="English",CONCATENATE(Table1[[#This Row],[FIRSTNAME]],Table1[[#This Row],[LASTNAME]],"@xyz.com"),CONCATENATE(Table1[[#This Row],[LASTNAME]],,Table1[[#This Row],[FIRSTNAME]],"@xyz.com")))</f>
        <v>meganscott@xyz.com</v>
      </c>
      <c r="O14" s="2" t="s">
        <v>282</v>
      </c>
      <c r="P14" s="2" t="s">
        <v>24</v>
      </c>
      <c r="Q14" t="str">
        <f>VLOOKUP(Table1[[#This Row],[SPORTS]],Sports_details!$A$1:$B$33,2,FALSE)</f>
        <v>OUTDOOR</v>
      </c>
      <c r="R14" s="2" t="s">
        <v>91</v>
      </c>
      <c r="S14" s="22" t="s">
        <v>92</v>
      </c>
      <c r="T14" s="25">
        <f>IF(RIGHT(Table1[[#This Row],[SALARY]],1)="k", LEFT(Table1[[#This Row],[SALARY]], LEN(Table1[[#This Row],[SALARY]])-1)*1000,Table1[[#This Row],[SALARY]])</f>
        <v>117400</v>
      </c>
      <c r="U14" s="26">
        <f>2024-Table1[[#This Row],[BirthYear]]</f>
        <v>47</v>
      </c>
      <c r="V14" s="26">
        <v>71</v>
      </c>
    </row>
    <row r="15" spans="1:26" ht="12.75" x14ac:dyDescent="0.2">
      <c r="A15" s="17">
        <v>14</v>
      </c>
      <c r="B15" t="str">
        <f>UPPER(_xlfn.TEXTJOIN(" ",TRUE,Table1[[#This Row],[PREFIX]],Table1[[#This Row],[FIRSTNAME]],Table1[[#This Row],[MIDDLENAME]],Table1[[#This Row],[LASTNAME]]))</f>
        <v>HR. HELMUT WEINHAE</v>
      </c>
      <c r="C15" s="2" t="s">
        <v>93</v>
      </c>
      <c r="D15" s="2" t="s">
        <v>94</v>
      </c>
      <c r="F15" s="2" t="s">
        <v>95</v>
      </c>
      <c r="G15" s="25">
        <v>1959</v>
      </c>
      <c r="H15" s="25">
        <v>1959</v>
      </c>
      <c r="I15" s="2" t="s">
        <v>96</v>
      </c>
      <c r="J15" s="2" t="s">
        <v>38</v>
      </c>
      <c r="K15" s="2" t="s">
        <v>97</v>
      </c>
      <c r="L15" t="str">
        <f>VLOOKUP(Table1[[#This Row],[COUNTRYCODE]],Location_details_Updated!$A$2:$C$13,3,FALSE)</f>
        <v>GERMANY</v>
      </c>
      <c r="M15" t="str">
        <f>VLOOKUP(Table1[[#This Row],[COUNTRYCODE]],Location_details_Updated!$A$2:$C$13,2,FALSE)</f>
        <v>German</v>
      </c>
      <c r="N15" t="str">
        <f>LOWER(IF(Table1[[#This Row],[LANGUAGE]] ="English",CONCATENATE(Table1[[#This Row],[FIRSTNAME]],Table1[[#This Row],[LASTNAME]],"@xyz.com"),CONCATENATE(Table1[[#This Row],[LASTNAME]],,Table1[[#This Row],[FIRSTNAME]],"@xyz.com")))</f>
        <v>weinhaehelmut@xyz.com</v>
      </c>
      <c r="O15" s="2" t="s">
        <v>283</v>
      </c>
      <c r="P15" s="2" t="s">
        <v>66</v>
      </c>
      <c r="Q15" t="str">
        <f>VLOOKUP(Table1[[#This Row],[SPORTS]],Sports_details!$A$1:$B$33,2,FALSE)</f>
        <v>OUTDOOR</v>
      </c>
      <c r="R15" s="2" t="s">
        <v>98</v>
      </c>
      <c r="S15" s="22" t="s">
        <v>99</v>
      </c>
      <c r="T15" s="25">
        <f>IF(RIGHT(Table1[[#This Row],[SALARY]],1)="k", LEFT(Table1[[#This Row],[SALARY]], LEN(Table1[[#This Row],[SALARY]])-1)*1000,Table1[[#This Row],[SALARY]])</f>
        <v>64860</v>
      </c>
      <c r="U15" s="26">
        <f>2024-Table1[[#This Row],[BirthYear]]</f>
        <v>65</v>
      </c>
      <c r="V15" s="26">
        <v>68</v>
      </c>
    </row>
    <row r="16" spans="1:26" ht="12.75" x14ac:dyDescent="0.2">
      <c r="A16" s="17">
        <v>15</v>
      </c>
      <c r="B16" t="str">
        <f>UPPER(_xlfn.TEXTJOIN(" ",TRUE,Table1[[#This Row],[PREFIX]],Table1[[#This Row],[FIRSTNAME]],Table1[[#This Row],[MIDDLENAME]],Table1[[#This Row],[LASTNAME]]))</f>
        <v>PROF. MILENA SCHOTIN</v>
      </c>
      <c r="C16" s="2" t="s">
        <v>100</v>
      </c>
      <c r="D16" s="2" t="s">
        <v>101</v>
      </c>
      <c r="F16" s="2" t="s">
        <v>102</v>
      </c>
      <c r="G16" s="25">
        <v>1965</v>
      </c>
      <c r="H16" s="25">
        <v>1965</v>
      </c>
      <c r="I16" s="2" t="s">
        <v>103</v>
      </c>
      <c r="J16" s="2" t="s">
        <v>22</v>
      </c>
      <c r="K16" s="2" t="s">
        <v>97</v>
      </c>
      <c r="L16" t="str">
        <f>VLOOKUP(Table1[[#This Row],[COUNTRYCODE]],Location_details_Updated!$A$2:$C$13,3,FALSE)</f>
        <v>GERMANY</v>
      </c>
      <c r="M16" t="str">
        <f>VLOOKUP(Table1[[#This Row],[COUNTRYCODE]],Location_details_Updated!$A$2:$C$13,2,FALSE)</f>
        <v>German</v>
      </c>
      <c r="N16" t="str">
        <f>LOWER(IF(Table1[[#This Row],[LANGUAGE]] ="English",CONCATENATE(Table1[[#This Row],[FIRSTNAME]],Table1[[#This Row],[LASTNAME]],"@xyz.com"),CONCATENATE(Table1[[#This Row],[LASTNAME]],,Table1[[#This Row],[FIRSTNAME]],"@xyz.com")))</f>
        <v>schotinmilena@xyz.com</v>
      </c>
      <c r="O16" s="2" t="s">
        <v>284</v>
      </c>
      <c r="P16" s="2" t="s">
        <v>76</v>
      </c>
      <c r="Q16" t="str">
        <f>VLOOKUP(Table1[[#This Row],[SPORTS]],Sports_details!$A$1:$B$33,2,FALSE)</f>
        <v>INDOOR</v>
      </c>
      <c r="R16" s="2" t="s">
        <v>104</v>
      </c>
      <c r="S16" s="22" t="s">
        <v>105</v>
      </c>
      <c r="T16" s="25">
        <f>IF(RIGHT(Table1[[#This Row],[SALARY]],1)="k", LEFT(Table1[[#This Row],[SALARY]], LEN(Table1[[#This Row],[SALARY]])-1)*1000,Table1[[#This Row],[SALARY]])</f>
        <v>10240</v>
      </c>
      <c r="U16" s="26">
        <f>2024-Table1[[#This Row],[BirthYear]]</f>
        <v>59</v>
      </c>
      <c r="V16" s="26">
        <v>105</v>
      </c>
    </row>
    <row r="17" spans="1:22" ht="12.75" x14ac:dyDescent="0.2">
      <c r="A17" s="17">
        <v>16</v>
      </c>
      <c r="B17" t="str">
        <f>UPPER(_xlfn.TEXTJOIN(" ",TRUE,Table1[[#This Row],[PREFIX]],Table1[[#This Row],[FIRSTNAME]],Table1[[#This Row],[MIDDLENAME]],Table1[[#This Row],[LASTNAME]]))</f>
        <v>HR. LOTHAR BIRNBAUM</v>
      </c>
      <c r="C17" s="2" t="s">
        <v>93</v>
      </c>
      <c r="D17" s="2" t="s">
        <v>106</v>
      </c>
      <c r="F17" s="2" t="s">
        <v>107</v>
      </c>
      <c r="G17" s="25">
        <v>1969</v>
      </c>
      <c r="H17" s="25">
        <v>1969</v>
      </c>
      <c r="I17" s="2" t="s">
        <v>37</v>
      </c>
      <c r="J17" s="2" t="s">
        <v>38</v>
      </c>
      <c r="K17" s="2" t="s">
        <v>97</v>
      </c>
      <c r="L17" t="str">
        <f>VLOOKUP(Table1[[#This Row],[COUNTRYCODE]],Location_details_Updated!$A$2:$C$13,3,FALSE)</f>
        <v>GERMANY</v>
      </c>
      <c r="M17" t="str">
        <f>VLOOKUP(Table1[[#This Row],[COUNTRYCODE]],Location_details_Updated!$A$2:$C$13,2,FALSE)</f>
        <v>German</v>
      </c>
      <c r="N17" t="str">
        <f>LOWER(IF(Table1[[#This Row],[LANGUAGE]] ="English",CONCATENATE(Table1[[#This Row],[FIRSTNAME]],Table1[[#This Row],[LASTNAME]],"@xyz.com"),CONCATENATE(Table1[[#This Row],[LASTNAME]],,Table1[[#This Row],[FIRSTNAME]],"@xyz.com")))</f>
        <v>birnbaumlothar@xyz.com</v>
      </c>
      <c r="O17" s="2" t="s">
        <v>273</v>
      </c>
      <c r="P17" s="2" t="s">
        <v>76</v>
      </c>
      <c r="Q17" t="str">
        <f>VLOOKUP(Table1[[#This Row],[SPORTS]],Sports_details!$A$1:$B$33,2,FALSE)</f>
        <v>OUTDOOR</v>
      </c>
      <c r="R17" s="2" t="s">
        <v>45</v>
      </c>
      <c r="S17" s="22" t="s">
        <v>108</v>
      </c>
      <c r="T17" s="25">
        <f>IF(RIGHT(Table1[[#This Row],[SALARY]],1)="k", LEFT(Table1[[#This Row],[SALARY]], LEN(Table1[[#This Row],[SALARY]])-1)*1000,Table1[[#This Row],[SALARY]])</f>
        <v>88760</v>
      </c>
      <c r="U17" s="26">
        <f>2024-Table1[[#This Row],[BirthYear]]</f>
        <v>55</v>
      </c>
      <c r="V17" s="26">
        <v>49</v>
      </c>
    </row>
    <row r="18" spans="1:22" ht="12.75" x14ac:dyDescent="0.2">
      <c r="A18" s="17">
        <v>17</v>
      </c>
      <c r="B18" t="str">
        <f>UPPER(_xlfn.TEXTJOIN(" ",TRUE,Table1[[#This Row],[PREFIX]],Table1[[#This Row],[FIRSTNAME]],Table1[[#This Row],[MIDDLENAME]],Table1[[#This Row],[LASTNAME]]))</f>
        <v>HR. PIETRO STOLZE</v>
      </c>
      <c r="C18" s="2" t="s">
        <v>93</v>
      </c>
      <c r="D18" s="2" t="s">
        <v>109</v>
      </c>
      <c r="F18" s="2" t="s">
        <v>110</v>
      </c>
      <c r="G18" s="25">
        <v>1972</v>
      </c>
      <c r="H18" s="25">
        <v>1972</v>
      </c>
      <c r="I18" s="2" t="s">
        <v>21</v>
      </c>
      <c r="J18" s="2" t="s">
        <v>38</v>
      </c>
      <c r="K18" s="2" t="s">
        <v>97</v>
      </c>
      <c r="L18" t="str">
        <f>VLOOKUP(Table1[[#This Row],[COUNTRYCODE]],Location_details_Updated!$A$2:$C$13,3,FALSE)</f>
        <v>GERMANY</v>
      </c>
      <c r="M18" t="str">
        <f>VLOOKUP(Table1[[#This Row],[COUNTRYCODE]],Location_details_Updated!$A$2:$C$13,2,FALSE)</f>
        <v>German</v>
      </c>
      <c r="N18" t="str">
        <f>LOWER(IF(Table1[[#This Row],[LANGUAGE]] ="English",CONCATENATE(Table1[[#This Row],[FIRSTNAME]],Table1[[#This Row],[LASTNAME]],"@xyz.com"),CONCATENATE(Table1[[#This Row],[LASTNAME]],,Table1[[#This Row],[FIRSTNAME]],"@xyz.com")))</f>
        <v>stolzepietro@xyz.com</v>
      </c>
      <c r="O18" s="2" t="s">
        <v>277</v>
      </c>
      <c r="P18" s="2" t="s">
        <v>24</v>
      </c>
      <c r="Q18" t="str">
        <f>VLOOKUP(Table1[[#This Row],[SPORTS]],Sports_details!$A$1:$B$33,2,FALSE)</f>
        <v>INDOOR</v>
      </c>
      <c r="R18" s="2" t="s">
        <v>111</v>
      </c>
      <c r="S18" s="22" t="s">
        <v>112</v>
      </c>
      <c r="T18" s="25">
        <f>IF(RIGHT(Table1[[#This Row],[SALARY]],1)="k", LEFT(Table1[[#This Row],[SALARY]], LEN(Table1[[#This Row],[SALARY]])-1)*1000,Table1[[#This Row],[SALARY]])</f>
        <v>80760</v>
      </c>
      <c r="U18" s="26">
        <f>2024-Table1[[#This Row],[BirthYear]]</f>
        <v>52</v>
      </c>
      <c r="V18" s="26">
        <v>106</v>
      </c>
    </row>
    <row r="19" spans="1:22" ht="12.75" x14ac:dyDescent="0.2">
      <c r="A19" s="17">
        <v>18</v>
      </c>
      <c r="B19" t="str">
        <f>UPPER(_xlfn.TEXTJOIN(" ",TRUE,Table1[[#This Row],[PREFIX]],Table1[[#This Row],[FIRSTNAME]],Table1[[#This Row],[MIDDLENAME]],Table1[[#This Row],[LASTNAME]]))</f>
        <v>HR. RICHARD TLUSTEK</v>
      </c>
      <c r="C19" s="2" t="s">
        <v>93</v>
      </c>
      <c r="D19" s="2" t="s">
        <v>113</v>
      </c>
      <c r="F19" s="2" t="s">
        <v>114</v>
      </c>
      <c r="G19" s="25">
        <v>1959</v>
      </c>
      <c r="H19" s="25">
        <v>1959</v>
      </c>
      <c r="I19" s="2" t="s">
        <v>96</v>
      </c>
      <c r="J19" s="2" t="s">
        <v>38</v>
      </c>
      <c r="K19" s="2" t="s">
        <v>97</v>
      </c>
      <c r="L19" t="str">
        <f>VLOOKUP(Table1[[#This Row],[COUNTRYCODE]],Location_details_Updated!$A$2:$C$13,3,FALSE)</f>
        <v>GERMANY</v>
      </c>
      <c r="M19" t="str">
        <f>VLOOKUP(Table1[[#This Row],[COUNTRYCODE]],Location_details_Updated!$A$2:$C$13,2,FALSE)</f>
        <v>German</v>
      </c>
      <c r="N19" t="str">
        <f>LOWER(IF(Table1[[#This Row],[LANGUAGE]] ="English",CONCATENATE(Table1[[#This Row],[FIRSTNAME]],Table1[[#This Row],[LASTNAME]],"@xyz.com"),CONCATENATE(Table1[[#This Row],[LASTNAME]],,Table1[[#This Row],[FIRSTNAME]],"@xyz.com")))</f>
        <v>tlustekrichard@xyz.com</v>
      </c>
      <c r="O19" s="2" t="s">
        <v>282</v>
      </c>
      <c r="P19" s="2" t="s">
        <v>24</v>
      </c>
      <c r="Q19" t="str">
        <f>VLOOKUP(Table1[[#This Row],[SPORTS]],Sports_details!$A$1:$B$33,2,FALSE)</f>
        <v>OUTDOOR</v>
      </c>
      <c r="R19" s="2" t="s">
        <v>115</v>
      </c>
      <c r="S19" s="22" t="s">
        <v>116</v>
      </c>
      <c r="T19" s="25">
        <f>IF(RIGHT(Table1[[#This Row],[SALARY]],1)="k", LEFT(Table1[[#This Row],[SALARY]], LEN(Table1[[#This Row],[SALARY]])-1)*1000,Table1[[#This Row],[SALARY]])</f>
        <v>88790</v>
      </c>
      <c r="U19" s="26">
        <f>2024-Table1[[#This Row],[BirthYear]]</f>
        <v>65</v>
      </c>
      <c r="V19" s="26">
        <v>71</v>
      </c>
    </row>
    <row r="20" spans="1:22" ht="12.75" x14ac:dyDescent="0.2">
      <c r="A20" s="17">
        <v>19</v>
      </c>
      <c r="B20" t="str">
        <f>UPPER(_xlfn.TEXTJOIN(" ",TRUE,Table1[[#This Row],[PREFIX]],Table1[[#This Row],[FIRSTNAME]],Table1[[#This Row],[MIDDLENAME]],Table1[[#This Row],[LASTNAME]]))</f>
        <v>DR. EARNESTINE RAYNOR</v>
      </c>
      <c r="C20" s="2" t="s">
        <v>47</v>
      </c>
      <c r="D20" s="2" t="s">
        <v>117</v>
      </c>
      <c r="F20" s="2" t="s">
        <v>118</v>
      </c>
      <c r="G20" s="25">
        <v>1977</v>
      </c>
      <c r="H20" s="25">
        <v>1977</v>
      </c>
      <c r="I20" s="2" t="s">
        <v>44</v>
      </c>
      <c r="J20" s="2" t="s">
        <v>22</v>
      </c>
      <c r="K20" s="2" t="s">
        <v>119</v>
      </c>
      <c r="L20" t="str">
        <f>VLOOKUP(Table1[[#This Row],[COUNTRYCODE]],Location_details_Updated!$A$2:$C$13,3,FALSE)</f>
        <v>AUSTRALIA</v>
      </c>
      <c r="M20" t="str">
        <f>VLOOKUP(Table1[[#This Row],[COUNTRYCODE]],Location_details_Updated!$A$2:$C$13,2,FALSE)</f>
        <v>English</v>
      </c>
      <c r="N20" t="str">
        <f>LOWER(IF(Table1[[#This Row],[LANGUAGE]] ="English",CONCATENATE(Table1[[#This Row],[FIRSTNAME]],Table1[[#This Row],[LASTNAME]],"@xyz.com"),CONCATENATE(Table1[[#This Row],[LASTNAME]],,Table1[[#This Row],[FIRSTNAME]],"@xyz.com")))</f>
        <v>earnestineraynor@xyz.com</v>
      </c>
      <c r="O20" s="2" t="s">
        <v>285</v>
      </c>
      <c r="P20" s="2" t="s">
        <v>66</v>
      </c>
      <c r="Q20" t="str">
        <f>VLOOKUP(Table1[[#This Row],[SPORTS]],Sports_details!$A$1:$B$33,2,FALSE)</f>
        <v>INDOOR</v>
      </c>
      <c r="R20" s="2" t="s">
        <v>120</v>
      </c>
      <c r="S20" s="22" t="s">
        <v>121</v>
      </c>
      <c r="T20" s="25">
        <f>IF(RIGHT(Table1[[#This Row],[SALARY]],1)="k", LEFT(Table1[[#This Row],[SALARY]], LEN(Table1[[#This Row],[SALARY]])-1)*1000,Table1[[#This Row],[SALARY]])</f>
        <v>63530</v>
      </c>
      <c r="U20" s="26">
        <f>2024-Table1[[#This Row],[BirthYear]]</f>
        <v>47</v>
      </c>
      <c r="V20" s="26">
        <v>70</v>
      </c>
    </row>
    <row r="21" spans="1:22" ht="12.75" x14ac:dyDescent="0.2">
      <c r="A21" s="17">
        <v>20</v>
      </c>
      <c r="B21" t="str">
        <f>UPPER(_xlfn.TEXTJOIN(" ",TRUE,Table1[[#This Row],[PREFIX]],Table1[[#This Row],[FIRSTNAME]],Table1[[#This Row],[MIDDLENAME]],Table1[[#This Row],[LASTNAME]]))</f>
        <v>MR. JASON GAYLORD</v>
      </c>
      <c r="C21" s="2" t="s">
        <v>53</v>
      </c>
      <c r="D21" s="2" t="s">
        <v>122</v>
      </c>
      <c r="F21" s="2" t="s">
        <v>123</v>
      </c>
      <c r="G21" s="25">
        <v>1976</v>
      </c>
      <c r="H21" s="25">
        <v>1976</v>
      </c>
      <c r="I21" s="2" t="s">
        <v>124</v>
      </c>
      <c r="J21" s="2" t="s">
        <v>38</v>
      </c>
      <c r="K21" s="2" t="s">
        <v>119</v>
      </c>
      <c r="L21" t="str">
        <f>VLOOKUP(Table1[[#This Row],[COUNTRYCODE]],Location_details_Updated!$A$2:$C$13,3,FALSE)</f>
        <v>AUSTRALIA</v>
      </c>
      <c r="M21" t="str">
        <f>VLOOKUP(Table1[[#This Row],[COUNTRYCODE]],Location_details_Updated!$A$2:$C$13,2,FALSE)</f>
        <v>English</v>
      </c>
      <c r="N21" t="str">
        <f>LOWER(IF(Table1[[#This Row],[LANGUAGE]] ="English",CONCATENATE(Table1[[#This Row],[FIRSTNAME]],Table1[[#This Row],[LASTNAME]],"@xyz.com"),CONCATENATE(Table1[[#This Row],[LASTNAME]],,Table1[[#This Row],[FIRSTNAME]],"@xyz.com")))</f>
        <v>jasongaylord@xyz.com</v>
      </c>
      <c r="O21" s="2" t="s">
        <v>286</v>
      </c>
      <c r="P21" s="2" t="s">
        <v>30</v>
      </c>
      <c r="Q21" t="str">
        <f>VLOOKUP(Table1[[#This Row],[SPORTS]],Sports_details!$A$1:$B$33,2,FALSE)</f>
        <v>INDOOR</v>
      </c>
      <c r="R21" s="2" t="s">
        <v>125</v>
      </c>
      <c r="S21" s="22" t="s">
        <v>126</v>
      </c>
      <c r="T21" s="25">
        <f>IF(RIGHT(Table1[[#This Row],[SALARY]],1)="k", LEFT(Table1[[#This Row],[SALARY]], LEN(Table1[[#This Row],[SALARY]])-1)*1000,Table1[[#This Row],[SALARY]])</f>
        <v>46350</v>
      </c>
      <c r="U21" s="26">
        <f>2024-Table1[[#This Row],[BirthYear]]</f>
        <v>48</v>
      </c>
      <c r="V21" s="26">
        <v>55</v>
      </c>
    </row>
    <row r="22" spans="1:22" ht="12.75" x14ac:dyDescent="0.2">
      <c r="A22" s="17">
        <v>21</v>
      </c>
      <c r="B22" t="str">
        <f>UPPER(_xlfn.TEXTJOIN(" ",TRUE,Table1[[#This Row],[PREFIX]],Table1[[#This Row],[FIRSTNAME]],Table1[[#This Row],[MIDDLENAME]],Table1[[#This Row],[LASTNAME]]))</f>
        <v>MR. KENDRICK SAUER</v>
      </c>
      <c r="C22" s="2" t="s">
        <v>53</v>
      </c>
      <c r="D22" s="2" t="s">
        <v>127</v>
      </c>
      <c r="F22" s="2" t="s">
        <v>128</v>
      </c>
      <c r="G22" s="25">
        <v>1996</v>
      </c>
      <c r="H22" s="25">
        <v>1996</v>
      </c>
      <c r="I22" s="2" t="s">
        <v>37</v>
      </c>
      <c r="J22" s="2" t="s">
        <v>38</v>
      </c>
      <c r="K22" s="2" t="s">
        <v>119</v>
      </c>
      <c r="L22" t="str">
        <f>VLOOKUP(Table1[[#This Row],[COUNTRYCODE]],Location_details_Updated!$A$2:$C$13,3,FALSE)</f>
        <v>AUSTRALIA</v>
      </c>
      <c r="M22" t="str">
        <f>VLOOKUP(Table1[[#This Row],[COUNTRYCODE]],Location_details_Updated!$A$2:$C$13,2,FALSE)</f>
        <v>English</v>
      </c>
      <c r="N22" t="str">
        <f>LOWER(IF(Table1[[#This Row],[LANGUAGE]] ="English",CONCATENATE(Table1[[#This Row],[FIRSTNAME]],Table1[[#This Row],[LASTNAME]],"@xyz.com"),CONCATENATE(Table1[[#This Row],[LASTNAME]],,Table1[[#This Row],[FIRSTNAME]],"@xyz.com")))</f>
        <v>kendricksauer@xyz.com</v>
      </c>
      <c r="O22" s="2" t="s">
        <v>281</v>
      </c>
      <c r="P22" s="2" t="s">
        <v>50</v>
      </c>
      <c r="Q22" t="str">
        <f>VLOOKUP(Table1[[#This Row],[SPORTS]],Sports_details!$A$1:$B$33,2,FALSE)</f>
        <v>OUTDOOR</v>
      </c>
      <c r="R22" s="2" t="s">
        <v>129</v>
      </c>
      <c r="S22" s="22" t="s">
        <v>130</v>
      </c>
      <c r="T22" s="25">
        <f>IF(RIGHT(Table1[[#This Row],[SALARY]],1)="k", LEFT(Table1[[#This Row],[SALARY]], LEN(Table1[[#This Row],[SALARY]])-1)*1000,Table1[[#This Row],[SALARY]])</f>
        <v>106800</v>
      </c>
      <c r="U22" s="26">
        <f>2024-Table1[[#This Row],[BirthYear]]</f>
        <v>28</v>
      </c>
      <c r="V22" s="26">
        <v>101</v>
      </c>
    </row>
    <row r="23" spans="1:22" ht="12.75" x14ac:dyDescent="0.2">
      <c r="A23" s="17">
        <v>22</v>
      </c>
      <c r="B23" t="str">
        <f>UPPER(_xlfn.TEXTJOIN(" ",TRUE,Table1[[#This Row],[PREFIX]],Table1[[#This Row],[FIRSTNAME]],Table1[[#This Row],[MIDDLENAME]],Table1[[#This Row],[LASTNAME]]))</f>
        <v>DR. ANNABELL OLSON</v>
      </c>
      <c r="C23" s="2" t="s">
        <v>47</v>
      </c>
      <c r="D23" s="2" t="s">
        <v>131</v>
      </c>
      <c r="F23" s="2" t="s">
        <v>132</v>
      </c>
      <c r="G23" s="25">
        <v>1964</v>
      </c>
      <c r="H23" s="25">
        <v>1964</v>
      </c>
      <c r="I23" s="2" t="s">
        <v>133</v>
      </c>
      <c r="J23" s="2" t="s">
        <v>22</v>
      </c>
      <c r="K23" s="2" t="s">
        <v>119</v>
      </c>
      <c r="L23" t="str">
        <f>VLOOKUP(Table1[[#This Row],[COUNTRYCODE]],Location_details_Updated!$A$2:$C$13,3,FALSE)</f>
        <v>AUSTRALIA</v>
      </c>
      <c r="M23" t="str">
        <f>VLOOKUP(Table1[[#This Row],[COUNTRYCODE]],Location_details_Updated!$A$2:$C$13,2,FALSE)</f>
        <v>English</v>
      </c>
      <c r="N23" t="str">
        <f>LOWER(IF(Table1[[#This Row],[LANGUAGE]] ="English",CONCATENATE(Table1[[#This Row],[FIRSTNAME]],Table1[[#This Row],[LASTNAME]],"@xyz.com"),CONCATENATE(Table1[[#This Row],[LASTNAME]],,Table1[[#This Row],[FIRSTNAME]],"@xyz.com")))</f>
        <v>annabellolson@xyz.com</v>
      </c>
      <c r="O23" s="2" t="s">
        <v>271</v>
      </c>
      <c r="P23" s="2" t="s">
        <v>66</v>
      </c>
      <c r="Q23" t="str">
        <f>VLOOKUP(Table1[[#This Row],[SPORTS]],Sports_details!$A$1:$B$33,2,FALSE)</f>
        <v>OUTDOOR</v>
      </c>
      <c r="R23" s="2" t="s">
        <v>134</v>
      </c>
      <c r="S23" s="22" t="s">
        <v>135</v>
      </c>
      <c r="T23" s="25">
        <f>IF(RIGHT(Table1[[#This Row],[SALARY]],1)="k", LEFT(Table1[[#This Row],[SALARY]], LEN(Table1[[#This Row],[SALARY]])-1)*1000,Table1[[#This Row],[SALARY]])</f>
        <v>96470</v>
      </c>
      <c r="U23" s="26">
        <f>2024-Table1[[#This Row],[BirthYear]]</f>
        <v>60</v>
      </c>
      <c r="V23" s="26">
        <v>84</v>
      </c>
    </row>
    <row r="24" spans="1:22" ht="12.75" x14ac:dyDescent="0.2">
      <c r="A24" s="17">
        <v>23</v>
      </c>
      <c r="B24" t="str">
        <f>UPPER(_xlfn.TEXTJOIN(" ",TRUE,Table1[[#This Row],[PREFIX]],Table1[[#This Row],[FIRSTNAME]],Table1[[#This Row],[MIDDLENAME]],Table1[[#This Row],[LASTNAME]]))</f>
        <v>DR. JENA UPTON</v>
      </c>
      <c r="C24" s="2" t="s">
        <v>47</v>
      </c>
      <c r="D24" s="2" t="s">
        <v>136</v>
      </c>
      <c r="F24" s="2" t="s">
        <v>137</v>
      </c>
      <c r="G24" s="25">
        <v>1955</v>
      </c>
      <c r="H24" s="25">
        <v>1955</v>
      </c>
      <c r="I24" s="2" t="s">
        <v>56</v>
      </c>
      <c r="J24" s="2" t="s">
        <v>22</v>
      </c>
      <c r="K24" s="2" t="s">
        <v>119</v>
      </c>
      <c r="L24" t="str">
        <f>VLOOKUP(Table1[[#This Row],[COUNTRYCODE]],Location_details_Updated!$A$2:$C$13,3,FALSE)</f>
        <v>AUSTRALIA</v>
      </c>
      <c r="M24" t="str">
        <f>VLOOKUP(Table1[[#This Row],[COUNTRYCODE]],Location_details_Updated!$A$2:$C$13,2,FALSE)</f>
        <v>English</v>
      </c>
      <c r="N24" t="str">
        <f>LOWER(IF(Table1[[#This Row],[LANGUAGE]] ="English",CONCATENATE(Table1[[#This Row],[FIRSTNAME]],Table1[[#This Row],[LASTNAME]],"@xyz.com"),CONCATENATE(Table1[[#This Row],[LASTNAME]],,Table1[[#This Row],[FIRSTNAME]],"@xyz.com")))</f>
        <v>jenaupton@xyz.com</v>
      </c>
      <c r="O24" s="2" t="s">
        <v>287</v>
      </c>
      <c r="P24" s="2" t="s">
        <v>76</v>
      </c>
      <c r="Q24" t="str">
        <f>VLOOKUP(Table1[[#This Row],[SPORTS]],Sports_details!$A$1:$B$33,2,FALSE)</f>
        <v>OUTDOOR</v>
      </c>
      <c r="R24" s="2" t="s">
        <v>138</v>
      </c>
      <c r="S24" s="22" t="s">
        <v>139</v>
      </c>
      <c r="T24" s="25">
        <f>IF(RIGHT(Table1[[#This Row],[SALARY]],1)="k", LEFT(Table1[[#This Row],[SALARY]], LEN(Table1[[#This Row],[SALARY]])-1)*1000,Table1[[#This Row],[SALARY]])</f>
        <v>16530</v>
      </c>
      <c r="U24" s="26">
        <f>2024-Table1[[#This Row],[BirthYear]]</f>
        <v>69</v>
      </c>
      <c r="V24" s="26">
        <v>67</v>
      </c>
    </row>
    <row r="25" spans="1:22" ht="12.75" x14ac:dyDescent="0.2">
      <c r="A25" s="17">
        <v>24</v>
      </c>
      <c r="B25" t="str">
        <f>UPPER(_xlfn.TEXTJOIN(" ",TRUE,Table1[[#This Row],[PREFIX]],Table1[[#This Row],[FIRSTNAME]],Table1[[#This Row],[MIDDLENAME]],Table1[[#This Row],[LASTNAME]]))</f>
        <v>DR. SHANNY BINS</v>
      </c>
      <c r="C25" s="2" t="s">
        <v>47</v>
      </c>
      <c r="D25" s="2" t="s">
        <v>140</v>
      </c>
      <c r="F25" s="2" t="s">
        <v>141</v>
      </c>
      <c r="G25" s="25">
        <v>1999</v>
      </c>
      <c r="H25" s="25">
        <v>1999</v>
      </c>
      <c r="I25" s="2" t="s">
        <v>96</v>
      </c>
      <c r="J25" s="2" t="s">
        <v>22</v>
      </c>
      <c r="K25" s="2" t="s">
        <v>119</v>
      </c>
      <c r="L25" t="str">
        <f>VLOOKUP(Table1[[#This Row],[COUNTRYCODE]],Location_details_Updated!$A$2:$C$13,3,FALSE)</f>
        <v>AUSTRALIA</v>
      </c>
      <c r="M25" t="str">
        <f>VLOOKUP(Table1[[#This Row],[COUNTRYCODE]],Location_details_Updated!$A$2:$C$13,2,FALSE)</f>
        <v>English</v>
      </c>
      <c r="N25" t="str">
        <f>LOWER(IF(Table1[[#This Row],[LANGUAGE]] ="English",CONCATENATE(Table1[[#This Row],[FIRSTNAME]],Table1[[#This Row],[LASTNAME]],"@xyz.com"),CONCATENATE(Table1[[#This Row],[LASTNAME]],,Table1[[#This Row],[FIRSTNAME]],"@xyz.com")))</f>
        <v>shannybins@xyz.com</v>
      </c>
      <c r="O25" s="2" t="s">
        <v>288</v>
      </c>
      <c r="P25" s="2" t="s">
        <v>50</v>
      </c>
      <c r="Q25" t="str">
        <f>VLOOKUP(Table1[[#This Row],[SPORTS]],Sports_details!$A$1:$B$33,2,FALSE)</f>
        <v>OUTDOOR</v>
      </c>
      <c r="R25" s="2" t="s">
        <v>142</v>
      </c>
      <c r="S25" s="22" t="s">
        <v>143</v>
      </c>
      <c r="T25" s="25">
        <f>IF(RIGHT(Table1[[#This Row],[SALARY]],1)="k", LEFT(Table1[[#This Row],[SALARY]], LEN(Table1[[#This Row],[SALARY]])-1)*1000,Table1[[#This Row],[SALARY]])</f>
        <v>21890</v>
      </c>
      <c r="U25" s="26">
        <f>2024-Table1[[#This Row],[BirthYear]]</f>
        <v>25</v>
      </c>
      <c r="V25" s="26">
        <v>59</v>
      </c>
    </row>
    <row r="26" spans="1:22" ht="12.75" x14ac:dyDescent="0.2">
      <c r="A26" s="17">
        <v>25</v>
      </c>
      <c r="B26" t="str">
        <f>UPPER(_xlfn.TEXTJOIN(" ",TRUE,Table1[[#This Row],[PREFIX]],Table1[[#This Row],[FIRSTNAME]],Table1[[#This Row],[MIDDLENAME]],Table1[[#This Row],[LASTNAME]]))</f>
        <v>DR. TIA ABSHIRE</v>
      </c>
      <c r="C26" s="2" t="s">
        <v>47</v>
      </c>
      <c r="D26" s="2" t="s">
        <v>144</v>
      </c>
      <c r="F26" s="2" t="s">
        <v>145</v>
      </c>
      <c r="G26" s="25">
        <v>1966</v>
      </c>
      <c r="H26" s="25">
        <v>1966</v>
      </c>
      <c r="I26" s="2" t="s">
        <v>37</v>
      </c>
      <c r="J26" s="2" t="s">
        <v>22</v>
      </c>
      <c r="K26" s="2" t="s">
        <v>119</v>
      </c>
      <c r="L26" t="str">
        <f>VLOOKUP(Table1[[#This Row],[COUNTRYCODE]],Location_details_Updated!$A$2:$C$13,3,FALSE)</f>
        <v>AUSTRALIA</v>
      </c>
      <c r="M26" t="str">
        <f>VLOOKUP(Table1[[#This Row],[COUNTRYCODE]],Location_details_Updated!$A$2:$C$13,2,FALSE)</f>
        <v>English</v>
      </c>
      <c r="N26" t="str">
        <f>LOWER(IF(Table1[[#This Row],[LANGUAGE]] ="English",CONCATENATE(Table1[[#This Row],[FIRSTNAME]],Table1[[#This Row],[LASTNAME]],"@xyz.com"),CONCATENATE(Table1[[#This Row],[LASTNAME]],,Table1[[#This Row],[FIRSTNAME]],"@xyz.com")))</f>
        <v>tiaabshire@xyz.com</v>
      </c>
      <c r="O26" s="2" t="s">
        <v>289</v>
      </c>
      <c r="P26" s="2" t="s">
        <v>66</v>
      </c>
      <c r="Q26" t="str">
        <f>VLOOKUP(Table1[[#This Row],[SPORTS]],Sports_details!$A$1:$B$33,2,FALSE)</f>
        <v>OUTDOOR</v>
      </c>
      <c r="R26" s="2" t="s">
        <v>62</v>
      </c>
      <c r="S26" s="22" t="s">
        <v>146</v>
      </c>
      <c r="T26" s="25">
        <f>IF(RIGHT(Table1[[#This Row],[SALARY]],1)="k", LEFT(Table1[[#This Row],[SALARY]], LEN(Table1[[#This Row],[SALARY]])-1)*1000,Table1[[#This Row],[SALARY]])</f>
        <v>62040</v>
      </c>
      <c r="U26" s="26">
        <f>2024-Table1[[#This Row],[BirthYear]]</f>
        <v>58</v>
      </c>
      <c r="V26" s="26">
        <v>78</v>
      </c>
    </row>
    <row r="27" spans="1:22" ht="12.75" x14ac:dyDescent="0.2">
      <c r="A27" s="17">
        <v>26</v>
      </c>
      <c r="B27" t="str">
        <f>UPPER(_xlfn.TEXTJOIN(" ",TRUE,Table1[[#This Row],[PREFIX]],Table1[[#This Row],[FIRSTNAME]],Table1[[#This Row],[MIDDLENAME]],Table1[[#This Row],[LASTNAME]]))</f>
        <v>MS. ISABEL RUNOLFSDOTTIR</v>
      </c>
      <c r="C27" s="2" t="s">
        <v>18</v>
      </c>
      <c r="D27" s="2" t="s">
        <v>147</v>
      </c>
      <c r="F27" s="2" t="s">
        <v>148</v>
      </c>
      <c r="G27" s="25">
        <v>1978</v>
      </c>
      <c r="H27" s="25">
        <v>1978</v>
      </c>
      <c r="I27" s="2" t="s">
        <v>133</v>
      </c>
      <c r="J27" s="2" t="s">
        <v>22</v>
      </c>
      <c r="K27" s="2" t="s">
        <v>119</v>
      </c>
      <c r="L27" t="str">
        <f>VLOOKUP(Table1[[#This Row],[COUNTRYCODE]],Location_details_Updated!$A$2:$C$13,3,FALSE)</f>
        <v>AUSTRALIA</v>
      </c>
      <c r="M27" t="str">
        <f>VLOOKUP(Table1[[#This Row],[COUNTRYCODE]],Location_details_Updated!$A$2:$C$13,2,FALSE)</f>
        <v>English</v>
      </c>
      <c r="N27" t="str">
        <f>LOWER(IF(Table1[[#This Row],[LANGUAGE]] ="English",CONCATENATE(Table1[[#This Row],[FIRSTNAME]],Table1[[#This Row],[LASTNAME]],"@xyz.com"),CONCATENATE(Table1[[#This Row],[LASTNAME]],,Table1[[#This Row],[FIRSTNAME]],"@xyz.com")))</f>
        <v>isabelrunolfsdottir@xyz.com</v>
      </c>
      <c r="O27" s="2" t="s">
        <v>290</v>
      </c>
      <c r="P27" s="2" t="s">
        <v>149</v>
      </c>
      <c r="Q27" t="str">
        <f>VLOOKUP(Table1[[#This Row],[SPORTS]],Sports_details!$A$1:$B$33,2,FALSE)</f>
        <v>INDOOR</v>
      </c>
      <c r="R27" s="2" t="s">
        <v>25</v>
      </c>
      <c r="S27" s="22" t="s">
        <v>150</v>
      </c>
      <c r="T27" s="25">
        <f>IF(RIGHT(Table1[[#This Row],[SALARY]],1)="k", LEFT(Table1[[#This Row],[SALARY]], LEN(Table1[[#This Row],[SALARY]])-1)*1000,Table1[[#This Row],[SALARY]])</f>
        <v>89740</v>
      </c>
      <c r="U27" s="26">
        <f>2024-Table1[[#This Row],[BirthYear]]</f>
        <v>46</v>
      </c>
      <c r="V27" s="26">
        <v>86</v>
      </c>
    </row>
    <row r="28" spans="1:22" ht="12.75" x14ac:dyDescent="0.2">
      <c r="A28" s="17">
        <v>27</v>
      </c>
      <c r="B28" t="str">
        <f>UPPER(_xlfn.TEXTJOIN(" ",TRUE,Table1[[#This Row],[PREFIX]],Table1[[#This Row],[FIRSTNAME]],Table1[[#This Row],[MIDDLENAME]],Table1[[#This Row],[LASTNAME]]))</f>
        <v>HR. BARNEY WESACK</v>
      </c>
      <c r="C28" s="2" t="s">
        <v>93</v>
      </c>
      <c r="D28" s="2" t="s">
        <v>151</v>
      </c>
      <c r="F28" s="2" t="s">
        <v>152</v>
      </c>
      <c r="G28" s="25">
        <v>1970</v>
      </c>
      <c r="H28" s="25">
        <v>1970</v>
      </c>
      <c r="I28" s="2" t="s">
        <v>37</v>
      </c>
      <c r="J28" s="2" t="s">
        <v>38</v>
      </c>
      <c r="K28" s="2" t="s">
        <v>153</v>
      </c>
      <c r="L28" t="str">
        <f>VLOOKUP(Table1[[#This Row],[COUNTRYCODE]],Location_details_Updated!$A$2:$C$13,3,FALSE)</f>
        <v>AUSTRIA</v>
      </c>
      <c r="M28" t="str">
        <f>VLOOKUP(Table1[[#This Row],[COUNTRYCODE]],Location_details_Updated!$A$2:$C$13,2,FALSE)</f>
        <v>German</v>
      </c>
      <c r="N28" t="str">
        <f>LOWER(IF(Table1[[#This Row],[LANGUAGE]] ="English",CONCATENATE(Table1[[#This Row],[FIRSTNAME]],Table1[[#This Row],[LASTNAME]],"@xyz.com"),CONCATENATE(Table1[[#This Row],[LASTNAME]],,Table1[[#This Row],[FIRSTNAME]],"@xyz.com")))</f>
        <v>wesackbarney@xyz.com</v>
      </c>
      <c r="O28" s="2" t="s">
        <v>291</v>
      </c>
      <c r="P28" s="2" t="s">
        <v>149</v>
      </c>
      <c r="Q28" t="str">
        <f>VLOOKUP(Table1[[#This Row],[SPORTS]],Sports_details!$A$1:$B$33,2,FALSE)</f>
        <v>INDOOR</v>
      </c>
      <c r="R28" s="2" t="s">
        <v>154</v>
      </c>
      <c r="S28" s="22" t="s">
        <v>155</v>
      </c>
      <c r="T28" s="25">
        <f>IF(RIGHT(Table1[[#This Row],[SALARY]],1)="k", LEFT(Table1[[#This Row],[SALARY]], LEN(Table1[[#This Row],[SALARY]])-1)*1000,Table1[[#This Row],[SALARY]])</f>
        <v>41040</v>
      </c>
      <c r="U28" s="26">
        <f>2024-Table1[[#This Row],[BirthYear]]</f>
        <v>54</v>
      </c>
      <c r="V28" s="26">
        <v>93</v>
      </c>
    </row>
    <row r="29" spans="1:22" ht="12.75" x14ac:dyDescent="0.2">
      <c r="A29" s="17">
        <v>28</v>
      </c>
      <c r="B29" t="str">
        <f>UPPER(_xlfn.TEXTJOIN(" ",TRUE,Table1[[#This Row],[PREFIX]],Table1[[#This Row],[FIRSTNAME]],Table1[[#This Row],[MIDDLENAME]],Table1[[#This Row],[LASTNAME]]))</f>
        <v>HR. BARUCH KADE</v>
      </c>
      <c r="C29" s="2" t="s">
        <v>93</v>
      </c>
      <c r="D29" s="2" t="s">
        <v>156</v>
      </c>
      <c r="F29" s="2" t="s">
        <v>157</v>
      </c>
      <c r="G29" s="25">
        <v>1982</v>
      </c>
      <c r="H29" s="25">
        <v>1982</v>
      </c>
      <c r="I29" s="2" t="s">
        <v>103</v>
      </c>
      <c r="J29" s="2" t="s">
        <v>38</v>
      </c>
      <c r="K29" s="2" t="s">
        <v>153</v>
      </c>
      <c r="L29" t="str">
        <f>VLOOKUP(Table1[[#This Row],[COUNTRYCODE]],Location_details_Updated!$A$2:$C$13,3,FALSE)</f>
        <v>AUSTRIA</v>
      </c>
      <c r="M29" t="str">
        <f>VLOOKUP(Table1[[#This Row],[COUNTRYCODE]],Location_details_Updated!$A$2:$C$13,2,FALSE)</f>
        <v>German</v>
      </c>
      <c r="N29" t="str">
        <f>LOWER(IF(Table1[[#This Row],[LANGUAGE]] ="English",CONCATENATE(Table1[[#This Row],[FIRSTNAME]],Table1[[#This Row],[LASTNAME]],"@xyz.com"),CONCATENATE(Table1[[#This Row],[LASTNAME]],,Table1[[#This Row],[FIRSTNAME]],"@xyz.com")))</f>
        <v>kadebaruch@xyz.com</v>
      </c>
      <c r="O29" s="2" t="s">
        <v>292</v>
      </c>
      <c r="P29" s="2" t="s">
        <v>30</v>
      </c>
      <c r="Q29" t="str">
        <f>VLOOKUP(Table1[[#This Row],[SPORTS]],Sports_details!$A$1:$B$33,2,FALSE)</f>
        <v>OUTDOOR</v>
      </c>
      <c r="R29" s="2" t="s">
        <v>91</v>
      </c>
      <c r="S29" s="22" t="s">
        <v>158</v>
      </c>
      <c r="T29" s="25">
        <f>IF(RIGHT(Table1[[#This Row],[SALARY]],1)="k", LEFT(Table1[[#This Row],[SALARY]], LEN(Table1[[#This Row],[SALARY]])-1)*1000,Table1[[#This Row],[SALARY]])</f>
        <v>28460</v>
      </c>
      <c r="U29" s="26">
        <f>2024-Table1[[#This Row],[BirthYear]]</f>
        <v>42</v>
      </c>
      <c r="V29" s="26">
        <v>96</v>
      </c>
    </row>
    <row r="30" spans="1:22" ht="12.75" x14ac:dyDescent="0.2">
      <c r="A30" s="17">
        <v>29</v>
      </c>
      <c r="B30" t="str">
        <f>UPPER(_xlfn.TEXTJOIN(" ",TRUE,Table1[[#This Row],[PREFIX]],Table1[[#This Row],[FIRSTNAME]],Table1[[#This Row],[MIDDLENAME]],Table1[[#This Row],[LASTNAME]]))</f>
        <v>PROF. LIESBETH ROSEMANN</v>
      </c>
      <c r="C30" s="2" t="s">
        <v>100</v>
      </c>
      <c r="D30" s="2" t="s">
        <v>159</v>
      </c>
      <c r="F30" s="2" t="s">
        <v>160</v>
      </c>
      <c r="G30" s="25">
        <v>1994</v>
      </c>
      <c r="H30" s="25">
        <v>1994</v>
      </c>
      <c r="I30" s="2" t="s">
        <v>29</v>
      </c>
      <c r="J30" s="2" t="s">
        <v>22</v>
      </c>
      <c r="K30" s="2" t="s">
        <v>153</v>
      </c>
      <c r="L30" t="str">
        <f>VLOOKUP(Table1[[#This Row],[COUNTRYCODE]],Location_details_Updated!$A$2:$C$13,3,FALSE)</f>
        <v>AUSTRIA</v>
      </c>
      <c r="M30" t="str">
        <f>VLOOKUP(Table1[[#This Row],[COUNTRYCODE]],Location_details_Updated!$A$2:$C$13,2,FALSE)</f>
        <v>German</v>
      </c>
      <c r="N30" t="str">
        <f>LOWER(IF(Table1[[#This Row],[LANGUAGE]] ="English",CONCATENATE(Table1[[#This Row],[FIRSTNAME]],Table1[[#This Row],[LASTNAME]],"@xyz.com"),CONCATENATE(Table1[[#This Row],[LASTNAME]],,Table1[[#This Row],[FIRSTNAME]],"@xyz.com")))</f>
        <v>rosemannliesbeth@xyz.com</v>
      </c>
      <c r="O30" s="2" t="s">
        <v>293</v>
      </c>
      <c r="P30" s="2" t="s">
        <v>76</v>
      </c>
      <c r="Q30" t="str">
        <f>VLOOKUP(Table1[[#This Row],[SPORTS]],Sports_details!$A$1:$B$33,2,FALSE)</f>
        <v>OUTDOOR</v>
      </c>
      <c r="R30" s="2" t="s">
        <v>62</v>
      </c>
      <c r="S30" s="22" t="s">
        <v>161</v>
      </c>
      <c r="T30" s="25">
        <f>IF(RIGHT(Table1[[#This Row],[SALARY]],1)="k", LEFT(Table1[[#This Row],[SALARY]], LEN(Table1[[#This Row],[SALARY]])-1)*1000,Table1[[#This Row],[SALARY]])</f>
        <v>55010</v>
      </c>
      <c r="U30" s="26">
        <f>2024-Table1[[#This Row],[BirthYear]]</f>
        <v>30</v>
      </c>
      <c r="V30" s="26">
        <v>52</v>
      </c>
    </row>
    <row r="31" spans="1:22" ht="12.75" x14ac:dyDescent="0.2">
      <c r="A31" s="17">
        <v>30</v>
      </c>
      <c r="B31" t="str">
        <f>UPPER(_xlfn.TEXTJOIN(" ",TRUE,Table1[[#This Row],[PREFIX]],Table1[[#This Row],[FIRSTNAME]],Table1[[#This Row],[MIDDLENAME]],Table1[[#This Row],[LASTNAME]]))</f>
        <v>MME. VALENTINE MOREAU</v>
      </c>
      <c r="C31" s="2" t="s">
        <v>162</v>
      </c>
      <c r="D31" s="2" t="s">
        <v>163</v>
      </c>
      <c r="F31" s="2" t="s">
        <v>164</v>
      </c>
      <c r="G31" s="25">
        <v>1979</v>
      </c>
      <c r="H31" s="25">
        <v>1979</v>
      </c>
      <c r="I31" s="2" t="s">
        <v>21</v>
      </c>
      <c r="J31" s="2" t="s">
        <v>22</v>
      </c>
      <c r="K31" s="2" t="s">
        <v>165</v>
      </c>
      <c r="L31" t="str">
        <f>VLOOKUP(Table1[[#This Row],[COUNTRYCODE]],Location_details_Updated!$A$2:$C$13,3,FALSE)</f>
        <v>FRANCE</v>
      </c>
      <c r="M31" t="str">
        <f>VLOOKUP(Table1[[#This Row],[COUNTRYCODE]],Location_details_Updated!$A$2:$C$13,2,FALSE)</f>
        <v>French</v>
      </c>
      <c r="N31" t="str">
        <f>LOWER(IF(Table1[[#This Row],[LANGUAGE]] ="English",CONCATENATE(Table1[[#This Row],[FIRSTNAME]],Table1[[#This Row],[LASTNAME]],"@xyz.com"),CONCATENATE(Table1[[#This Row],[LASTNAME]],,Table1[[#This Row],[FIRSTNAME]],"@xyz.com")))</f>
        <v>moreauvalentine@xyz.com</v>
      </c>
      <c r="O31" s="2" t="s">
        <v>294</v>
      </c>
      <c r="P31" s="2" t="s">
        <v>149</v>
      </c>
      <c r="Q31" t="str">
        <f>VLOOKUP(Table1[[#This Row],[SPORTS]],Sports_details!$A$1:$B$33,2,FALSE)</f>
        <v>OUTDOOR</v>
      </c>
      <c r="R31" s="2" t="s">
        <v>166</v>
      </c>
      <c r="S31" s="22" t="s">
        <v>167</v>
      </c>
      <c r="T31" s="25">
        <f>IF(RIGHT(Table1[[#This Row],[SALARY]],1)="k", LEFT(Table1[[#This Row],[SALARY]], LEN(Table1[[#This Row],[SALARY]])-1)*1000,Table1[[#This Row],[SALARY]])</f>
        <v>69040</v>
      </c>
      <c r="U31" s="26">
        <f>2024-Table1[[#This Row],[BirthYear]]</f>
        <v>45</v>
      </c>
      <c r="V31" s="26">
        <v>75</v>
      </c>
    </row>
    <row r="32" spans="1:22" ht="12.75" x14ac:dyDescent="0.2">
      <c r="A32" s="17">
        <v>31</v>
      </c>
      <c r="B32" t="str">
        <f>UPPER(_xlfn.TEXTJOIN(" ",TRUE,Table1[[#This Row],[PREFIX]],Table1[[#This Row],[FIRSTNAME]],Table1[[#This Row],[MIDDLENAME]],Table1[[#This Row],[LASTNAME]]))</f>
        <v>MME. PAULETTE DURAND</v>
      </c>
      <c r="C32" s="2" t="s">
        <v>162</v>
      </c>
      <c r="D32" s="2" t="s">
        <v>168</v>
      </c>
      <c r="F32" s="2" t="s">
        <v>169</v>
      </c>
      <c r="G32" s="25">
        <v>1989</v>
      </c>
      <c r="H32" s="25">
        <v>1989</v>
      </c>
      <c r="I32" s="2" t="s">
        <v>124</v>
      </c>
      <c r="J32" s="2" t="s">
        <v>22</v>
      </c>
      <c r="K32" s="2" t="s">
        <v>165</v>
      </c>
      <c r="L32" t="str">
        <f>VLOOKUP(Table1[[#This Row],[COUNTRYCODE]],Location_details_Updated!$A$2:$C$13,3,FALSE)</f>
        <v>FRANCE</v>
      </c>
      <c r="M32" t="str">
        <f>VLOOKUP(Table1[[#This Row],[COUNTRYCODE]],Location_details_Updated!$A$2:$C$13,2,FALSE)</f>
        <v>French</v>
      </c>
      <c r="N32" t="str">
        <f>LOWER(IF(Table1[[#This Row],[LANGUAGE]] ="English",CONCATENATE(Table1[[#This Row],[FIRSTNAME]],Table1[[#This Row],[LASTNAME]],"@xyz.com"),CONCATENATE(Table1[[#This Row],[LASTNAME]],,Table1[[#This Row],[FIRSTNAME]],"@xyz.com")))</f>
        <v>durandpaulette@xyz.com</v>
      </c>
      <c r="O32" s="2" t="s">
        <v>295</v>
      </c>
      <c r="P32" s="2" t="s">
        <v>30</v>
      </c>
      <c r="Q32" t="str">
        <f>VLOOKUP(Table1[[#This Row],[SPORTS]],Sports_details!$A$1:$B$33,2,FALSE)</f>
        <v>INDOOR</v>
      </c>
      <c r="R32" s="2" t="s">
        <v>154</v>
      </c>
      <c r="S32" s="22" t="s">
        <v>170</v>
      </c>
      <c r="T32" s="25">
        <f>IF(RIGHT(Table1[[#This Row],[SALARY]],1)="k", LEFT(Table1[[#This Row],[SALARY]], LEN(Table1[[#This Row],[SALARY]])-1)*1000,Table1[[#This Row],[SALARY]])</f>
        <v>86260</v>
      </c>
      <c r="U32" s="26">
        <f>2024-Table1[[#This Row],[BirthYear]]</f>
        <v>35</v>
      </c>
      <c r="V32" s="26">
        <v>82</v>
      </c>
    </row>
    <row r="33" spans="1:22" ht="12.75" x14ac:dyDescent="0.2">
      <c r="A33" s="17">
        <v>32</v>
      </c>
      <c r="B33" t="str">
        <f>UPPER(_xlfn.TEXTJOIN(" ",TRUE,Table1[[#This Row],[PREFIX]],Table1[[#This Row],[FIRSTNAME]],Table1[[#This Row],[MIDDLENAME]],Table1[[#This Row],[LASTNAME]]))</f>
        <v>MME. LAURE-ALIX CHEVALIER</v>
      </c>
      <c r="C33" s="2" t="s">
        <v>162</v>
      </c>
      <c r="D33" s="2" t="s">
        <v>171</v>
      </c>
      <c r="F33" s="2" t="s">
        <v>172</v>
      </c>
      <c r="G33" s="25">
        <v>1970</v>
      </c>
      <c r="H33" s="25">
        <v>1970</v>
      </c>
      <c r="I33" s="2" t="s">
        <v>124</v>
      </c>
      <c r="J33" s="2" t="s">
        <v>22</v>
      </c>
      <c r="K33" s="2" t="s">
        <v>165</v>
      </c>
      <c r="L33" t="str">
        <f>VLOOKUP(Table1[[#This Row],[COUNTRYCODE]],Location_details_Updated!$A$2:$C$13,3,FALSE)</f>
        <v>FRANCE</v>
      </c>
      <c r="M33" t="str">
        <f>VLOOKUP(Table1[[#This Row],[COUNTRYCODE]],Location_details_Updated!$A$2:$C$13,2,FALSE)</f>
        <v>French</v>
      </c>
      <c r="N33" t="str">
        <f>LOWER(IF(Table1[[#This Row],[LANGUAGE]] ="English",CONCATENATE(Table1[[#This Row],[FIRSTNAME]],Table1[[#This Row],[LASTNAME]],"@xyz.com"),CONCATENATE(Table1[[#This Row],[LASTNAME]],,Table1[[#This Row],[FIRSTNAME]],"@xyz.com")))</f>
        <v>chevalierlaure-alix@xyz.com</v>
      </c>
      <c r="O33" s="2" t="s">
        <v>289</v>
      </c>
      <c r="P33" s="2" t="s">
        <v>76</v>
      </c>
      <c r="Q33" t="str">
        <f>VLOOKUP(Table1[[#This Row],[SPORTS]],Sports_details!$A$1:$B$33,2,FALSE)</f>
        <v>OUTDOOR</v>
      </c>
      <c r="R33" s="2" t="s">
        <v>138</v>
      </c>
      <c r="S33" s="22" t="s">
        <v>173</v>
      </c>
      <c r="T33" s="25">
        <f>IF(RIGHT(Table1[[#This Row],[SALARY]],1)="k", LEFT(Table1[[#This Row],[SALARY]], LEN(Table1[[#This Row],[SALARY]])-1)*1000,Table1[[#This Row],[SALARY]])</f>
        <v>19230</v>
      </c>
      <c r="U33" s="26">
        <f>2024-Table1[[#This Row],[BirthYear]]</f>
        <v>54</v>
      </c>
      <c r="V33" s="26">
        <v>78</v>
      </c>
    </row>
    <row r="34" spans="1:22" ht="12.75" x14ac:dyDescent="0.2">
      <c r="A34" s="17">
        <v>33</v>
      </c>
      <c r="B34" t="str">
        <f>UPPER(_xlfn.TEXTJOIN(" ",TRUE,Table1[[#This Row],[PREFIX]],Table1[[#This Row],[FIRSTNAME]],Table1[[#This Row],[MIDDLENAME]],Table1[[#This Row],[LASTNAME]]))</f>
        <v>M. CLAUDE TOUSSAINT</v>
      </c>
      <c r="C34" s="2" t="s">
        <v>174</v>
      </c>
      <c r="D34" s="2" t="s">
        <v>175</v>
      </c>
      <c r="F34" s="2" t="s">
        <v>176</v>
      </c>
      <c r="G34" s="25">
        <v>1980</v>
      </c>
      <c r="H34" s="25">
        <v>1980</v>
      </c>
      <c r="I34" s="2" t="s">
        <v>81</v>
      </c>
      <c r="J34" s="2" t="s">
        <v>38</v>
      </c>
      <c r="K34" s="2" t="s">
        <v>165</v>
      </c>
      <c r="L34" t="str">
        <f>VLOOKUP(Table1[[#This Row],[COUNTRYCODE]],Location_details_Updated!$A$2:$C$13,3,FALSE)</f>
        <v>FRANCE</v>
      </c>
      <c r="M34" t="str">
        <f>VLOOKUP(Table1[[#This Row],[COUNTRYCODE]],Location_details_Updated!$A$2:$C$13,2,FALSE)</f>
        <v>French</v>
      </c>
      <c r="N34" t="str">
        <f>LOWER(IF(Table1[[#This Row],[LANGUAGE]] ="English",CONCATENATE(Table1[[#This Row],[FIRSTNAME]],Table1[[#This Row],[LASTNAME]],"@xyz.com"),CONCATENATE(Table1[[#This Row],[LASTNAME]],,Table1[[#This Row],[FIRSTNAME]],"@xyz.com")))</f>
        <v>toussaintclaude@xyz.com</v>
      </c>
      <c r="O34" s="2" t="s">
        <v>296</v>
      </c>
      <c r="P34" s="2" t="s">
        <v>76</v>
      </c>
      <c r="Q34" t="str">
        <f>VLOOKUP(Table1[[#This Row],[SPORTS]],Sports_details!$A$1:$B$33,2,FALSE)</f>
        <v>INDOOR</v>
      </c>
      <c r="R34" s="2" t="s">
        <v>177</v>
      </c>
      <c r="S34" s="22" t="s">
        <v>178</v>
      </c>
      <c r="T34" s="25">
        <f>IF(RIGHT(Table1[[#This Row],[SALARY]],1)="k", LEFT(Table1[[#This Row],[SALARY]], LEN(Table1[[#This Row],[SALARY]])-1)*1000,Table1[[#This Row],[SALARY]])</f>
        <v>95120</v>
      </c>
      <c r="U34" s="26">
        <f>2024-Table1[[#This Row],[BirthYear]]</f>
        <v>44</v>
      </c>
      <c r="V34" s="26">
        <v>57</v>
      </c>
    </row>
    <row r="35" spans="1:22" ht="12.75" x14ac:dyDescent="0.2">
      <c r="A35" s="17">
        <v>34</v>
      </c>
      <c r="B35" t="str">
        <f>UPPER(_xlfn.TEXTJOIN(" ",TRUE,Table1[[#This Row],[PREFIX]],Table1[[#This Row],[FIRSTNAME]],Table1[[#This Row],[MIDDLENAME]],Table1[[#This Row],[LASTNAME]]))</f>
        <v>M. VICTOR LENOIR</v>
      </c>
      <c r="C35" s="2" t="s">
        <v>174</v>
      </c>
      <c r="D35" s="2" t="s">
        <v>179</v>
      </c>
      <c r="F35" s="2" t="s">
        <v>180</v>
      </c>
      <c r="G35" s="25">
        <v>1981</v>
      </c>
      <c r="H35" s="25">
        <v>1981</v>
      </c>
      <c r="I35" s="2" t="s">
        <v>21</v>
      </c>
      <c r="J35" s="2" t="s">
        <v>38</v>
      </c>
      <c r="K35" s="2" t="s">
        <v>165</v>
      </c>
      <c r="L35" t="str">
        <f>VLOOKUP(Table1[[#This Row],[COUNTRYCODE]],Location_details_Updated!$A$2:$C$13,3,FALSE)</f>
        <v>FRANCE</v>
      </c>
      <c r="M35" t="str">
        <f>VLOOKUP(Table1[[#This Row],[COUNTRYCODE]],Location_details_Updated!$A$2:$C$13,2,FALSE)</f>
        <v>French</v>
      </c>
      <c r="N35" t="str">
        <f>LOWER(IF(Table1[[#This Row],[LANGUAGE]] ="English",CONCATENATE(Table1[[#This Row],[FIRSTNAME]],Table1[[#This Row],[LASTNAME]],"@xyz.com"),CONCATENATE(Table1[[#This Row],[LASTNAME]],,Table1[[#This Row],[FIRSTNAME]],"@xyz.com")))</f>
        <v>lenoirvictor@xyz.com</v>
      </c>
      <c r="O35" s="2" t="s">
        <v>297</v>
      </c>
      <c r="P35" s="2" t="s">
        <v>149</v>
      </c>
      <c r="Q35" t="str">
        <f>VLOOKUP(Table1[[#This Row],[SPORTS]],Sports_details!$A$1:$B$33,2,FALSE)</f>
        <v>OUTDOOR</v>
      </c>
      <c r="R35" s="2" t="s">
        <v>129</v>
      </c>
      <c r="S35" s="22" t="s">
        <v>181</v>
      </c>
      <c r="T35" s="25">
        <f>IF(RIGHT(Table1[[#This Row],[SALARY]],1)="k", LEFT(Table1[[#This Row],[SALARY]], LEN(Table1[[#This Row],[SALARY]])-1)*1000,Table1[[#This Row],[SALARY]])</f>
        <v>62760</v>
      </c>
      <c r="U35" s="26">
        <f>2024-Table1[[#This Row],[BirthYear]]</f>
        <v>43</v>
      </c>
      <c r="V35" s="26">
        <v>56</v>
      </c>
    </row>
    <row r="36" spans="1:22" ht="12.75" x14ac:dyDescent="0.2">
      <c r="A36" s="17">
        <v>35</v>
      </c>
      <c r="B36" t="str">
        <f>UPPER(_xlfn.TEXTJOIN(" ",TRUE,Table1[[#This Row],[PREFIX]],Table1[[#This Row],[FIRSTNAME]],Table1[[#This Row],[MIDDLENAME]],Table1[[#This Row],[LASTNAME]]))</f>
        <v>M. ARTHUR LENOIR</v>
      </c>
      <c r="C36" s="2" t="s">
        <v>174</v>
      </c>
      <c r="D36" s="2" t="s">
        <v>182</v>
      </c>
      <c r="F36" s="2" t="s">
        <v>180</v>
      </c>
      <c r="G36" s="25">
        <v>1955</v>
      </c>
      <c r="H36" s="25">
        <v>1955</v>
      </c>
      <c r="I36" s="2" t="s">
        <v>61</v>
      </c>
      <c r="J36" s="2" t="s">
        <v>38</v>
      </c>
      <c r="K36" s="2" t="s">
        <v>165</v>
      </c>
      <c r="L36" t="str">
        <f>VLOOKUP(Table1[[#This Row],[COUNTRYCODE]],Location_details_Updated!$A$2:$C$13,3,FALSE)</f>
        <v>FRANCE</v>
      </c>
      <c r="M36" t="str">
        <f>VLOOKUP(Table1[[#This Row],[COUNTRYCODE]],Location_details_Updated!$A$2:$C$13,2,FALSE)</f>
        <v>French</v>
      </c>
      <c r="N36" t="str">
        <f>LOWER(IF(Table1[[#This Row],[LANGUAGE]] ="English",CONCATENATE(Table1[[#This Row],[FIRSTNAME]],Table1[[#This Row],[LASTNAME]],"@xyz.com"),CONCATENATE(Table1[[#This Row],[LASTNAME]],,Table1[[#This Row],[FIRSTNAME]],"@xyz.com")))</f>
        <v>lenoirarthur@xyz.com</v>
      </c>
      <c r="O36" s="2" t="s">
        <v>298</v>
      </c>
      <c r="P36" s="2" t="s">
        <v>76</v>
      </c>
      <c r="Q36" t="str">
        <f>VLOOKUP(Table1[[#This Row],[SPORTS]],Sports_details!$A$1:$B$33,2,FALSE)</f>
        <v>OUTDOOR</v>
      </c>
      <c r="R36" s="2" t="s">
        <v>183</v>
      </c>
      <c r="S36" s="22" t="s">
        <v>184</v>
      </c>
      <c r="T36" s="25">
        <f>IF(RIGHT(Table1[[#This Row],[SALARY]],1)="k", LEFT(Table1[[#This Row],[SALARY]], LEN(Table1[[#This Row],[SALARY]])-1)*1000,Table1[[#This Row],[SALARY]])</f>
        <v>108400</v>
      </c>
      <c r="U36" s="26">
        <f>2024-Table1[[#This Row],[BirthYear]]</f>
        <v>69</v>
      </c>
      <c r="V36" s="26">
        <v>89</v>
      </c>
    </row>
    <row r="37" spans="1:22" ht="12.75" x14ac:dyDescent="0.2">
      <c r="A37" s="17">
        <v>36</v>
      </c>
      <c r="B37" t="str">
        <f>UPPER(_xlfn.TEXTJOIN(" ",TRUE,Table1[[#This Row],[PREFIX]],Table1[[#This Row],[FIRSTNAME]],Table1[[#This Row],[MIDDLENAME]],Table1[[#This Row],[LASTNAME]]))</f>
        <v>M. BENJAMIN LEBRUN-BRUN</v>
      </c>
      <c r="C37" s="2" t="s">
        <v>174</v>
      </c>
      <c r="D37" s="2" t="s">
        <v>185</v>
      </c>
      <c r="F37" s="2" t="s">
        <v>186</v>
      </c>
      <c r="G37" s="25">
        <v>1975</v>
      </c>
      <c r="H37" s="25">
        <v>1975</v>
      </c>
      <c r="I37" s="2" t="s">
        <v>29</v>
      </c>
      <c r="J37" s="2" t="s">
        <v>38</v>
      </c>
      <c r="K37" s="2" t="s">
        <v>165</v>
      </c>
      <c r="L37" t="str">
        <f>VLOOKUP(Table1[[#This Row],[COUNTRYCODE]],Location_details_Updated!$A$2:$C$13,3,FALSE)</f>
        <v>FRANCE</v>
      </c>
      <c r="M37" t="str">
        <f>VLOOKUP(Table1[[#This Row],[COUNTRYCODE]],Location_details_Updated!$A$2:$C$13,2,FALSE)</f>
        <v>French</v>
      </c>
      <c r="N37" t="str">
        <f>LOWER(IF(Table1[[#This Row],[LANGUAGE]] ="English",CONCATENATE(Table1[[#This Row],[FIRSTNAME]],Table1[[#This Row],[LASTNAME]],"@xyz.com"),CONCATENATE(Table1[[#This Row],[LASTNAME]],,Table1[[#This Row],[FIRSTNAME]],"@xyz.com")))</f>
        <v>lebrun-brunbenjamin@xyz.com</v>
      </c>
      <c r="O37" s="2" t="s">
        <v>289</v>
      </c>
      <c r="P37" s="2" t="s">
        <v>30</v>
      </c>
      <c r="Q37" t="str">
        <f>VLOOKUP(Table1[[#This Row],[SPORTS]],Sports_details!$A$1:$B$33,2,FALSE)</f>
        <v>OUTDOOR</v>
      </c>
      <c r="R37" s="2" t="s">
        <v>129</v>
      </c>
      <c r="S37" s="22" t="s">
        <v>187</v>
      </c>
      <c r="T37" s="25">
        <f>IF(RIGHT(Table1[[#This Row],[SALARY]],1)="k", LEFT(Table1[[#This Row],[SALARY]], LEN(Table1[[#This Row],[SALARY]])-1)*1000,Table1[[#This Row],[SALARY]])</f>
        <v>66270</v>
      </c>
      <c r="U37" s="26">
        <f>2024-Table1[[#This Row],[BirthYear]]</f>
        <v>49</v>
      </c>
      <c r="V37" s="26">
        <v>78</v>
      </c>
    </row>
    <row r="38" spans="1:22" ht="12.75" x14ac:dyDescent="0.2">
      <c r="A38" s="17">
        <v>37</v>
      </c>
      <c r="B38" t="str">
        <f>UPPER(_xlfn.TEXTJOIN(" ",TRUE,Table1[[#This Row],[PREFIX]],Table1[[#This Row],[FIRSTNAME]],Table1[[#This Row],[MIDDLENAME]],Table1[[#This Row],[LASTNAME]]))</f>
        <v>M. ANTOINE MAILLARD</v>
      </c>
      <c r="C38" s="2" t="s">
        <v>174</v>
      </c>
      <c r="D38" s="2" t="s">
        <v>188</v>
      </c>
      <c r="F38" s="2" t="s">
        <v>189</v>
      </c>
      <c r="G38" s="25">
        <v>1986</v>
      </c>
      <c r="H38" s="25">
        <v>1986</v>
      </c>
      <c r="I38" s="2" t="s">
        <v>37</v>
      </c>
      <c r="J38" s="2" t="s">
        <v>38</v>
      </c>
      <c r="K38" s="2" t="s">
        <v>165</v>
      </c>
      <c r="L38" t="str">
        <f>VLOOKUP(Table1[[#This Row],[COUNTRYCODE]],Location_details_Updated!$A$2:$C$13,3,FALSE)</f>
        <v>FRANCE</v>
      </c>
      <c r="M38" t="str">
        <f>VLOOKUP(Table1[[#This Row],[COUNTRYCODE]],Location_details_Updated!$A$2:$C$13,2,FALSE)</f>
        <v>French</v>
      </c>
      <c r="N38" t="str">
        <f>LOWER(IF(Table1[[#This Row],[LANGUAGE]] ="English",CONCATENATE(Table1[[#This Row],[FIRSTNAME]],Table1[[#This Row],[LASTNAME]],"@xyz.com"),CONCATENATE(Table1[[#This Row],[LASTNAME]],,Table1[[#This Row],[FIRSTNAME]],"@xyz.com")))</f>
        <v>maillardantoine@xyz.com</v>
      </c>
      <c r="O38" s="2" t="s">
        <v>292</v>
      </c>
      <c r="P38" s="2" t="s">
        <v>50</v>
      </c>
      <c r="Q38" t="str">
        <f>VLOOKUP(Table1[[#This Row],[SPORTS]],Sports_details!$A$1:$B$33,2,FALSE)</f>
        <v>OUTDOOR</v>
      </c>
      <c r="R38" s="2" t="s">
        <v>190</v>
      </c>
      <c r="S38" s="22" t="s">
        <v>191</v>
      </c>
      <c r="T38" s="25">
        <f>IF(RIGHT(Table1[[#This Row],[SALARY]],1)="k", LEFT(Table1[[#This Row],[SALARY]], LEN(Table1[[#This Row],[SALARY]])-1)*1000,Table1[[#This Row],[SALARY]])</f>
        <v>33970</v>
      </c>
      <c r="U38" s="26">
        <f>2024-Table1[[#This Row],[BirthYear]]</f>
        <v>38</v>
      </c>
      <c r="V38" s="26">
        <v>96</v>
      </c>
    </row>
    <row r="39" spans="1:22" ht="12.75" x14ac:dyDescent="0.2">
      <c r="A39" s="17">
        <v>38</v>
      </c>
      <c r="B39" t="str">
        <f>UPPER(_xlfn.TEXTJOIN(" ",TRUE,Table1[[#This Row],[PREFIX]],Table1[[#This Row],[FIRSTNAME]],Table1[[#This Row],[MIDDLENAME]],Table1[[#This Row],[LASTNAME]]))</f>
        <v>M. BERNARD HOARAU-GUYON</v>
      </c>
      <c r="C39" s="2" t="s">
        <v>174</v>
      </c>
      <c r="D39" s="2" t="s">
        <v>192</v>
      </c>
      <c r="F39" s="2" t="s">
        <v>193</v>
      </c>
      <c r="G39" s="25">
        <v>1983</v>
      </c>
      <c r="H39" s="25">
        <v>1983</v>
      </c>
      <c r="I39" s="2" t="s">
        <v>124</v>
      </c>
      <c r="J39" s="2" t="s">
        <v>38</v>
      </c>
      <c r="K39" s="2" t="s">
        <v>165</v>
      </c>
      <c r="L39" t="str">
        <f>VLOOKUP(Table1[[#This Row],[COUNTRYCODE]],Location_details_Updated!$A$2:$C$13,3,FALSE)</f>
        <v>FRANCE</v>
      </c>
      <c r="M39" t="str">
        <f>VLOOKUP(Table1[[#This Row],[COUNTRYCODE]],Location_details_Updated!$A$2:$C$13,2,FALSE)</f>
        <v>French</v>
      </c>
      <c r="N39" t="str">
        <f>LOWER(IF(Table1[[#This Row],[LANGUAGE]] ="English",CONCATENATE(Table1[[#This Row],[FIRSTNAME]],Table1[[#This Row],[LASTNAME]],"@xyz.com"),CONCATENATE(Table1[[#This Row],[LASTNAME]],,Table1[[#This Row],[FIRSTNAME]],"@xyz.com")))</f>
        <v>hoarau-guyonbernard@xyz.com</v>
      </c>
      <c r="O39" s="2" t="s">
        <v>299</v>
      </c>
      <c r="P39" s="2" t="s">
        <v>30</v>
      </c>
      <c r="Q39" t="str">
        <f>VLOOKUP(Table1[[#This Row],[SPORTS]],Sports_details!$A$1:$B$33,2,FALSE)</f>
        <v>INDOOR</v>
      </c>
      <c r="R39" s="2" t="s">
        <v>25</v>
      </c>
      <c r="S39" s="22" t="s">
        <v>194</v>
      </c>
      <c r="T39" s="25">
        <f>IF(RIGHT(Table1[[#This Row],[SALARY]],1)="k", LEFT(Table1[[#This Row],[SALARY]], LEN(Table1[[#This Row],[SALARY]])-1)*1000,Table1[[#This Row],[SALARY]])</f>
        <v>71350</v>
      </c>
      <c r="U39" s="26">
        <f>2024-Table1[[#This Row],[BirthYear]]</f>
        <v>41</v>
      </c>
      <c r="V39" s="26">
        <v>60</v>
      </c>
    </row>
    <row r="40" spans="1:22" ht="12.75" x14ac:dyDescent="0.2">
      <c r="A40" s="17">
        <v>39</v>
      </c>
      <c r="B40" t="str">
        <f>UPPER(_xlfn.TEXTJOIN(" ",TRUE,Table1[[#This Row],[PREFIX]],Table1[[#This Row],[FIRSTNAME]],Table1[[#This Row],[MIDDLENAME]],Table1[[#This Row],[LASTNAME]]))</f>
        <v>SR. HIDALGO CANTU TERCERO</v>
      </c>
      <c r="C40" s="2" t="s">
        <v>33</v>
      </c>
      <c r="D40" s="2" t="s">
        <v>195</v>
      </c>
      <c r="E40" s="2" t="s">
        <v>196</v>
      </c>
      <c r="F40" s="2" t="s">
        <v>197</v>
      </c>
      <c r="G40" s="25">
        <v>1984</v>
      </c>
      <c r="H40" s="25">
        <v>1984</v>
      </c>
      <c r="I40" s="2" t="s">
        <v>56</v>
      </c>
      <c r="J40" s="2" t="s">
        <v>38</v>
      </c>
      <c r="K40" s="2" t="s">
        <v>198</v>
      </c>
      <c r="L40" t="str">
        <f>VLOOKUP(Table1[[#This Row],[COUNTRYCODE]],Location_details_Updated!$A$2:$C$13,3,FALSE)</f>
        <v>ARGENTINA</v>
      </c>
      <c r="M40" t="str">
        <f>VLOOKUP(Table1[[#This Row],[COUNTRYCODE]],Location_details_Updated!$A$2:$C$13,2,FALSE)</f>
        <v>Spanish</v>
      </c>
      <c r="N40" t="str">
        <f>LOWER(IF(Table1[[#This Row],[LANGUAGE]] ="English",CONCATENATE(Table1[[#This Row],[FIRSTNAME]],Table1[[#This Row],[LASTNAME]],"@xyz.com"),CONCATENATE(Table1[[#This Row],[LASTNAME]],,Table1[[#This Row],[FIRSTNAME]],"@xyz.com")))</f>
        <v>tercerohidalgo@xyz.com</v>
      </c>
      <c r="O40" s="2" t="s">
        <v>289</v>
      </c>
      <c r="P40" s="2" t="s">
        <v>50</v>
      </c>
      <c r="Q40" t="str">
        <f>VLOOKUP(Table1[[#This Row],[SPORTS]],Sports_details!$A$1:$B$33,2,FALSE)</f>
        <v>OUTDOOR</v>
      </c>
      <c r="R40" s="2" t="s">
        <v>142</v>
      </c>
      <c r="S40" s="22" t="s">
        <v>199</v>
      </c>
      <c r="T40" s="25">
        <f>IF(RIGHT(Table1[[#This Row],[SALARY]],1)="k", LEFT(Table1[[#This Row],[SALARY]], LEN(Table1[[#This Row],[SALARY]])-1)*1000,Table1[[#This Row],[SALARY]])</f>
        <v>116400</v>
      </c>
      <c r="U40" s="26">
        <f>2024-Table1[[#This Row],[BirthYear]]</f>
        <v>40</v>
      </c>
      <c r="V40" s="26">
        <v>78</v>
      </c>
    </row>
    <row r="41" spans="1:22" ht="12.75" x14ac:dyDescent="0.2">
      <c r="A41" s="17">
        <v>40</v>
      </c>
      <c r="B41" t="str">
        <f>UPPER(_xlfn.TEXTJOIN(" ",TRUE,Table1[[#This Row],[PREFIX]],Table1[[#This Row],[FIRSTNAME]],Table1[[#This Row],[MIDDLENAME]],Table1[[#This Row],[LASTNAME]]))</f>
        <v>SR. HADALGO POLANCO</v>
      </c>
      <c r="C41" s="2" t="s">
        <v>33</v>
      </c>
      <c r="D41" s="2" t="s">
        <v>200</v>
      </c>
      <c r="F41" s="2" t="s">
        <v>201</v>
      </c>
      <c r="G41" s="25">
        <v>1988</v>
      </c>
      <c r="H41" s="25">
        <v>1988</v>
      </c>
      <c r="I41" s="2" t="s">
        <v>202</v>
      </c>
      <c r="J41" s="2" t="s">
        <v>38</v>
      </c>
      <c r="K41" s="2" t="s">
        <v>198</v>
      </c>
      <c r="L41" t="str">
        <f>VLOOKUP(Table1[[#This Row],[COUNTRYCODE]],Location_details_Updated!$A$2:$C$13,3,FALSE)</f>
        <v>ARGENTINA</v>
      </c>
      <c r="M41" t="str">
        <f>VLOOKUP(Table1[[#This Row],[COUNTRYCODE]],Location_details_Updated!$A$2:$C$13,2,FALSE)</f>
        <v>Spanish</v>
      </c>
      <c r="N41" t="str">
        <f>LOWER(IF(Table1[[#This Row],[LANGUAGE]] ="English",CONCATENATE(Table1[[#This Row],[FIRSTNAME]],Table1[[#This Row],[LASTNAME]],"@xyz.com"),CONCATENATE(Table1[[#This Row],[LASTNAME]],,Table1[[#This Row],[FIRSTNAME]],"@xyz.com")))</f>
        <v>polancohadalgo@xyz.com</v>
      </c>
      <c r="O41" s="2" t="s">
        <v>300</v>
      </c>
      <c r="P41" s="2" t="s">
        <v>24</v>
      </c>
      <c r="Q41" t="str">
        <f>VLOOKUP(Table1[[#This Row],[SPORTS]],Sports_details!$A$1:$B$33,2,FALSE)</f>
        <v>OUTDOOR</v>
      </c>
      <c r="R41" s="2" t="s">
        <v>138</v>
      </c>
      <c r="S41" s="22" t="s">
        <v>203</v>
      </c>
      <c r="T41" s="25">
        <f>IF(RIGHT(Table1[[#This Row],[SALARY]],1)="k", LEFT(Table1[[#This Row],[SALARY]], LEN(Table1[[#This Row],[SALARY]])-1)*1000,Table1[[#This Row],[SALARY]])</f>
        <v>114100</v>
      </c>
      <c r="U41" s="26">
        <f>2024-Table1[[#This Row],[BirthYear]]</f>
        <v>36</v>
      </c>
      <c r="V41" s="26">
        <v>98</v>
      </c>
    </row>
    <row r="42" spans="1:22" ht="12.75" x14ac:dyDescent="0.2">
      <c r="A42" s="17">
        <v>41</v>
      </c>
      <c r="B42" t="str">
        <f>UPPER(_xlfn.TEXTJOIN(" ",TRUE,Table1[[#This Row],[PREFIX]],Table1[[#This Row],[FIRSTNAME]],Table1[[#This Row],[MIDDLENAME]],Table1[[#This Row],[LASTNAME]]))</f>
        <v>SRA. LAURA OLIVIERA</v>
      </c>
      <c r="C42" s="2" t="s">
        <v>204</v>
      </c>
      <c r="D42" s="2" t="s">
        <v>205</v>
      </c>
      <c r="F42" s="2" t="s">
        <v>206</v>
      </c>
      <c r="G42" s="25">
        <v>1974</v>
      </c>
      <c r="H42" s="25">
        <v>1974</v>
      </c>
      <c r="I42" s="2" t="s">
        <v>29</v>
      </c>
      <c r="J42" s="2" t="s">
        <v>22</v>
      </c>
      <c r="K42" s="2" t="s">
        <v>198</v>
      </c>
      <c r="L42" t="str">
        <f>VLOOKUP(Table1[[#This Row],[COUNTRYCODE]],Location_details_Updated!$A$2:$C$13,3,FALSE)</f>
        <v>ARGENTINA</v>
      </c>
      <c r="M42" t="str">
        <f>VLOOKUP(Table1[[#This Row],[COUNTRYCODE]],Location_details_Updated!$A$2:$C$13,2,FALSE)</f>
        <v>Spanish</v>
      </c>
      <c r="N42" t="str">
        <f>LOWER(IF(Table1[[#This Row],[LANGUAGE]] ="English",CONCATENATE(Table1[[#This Row],[FIRSTNAME]],Table1[[#This Row],[LASTNAME]],"@xyz.com"),CONCATENATE(Table1[[#This Row],[LASTNAME]],,Table1[[#This Row],[FIRSTNAME]],"@xyz.com")))</f>
        <v>olivieralaura@xyz.com</v>
      </c>
      <c r="O42" s="2" t="s">
        <v>293</v>
      </c>
      <c r="P42" s="2" t="s">
        <v>30</v>
      </c>
      <c r="Q42" t="str">
        <f>VLOOKUP(Table1[[#This Row],[SPORTS]],Sports_details!$A$1:$B$33,2,FALSE)</f>
        <v>OUTDOOR</v>
      </c>
      <c r="R42" s="2" t="s">
        <v>207</v>
      </c>
      <c r="S42" s="22" t="s">
        <v>208</v>
      </c>
      <c r="T42" s="25">
        <f>IF(RIGHT(Table1[[#This Row],[SALARY]],1)="k", LEFT(Table1[[#This Row],[SALARY]], LEN(Table1[[#This Row],[SALARY]])-1)*1000,Table1[[#This Row],[SALARY]])</f>
        <v>79870</v>
      </c>
      <c r="U42" s="26">
        <f>2024-Table1[[#This Row],[BirthYear]]</f>
        <v>50</v>
      </c>
      <c r="V42" s="26">
        <v>52</v>
      </c>
    </row>
    <row r="43" spans="1:22" ht="12.75" x14ac:dyDescent="0.2">
      <c r="A43" s="17">
        <v>42</v>
      </c>
      <c r="B43" t="str">
        <f>UPPER(_xlfn.TEXTJOIN(" ",TRUE,Table1[[#This Row],[PREFIX]],Table1[[#This Row],[FIRSTNAME]],Table1[[#This Row],[MIDDLENAME]],Table1[[#This Row],[LASTNAME]]))</f>
        <v>SRA. AINHOA GARZA</v>
      </c>
      <c r="C43" s="2" t="s">
        <v>204</v>
      </c>
      <c r="D43" s="2" t="s">
        <v>209</v>
      </c>
      <c r="F43" s="2" t="s">
        <v>210</v>
      </c>
      <c r="G43" s="25">
        <v>1990</v>
      </c>
      <c r="H43" s="25">
        <v>1990</v>
      </c>
      <c r="I43" s="2" t="s">
        <v>103</v>
      </c>
      <c r="J43" s="2" t="s">
        <v>22</v>
      </c>
      <c r="K43" s="2" t="s">
        <v>211</v>
      </c>
      <c r="L43" t="str">
        <f>VLOOKUP(Table1[[#This Row],[COUNTRYCODE]],Location_details_Updated!$A$2:$C$13,3,FALSE)</f>
        <v>SPAIN</v>
      </c>
      <c r="M43" t="str">
        <f>VLOOKUP(Table1[[#This Row],[COUNTRYCODE]],Location_details_Updated!$A$2:$C$13,2,FALSE)</f>
        <v>Spanish</v>
      </c>
      <c r="N43" t="str">
        <f>LOWER(IF(Table1[[#This Row],[LANGUAGE]] ="English",CONCATENATE(Table1[[#This Row],[FIRSTNAME]],Table1[[#This Row],[LASTNAME]],"@xyz.com"),CONCATENATE(Table1[[#This Row],[LASTNAME]],,Table1[[#This Row],[FIRSTNAME]],"@xyz.com")))</f>
        <v>garzaainhoa@xyz.com</v>
      </c>
      <c r="O43" s="2" t="s">
        <v>297</v>
      </c>
      <c r="P43" s="2" t="s">
        <v>76</v>
      </c>
      <c r="Q43" t="str">
        <f>VLOOKUP(Table1[[#This Row],[SPORTS]],Sports_details!$A$1:$B$33,2,FALSE)</f>
        <v>INDOOR</v>
      </c>
      <c r="R43" s="2" t="s">
        <v>212</v>
      </c>
      <c r="S43" s="22" t="s">
        <v>213</v>
      </c>
      <c r="T43" s="25">
        <f>IF(RIGHT(Table1[[#This Row],[SALARY]],1)="k", LEFT(Table1[[#This Row],[SALARY]], LEN(Table1[[#This Row],[SALARY]])-1)*1000,Table1[[#This Row],[SALARY]])</f>
        <v>102000</v>
      </c>
      <c r="U43" s="26">
        <f>2024-Table1[[#This Row],[BirthYear]]</f>
        <v>34</v>
      </c>
      <c r="V43" s="26">
        <v>56</v>
      </c>
    </row>
    <row r="44" spans="1:22" ht="12.75" x14ac:dyDescent="0.2">
      <c r="A44" s="17">
        <v>43</v>
      </c>
      <c r="B44" t="str">
        <f>UPPER(_xlfn.TEXTJOIN(" ",TRUE,Table1[[#This Row],[PREFIX]],Table1[[#This Row],[FIRSTNAME]],Table1[[#This Row],[MIDDLENAME]],Table1[[#This Row],[LASTNAME]]))</f>
        <v>SRA. ISABEL BANDA</v>
      </c>
      <c r="C44" s="2" t="s">
        <v>204</v>
      </c>
      <c r="D44" s="2" t="s">
        <v>147</v>
      </c>
      <c r="F44" s="2" t="s">
        <v>214</v>
      </c>
      <c r="G44" s="25">
        <v>1960</v>
      </c>
      <c r="H44" s="25">
        <v>1960</v>
      </c>
      <c r="I44" s="2" t="s">
        <v>124</v>
      </c>
      <c r="J44" s="2" t="s">
        <v>22</v>
      </c>
      <c r="K44" s="2" t="s">
        <v>211</v>
      </c>
      <c r="L44" t="str">
        <f>VLOOKUP(Table1[[#This Row],[COUNTRYCODE]],Location_details_Updated!$A$2:$C$13,3,FALSE)</f>
        <v>SPAIN</v>
      </c>
      <c r="M44" t="str">
        <f>VLOOKUP(Table1[[#This Row],[COUNTRYCODE]],Location_details_Updated!$A$2:$C$13,2,FALSE)</f>
        <v>Spanish</v>
      </c>
      <c r="N44" t="str">
        <f>LOWER(IF(Table1[[#This Row],[LANGUAGE]] ="English",CONCATENATE(Table1[[#This Row],[FIRSTNAME]],Table1[[#This Row],[LASTNAME]],"@xyz.com"),CONCATENATE(Table1[[#This Row],[LASTNAME]],,Table1[[#This Row],[FIRSTNAME]],"@xyz.com")))</f>
        <v>bandaisabel@xyz.com</v>
      </c>
      <c r="O44" s="2" t="s">
        <v>301</v>
      </c>
      <c r="P44" s="2" t="s">
        <v>76</v>
      </c>
      <c r="Q44" t="str">
        <f>VLOOKUP(Table1[[#This Row],[SPORTS]],Sports_details!$A$1:$B$33,2,FALSE)</f>
        <v>OUTDOOR</v>
      </c>
      <c r="R44" s="2" t="s">
        <v>142</v>
      </c>
      <c r="S44" s="22" t="s">
        <v>215</v>
      </c>
      <c r="T44" s="25">
        <f>IF(RIGHT(Table1[[#This Row],[SALARY]],1)="k", LEFT(Table1[[#This Row],[SALARY]], LEN(Table1[[#This Row],[SALARY]])-1)*1000,Table1[[#This Row],[SALARY]])</f>
        <v>50660</v>
      </c>
      <c r="U44" s="26">
        <f>2024-Table1[[#This Row],[BirthYear]]</f>
        <v>64</v>
      </c>
      <c r="V44" s="26">
        <v>102</v>
      </c>
    </row>
    <row r="45" spans="1:22" ht="12.75" x14ac:dyDescent="0.2">
      <c r="A45" s="17">
        <v>44</v>
      </c>
      <c r="B45" t="str">
        <f>UPPER(_xlfn.TEXTJOIN(" ",TRUE,Table1[[#This Row],[PREFIX]],Table1[[#This Row],[FIRSTNAME]],Table1[[#This Row],[MIDDLENAME]],Table1[[#This Row],[LASTNAME]]))</f>
        <v>SRA. CAROLOTA MATEOS</v>
      </c>
      <c r="C45" s="2" t="s">
        <v>204</v>
      </c>
      <c r="D45" s="2" t="s">
        <v>216</v>
      </c>
      <c r="F45" s="2" t="s">
        <v>217</v>
      </c>
      <c r="G45" s="25">
        <v>1965</v>
      </c>
      <c r="H45" s="25">
        <v>1965</v>
      </c>
      <c r="I45" s="2" t="s">
        <v>61</v>
      </c>
      <c r="J45" s="2" t="s">
        <v>22</v>
      </c>
      <c r="K45" s="2" t="s">
        <v>211</v>
      </c>
      <c r="L45" t="str">
        <f>VLOOKUP(Table1[[#This Row],[COUNTRYCODE]],Location_details_Updated!$A$2:$C$13,3,FALSE)</f>
        <v>SPAIN</v>
      </c>
      <c r="M45" t="str">
        <f>VLOOKUP(Table1[[#This Row],[COUNTRYCODE]],Location_details_Updated!$A$2:$C$13,2,FALSE)</f>
        <v>Spanish</v>
      </c>
      <c r="N45" t="str">
        <f>LOWER(IF(Table1[[#This Row],[LANGUAGE]] ="English",CONCATENATE(Table1[[#This Row],[FIRSTNAME]],Table1[[#This Row],[LASTNAME]],"@xyz.com"),CONCATENATE(Table1[[#This Row],[LASTNAME]],,Table1[[#This Row],[FIRSTNAME]],"@xyz.com")))</f>
        <v>mateoscarolota@xyz.com</v>
      </c>
      <c r="O45" s="2" t="s">
        <v>288</v>
      </c>
      <c r="P45" s="2" t="s">
        <v>30</v>
      </c>
      <c r="Q45" t="str">
        <f>VLOOKUP(Table1[[#This Row],[SPORTS]],Sports_details!$A$1:$B$33,2,FALSE)</f>
        <v>OUTDOOR</v>
      </c>
      <c r="R45" s="2" t="s">
        <v>207</v>
      </c>
      <c r="S45" s="22" t="s">
        <v>218</v>
      </c>
      <c r="T45" s="25">
        <f>IF(RIGHT(Table1[[#This Row],[SALARY]],1)="k", LEFT(Table1[[#This Row],[SALARY]], LEN(Table1[[#This Row],[SALARY]])-1)*1000,Table1[[#This Row],[SALARY]])</f>
        <v>58220</v>
      </c>
      <c r="U45" s="26">
        <f>2024-Table1[[#This Row],[BirthYear]]</f>
        <v>59</v>
      </c>
      <c r="V45" s="26">
        <v>59</v>
      </c>
    </row>
    <row r="46" spans="1:22" ht="12.75" x14ac:dyDescent="0.2">
      <c r="A46" s="17">
        <v>45</v>
      </c>
      <c r="B46" t="str">
        <f>UPPER(_xlfn.TEXTJOIN(" ",TRUE,Table1[[#This Row],[PREFIX]],Table1[[#This Row],[FIRSTNAME]],Table1[[#This Row],[MIDDLENAME]],Table1[[#This Row],[LASTNAME]]))</f>
        <v>MW. ELIZE PRINS</v>
      </c>
      <c r="C46" s="2" t="s">
        <v>219</v>
      </c>
      <c r="D46" s="2" t="s">
        <v>220</v>
      </c>
      <c r="F46" s="2" t="s">
        <v>221</v>
      </c>
      <c r="G46" s="25">
        <v>1960</v>
      </c>
      <c r="H46" s="25">
        <v>1960</v>
      </c>
      <c r="I46" s="2" t="s">
        <v>44</v>
      </c>
      <c r="J46" s="2" t="s">
        <v>22</v>
      </c>
      <c r="K46" s="2" t="s">
        <v>222</v>
      </c>
      <c r="L46" t="str">
        <f>VLOOKUP(Table1[[#This Row],[COUNTRYCODE]],Location_details_Updated!$A$2:$C$13,3,FALSE)</f>
        <v>NETHERLANDS</v>
      </c>
      <c r="M46" t="str">
        <f>VLOOKUP(Table1[[#This Row],[COUNTRYCODE]],Location_details_Updated!$A$2:$C$13,2,FALSE)</f>
        <v>Dutch</v>
      </c>
      <c r="N46" t="str">
        <f>LOWER(IF(Table1[[#This Row],[LANGUAGE]] ="English",CONCATENATE(Table1[[#This Row],[FIRSTNAME]],Table1[[#This Row],[LASTNAME]],"@xyz.com"),CONCATENATE(Table1[[#This Row],[LASTNAME]],,Table1[[#This Row],[FIRSTNAME]],"@xyz.com")))</f>
        <v>prinselize@xyz.com</v>
      </c>
      <c r="O46" s="2" t="s">
        <v>302</v>
      </c>
      <c r="P46" s="2" t="s">
        <v>76</v>
      </c>
      <c r="Q46" t="str">
        <f>VLOOKUP(Table1[[#This Row],[SPORTS]],Sports_details!$A$1:$B$33,2,FALSE)</f>
        <v>INDOOR</v>
      </c>
      <c r="R46" s="2" t="s">
        <v>223</v>
      </c>
      <c r="S46" s="22" t="s">
        <v>224</v>
      </c>
      <c r="T46" s="25">
        <f>IF(RIGHT(Table1[[#This Row],[SALARY]],1)="k", LEFT(Table1[[#This Row],[SALARY]], LEN(Table1[[#This Row],[SALARY]])-1)*1000,Table1[[#This Row],[SALARY]])</f>
        <v>39940</v>
      </c>
      <c r="U46" s="26">
        <f>2024-Table1[[#This Row],[BirthYear]]</f>
        <v>64</v>
      </c>
      <c r="V46" s="26">
        <v>64</v>
      </c>
    </row>
    <row r="47" spans="1:22" ht="12.75" x14ac:dyDescent="0.2">
      <c r="A47" s="17">
        <v>46</v>
      </c>
      <c r="B47" t="str">
        <f>UPPER(_xlfn.TEXTJOIN(" ",TRUE,Table1[[#This Row],[PREFIX]],Table1[[#This Row],[FIRSTNAME]],Table1[[#This Row],[MIDDLENAME]],Table1[[#This Row],[LASTNAME]]))</f>
        <v>DHR. RYAN PHAM</v>
      </c>
      <c r="C47" s="2" t="s">
        <v>225</v>
      </c>
      <c r="D47" s="2" t="s">
        <v>226</v>
      </c>
      <c r="F47" s="2" t="s">
        <v>227</v>
      </c>
      <c r="G47" s="25">
        <v>1973</v>
      </c>
      <c r="H47" s="25">
        <v>1973</v>
      </c>
      <c r="I47" s="2" t="s">
        <v>21</v>
      </c>
      <c r="J47" s="2" t="s">
        <v>38</v>
      </c>
      <c r="K47" s="2" t="s">
        <v>222</v>
      </c>
      <c r="L47" t="str">
        <f>VLOOKUP(Table1[[#This Row],[COUNTRYCODE]],Location_details_Updated!$A$2:$C$13,3,FALSE)</f>
        <v>NETHERLANDS</v>
      </c>
      <c r="M47" t="str">
        <f>VLOOKUP(Table1[[#This Row],[COUNTRYCODE]],Location_details_Updated!$A$2:$C$13,2,FALSE)</f>
        <v>Dutch</v>
      </c>
      <c r="N47" t="str">
        <f>LOWER(IF(Table1[[#This Row],[LANGUAGE]] ="English",CONCATENATE(Table1[[#This Row],[FIRSTNAME]],Table1[[#This Row],[LASTNAME]],"@xyz.com"),CONCATENATE(Table1[[#This Row],[LASTNAME]],,Table1[[#This Row],[FIRSTNAME]],"@xyz.com")))</f>
        <v>phamryan@xyz.com</v>
      </c>
      <c r="O47" s="2" t="s">
        <v>303</v>
      </c>
      <c r="P47" s="2" t="s">
        <v>149</v>
      </c>
      <c r="Q47" t="str">
        <f>VLOOKUP(Table1[[#This Row],[SPORTS]],Sports_details!$A$1:$B$33,2,FALSE)</f>
        <v>OUTDOOR</v>
      </c>
      <c r="R47" s="2" t="s">
        <v>138</v>
      </c>
      <c r="S47" s="22" t="s">
        <v>228</v>
      </c>
      <c r="T47" s="25">
        <f>IF(RIGHT(Table1[[#This Row],[SALARY]],1)="k", LEFT(Table1[[#This Row],[SALARY]], LEN(Table1[[#This Row],[SALARY]])-1)*1000,Table1[[#This Row],[SALARY]])</f>
        <v>44870</v>
      </c>
      <c r="U47" s="26">
        <f>2024-Table1[[#This Row],[BirthYear]]</f>
        <v>51</v>
      </c>
      <c r="V47" s="26">
        <v>99</v>
      </c>
    </row>
    <row r="48" spans="1:22" ht="12.75" x14ac:dyDescent="0.2">
      <c r="A48" s="17">
        <v>47</v>
      </c>
      <c r="B48" t="str">
        <f>UPPER(_xlfn.TEXTJOIN(" ",TRUE,Table1[[#This Row],[PREFIX]],Table1[[#This Row],[FIRSTNAME]],Table1[[#This Row],[MIDDLENAME]],Table1[[#This Row],[LASTNAME]]))</f>
        <v>MW ELISE ROTTEVEEL</v>
      </c>
      <c r="C48" s="2" t="s">
        <v>229</v>
      </c>
      <c r="D48" s="2" t="s">
        <v>230</v>
      </c>
      <c r="F48" s="2" t="s">
        <v>231</v>
      </c>
      <c r="G48" s="25">
        <v>1968</v>
      </c>
      <c r="H48" s="25">
        <v>1968</v>
      </c>
      <c r="I48" s="2" t="s">
        <v>133</v>
      </c>
      <c r="J48" s="2" t="s">
        <v>22</v>
      </c>
      <c r="K48" s="2" t="s">
        <v>222</v>
      </c>
      <c r="L48" t="str">
        <f>VLOOKUP(Table1[[#This Row],[COUNTRYCODE]],Location_details_Updated!$A$2:$C$13,3,FALSE)</f>
        <v>NETHERLANDS</v>
      </c>
      <c r="M48" t="str">
        <f>VLOOKUP(Table1[[#This Row],[COUNTRYCODE]],Location_details_Updated!$A$2:$C$13,2,FALSE)</f>
        <v>Dutch</v>
      </c>
      <c r="N48" t="str">
        <f>LOWER(IF(Table1[[#This Row],[LANGUAGE]] ="English",CONCATENATE(Table1[[#This Row],[FIRSTNAME]],Table1[[#This Row],[LASTNAME]],"@xyz.com"),CONCATENATE(Table1[[#This Row],[LASTNAME]],,Table1[[#This Row],[FIRSTNAME]],"@xyz.com")))</f>
        <v>rotteveelelise@xyz.com</v>
      </c>
      <c r="O48" s="2" t="s">
        <v>304</v>
      </c>
      <c r="P48" s="2" t="s">
        <v>30</v>
      </c>
      <c r="Q48" t="str">
        <f>VLOOKUP(Table1[[#This Row],[SPORTS]],Sports_details!$A$1:$B$33,2,FALSE)</f>
        <v>OUTDOOR</v>
      </c>
      <c r="R48" s="2" t="s">
        <v>138</v>
      </c>
      <c r="S48" s="22" t="s">
        <v>232</v>
      </c>
      <c r="T48" s="25">
        <f>IF(RIGHT(Table1[[#This Row],[SALARY]],1)="k", LEFT(Table1[[#This Row],[SALARY]], LEN(Table1[[#This Row],[SALARY]])-1)*1000,Table1[[#This Row],[SALARY]])</f>
        <v>90480</v>
      </c>
      <c r="U48" s="26">
        <f>2024-Table1[[#This Row],[BirthYear]]</f>
        <v>56</v>
      </c>
      <c r="V48" s="26">
        <v>62</v>
      </c>
    </row>
    <row r="49" spans="1:22" ht="12.75" x14ac:dyDescent="0.2">
      <c r="A49" s="17">
        <v>48</v>
      </c>
      <c r="B49" t="str">
        <f>UPPER(_xlfn.TEXTJOIN(" ",TRUE,Table1[[#This Row],[PREFIX]],Table1[[#This Row],[FIRSTNAME]],Table1[[#This Row],[MIDDLENAME]],Table1[[#This Row],[LASTNAME]]))</f>
        <v>FRU. MIRJAM SODERBERG</v>
      </c>
      <c r="C49" s="2" t="s">
        <v>233</v>
      </c>
      <c r="D49" s="2" t="s">
        <v>234</v>
      </c>
      <c r="F49" s="2" t="s">
        <v>235</v>
      </c>
      <c r="G49" s="25">
        <v>1997</v>
      </c>
      <c r="H49" s="25">
        <v>1997</v>
      </c>
      <c r="I49" s="2" t="s">
        <v>44</v>
      </c>
      <c r="J49" s="2" t="s">
        <v>22</v>
      </c>
      <c r="K49" s="2" t="s">
        <v>236</v>
      </c>
      <c r="L49" t="str">
        <f>VLOOKUP(Table1[[#This Row],[COUNTRYCODE]],Location_details_Updated!$A$2:$C$13,3,FALSE)</f>
        <v>SWEDEN</v>
      </c>
      <c r="M49" t="str">
        <f>VLOOKUP(Table1[[#This Row],[COUNTRYCODE]],Location_details_Updated!$A$2:$C$13,2,FALSE)</f>
        <v>Swedish</v>
      </c>
      <c r="N49" t="str">
        <f>LOWER(IF(Table1[[#This Row],[LANGUAGE]] ="English",CONCATENATE(Table1[[#This Row],[FIRSTNAME]],Table1[[#This Row],[LASTNAME]],"@xyz.com"),CONCATENATE(Table1[[#This Row],[LASTNAME]],,Table1[[#This Row],[FIRSTNAME]],"@xyz.com")))</f>
        <v>soderbergmirjam@xyz.com</v>
      </c>
      <c r="O49" s="2" t="s">
        <v>305</v>
      </c>
      <c r="P49" s="2" t="s">
        <v>76</v>
      </c>
      <c r="Q49" t="str">
        <f>VLOOKUP(Table1[[#This Row],[SPORTS]],Sports_details!$A$1:$B$33,2,FALSE)</f>
        <v>OUTDOOR</v>
      </c>
      <c r="R49" s="2" t="s">
        <v>40</v>
      </c>
      <c r="S49" s="22" t="s">
        <v>237</v>
      </c>
      <c r="T49" s="25">
        <f>IF(RIGHT(Table1[[#This Row],[SALARY]],1)="k", LEFT(Table1[[#This Row],[SALARY]], LEN(Table1[[#This Row],[SALARY]])-1)*1000,Table1[[#This Row],[SALARY]])</f>
        <v>38970</v>
      </c>
      <c r="U49" s="26">
        <f>2024-Table1[[#This Row],[BirthYear]]</f>
        <v>27</v>
      </c>
      <c r="V49" s="26">
        <v>50</v>
      </c>
    </row>
    <row r="50" spans="1:22" ht="12.75" x14ac:dyDescent="0.2">
      <c r="A50" s="17">
        <v>49</v>
      </c>
      <c r="B50" t="str">
        <f>UPPER(_xlfn.TEXTJOIN(" ",TRUE,Table1[[#This Row],[PREFIX]],Table1[[#This Row],[FIRSTNAME]],Table1[[#This Row],[MIDDLENAME]],Table1[[#This Row],[LASTNAME]]))</f>
        <v>H. BERNDT PALSSON</v>
      </c>
      <c r="C50" s="2" t="s">
        <v>238</v>
      </c>
      <c r="D50" s="2" t="s">
        <v>239</v>
      </c>
      <c r="F50" s="2" t="s">
        <v>240</v>
      </c>
      <c r="G50" s="25">
        <v>1987</v>
      </c>
      <c r="H50" s="25">
        <v>1987</v>
      </c>
      <c r="I50" s="2" t="s">
        <v>103</v>
      </c>
      <c r="J50" s="2" t="s">
        <v>38</v>
      </c>
      <c r="K50" s="2" t="s">
        <v>236</v>
      </c>
      <c r="L50" t="str">
        <f>VLOOKUP(Table1[[#This Row],[COUNTRYCODE]],Location_details_Updated!$A$2:$C$13,3,FALSE)</f>
        <v>SWEDEN</v>
      </c>
      <c r="M50" t="str">
        <f>VLOOKUP(Table1[[#This Row],[COUNTRYCODE]],Location_details_Updated!$A$2:$C$13,2,FALSE)</f>
        <v>Swedish</v>
      </c>
      <c r="N50" t="str">
        <f>LOWER(IF(Table1[[#This Row],[LANGUAGE]] ="English",CONCATENATE(Table1[[#This Row],[FIRSTNAME]],Table1[[#This Row],[LASTNAME]],"@xyz.com"),CONCATENATE(Table1[[#This Row],[LASTNAME]],,Table1[[#This Row],[FIRSTNAME]],"@xyz.com")))</f>
        <v>palssonberndt@xyz.com</v>
      </c>
      <c r="O50" s="2" t="s">
        <v>306</v>
      </c>
      <c r="P50" s="2" t="s">
        <v>24</v>
      </c>
      <c r="Q50" t="str">
        <f>VLOOKUP(Table1[[#This Row],[SPORTS]],Sports_details!$A$1:$B$33,2,FALSE)</f>
        <v>OUTDOOR</v>
      </c>
      <c r="R50" s="2" t="s">
        <v>241</v>
      </c>
      <c r="S50" s="22" t="s">
        <v>242</v>
      </c>
      <c r="T50" s="25">
        <f>IF(RIGHT(Table1[[#This Row],[SALARY]],1)="k", LEFT(Table1[[#This Row],[SALARY]], LEN(Table1[[#This Row],[SALARY]])-1)*1000,Table1[[#This Row],[SALARY]])</f>
        <v>35390</v>
      </c>
      <c r="U50" s="26">
        <f>2024-Table1[[#This Row],[BirthYear]]</f>
        <v>37</v>
      </c>
      <c r="V50" s="26">
        <v>46</v>
      </c>
    </row>
    <row r="51" spans="1:22" ht="12.75" x14ac:dyDescent="0.2">
      <c r="A51" s="17">
        <v>50</v>
      </c>
      <c r="B51" t="str">
        <f>UPPER(_xlfn.TEXTJOIN(" ",TRUE,Table1[[#This Row],[PREFIX]],Table1[[#This Row],[FIRSTNAME]],Table1[[#This Row],[MIDDLENAME]],Table1[[#This Row],[LASTNAME]]))</f>
        <v>SR. ADRIANO PONTES SOBRINHO</v>
      </c>
      <c r="C51" s="2" t="s">
        <v>33</v>
      </c>
      <c r="D51" s="2" t="s">
        <v>243</v>
      </c>
      <c r="E51" s="2" t="s">
        <v>244</v>
      </c>
      <c r="F51" s="2" t="s">
        <v>245</v>
      </c>
      <c r="G51" s="25">
        <v>1993</v>
      </c>
      <c r="H51" s="25">
        <v>1993</v>
      </c>
      <c r="I51" s="2" t="s">
        <v>61</v>
      </c>
      <c r="J51" s="2" t="s">
        <v>38</v>
      </c>
      <c r="K51" s="2" t="s">
        <v>246</v>
      </c>
      <c r="L51" t="str">
        <f>VLOOKUP(Table1[[#This Row],[COUNTRYCODE]],Location_details_Updated!$A$2:$C$13,3,FALSE)</f>
        <v>BRAZIL</v>
      </c>
      <c r="M51" t="str">
        <f>VLOOKUP(Table1[[#This Row],[COUNTRYCODE]],Location_details_Updated!$A$2:$C$13,2,FALSE)</f>
        <v>Portuguese</v>
      </c>
      <c r="N51" t="str">
        <f>LOWER(IF(Table1[[#This Row],[LANGUAGE]] ="English",CONCATENATE(Table1[[#This Row],[FIRSTNAME]],Table1[[#This Row],[LASTNAME]],"@xyz.com"),CONCATENATE(Table1[[#This Row],[LASTNAME]],,Table1[[#This Row],[FIRSTNAME]],"@xyz.com")))</f>
        <v>sobrinhoadriano@xyz.com</v>
      </c>
      <c r="O51" s="2" t="s">
        <v>291</v>
      </c>
      <c r="P51" s="2" t="s">
        <v>66</v>
      </c>
      <c r="Q51" t="str">
        <f>VLOOKUP(Table1[[#This Row],[SPORTS]],Sports_details!$A$1:$B$33,2,FALSE)</f>
        <v>INDOOR</v>
      </c>
      <c r="R51" s="2" t="s">
        <v>247</v>
      </c>
      <c r="S51" s="22" t="s">
        <v>248</v>
      </c>
      <c r="T51" s="25">
        <f>IF(RIGHT(Table1[[#This Row],[SALARY]],1)="k", LEFT(Table1[[#This Row],[SALARY]], LEN(Table1[[#This Row],[SALARY]])-1)*1000,Table1[[#This Row],[SALARY]])</f>
        <v>20530</v>
      </c>
      <c r="U51" s="26">
        <f>2024-Table1[[#This Row],[BirthYear]]</f>
        <v>31</v>
      </c>
      <c r="V51" s="26">
        <v>93</v>
      </c>
    </row>
  </sheetData>
  <mergeCells count="2">
    <mergeCell ref="Y6:Y8"/>
    <mergeCell ref="Z6:Z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912A-CD52-40C1-AF56-A2EBC80FDE95}">
  <dimension ref="A1:C13"/>
  <sheetViews>
    <sheetView showGridLines="0" workbookViewId="0">
      <selection activeCell="A22" sqref="A22"/>
    </sheetView>
  </sheetViews>
  <sheetFormatPr defaultRowHeight="12.75" x14ac:dyDescent="0.2"/>
  <cols>
    <col min="1" max="1" width="15.140625" bestFit="1" customWidth="1"/>
    <col min="2" max="2" width="23.28515625" bestFit="1" customWidth="1"/>
    <col min="3" max="3" width="15.28515625" bestFit="1" customWidth="1"/>
  </cols>
  <sheetData>
    <row r="1" spans="1:3" ht="13.5" thickBot="1" x14ac:dyDescent="0.25">
      <c r="A1" s="11" t="s">
        <v>9</v>
      </c>
      <c r="B1" s="24" t="s">
        <v>321</v>
      </c>
      <c r="C1" s="24" t="s">
        <v>10</v>
      </c>
    </row>
    <row r="2" spans="1:3" x14ac:dyDescent="0.2">
      <c r="A2" s="8" t="s">
        <v>23</v>
      </c>
      <c r="B2" t="s">
        <v>249</v>
      </c>
      <c r="C2" t="s">
        <v>256</v>
      </c>
    </row>
    <row r="3" spans="1:3" x14ac:dyDescent="0.2">
      <c r="A3" s="9" t="s">
        <v>39</v>
      </c>
      <c r="B3" t="s">
        <v>250</v>
      </c>
      <c r="C3" t="s">
        <v>257</v>
      </c>
    </row>
    <row r="4" spans="1:3" x14ac:dyDescent="0.2">
      <c r="A4" s="8" t="s">
        <v>71</v>
      </c>
      <c r="B4" t="s">
        <v>249</v>
      </c>
      <c r="C4" t="s">
        <v>258</v>
      </c>
    </row>
    <row r="5" spans="1:3" x14ac:dyDescent="0.2">
      <c r="A5" s="9" t="s">
        <v>97</v>
      </c>
      <c r="B5" t="s">
        <v>251</v>
      </c>
      <c r="C5" t="s">
        <v>259</v>
      </c>
    </row>
    <row r="6" spans="1:3" x14ac:dyDescent="0.2">
      <c r="A6" s="8" t="s">
        <v>119</v>
      </c>
      <c r="B6" t="s">
        <v>249</v>
      </c>
      <c r="C6" t="s">
        <v>260</v>
      </c>
    </row>
    <row r="7" spans="1:3" x14ac:dyDescent="0.2">
      <c r="A7" s="9" t="s">
        <v>153</v>
      </c>
      <c r="B7" t="s">
        <v>251</v>
      </c>
      <c r="C7" t="s">
        <v>261</v>
      </c>
    </row>
    <row r="8" spans="1:3" x14ac:dyDescent="0.2">
      <c r="A8" s="8" t="s">
        <v>165</v>
      </c>
      <c r="B8" t="s">
        <v>252</v>
      </c>
      <c r="C8" t="s">
        <v>262</v>
      </c>
    </row>
    <row r="9" spans="1:3" x14ac:dyDescent="0.2">
      <c r="A9" s="9" t="s">
        <v>198</v>
      </c>
      <c r="B9" t="s">
        <v>253</v>
      </c>
      <c r="C9" t="s">
        <v>263</v>
      </c>
    </row>
    <row r="10" spans="1:3" x14ac:dyDescent="0.2">
      <c r="A10" s="8" t="s">
        <v>211</v>
      </c>
      <c r="B10" t="s">
        <v>253</v>
      </c>
      <c r="C10" t="s">
        <v>264</v>
      </c>
    </row>
    <row r="11" spans="1:3" x14ac:dyDescent="0.2">
      <c r="A11" s="9" t="s">
        <v>222</v>
      </c>
      <c r="B11" t="s">
        <v>254</v>
      </c>
      <c r="C11" t="s">
        <v>265</v>
      </c>
    </row>
    <row r="12" spans="1:3" x14ac:dyDescent="0.2">
      <c r="A12" s="8" t="s">
        <v>236</v>
      </c>
      <c r="B12" t="s">
        <v>255</v>
      </c>
      <c r="C12" t="s">
        <v>266</v>
      </c>
    </row>
    <row r="13" spans="1:3" ht="13.5" thickBot="1" x14ac:dyDescent="0.25">
      <c r="A13" s="10" t="s">
        <v>246</v>
      </c>
      <c r="B13" t="s">
        <v>250</v>
      </c>
      <c r="C13" t="s">
        <v>257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"/>
  <sheetViews>
    <sheetView workbookViewId="0">
      <selection activeCell="D9" sqref="D9"/>
    </sheetView>
  </sheetViews>
  <sheetFormatPr defaultColWidth="12.5703125" defaultRowHeight="15.75" customHeight="1" x14ac:dyDescent="0.2"/>
  <sheetData>
    <row r="1" spans="1:13" ht="15.75" customHeight="1" x14ac:dyDescent="0.25">
      <c r="A1" s="3" t="s">
        <v>11</v>
      </c>
      <c r="B1" s="4" t="s">
        <v>249</v>
      </c>
      <c r="C1" s="4" t="s">
        <v>250</v>
      </c>
      <c r="D1" s="4" t="s">
        <v>249</v>
      </c>
      <c r="E1" s="4" t="s">
        <v>251</v>
      </c>
      <c r="F1" s="4" t="s">
        <v>249</v>
      </c>
      <c r="G1" s="4" t="s">
        <v>251</v>
      </c>
      <c r="H1" s="4" t="s">
        <v>252</v>
      </c>
      <c r="I1" s="4" t="s">
        <v>253</v>
      </c>
      <c r="J1" s="4" t="s">
        <v>253</v>
      </c>
      <c r="K1" s="4" t="s">
        <v>254</v>
      </c>
      <c r="L1" s="4" t="s">
        <v>255</v>
      </c>
      <c r="M1" s="4" t="s">
        <v>250</v>
      </c>
    </row>
    <row r="2" spans="1:13" ht="15.75" customHeight="1" x14ac:dyDescent="0.25">
      <c r="A2" s="5" t="s">
        <v>9</v>
      </c>
      <c r="B2" s="6" t="s">
        <v>23</v>
      </c>
      <c r="C2" s="6" t="s">
        <v>39</v>
      </c>
      <c r="D2" s="6" t="s">
        <v>71</v>
      </c>
      <c r="E2" s="6" t="s">
        <v>97</v>
      </c>
      <c r="F2" s="6" t="s">
        <v>119</v>
      </c>
      <c r="G2" s="6" t="s">
        <v>153</v>
      </c>
      <c r="H2" s="6" t="s">
        <v>165</v>
      </c>
      <c r="I2" s="6" t="s">
        <v>198</v>
      </c>
      <c r="J2" s="6" t="s">
        <v>211</v>
      </c>
      <c r="K2" s="6" t="s">
        <v>222</v>
      </c>
      <c r="L2" s="6" t="s">
        <v>236</v>
      </c>
      <c r="M2" s="6" t="s">
        <v>246</v>
      </c>
    </row>
    <row r="3" spans="1:13" ht="15.75" customHeight="1" x14ac:dyDescent="0.25">
      <c r="A3" s="5" t="s">
        <v>10</v>
      </c>
      <c r="B3" s="6" t="s">
        <v>256</v>
      </c>
      <c r="C3" s="6" t="s">
        <v>257</v>
      </c>
      <c r="D3" s="6" t="s">
        <v>258</v>
      </c>
      <c r="E3" s="6" t="s">
        <v>259</v>
      </c>
      <c r="F3" s="6" t="s">
        <v>260</v>
      </c>
      <c r="G3" s="6" t="s">
        <v>261</v>
      </c>
      <c r="H3" s="6" t="s">
        <v>262</v>
      </c>
      <c r="I3" s="6" t="s">
        <v>263</v>
      </c>
      <c r="J3" s="6" t="s">
        <v>264</v>
      </c>
      <c r="K3" s="6" t="s">
        <v>265</v>
      </c>
      <c r="L3" s="6" t="s">
        <v>266</v>
      </c>
      <c r="M3" s="6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3"/>
  <sheetViews>
    <sheetView showGridLines="0" workbookViewId="0">
      <selection activeCell="E7" sqref="E7"/>
    </sheetView>
  </sheetViews>
  <sheetFormatPr defaultColWidth="12.5703125" defaultRowHeight="15.75" customHeight="1" x14ac:dyDescent="0.2"/>
  <cols>
    <col min="2" max="2" width="13.7109375" customWidth="1"/>
  </cols>
  <sheetData>
    <row r="1" spans="1:2" ht="12.75" x14ac:dyDescent="0.2">
      <c r="A1" s="14" t="s">
        <v>16</v>
      </c>
      <c r="B1" s="12" t="s">
        <v>267</v>
      </c>
    </row>
    <row r="2" spans="1:2" ht="15.75" customHeight="1" x14ac:dyDescent="0.25">
      <c r="A2" s="15" t="s">
        <v>25</v>
      </c>
      <c r="B2" s="7" t="s">
        <v>268</v>
      </c>
    </row>
    <row r="3" spans="1:2" ht="15.75" customHeight="1" x14ac:dyDescent="0.25">
      <c r="A3" s="16" t="s">
        <v>31</v>
      </c>
      <c r="B3" s="7" t="s">
        <v>268</v>
      </c>
    </row>
    <row r="4" spans="1:2" ht="15.75" customHeight="1" x14ac:dyDescent="0.25">
      <c r="A4" s="15" t="s">
        <v>40</v>
      </c>
      <c r="B4" s="7" t="s">
        <v>269</v>
      </c>
    </row>
    <row r="5" spans="1:2" ht="15.75" customHeight="1" x14ac:dyDescent="0.25">
      <c r="A5" s="16" t="s">
        <v>45</v>
      </c>
      <c r="B5" s="7" t="s">
        <v>269</v>
      </c>
    </row>
    <row r="6" spans="1:2" ht="15.75" customHeight="1" x14ac:dyDescent="0.25">
      <c r="A6" s="15" t="s">
        <v>51</v>
      </c>
      <c r="B6" s="7" t="s">
        <v>268</v>
      </c>
    </row>
    <row r="7" spans="1:2" ht="15.75" customHeight="1" x14ac:dyDescent="0.25">
      <c r="A7" s="16" t="s">
        <v>57</v>
      </c>
      <c r="B7" s="7" t="s">
        <v>268</v>
      </c>
    </row>
    <row r="8" spans="1:2" ht="15.75" customHeight="1" x14ac:dyDescent="0.25">
      <c r="A8" s="15" t="s">
        <v>62</v>
      </c>
      <c r="B8" s="7" t="s">
        <v>269</v>
      </c>
    </row>
    <row r="9" spans="1:2" ht="15.75" customHeight="1" x14ac:dyDescent="0.25">
      <c r="A9" s="16" t="s">
        <v>67</v>
      </c>
      <c r="B9" s="7" t="s">
        <v>268</v>
      </c>
    </row>
    <row r="10" spans="1:2" ht="15.75" customHeight="1" x14ac:dyDescent="0.25">
      <c r="A10" s="15" t="s">
        <v>72</v>
      </c>
      <c r="B10" s="7" t="s">
        <v>268</v>
      </c>
    </row>
    <row r="11" spans="1:2" ht="15.75" customHeight="1" x14ac:dyDescent="0.25">
      <c r="A11" s="16" t="s">
        <v>82</v>
      </c>
      <c r="B11" s="7" t="s">
        <v>269</v>
      </c>
    </row>
    <row r="12" spans="1:2" ht="15.75" customHeight="1" x14ac:dyDescent="0.25">
      <c r="A12" s="15" t="s">
        <v>87</v>
      </c>
      <c r="B12" s="7" t="s">
        <v>269</v>
      </c>
    </row>
    <row r="13" spans="1:2" ht="15.75" customHeight="1" x14ac:dyDescent="0.25">
      <c r="A13" s="16" t="s">
        <v>91</v>
      </c>
      <c r="B13" s="7" t="s">
        <v>269</v>
      </c>
    </row>
    <row r="14" spans="1:2" ht="15.75" customHeight="1" x14ac:dyDescent="0.25">
      <c r="A14" s="15" t="s">
        <v>98</v>
      </c>
      <c r="B14" s="7" t="s">
        <v>269</v>
      </c>
    </row>
    <row r="15" spans="1:2" ht="15.75" customHeight="1" x14ac:dyDescent="0.25">
      <c r="A15" s="16" t="s">
        <v>104</v>
      </c>
      <c r="B15" s="7" t="s">
        <v>268</v>
      </c>
    </row>
    <row r="16" spans="1:2" ht="15.75" customHeight="1" x14ac:dyDescent="0.25">
      <c r="A16" s="15" t="s">
        <v>111</v>
      </c>
      <c r="B16" s="7" t="s">
        <v>268</v>
      </c>
    </row>
    <row r="17" spans="1:2" ht="15.75" customHeight="1" x14ac:dyDescent="0.25">
      <c r="A17" s="16" t="s">
        <v>115</v>
      </c>
      <c r="B17" s="7" t="s">
        <v>269</v>
      </c>
    </row>
    <row r="18" spans="1:2" ht="15.75" customHeight="1" x14ac:dyDescent="0.25">
      <c r="A18" s="15" t="s">
        <v>120</v>
      </c>
      <c r="B18" s="7" t="s">
        <v>268</v>
      </c>
    </row>
    <row r="19" spans="1:2" ht="15.75" customHeight="1" x14ac:dyDescent="0.25">
      <c r="A19" s="16" t="s">
        <v>125</v>
      </c>
      <c r="B19" s="7" t="s">
        <v>268</v>
      </c>
    </row>
    <row r="20" spans="1:2" ht="15.75" customHeight="1" x14ac:dyDescent="0.25">
      <c r="A20" s="15" t="s">
        <v>129</v>
      </c>
      <c r="B20" s="7" t="s">
        <v>269</v>
      </c>
    </row>
    <row r="21" spans="1:2" ht="15.75" customHeight="1" x14ac:dyDescent="0.25">
      <c r="A21" s="16" t="s">
        <v>134</v>
      </c>
      <c r="B21" s="7" t="s">
        <v>269</v>
      </c>
    </row>
    <row r="22" spans="1:2" ht="15.75" customHeight="1" x14ac:dyDescent="0.25">
      <c r="A22" s="15" t="s">
        <v>138</v>
      </c>
      <c r="B22" s="7" t="s">
        <v>269</v>
      </c>
    </row>
    <row r="23" spans="1:2" ht="15" x14ac:dyDescent="0.25">
      <c r="A23" s="16" t="s">
        <v>142</v>
      </c>
      <c r="B23" s="7" t="s">
        <v>269</v>
      </c>
    </row>
    <row r="24" spans="1:2" ht="15" x14ac:dyDescent="0.25">
      <c r="A24" s="15" t="s">
        <v>154</v>
      </c>
      <c r="B24" s="7" t="s">
        <v>268</v>
      </c>
    </row>
    <row r="25" spans="1:2" ht="15" x14ac:dyDescent="0.25">
      <c r="A25" s="16" t="s">
        <v>166</v>
      </c>
      <c r="B25" s="7" t="s">
        <v>269</v>
      </c>
    </row>
    <row r="26" spans="1:2" ht="15" x14ac:dyDescent="0.25">
      <c r="A26" s="15" t="s">
        <v>177</v>
      </c>
      <c r="B26" s="7" t="s">
        <v>268</v>
      </c>
    </row>
    <row r="27" spans="1:2" ht="15" x14ac:dyDescent="0.25">
      <c r="A27" s="16" t="s">
        <v>183</v>
      </c>
      <c r="B27" s="7" t="s">
        <v>269</v>
      </c>
    </row>
    <row r="28" spans="1:2" ht="15" x14ac:dyDescent="0.25">
      <c r="A28" s="15" t="s">
        <v>190</v>
      </c>
      <c r="B28" s="7" t="s">
        <v>269</v>
      </c>
    </row>
    <row r="29" spans="1:2" ht="15" x14ac:dyDescent="0.25">
      <c r="A29" s="16" t="s">
        <v>207</v>
      </c>
      <c r="B29" s="7" t="s">
        <v>269</v>
      </c>
    </row>
    <row r="30" spans="1:2" ht="15" x14ac:dyDescent="0.25">
      <c r="A30" s="15" t="s">
        <v>212</v>
      </c>
      <c r="B30" s="7" t="s">
        <v>268</v>
      </c>
    </row>
    <row r="31" spans="1:2" ht="15" x14ac:dyDescent="0.25">
      <c r="A31" s="16" t="s">
        <v>223</v>
      </c>
      <c r="B31" s="7" t="s">
        <v>268</v>
      </c>
    </row>
    <row r="32" spans="1:2" ht="15" x14ac:dyDescent="0.25">
      <c r="A32" s="15" t="s">
        <v>241</v>
      </c>
      <c r="B32" s="7" t="s">
        <v>269</v>
      </c>
    </row>
    <row r="33" spans="1:2" ht="15" x14ac:dyDescent="0.25">
      <c r="A33" s="16" t="s">
        <v>247</v>
      </c>
      <c r="B33" s="13" t="s">
        <v>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6 7 a 9 5 d - 4 1 1 5 - 4 7 7 0 - 8 7 c e - 7 4 7 a a d 2 7 b 4 1 b "   x m l n s = " h t t p : / / s c h e m a s . m i c r o s o f t . c o m / D a t a M a s h u p " > A A A A A D Q E A A B Q S w M E F A A C A A g A b 3 1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H B 9 b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f W 9 a 6 / Q b d C 0 B A A D V A g A A E w A c A E Z v c m 1 1 b G F z L 1 N l Y 3 R p b 2 4 x L m 0 g o h g A K K A U A A A A A A A A A A A A A A A A A A A A A A A A A A A A d Z F f S 8 M w F M X f C / 0 O I b 6 0 U I r x 7 + b Y g 3 Q K o m + r + L C O k b V X V 5 Y l I 7 n V j r H v v m R V w W L y E v j d m 3 v O z T F Q Y q 0 k m X Y 3 G 4 V B G J g V 1 1 C R F 1 V y B x c V I K + F I W M i A M O A 2 D N V j S 7 B k o e 2 B J G + K b 1 e K r W O H m s B a a Y k g k Q T 0 e y u e D W g T T F k w w E r J u p L C s U r U 9 x b u c 8 a d 2 R B J h y 5 A U x b Y V o a J 0 Q 2 Q i Q E d Q N x 0 o n 1 j S y m K w C 0 4 p 2 L / e w J Y T O m / T a a P N e y G t N T N 5 0 f Z k 5 p / j 3 z j G Y r L j / s m v l u C 9 Q O y / n S e s 8 1 l + Z d 6 U 2 m R L O R r m i i / w 0 k + z 3 t u h i 1 h m 0 n Q W j x k J A f f u H h l x 5 + 5 e H X H n 7 j 4 b c e P v D w o Y e z c 1 / B t z H z r c z + 7 n y I f 3 M 4 / f h W G R e F i 6 C X h a t E v b T i M K i l 9 / 3 o C F B L A Q I t A B Q A A g A I A G 9 9 b 1 q 1 I + B M p Q A A A P Y A A A A S A A A A A A A A A A A A A A A A A A A A A A B D b 2 5 m a W c v U G F j a 2 F n Z S 5 4 b W x Q S w E C L Q A U A A I A C A B w f W 9 a D 8 r p q 6 Q A A A D p A A A A E w A A A A A A A A A A A A A A A A D x A A A A W 0 N v b n R l b n R f V H l w Z X N d L n h t b F B L A Q I t A B Q A A g A I A H B 9 b 1 r r 9 B t 0 L Q E A A N U C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L A A A A A A A A 5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Y 2 F 0 a W 9 u X 2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I z N T A 2 Z S 1 i Y T M z L T Q z O W U t Y m N l N y 1 j Z T d h Y T F l N T Q 5 N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v Y 2 F 0 a W 9 u X 2 R l d G F p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X R p b 2 5 f Z G V 0 Y W l s c y 9 U c m F u c 3 B v c 2 V k I F R h Y m x l L n t D b 2 x 1 b W 4 x L D B 9 J n F 1 b 3 Q 7 L C Z x d W 9 0 O 1 N l Y 3 R p b 2 4 x L 0 x v Y 2 F 0 a W 9 u X 2 R l d G F p b H M v V H J h b n N w b 3 N l Z C B U Y W J s Z S 5 7 Q 2 9 s d W 1 u M i w x f S Z x d W 9 0 O y w m c X V v d D t T Z W N 0 a W 9 u M S 9 M b 2 N h d G l v b l 9 k Z X R h a W x z L 1 R y Y W 5 z c G 9 z Z W Q g V G F i b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9 j Y X R p b 2 5 f Z G V 0 Y W l s c y 9 U c m F u c 3 B v c 2 V k I F R h Y m x l L n t D b 2 x 1 b W 4 x L D B 9 J n F 1 b 3 Q 7 L C Z x d W 9 0 O 1 N l Y 3 R p b 2 4 x L 0 x v Y 2 F 0 a W 9 u X 2 R l d G F p b H M v V H J h b n N w b 3 N l Z C B U Y W J s Z S 5 7 Q 2 9 s d W 1 u M i w x f S Z x d W 9 0 O y w m c X V v d D t T Z W N 0 a W 9 u M S 9 M b 2 N h d G l v b l 9 k Z X R h a W x z L 1 R y Y W 5 z c G 9 z Z W Q g V G F i b G U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F B Q U E i I C 8 + P E V u d H J 5 I F R 5 c G U 9 I k Z p b G x M Y X N 0 V X B k Y X R l Z C I g V m F s d W U 9 I m Q y M D I 1 L T A z L T E 1 V D E w O j E z O j M x L j I 5 N z I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Y 2 F 0 a W 9 u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5 f Z G V 0 Y W l s c y 9 M b 2 N h d G l v b l 9 k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5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X 2 R l d G F p b H M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H X G H c t 9 d M g C 8 p 5 Z / L 7 L Q A A A A A A g A A A A A A E G Y A A A A B A A A g A A A A m D 9 i Q p o a i W k k 4 3 K R I 5 l 7 b f g B a 2 D D / F n E H O 8 5 A Z F F j c k A A A A A D o A A A A A C A A A g A A A A A N W w + G k D I S E v r 1 0 O O 2 v 6 1 c z H W H W F f v l n F 8 Y 2 2 q / g W R Z Q A A A A 7 f r H G F r i E i E O z X X N n y z G a 7 p X u N 2 f v A N 7 H z K T J 0 3 6 5 D / / N H Y f D k U l G p E w s Q M M T 4 u F A B 1 p g 5 B U 8 c B a m i f B R d 8 B h Q 1 1 I t H v u t r w l C n Y U 1 l k B k d A A A A A R t Z I B y Z p P / 8 y w L t E 0 E 8 b j N k V + 3 + 4 n X O K L N g N l o J B w Z X Y 1 O i u / n + g 8 Q M l l l f N T F 3 H C h P X t p F v B n 6 l g H + s 5 B V M X g = = < / D a t a M a s h u p > 
</file>

<file path=customXml/itemProps1.xml><?xml version="1.0" encoding="utf-8"?>
<ds:datastoreItem xmlns:ds="http://schemas.openxmlformats.org/officeDocument/2006/customXml" ds:itemID="{45A302CF-C652-4985-B170-1D25EE90E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Sportsmen</vt:lpstr>
      <vt:lpstr>Location_details_Updated</vt:lpstr>
      <vt:lpstr>Location_details</vt:lpstr>
      <vt:lpstr>Sports_details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Bhardwaj</cp:lastModifiedBy>
  <dcterms:modified xsi:type="dcterms:W3CDTF">2025-03-15T10:40:43Z</dcterms:modified>
</cp:coreProperties>
</file>