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65" windowWidth="13680" windowHeight="11130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C15" i="1" l="1"/>
  <c r="C14" i="1"/>
  <c r="C7" i="1"/>
  <c r="C6" i="1"/>
  <c r="C13" i="1"/>
  <c r="C12" i="1"/>
  <c r="C11" i="1"/>
  <c r="C9" i="1"/>
  <c r="C10" i="1"/>
  <c r="C8" i="1"/>
  <c r="C5" i="1"/>
  <c r="C4" i="1"/>
  <c r="B13" i="1"/>
  <c r="B7" i="1"/>
  <c r="B6" i="1"/>
  <c r="B15" i="1"/>
  <c r="B14" i="1"/>
  <c r="B9" i="1"/>
  <c r="B10" i="1"/>
  <c r="B11" i="1"/>
  <c r="B12" i="1"/>
  <c r="B8" i="1"/>
  <c r="B4" i="1"/>
  <c r="B5" i="1"/>
  <c r="B3" i="1"/>
  <c r="C3" i="1"/>
  <c r="G59" i="3" l="1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G30" i="3" s="1"/>
  <c r="D31" i="3"/>
  <c r="Q4" i="3" s="1"/>
  <c r="D32" i="3"/>
  <c r="G32" i="3" s="1"/>
  <c r="D33" i="3"/>
  <c r="D34" i="3"/>
  <c r="G34" i="3" s="1"/>
  <c r="D35" i="3"/>
  <c r="D36" i="3"/>
  <c r="G36" i="3" s="1"/>
  <c r="D37" i="3"/>
  <c r="Q10" i="3" s="1"/>
  <c r="D38" i="3"/>
  <c r="G38" i="3" s="1"/>
  <c r="D39" i="3"/>
  <c r="Q12" i="3" s="1"/>
  <c r="D40" i="3"/>
  <c r="G40" i="3" s="1"/>
  <c r="D41" i="3"/>
  <c r="D42" i="3"/>
  <c r="G42" i="3" s="1"/>
  <c r="D43" i="3"/>
  <c r="D44" i="3"/>
  <c r="G44" i="3" s="1"/>
  <c r="D45" i="3"/>
  <c r="Q18" i="3" s="1"/>
  <c r="D46" i="3"/>
  <c r="G46" i="3" s="1"/>
  <c r="D47" i="3"/>
  <c r="Q20" i="3" s="1"/>
  <c r="D48" i="3"/>
  <c r="G48" i="3" s="1"/>
  <c r="D49" i="3"/>
  <c r="C30" i="3"/>
  <c r="P3" i="3" s="1"/>
  <c r="C31" i="3"/>
  <c r="C32" i="3"/>
  <c r="F32" i="3" s="1"/>
  <c r="C33" i="3"/>
  <c r="P6" i="3" s="1"/>
  <c r="C34" i="3"/>
  <c r="P7" i="3" s="1"/>
  <c r="C35" i="3"/>
  <c r="P8" i="3" s="1"/>
  <c r="C36" i="3"/>
  <c r="F36" i="3" s="1"/>
  <c r="C37" i="3"/>
  <c r="C38" i="3"/>
  <c r="P11" i="3" s="1"/>
  <c r="C39" i="3"/>
  <c r="C40" i="3"/>
  <c r="F40" i="3" s="1"/>
  <c r="C41" i="3"/>
  <c r="P14" i="3" s="1"/>
  <c r="C42" i="3"/>
  <c r="P15" i="3" s="1"/>
  <c r="C43" i="3"/>
  <c r="P16" i="3" s="1"/>
  <c r="C44" i="3"/>
  <c r="F44" i="3" s="1"/>
  <c r="C45" i="3"/>
  <c r="C46" i="3"/>
  <c r="P19" i="3" s="1"/>
  <c r="C47" i="3"/>
  <c r="C48" i="3"/>
  <c r="F48" i="3" s="1"/>
  <c r="C49" i="3"/>
  <c r="P22" i="3" s="1"/>
  <c r="B30" i="3"/>
  <c r="O3" i="3" s="1"/>
  <c r="B31" i="3"/>
  <c r="O4" i="3" s="1"/>
  <c r="B32" i="3"/>
  <c r="E32" i="3" s="1"/>
  <c r="B33" i="3"/>
  <c r="E33" i="3" s="1"/>
  <c r="B34" i="3"/>
  <c r="O7" i="3" s="1"/>
  <c r="B35" i="3"/>
  <c r="B36" i="3"/>
  <c r="E36" i="3" s="1"/>
  <c r="B37" i="3"/>
  <c r="E37" i="3" s="1"/>
  <c r="R10" i="3" s="1"/>
  <c r="B38" i="3"/>
  <c r="O11" i="3" s="1"/>
  <c r="B39" i="3"/>
  <c r="E39" i="3" s="1"/>
  <c r="R12" i="3" s="1"/>
  <c r="B40" i="3"/>
  <c r="E40" i="3" s="1"/>
  <c r="B41" i="3"/>
  <c r="E41" i="3" s="1"/>
  <c r="B42" i="3"/>
  <c r="O15" i="3" s="1"/>
  <c r="B43" i="3"/>
  <c r="B44" i="3"/>
  <c r="E44" i="3" s="1"/>
  <c r="B45" i="3"/>
  <c r="E45" i="3" s="1"/>
  <c r="R18" i="3" s="1"/>
  <c r="B46" i="3"/>
  <c r="O19" i="3" s="1"/>
  <c r="B47" i="3"/>
  <c r="O20" i="3" s="1"/>
  <c r="B48" i="3"/>
  <c r="E48" i="3" s="1"/>
  <c r="B49" i="3"/>
  <c r="E49" i="3" s="1"/>
  <c r="E29" i="3"/>
  <c r="C29" i="3"/>
  <c r="D29" i="3"/>
  <c r="W15" i="1"/>
  <c r="W14" i="1"/>
  <c r="W13" i="1"/>
  <c r="I10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T3" i="3" l="1"/>
  <c r="O2" i="3"/>
  <c r="Q19" i="3"/>
  <c r="Q15" i="3"/>
  <c r="Q11" i="3"/>
  <c r="Q7" i="3"/>
  <c r="Q13" i="3"/>
  <c r="S21" i="3"/>
  <c r="S5" i="3"/>
  <c r="T17" i="3"/>
  <c r="T9" i="3"/>
  <c r="G71" i="3"/>
  <c r="T19" i="3" s="1"/>
  <c r="Q3" i="3"/>
  <c r="R22" i="3"/>
  <c r="R14" i="3"/>
  <c r="R6" i="3"/>
  <c r="P18" i="3"/>
  <c r="P10" i="3"/>
  <c r="Q22" i="3"/>
  <c r="Q14" i="3"/>
  <c r="Q6" i="3"/>
  <c r="R21" i="3"/>
  <c r="R13" i="3"/>
  <c r="R5" i="3"/>
  <c r="S17" i="3"/>
  <c r="S9" i="3"/>
  <c r="T21" i="3"/>
  <c r="T13" i="3"/>
  <c r="T5" i="3"/>
  <c r="Q2" i="3"/>
  <c r="R17" i="3"/>
  <c r="R9" i="3"/>
  <c r="S13" i="3"/>
  <c r="O16" i="3"/>
  <c r="O8" i="3"/>
  <c r="P20" i="3"/>
  <c r="P12" i="3"/>
  <c r="P4" i="3"/>
  <c r="Q16" i="3"/>
  <c r="Q8" i="3"/>
  <c r="R2" i="3"/>
  <c r="T7" i="3"/>
  <c r="Q9" i="3"/>
  <c r="G29" i="3"/>
  <c r="T2" i="3" s="1"/>
  <c r="Q5" i="3"/>
  <c r="Q21" i="3"/>
  <c r="Q17" i="3"/>
  <c r="W8" i="1"/>
  <c r="W12" i="1"/>
  <c r="W9" i="1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O12" i="3"/>
  <c r="X13" i="1"/>
  <c r="M2" i="11" s="1"/>
  <c r="X11" i="1"/>
  <c r="K2" i="11" s="1"/>
  <c r="X8" i="1"/>
  <c r="H2" i="11" s="1"/>
  <c r="X4" i="1"/>
  <c r="D2" i="11" s="1"/>
  <c r="X3" i="1"/>
  <c r="C2" i="11" s="1"/>
  <c r="F43" i="3"/>
  <c r="S16" i="3" s="1"/>
  <c r="G47" i="3"/>
  <c r="T20" i="3" s="1"/>
  <c r="G31" i="3"/>
  <c r="T4" i="3" s="1"/>
  <c r="O22" i="3"/>
  <c r="O14" i="3"/>
  <c r="O6" i="3"/>
  <c r="X9" i="1"/>
  <c r="I2" i="11" s="1"/>
  <c r="X15" i="1"/>
  <c r="O2" i="11" s="1"/>
  <c r="T15" i="3"/>
  <c r="T11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X14" i="1" l="1"/>
  <c r="N2" i="11" s="1"/>
  <c r="M14" i="11" s="1"/>
  <c r="X10" i="1"/>
  <c r="J2" i="11" s="1"/>
  <c r="X5" i="1"/>
  <c r="E2" i="11" s="1"/>
  <c r="D3" i="11"/>
  <c r="I3" i="11" s="1"/>
  <c r="X6" i="1"/>
  <c r="F2" i="11" s="1"/>
  <c r="I8" i="11"/>
  <c r="I4" i="11"/>
  <c r="H3" i="11"/>
  <c r="X12" i="1"/>
  <c r="L2" i="11" s="1"/>
  <c r="L11" i="11" s="1"/>
  <c r="X7" i="1"/>
  <c r="G2" i="11" s="1"/>
  <c r="W3" i="1"/>
  <c r="M15" i="11"/>
  <c r="M11" i="11"/>
  <c r="W11" i="1"/>
  <c r="O14" i="11" l="1"/>
  <c r="N11" i="11"/>
  <c r="J5" i="11"/>
  <c r="O12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8" i="11"/>
  <c r="G4" i="11"/>
  <c r="G3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<sst xmlns="http://schemas.openxmlformats.org/spreadsheetml/2006/main" count="496" uniqueCount="107">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</sst>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148601.5257512136</c:v>
                </c:pt>
                <c:pt idx="9">
                  <c:v>162896.27914347179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162896.27914347179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3419.7777777777778</c:v>
                </c:pt>
                <c:pt idx="1">
                  <c:v>7900</c:v>
                </c:pt>
                <c:pt idx="2">
                  <c:v>7232.1111111111113</c:v>
                </c:pt>
                <c:pt idx="3">
                  <c:v>8289</c:v>
                </c:pt>
                <c:pt idx="4">
                  <c:v>30450</c:v>
                </c:pt>
                <c:pt idx="5">
                  <c:v>19660.666666666668</c:v>
                </c:pt>
                <c:pt idx="6">
                  <c:v>17040</c:v>
                </c:pt>
                <c:pt idx="7">
                  <c:v>15506</c:v>
                </c:pt>
                <c:pt idx="8">
                  <c:v>5360</c:v>
                </c:pt>
                <c:pt idx="9">
                  <c:v>12380</c:v>
                </c:pt>
                <c:pt idx="10">
                  <c:v>24400</c:v>
                </c:pt>
                <c:pt idx="11">
                  <c:v>38000</c:v>
                </c:pt>
                <c:pt idx="12">
                  <c:v>22000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119020.4</c:v>
                </c:pt>
                <c:pt idx="1">
                  <c:v>116275.2</c:v>
                </c:pt>
                <c:pt idx="2">
                  <c:v>98960</c:v>
                </c:pt>
                <c:pt idx="3">
                  <c:v>341360</c:v>
                </c:pt>
                <c:pt idx="4">
                  <c:v>327450</c:v>
                </c:pt>
                <c:pt idx="5">
                  <c:v>166336.79999999999</c:v>
                </c:pt>
                <c:pt idx="6">
                  <c:v>195632.2</c:v>
                </c:pt>
                <c:pt idx="7">
                  <c:v>201120</c:v>
                </c:pt>
                <c:pt idx="8">
                  <c:v>79394</c:v>
                </c:pt>
                <c:pt idx="9">
                  <c:v>89994</c:v>
                </c:pt>
                <c:pt idx="10">
                  <c:v>228180</c:v>
                </c:pt>
                <c:pt idx="11">
                  <c:v>272276</c:v>
                </c:pt>
                <c:pt idx="12">
                  <c:v>215380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663232"/>
        <c:axId val="233240768"/>
      </c:barChart>
      <c:catAx>
        <c:axId val="24566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33240768"/>
        <c:crosses val="autoZero"/>
        <c:auto val="1"/>
        <c:lblAlgn val="ctr"/>
        <c:lblOffset val="100"/>
        <c:noMultiLvlLbl val="0"/>
      </c:catAx>
      <c:valAx>
        <c:axId val="23324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66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42365.673348618162</c:v>
                </c:pt>
                <c:pt idx="2">
                  <c:v>42358.112806224512</c:v>
                </c:pt>
                <c:pt idx="3">
                  <c:v>42902.769000487555</c:v>
                </c:pt>
                <c:pt idx="4">
                  <c:v>35408.524500181637</c:v>
                </c:pt>
                <c:pt idx="5">
                  <c:v>40576.763975644033</c:v>
                </c:pt>
                <c:pt idx="6">
                  <c:v>37982.807078103164</c:v>
                </c:pt>
                <c:pt idx="7">
                  <c:v>43544.075083463555</c:v>
                </c:pt>
                <c:pt idx="8">
                  <c:v>45178.949649365633</c:v>
                </c:pt>
                <c:pt idx="9">
                  <c:v>22360.217706464937</c:v>
                </c:pt>
                <c:pt idx="10">
                  <c:v>24572.597341958404</c:v>
                </c:pt>
                <c:pt idx="11">
                  <c:v>43083.217137892461</c:v>
                </c:pt>
                <c:pt idx="12">
                  <c:v>52368.522953392559</c:v>
                </c:pt>
                <c:pt idx="13">
                  <c:v>49441.019044068453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00928"/>
        <c:axId val="246063680"/>
      </c:barChart>
      <c:catAx>
        <c:axId val="24230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063680"/>
        <c:crosses val="autoZero"/>
        <c:auto val="1"/>
        <c:lblAlgn val="ctr"/>
        <c:lblOffset val="100"/>
        <c:noMultiLvlLbl val="0"/>
      </c:catAx>
      <c:valAx>
        <c:axId val="24606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300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85504"/>
        <c:axId val="246065408"/>
      </c:barChart>
      <c:catAx>
        <c:axId val="24648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46065408"/>
        <c:crosses val="autoZero"/>
        <c:auto val="1"/>
        <c:lblAlgn val="ctr"/>
        <c:lblOffset val="100"/>
        <c:noMultiLvlLbl val="0"/>
      </c:catAx>
      <c:valAx>
        <c:axId val="24606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4648550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14208"/>
        <c:axId val="246067712"/>
      </c:barChart>
      <c:catAx>
        <c:axId val="2468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067712"/>
        <c:crosses val="autoZero"/>
        <c:auto val="1"/>
        <c:lblAlgn val="ctr"/>
        <c:lblOffset val="100"/>
        <c:noMultiLvlLbl val="0"/>
      </c:catAx>
      <c:valAx>
        <c:axId val="2460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1674285</xdr:colOff>
      <xdr:row>18</xdr:row>
      <xdr:rowOff>69850</xdr:rowOff>
    </xdr:from>
    <xdr:to>
      <xdr:col>11</xdr:col>
      <xdr:colOff>529168</xdr:colOff>
      <xdr:row>62</xdr:row>
      <xdr:rowOff>74083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276223</xdr:colOff>
      <xdr:row>38</xdr:row>
      <xdr:rowOff>38100</xdr:rowOff>
    </xdr:from>
    <xdr:to>
      <xdr:col>32</xdr:col>
      <xdr:colOff>283423</xdr:colOff>
      <xdr:row>76</xdr:row>
      <xdr:rowOff>21375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zoomScale="90" zoomScaleNormal="90" workbookViewId="0">
      <selection activeCell="N29" sqref="N29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25">
      <c r="A3" s="10" t="s">
        <v>73</v>
      </c>
      <c r="B3" s="7">
        <f>CEILING(0.1*7895,1)</f>
        <v>790</v>
      </c>
      <c r="C3" s="7">
        <f>CEILING(0.9*7895/2,1)</f>
        <v>3553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124</v>
      </c>
      <c r="L3" s="7">
        <v>928</v>
      </c>
      <c r="M3" s="7">
        <v>43163.914328471001</v>
      </c>
      <c r="N3" s="7">
        <v>34814.142864069901</v>
      </c>
      <c r="O3" s="7">
        <v>113496.447259147</v>
      </c>
      <c r="P3" s="7">
        <v>187697.32807546799</v>
      </c>
      <c r="Q3" s="7">
        <v>78478.516816500996</v>
      </c>
      <c r="R3" s="7">
        <v>1509710.9676034499</v>
      </c>
      <c r="S3" s="11">
        <v>170187.83055482313</v>
      </c>
      <c r="T3" s="11">
        <v>35.517736249908381</v>
      </c>
      <c r="U3" s="11">
        <v>3419.7777777777778</v>
      </c>
      <c r="V3" s="11">
        <v>119020.4</v>
      </c>
      <c r="W3" s="11">
        <f>SUM(U3,V3)</f>
        <v>122440.17777777778</v>
      </c>
      <c r="X3" s="12">
        <f t="shared" ref="X3:X14" si="0">S3+T3+U3+V3</f>
        <v>292663.52606885077</v>
      </c>
    </row>
    <row r="4" spans="1:24" s="6" customFormat="1" x14ac:dyDescent="0.25">
      <c r="A4" s="10" t="s">
        <v>66</v>
      </c>
      <c r="B4" s="7">
        <f t="shared" ref="B4:B5" si="1">CEILING(0.1*7895,1)</f>
        <v>790</v>
      </c>
      <c r="C4" s="7">
        <f>CEILING(0.99*7895,1)</f>
        <v>7817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124</v>
      </c>
      <c r="L4" s="7">
        <v>928</v>
      </c>
      <c r="M4" s="7">
        <v>43163.914328471001</v>
      </c>
      <c r="N4" s="7">
        <v>34814.142864069901</v>
      </c>
      <c r="O4" s="7">
        <v>113496.447259147</v>
      </c>
      <c r="P4" s="7">
        <v>187697.32807546799</v>
      </c>
      <c r="Q4" s="7">
        <v>78478.516816500996</v>
      </c>
      <c r="R4" s="7">
        <v>1509710.9676034499</v>
      </c>
      <c r="S4" s="11">
        <v>170187.83055482313</v>
      </c>
      <c r="T4" s="11">
        <v>35.517736249908381</v>
      </c>
      <c r="U4" s="11">
        <v>7900</v>
      </c>
      <c r="V4" s="11">
        <v>116275.2</v>
      </c>
      <c r="W4" s="11">
        <f t="shared" ref="W4:W15" si="2">SUM(U4,V4)</f>
        <v>124175.2</v>
      </c>
      <c r="X4" s="12">
        <f t="shared" si="0"/>
        <v>294398.54829107301</v>
      </c>
    </row>
    <row r="5" spans="1:24" s="6" customFormat="1" x14ac:dyDescent="0.25">
      <c r="A5" s="10" t="s">
        <v>67</v>
      </c>
      <c r="B5" s="7">
        <f t="shared" si="1"/>
        <v>790</v>
      </c>
      <c r="C5" s="7">
        <f>CEILING(0.99*7895,1)</f>
        <v>7817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99</v>
      </c>
      <c r="L5" s="7">
        <v>7895</v>
      </c>
      <c r="M5" s="7">
        <v>38574.416626852399</v>
      </c>
      <c r="N5" s="7">
        <v>0</v>
      </c>
      <c r="O5" s="7">
        <v>110634.372460467</v>
      </c>
      <c r="P5" s="7">
        <v>144928.38419398299</v>
      </c>
      <c r="Q5" s="7">
        <v>0</v>
      </c>
      <c r="R5" s="7">
        <v>1041452.25937157</v>
      </c>
      <c r="S5" s="11">
        <v>123966.4385182156</v>
      </c>
      <c r="T5" s="11">
        <v>23.727612871311063</v>
      </c>
      <c r="U5" s="11">
        <v>7232.1111111111113</v>
      </c>
      <c r="V5" s="11">
        <v>98960</v>
      </c>
      <c r="W5" s="11">
        <f t="shared" si="2"/>
        <v>106192.11111111111</v>
      </c>
      <c r="X5" s="12">
        <f t="shared" si="0"/>
        <v>230182.27724219803</v>
      </c>
    </row>
    <row r="6" spans="1:24" s="6" customFormat="1" x14ac:dyDescent="0.25">
      <c r="A6" s="10" t="s">
        <v>68</v>
      </c>
      <c r="B6" s="7">
        <f>CEILING(0.1*63610,1)</f>
        <v>6361</v>
      </c>
      <c r="C6" s="7">
        <f>CEILING(0.99*63610,1)</f>
        <v>62974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99</v>
      </c>
      <c r="L6" s="7">
        <v>7895</v>
      </c>
      <c r="M6" s="7">
        <v>38574.416626852399</v>
      </c>
      <c r="N6" s="7">
        <v>0</v>
      </c>
      <c r="O6" s="7">
        <v>110634.372460467</v>
      </c>
      <c r="P6" s="7">
        <v>144928.38419398299</v>
      </c>
      <c r="Q6" s="7">
        <v>0</v>
      </c>
      <c r="R6" s="7">
        <v>1041452.25937157</v>
      </c>
      <c r="S6" s="11">
        <v>123966.4385182156</v>
      </c>
      <c r="T6" s="11">
        <v>23.727612871311063</v>
      </c>
      <c r="U6" s="11">
        <v>8289</v>
      </c>
      <c r="V6" s="11">
        <v>341360</v>
      </c>
      <c r="W6" s="11">
        <f t="shared" si="2"/>
        <v>349649</v>
      </c>
      <c r="X6" s="12">
        <f t="shared" si="0"/>
        <v>473639.16613108688</v>
      </c>
    </row>
    <row r="7" spans="1:24" s="6" customFormat="1" x14ac:dyDescent="0.25">
      <c r="A7" s="10" t="s">
        <v>69</v>
      </c>
      <c r="B7" s="7">
        <f>CEILING(0.1*63610,1)</f>
        <v>6361</v>
      </c>
      <c r="C7" s="7">
        <f>CEILING(0.99*63610,1)</f>
        <v>62974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124</v>
      </c>
      <c r="L7" s="7">
        <v>928</v>
      </c>
      <c r="M7" s="7">
        <v>43163.914328471001</v>
      </c>
      <c r="N7" s="7">
        <v>34814.142864069901</v>
      </c>
      <c r="O7" s="7">
        <v>113496.447259147</v>
      </c>
      <c r="P7" s="7">
        <v>187697.32807546799</v>
      </c>
      <c r="Q7" s="7">
        <v>78478.516816500996</v>
      </c>
      <c r="R7" s="7">
        <v>1509710.9676034499</v>
      </c>
      <c r="S7" s="11">
        <v>170187.83055482313</v>
      </c>
      <c r="T7" s="11">
        <v>35.517736249908381</v>
      </c>
      <c r="U7" s="11">
        <v>30450</v>
      </c>
      <c r="V7" s="11">
        <v>327450</v>
      </c>
      <c r="W7" s="11">
        <f t="shared" si="2"/>
        <v>357900</v>
      </c>
      <c r="X7" s="12">
        <f t="shared" si="0"/>
        <v>528123.34829107299</v>
      </c>
    </row>
    <row r="8" spans="1:24" s="6" customFormat="1" x14ac:dyDescent="0.25">
      <c r="A8" s="10" t="s">
        <v>70</v>
      </c>
      <c r="B8" s="7">
        <f>CEILING(0.1*7895,1)</f>
        <v>790</v>
      </c>
      <c r="C8" s="7">
        <f>CEILING(0.99*7895,1)</f>
        <v>7817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124</v>
      </c>
      <c r="L8" s="7">
        <v>928</v>
      </c>
      <c r="M8" s="7">
        <v>43163.914328471001</v>
      </c>
      <c r="N8" s="7">
        <v>34814.142864069901</v>
      </c>
      <c r="O8" s="7">
        <v>113496.447259147</v>
      </c>
      <c r="P8" s="7">
        <v>187697.32807546799</v>
      </c>
      <c r="Q8" s="7">
        <v>78478.516816500996</v>
      </c>
      <c r="R8" s="7">
        <v>1509710.9676034499</v>
      </c>
      <c r="S8" s="11">
        <v>170187.83055482313</v>
      </c>
      <c r="T8" s="11">
        <v>35.517736249908381</v>
      </c>
      <c r="U8" s="11">
        <v>19660.666666666668</v>
      </c>
      <c r="V8" s="11">
        <v>166336.79999999999</v>
      </c>
      <c r="W8" s="11">
        <f t="shared" si="2"/>
        <v>185997.46666666665</v>
      </c>
      <c r="X8" s="12">
        <f t="shared" si="0"/>
        <v>356220.81495773967</v>
      </c>
    </row>
    <row r="9" spans="1:24" s="6" customFormat="1" x14ac:dyDescent="0.25">
      <c r="A9" s="10" t="s">
        <v>71</v>
      </c>
      <c r="B9" s="7">
        <f t="shared" ref="B9:B15" si="3">CEILING(0.1*7895,1)</f>
        <v>790</v>
      </c>
      <c r="C9" s="7">
        <f t="shared" ref="C9:C15" si="4">CEILING(0.99*7895,1)</f>
        <v>7817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124</v>
      </c>
      <c r="L9" s="7">
        <v>928</v>
      </c>
      <c r="M9" s="7">
        <v>43163.914328471001</v>
      </c>
      <c r="N9" s="7">
        <v>34814.142864069901</v>
      </c>
      <c r="O9" s="7">
        <v>113496.447259147</v>
      </c>
      <c r="P9" s="7">
        <v>187697.32807546799</v>
      </c>
      <c r="Q9" s="7">
        <v>78478.516816500996</v>
      </c>
      <c r="R9" s="7">
        <v>1509710.9676034499</v>
      </c>
      <c r="S9" s="11">
        <v>170187.83055482313</v>
      </c>
      <c r="T9" s="11">
        <v>35.517736249908381</v>
      </c>
      <c r="U9" s="11">
        <v>17040</v>
      </c>
      <c r="V9" s="11">
        <v>195632.2</v>
      </c>
      <c r="W9" s="11">
        <f t="shared" si="2"/>
        <v>212672.2</v>
      </c>
      <c r="X9" s="12">
        <f t="shared" si="0"/>
        <v>382895.54829107306</v>
      </c>
    </row>
    <row r="10" spans="1:24" s="6" customFormat="1" x14ac:dyDescent="0.25">
      <c r="A10" s="10" t="s">
        <v>72</v>
      </c>
      <c r="B10" s="7">
        <f t="shared" si="3"/>
        <v>790</v>
      </c>
      <c r="C10" s="7">
        <f t="shared" si="4"/>
        <v>7817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7895</v>
      </c>
      <c r="M10" s="7">
        <v>38574.416626852399</v>
      </c>
      <c r="N10" s="7">
        <v>0</v>
      </c>
      <c r="O10" s="7">
        <v>110634.372460467</v>
      </c>
      <c r="P10" s="7">
        <v>144928.38419398299</v>
      </c>
      <c r="Q10" s="7">
        <v>0</v>
      </c>
      <c r="R10" s="7">
        <v>1041452.25937157</v>
      </c>
      <c r="S10" s="11">
        <v>123966.4385182156</v>
      </c>
      <c r="T10" s="11">
        <v>23.727612871311063</v>
      </c>
      <c r="U10" s="11">
        <v>15506</v>
      </c>
      <c r="V10" s="11">
        <v>201120</v>
      </c>
      <c r="W10" s="11">
        <f t="shared" si="2"/>
        <v>216626</v>
      </c>
      <c r="X10" s="12">
        <f t="shared" si="0"/>
        <v>340616.16613108688</v>
      </c>
    </row>
    <row r="11" spans="1:24" s="8" customFormat="1" x14ac:dyDescent="0.25">
      <c r="A11" s="10" t="s">
        <v>74</v>
      </c>
      <c r="B11" s="7">
        <f t="shared" si="3"/>
        <v>790</v>
      </c>
      <c r="C11" s="7">
        <f>CEILING(0.99*7895/3,1)</f>
        <v>2606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31</v>
      </c>
      <c r="L11" s="7">
        <v>494</v>
      </c>
      <c r="M11" s="7">
        <v>19802.896521245599</v>
      </c>
      <c r="N11" s="7">
        <v>50641.171791515597</v>
      </c>
      <c r="O11" s="7">
        <v>115067.01730572501</v>
      </c>
      <c r="P11" s="7">
        <v>46262.984465988302</v>
      </c>
      <c r="Q11" s="7">
        <v>102172.280668636</v>
      </c>
      <c r="R11" s="7">
        <v>1544140.8019904599</v>
      </c>
      <c r="S11" s="11">
        <v>148601.5257512136</v>
      </c>
      <c r="T11" s="11">
        <v>33.851521342501684</v>
      </c>
      <c r="U11" s="11">
        <v>5360</v>
      </c>
      <c r="V11" s="11">
        <v>79394</v>
      </c>
      <c r="W11" s="11">
        <f t="shared" si="2"/>
        <v>84754</v>
      </c>
      <c r="X11" s="12">
        <f t="shared" si="0"/>
        <v>233389.3772725561</v>
      </c>
    </row>
    <row r="12" spans="1:24" s="6" customFormat="1" x14ac:dyDescent="0.25">
      <c r="A12" s="10" t="s">
        <v>75</v>
      </c>
      <c r="B12" s="7">
        <f t="shared" si="3"/>
        <v>790</v>
      </c>
      <c r="C12" s="7">
        <f t="shared" si="4"/>
        <v>7817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31</v>
      </c>
      <c r="L12" s="7">
        <v>494</v>
      </c>
      <c r="M12" s="7">
        <v>7039.7238495865004</v>
      </c>
      <c r="N12" s="7">
        <v>50641.171791515597</v>
      </c>
      <c r="O12" s="7">
        <v>115067.01730572501</v>
      </c>
      <c r="P12" s="7">
        <v>46262.984465988302</v>
      </c>
      <c r="Q12" s="7">
        <v>102172.280668636</v>
      </c>
      <c r="R12" s="7">
        <v>1544140.8019904599</v>
      </c>
      <c r="S12" s="11">
        <v>162896.27914347179</v>
      </c>
      <c r="T12" s="11">
        <v>33.851521342501684</v>
      </c>
      <c r="U12" s="11">
        <v>12380</v>
      </c>
      <c r="V12" s="11">
        <v>89994</v>
      </c>
      <c r="W12" s="11">
        <f t="shared" si="2"/>
        <v>102374</v>
      </c>
      <c r="X12" s="12">
        <f t="shared" si="0"/>
        <v>265304.13066481426</v>
      </c>
    </row>
    <row r="13" spans="1:24" s="6" customFormat="1" x14ac:dyDescent="0.25">
      <c r="A13" s="10" t="s">
        <v>76</v>
      </c>
      <c r="B13" s="7">
        <f>CEILING(0.1*63610,1)</f>
        <v>6361</v>
      </c>
      <c r="C13" s="7">
        <f>CEILING(0.99*63610,1)</f>
        <v>62974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31</v>
      </c>
      <c r="L13" s="7">
        <v>494</v>
      </c>
      <c r="M13" s="7">
        <v>7039.7238495865004</v>
      </c>
      <c r="N13" s="7">
        <v>50641.171791515597</v>
      </c>
      <c r="O13" s="7">
        <v>115067.01730572501</v>
      </c>
      <c r="P13" s="7">
        <v>46262.984465988302</v>
      </c>
      <c r="Q13" s="7">
        <v>102172.280668636</v>
      </c>
      <c r="R13" s="7">
        <v>1544140.8019904599</v>
      </c>
      <c r="S13" s="11">
        <v>148601.5257512136</v>
      </c>
      <c r="T13" s="11">
        <v>33.851521342501684</v>
      </c>
      <c r="U13" s="11">
        <v>24400</v>
      </c>
      <c r="V13" s="11">
        <v>228180</v>
      </c>
      <c r="W13" s="11">
        <f t="shared" si="2"/>
        <v>252580</v>
      </c>
      <c r="X13" s="12">
        <f t="shared" si="0"/>
        <v>401215.37727255607</v>
      </c>
    </row>
    <row r="14" spans="1:24" s="6" customFormat="1" x14ac:dyDescent="0.25">
      <c r="A14" s="10" t="s">
        <v>77</v>
      </c>
      <c r="B14" s="7">
        <f t="shared" si="3"/>
        <v>790</v>
      </c>
      <c r="C14" s="7">
        <f t="shared" si="4"/>
        <v>7817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50641.171791515597</v>
      </c>
      <c r="O14" s="7">
        <v>115067.01730572501</v>
      </c>
      <c r="P14" s="7">
        <v>46262.984465988302</v>
      </c>
      <c r="Q14" s="7">
        <v>102172.280668636</v>
      </c>
      <c r="R14" s="7">
        <v>1544140.8019904599</v>
      </c>
      <c r="S14" s="11">
        <v>148601.5257512136</v>
      </c>
      <c r="T14" s="11">
        <v>33.851521342501684</v>
      </c>
      <c r="U14" s="11">
        <v>38000</v>
      </c>
      <c r="V14" s="11">
        <v>272276</v>
      </c>
      <c r="W14" s="11">
        <f t="shared" si="2"/>
        <v>310276</v>
      </c>
      <c r="X14" s="12">
        <f t="shared" si="0"/>
        <v>458911.37727255607</v>
      </c>
    </row>
    <row r="15" spans="1:24" s="6" customFormat="1" x14ac:dyDescent="0.25">
      <c r="A15" s="10" t="s">
        <v>78</v>
      </c>
      <c r="B15" s="7">
        <f t="shared" si="3"/>
        <v>790</v>
      </c>
      <c r="C15" s="7">
        <f t="shared" si="4"/>
        <v>7817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50641.171791515597</v>
      </c>
      <c r="O15" s="7">
        <v>115067.01730572501</v>
      </c>
      <c r="P15" s="7">
        <v>46262.984465988302</v>
      </c>
      <c r="Q15" s="7">
        <v>102172.280668636</v>
      </c>
      <c r="R15" s="7">
        <v>1544140.8019904599</v>
      </c>
      <c r="S15" s="11">
        <v>162896.27914347179</v>
      </c>
      <c r="T15" s="11">
        <v>33.851521342501684</v>
      </c>
      <c r="U15" s="11">
        <v>22000</v>
      </c>
      <c r="V15" s="11">
        <v>215380</v>
      </c>
      <c r="W15" s="11">
        <f t="shared" si="2"/>
        <v>237380</v>
      </c>
      <c r="X15" s="12">
        <f t="shared" ref="X15" si="5">SUM(S15:V15)</f>
        <v>400310.13066481426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292663.52606885077</v>
      </c>
      <c r="D2">
        <f>CAPEX!$X4</f>
        <v>294398.54829107301</v>
      </c>
      <c r="E2">
        <f>CAPEX!$X5</f>
        <v>230182.27724219803</v>
      </c>
      <c r="F2">
        <f>CAPEX!$X6</f>
        <v>473639.16613108688</v>
      </c>
      <c r="G2">
        <f>CAPEX!$X7</f>
        <v>528123.34829107299</v>
      </c>
      <c r="H2">
        <f>CAPEX!$X8</f>
        <v>356220.81495773967</v>
      </c>
      <c r="I2">
        <f>CAPEX!$X9</f>
        <v>382895.54829107306</v>
      </c>
      <c r="J2">
        <f>CAPEX!$X10</f>
        <v>340616.16613108688</v>
      </c>
      <c r="K2">
        <f>CAPEX!$X11</f>
        <v>233389.3772725561</v>
      </c>
      <c r="L2">
        <f>CAPEX!$X12</f>
        <v>265304.13066481426</v>
      </c>
      <c r="M2">
        <f>CAPEX!$X13</f>
        <v>401215.37727255607</v>
      </c>
      <c r="N2">
        <f>CAPEX!$X14</f>
        <v>458911.37727255607</v>
      </c>
      <c r="O2">
        <f>CAPEX!$X15</f>
        <v>400310.13066481426</v>
      </c>
    </row>
    <row r="3" spans="1:15" s="6" customFormat="1" x14ac:dyDescent="0.3">
      <c r="A3" t="s">
        <v>73</v>
      </c>
      <c r="B3">
        <v>0</v>
      </c>
      <c r="C3">
        <v>0</v>
      </c>
      <c r="D3">
        <f>D2-C2</f>
        <v>1735.0222222222365</v>
      </c>
      <c r="E3">
        <v>0</v>
      </c>
      <c r="F3">
        <v>0</v>
      </c>
      <c r="G3">
        <f>G2-C2</f>
        <v>235459.82222222222</v>
      </c>
      <c r="H3">
        <f>H2-C2</f>
        <v>63557.288888888899</v>
      </c>
      <c r="I3">
        <f>I2-D2+D3</f>
        <v>90232.022222222295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233724.79999999999</v>
      </c>
      <c r="H4">
        <v>0</v>
      </c>
      <c r="I4">
        <f>I2-D2</f>
        <v>88497.000000000058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243456.88888888885</v>
      </c>
      <c r="G5">
        <v>0</v>
      </c>
      <c r="H5">
        <v>0</v>
      </c>
      <c r="I5">
        <v>0</v>
      </c>
      <c r="J5">
        <f>J2-E2</f>
        <v>110433.88888888885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171902.53333333333</v>
      </c>
      <c r="H8">
        <v>0</v>
      </c>
      <c r="I8">
        <f>I2-H2</f>
        <v>26674.733333333395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145227.79999999993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133023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31914.753392258164</v>
      </c>
      <c r="M11">
        <f>M2-K2</f>
        <v>167825.99999999997</v>
      </c>
      <c r="N11">
        <f>N2-K2</f>
        <v>225521.99999999997</v>
      </c>
      <c r="O11">
        <f>O2-L2+L11</f>
        <v>166920.75339225816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135911.24660774181</v>
      </c>
      <c r="N12">
        <v>0</v>
      </c>
      <c r="O12">
        <f>O2-L2</f>
        <v>135006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-57696</v>
      </c>
      <c r="N14">
        <v>0</v>
      </c>
      <c r="O14">
        <f>O2-N2</f>
        <v>-58601.246607741807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905.24660774180666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6" sqref="B26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10000</v>
      </c>
    </row>
    <row r="3" spans="1:2" x14ac:dyDescent="0.25">
      <c r="A3" s="10" t="s">
        <v>73</v>
      </c>
      <c r="B3" s="12">
        <v>42365.673348618162</v>
      </c>
    </row>
    <row r="4" spans="1:2" x14ac:dyDescent="0.25">
      <c r="A4" s="10" t="s">
        <v>66</v>
      </c>
      <c r="B4" s="12">
        <v>42358.112806224512</v>
      </c>
    </row>
    <row r="5" spans="1:2" x14ac:dyDescent="0.25">
      <c r="A5" s="10" t="s">
        <v>67</v>
      </c>
      <c r="B5" s="12">
        <v>42902.769000487555</v>
      </c>
    </row>
    <row r="6" spans="1:2" x14ac:dyDescent="0.25">
      <c r="A6" s="10" t="s">
        <v>68</v>
      </c>
      <c r="B6" s="12">
        <v>35408.524500181637</v>
      </c>
    </row>
    <row r="7" spans="1:2" x14ac:dyDescent="0.25">
      <c r="A7" s="10" t="s">
        <v>69</v>
      </c>
      <c r="B7" s="12">
        <v>40576.763975644033</v>
      </c>
    </row>
    <row r="8" spans="1:2" x14ac:dyDescent="0.25">
      <c r="A8" s="10" t="s">
        <v>70</v>
      </c>
      <c r="B8" s="12">
        <v>37982.807078103164</v>
      </c>
    </row>
    <row r="9" spans="1:2" x14ac:dyDescent="0.25">
      <c r="A9" s="10" t="s">
        <v>71</v>
      </c>
      <c r="B9" s="12">
        <v>43544.075083463555</v>
      </c>
    </row>
    <row r="10" spans="1:2" x14ac:dyDescent="0.25">
      <c r="A10" s="10" t="s">
        <v>72</v>
      </c>
      <c r="B10" s="12">
        <v>45178.949649365633</v>
      </c>
    </row>
    <row r="11" spans="1:2" x14ac:dyDescent="0.25">
      <c r="A11" s="10" t="s">
        <v>74</v>
      </c>
      <c r="B11" s="12">
        <v>22360.217706464937</v>
      </c>
    </row>
    <row r="12" spans="1:2" x14ac:dyDescent="0.25">
      <c r="A12" s="10" t="s">
        <v>75</v>
      </c>
      <c r="B12" s="12">
        <v>24572.597341958404</v>
      </c>
    </row>
    <row r="13" spans="1:2" x14ac:dyDescent="0.25">
      <c r="A13" s="10" t="s">
        <v>76</v>
      </c>
      <c r="B13" s="12">
        <v>43083.217137892461</v>
      </c>
    </row>
    <row r="14" spans="1:2" x14ac:dyDescent="0.25">
      <c r="A14" s="10" t="s">
        <v>77</v>
      </c>
      <c r="B14" s="12">
        <v>52368.522953392559</v>
      </c>
    </row>
    <row r="15" spans="1:2" x14ac:dyDescent="0.25">
      <c r="A15" s="10" t="s">
        <v>78</v>
      </c>
      <c r="B15" s="12">
        <v>49441.019044068453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10" workbookViewId="0">
      <selection activeCell="B59" sqref="B59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3252</v>
      </c>
      <c r="P2" s="11">
        <f t="shared" ref="P2:T2" si="0">$I$16*C29+$J$16*C54</f>
        <v>3252</v>
      </c>
      <c r="Q2" s="11">
        <f t="shared" si="0"/>
        <v>3252</v>
      </c>
      <c r="R2" s="11">
        <f t="shared" si="0"/>
        <v>2892</v>
      </c>
      <c r="S2" s="11">
        <f t="shared" si="0"/>
        <v>2892</v>
      </c>
      <c r="T2" s="11">
        <f t="shared" si="0"/>
        <v>2892</v>
      </c>
      <c r="U2" s="7">
        <f>OPEX!$B$15</f>
        <v>49441.019044068453</v>
      </c>
      <c r="V2" s="11">
        <f>O2-U2</f>
        <v>-46189.019044068453</v>
      </c>
      <c r="W2" s="11">
        <f>P2-U2</f>
        <v>-46189.019044068453</v>
      </c>
      <c r="X2" s="11">
        <f t="shared" ref="X2:X22" si="1">Q2-U2</f>
        <v>-46189.019044068453</v>
      </c>
      <c r="Y2" s="11">
        <f>R2-$U2</f>
        <v>-46549.019044068453</v>
      </c>
      <c r="Z2" s="11">
        <f>S2-$U2</f>
        <v>-46549.019044068453</v>
      </c>
      <c r="AA2" s="11">
        <f>T2-$U2</f>
        <v>-46549.019044068453</v>
      </c>
      <c r="AB2" s="11">
        <f>1/POWER(1+$L$25,N2-2018)</f>
        <v>1</v>
      </c>
      <c r="AC2" s="12">
        <f>V2*AB2</f>
        <v>-46189.019044068453</v>
      </c>
      <c r="AD2" s="12">
        <f>W2*AB2</f>
        <v>-46189.019044068453</v>
      </c>
      <c r="AE2" s="12">
        <f>X2*AB2</f>
        <v>-46189.019044068453</v>
      </c>
      <c r="AF2" s="12">
        <f>Y2*$AB2</f>
        <v>-46549.019044068453</v>
      </c>
      <c r="AG2" s="12">
        <f>Z2*$AB2</f>
        <v>-46549.019044068453</v>
      </c>
      <c r="AH2" s="12">
        <f>AA2*$AB2</f>
        <v>-46549.019044068453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4272</v>
      </c>
      <c r="P3" s="11">
        <f t="shared" ref="P3:P22" si="3">$I$16*C30+$J$16*C55</f>
        <v>4416</v>
      </c>
      <c r="Q3" s="11">
        <f t="shared" ref="Q3:Q22" si="4">$I$16*D30+$J$16*D55</f>
        <v>6036</v>
      </c>
      <c r="R3" s="11">
        <f t="shared" ref="R3:R22" si="5">$I$16*E30+$J$16*E55</f>
        <v>3828</v>
      </c>
      <c r="S3" s="11">
        <f t="shared" ref="S3:S22" si="6">$I$16*F30+$J$16*F55</f>
        <v>3960</v>
      </c>
      <c r="T3" s="11">
        <f t="shared" ref="T3:T22" si="7">$I$16*G30+$J$16*G55</f>
        <v>5424</v>
      </c>
      <c r="U3" s="7">
        <f>OPEX!$B$15</f>
        <v>49441.019044068453</v>
      </c>
      <c r="V3" s="11">
        <f t="shared" ref="V3:V22" si="8">O3-U3</f>
        <v>-45169.019044068453</v>
      </c>
      <c r="W3" s="11">
        <f t="shared" ref="W3:W22" si="9">P3-U3</f>
        <v>-45025.019044068453</v>
      </c>
      <c r="X3" s="11">
        <f t="shared" si="1"/>
        <v>-43405.019044068453</v>
      </c>
      <c r="Y3" s="11">
        <f t="shared" ref="Y3:Y22" si="10">R3-$U3</f>
        <v>-45613.019044068453</v>
      </c>
      <c r="Z3" s="11">
        <f t="shared" ref="Z3:Z22" si="11">S3-$U3</f>
        <v>-45481.019044068453</v>
      </c>
      <c r="AA3" s="11">
        <f t="shared" ref="AA3:AA22" si="12">T3-$U3</f>
        <v>-44017.019044068453</v>
      </c>
      <c r="AB3" s="11">
        <f t="shared" ref="AB3:AB22" si="13">1/POWER(1+$L$25,N3-2018)</f>
        <v>0.90909090909090906</v>
      </c>
      <c r="AC3" s="12">
        <f t="shared" ref="AC3:AC22" si="14">V3*AB3</f>
        <v>-41062.744585516775</v>
      </c>
      <c r="AD3" s="12">
        <f t="shared" ref="AD3:AD22" si="15">W3*AB3</f>
        <v>-40931.83549460768</v>
      </c>
      <c r="AE3" s="12">
        <f t="shared" ref="AE3:AE22" si="16">X3*AB3</f>
        <v>-39459.108221880408</v>
      </c>
      <c r="AF3" s="12">
        <f t="shared" ref="AF3:AF22" si="17">Y3*$AB3</f>
        <v>-41466.380949153136</v>
      </c>
      <c r="AG3" s="12">
        <f t="shared" ref="AG3:AG22" si="18">Z3*$AB3</f>
        <v>-41346.380949153136</v>
      </c>
      <c r="AH3" s="12">
        <f t="shared" ref="AH3:AH22" si="19">AA3*$AB3</f>
        <v>-40015.471858244047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5772</v>
      </c>
      <c r="P4" s="11">
        <f t="shared" si="3"/>
        <v>6144</v>
      </c>
      <c r="Q4" s="11">
        <f t="shared" si="4"/>
        <v>11508</v>
      </c>
      <c r="R4" s="11">
        <f t="shared" si="5"/>
        <v>5184</v>
      </c>
      <c r="S4" s="11">
        <f t="shared" si="6"/>
        <v>5520</v>
      </c>
      <c r="T4" s="11">
        <f t="shared" si="7"/>
        <v>10332</v>
      </c>
      <c r="U4" s="7">
        <f>OPEX!$B$15</f>
        <v>49441.019044068453</v>
      </c>
      <c r="V4" s="11">
        <f t="shared" si="8"/>
        <v>-43669.019044068453</v>
      </c>
      <c r="W4" s="11">
        <f t="shared" si="9"/>
        <v>-43297.019044068453</v>
      </c>
      <c r="X4" s="11">
        <f t="shared" si="1"/>
        <v>-37933.019044068453</v>
      </c>
      <c r="Y4" s="11">
        <f t="shared" si="10"/>
        <v>-44257.019044068453</v>
      </c>
      <c r="Z4" s="11">
        <f t="shared" si="11"/>
        <v>-43921.019044068453</v>
      </c>
      <c r="AA4" s="11">
        <f t="shared" si="12"/>
        <v>-39109.019044068453</v>
      </c>
      <c r="AB4" s="11">
        <f t="shared" si="13"/>
        <v>0.82644628099173545</v>
      </c>
      <c r="AC4" s="12">
        <f t="shared" si="14"/>
        <v>-36090.098383527642</v>
      </c>
      <c r="AD4" s="12">
        <f t="shared" si="15"/>
        <v>-35782.660366998716</v>
      </c>
      <c r="AE4" s="12">
        <f t="shared" si="16"/>
        <v>-31349.602515759048</v>
      </c>
      <c r="AF4" s="12">
        <f t="shared" si="17"/>
        <v>-36576.048796750787</v>
      </c>
      <c r="AG4" s="12">
        <f t="shared" si="18"/>
        <v>-36298.362846337557</v>
      </c>
      <c r="AH4" s="12">
        <f t="shared" si="19"/>
        <v>-32321.503342205331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7824</v>
      </c>
      <c r="P5" s="11">
        <f t="shared" si="3"/>
        <v>8664</v>
      </c>
      <c r="Q5" s="11">
        <f t="shared" si="4"/>
        <v>22236</v>
      </c>
      <c r="R5" s="11">
        <f t="shared" si="5"/>
        <v>7032</v>
      </c>
      <c r="S5" s="11">
        <f t="shared" si="6"/>
        <v>7776</v>
      </c>
      <c r="T5" s="11">
        <f t="shared" si="7"/>
        <v>19980</v>
      </c>
      <c r="U5" s="7">
        <f>OPEX!$B$15</f>
        <v>49441.019044068453</v>
      </c>
      <c r="V5" s="11">
        <f t="shared" si="8"/>
        <v>-41617.019044068453</v>
      </c>
      <c r="W5" s="11">
        <f t="shared" si="9"/>
        <v>-40777.019044068453</v>
      </c>
      <c r="X5" s="11">
        <f t="shared" si="1"/>
        <v>-27205.019044068453</v>
      </c>
      <c r="Y5" s="11">
        <f t="shared" si="10"/>
        <v>-42409.019044068453</v>
      </c>
      <c r="Z5" s="11">
        <f t="shared" si="11"/>
        <v>-41665.019044068453</v>
      </c>
      <c r="AA5" s="11">
        <f t="shared" si="12"/>
        <v>-29461.019044068453</v>
      </c>
      <c r="AB5" s="11">
        <f t="shared" si="13"/>
        <v>0.75131480090157754</v>
      </c>
      <c r="AC5" s="12">
        <f t="shared" si="14"/>
        <v>-31267.482377211451</v>
      </c>
      <c r="AD5" s="12">
        <f t="shared" si="15"/>
        <v>-30636.377944454125</v>
      </c>
      <c r="AE5" s="12">
        <f t="shared" si="16"/>
        <v>-20439.533466617915</v>
      </c>
      <c r="AF5" s="12">
        <f t="shared" si="17"/>
        <v>-31862.5236995255</v>
      </c>
      <c r="AG5" s="12">
        <f t="shared" si="18"/>
        <v>-31303.545487654726</v>
      </c>
      <c r="AH5" s="12">
        <f t="shared" si="19"/>
        <v>-22134.499657451874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10704</v>
      </c>
      <c r="P6" s="11">
        <f t="shared" si="3"/>
        <v>12228</v>
      </c>
      <c r="Q6" s="11">
        <f t="shared" si="4"/>
        <v>43200</v>
      </c>
      <c r="R6" s="11">
        <f t="shared" si="5"/>
        <v>9624</v>
      </c>
      <c r="S6" s="11">
        <f t="shared" si="6"/>
        <v>10992</v>
      </c>
      <c r="T6" s="11">
        <f t="shared" si="7"/>
        <v>38868</v>
      </c>
      <c r="U6" s="7">
        <f>OPEX!$B$15</f>
        <v>49441.019044068453</v>
      </c>
      <c r="V6" s="11">
        <f t="shared" si="8"/>
        <v>-38737.019044068453</v>
      </c>
      <c r="W6" s="11">
        <f t="shared" si="9"/>
        <v>-37213.019044068453</v>
      </c>
      <c r="X6" s="11">
        <f t="shared" si="1"/>
        <v>-6241.0190440684528</v>
      </c>
      <c r="Y6" s="11">
        <f t="shared" si="10"/>
        <v>-39817.019044068453</v>
      </c>
      <c r="Z6" s="11">
        <f t="shared" si="11"/>
        <v>-38449.019044068453</v>
      </c>
      <c r="AA6" s="11">
        <f t="shared" si="12"/>
        <v>-10573.019044068453</v>
      </c>
      <c r="AB6" s="11">
        <f t="shared" si="13"/>
        <v>0.68301345536507052</v>
      </c>
      <c r="AC6" s="12">
        <f t="shared" si="14"/>
        <v>-26457.905227831736</v>
      </c>
      <c r="AD6" s="12">
        <f t="shared" si="15"/>
        <v>-25416.992721855368</v>
      </c>
      <c r="AE6" s="12">
        <f t="shared" si="16"/>
        <v>-4262.6999822884036</v>
      </c>
      <c r="AF6" s="12">
        <f t="shared" si="17"/>
        <v>-27195.559759626012</v>
      </c>
      <c r="AG6" s="12">
        <f t="shared" si="18"/>
        <v>-26261.197352686595</v>
      </c>
      <c r="AH6" s="12">
        <f t="shared" si="19"/>
        <v>-7221.5142709298889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14616</v>
      </c>
      <c r="P7" s="11">
        <f t="shared" si="3"/>
        <v>17268</v>
      </c>
      <c r="Q7" s="11">
        <f t="shared" si="4"/>
        <v>83208</v>
      </c>
      <c r="R7" s="11">
        <f t="shared" si="5"/>
        <v>13128</v>
      </c>
      <c r="S7" s="11">
        <f t="shared" si="6"/>
        <v>15504</v>
      </c>
      <c r="T7" s="11">
        <f t="shared" si="7"/>
        <v>74868</v>
      </c>
      <c r="U7" s="7">
        <f>OPEX!$B$15</f>
        <v>49441.019044068453</v>
      </c>
      <c r="V7" s="11">
        <f t="shared" si="8"/>
        <v>-34825.019044068453</v>
      </c>
      <c r="W7" s="11">
        <f t="shared" si="9"/>
        <v>-32173.019044068453</v>
      </c>
      <c r="X7" s="11">
        <f t="shared" si="1"/>
        <v>33766.980955931547</v>
      </c>
      <c r="Y7" s="11">
        <f t="shared" si="10"/>
        <v>-36313.019044068453</v>
      </c>
      <c r="Z7" s="11">
        <f t="shared" si="11"/>
        <v>-33937.019044068453</v>
      </c>
      <c r="AA7" s="11">
        <f t="shared" si="12"/>
        <v>25426.980955931547</v>
      </c>
      <c r="AB7" s="11">
        <f t="shared" si="13"/>
        <v>0.62092132305915493</v>
      </c>
      <c r="AC7" s="12">
        <f t="shared" si="14"/>
        <v>-21623.596900403252</v>
      </c>
      <c r="AD7" s="12">
        <f t="shared" si="15"/>
        <v>-19976.91355165037</v>
      </c>
      <c r="AE7" s="12">
        <f t="shared" si="16"/>
        <v>20966.638490870304</v>
      </c>
      <c r="AF7" s="12">
        <f t="shared" si="17"/>
        <v>-22547.527829115272</v>
      </c>
      <c r="AG7" s="12">
        <f t="shared" si="18"/>
        <v>-21072.218765526723</v>
      </c>
      <c r="AH7" s="12">
        <f t="shared" si="19"/>
        <v>15788.154656556952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20004</v>
      </c>
      <c r="P8" s="11">
        <f t="shared" si="3"/>
        <v>24456</v>
      </c>
      <c r="Q8" s="11">
        <f t="shared" si="4"/>
        <v>156816</v>
      </c>
      <c r="R8" s="11">
        <f t="shared" si="5"/>
        <v>18000</v>
      </c>
      <c r="S8" s="11">
        <f t="shared" si="6"/>
        <v>21996</v>
      </c>
      <c r="T8" s="11">
        <f t="shared" si="7"/>
        <v>141108</v>
      </c>
      <c r="U8" s="7">
        <f>OPEX!$B$15</f>
        <v>49441.019044068453</v>
      </c>
      <c r="V8" s="11">
        <f t="shared" si="8"/>
        <v>-29437.019044068453</v>
      </c>
      <c r="W8" s="11">
        <f t="shared" si="9"/>
        <v>-24985.019044068453</v>
      </c>
      <c r="X8" s="11">
        <f t="shared" si="1"/>
        <v>107374.98095593155</v>
      </c>
      <c r="Y8" s="11">
        <f t="shared" si="10"/>
        <v>-31441.019044068453</v>
      </c>
      <c r="Z8" s="11">
        <f t="shared" si="11"/>
        <v>-27445.019044068453</v>
      </c>
      <c r="AA8" s="11">
        <f t="shared" si="12"/>
        <v>91666.980955931547</v>
      </c>
      <c r="AB8" s="11">
        <f t="shared" si="13"/>
        <v>0.56447393005377722</v>
      </c>
      <c r="AC8" s="12">
        <f t="shared" si="14"/>
        <v>-16616.429828873202</v>
      </c>
      <c r="AD8" s="12">
        <f t="shared" si="15"/>
        <v>-14103.391892273787</v>
      </c>
      <c r="AE8" s="12">
        <f t="shared" si="16"/>
        <v>60610.377489644168</v>
      </c>
      <c r="AF8" s="12">
        <f t="shared" si="17"/>
        <v>-17747.635584700973</v>
      </c>
      <c r="AG8" s="12">
        <f t="shared" si="18"/>
        <v>-15491.997760206079</v>
      </c>
      <c r="AH8" s="12">
        <f t="shared" si="19"/>
        <v>51743.62099635943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27336</v>
      </c>
      <c r="P9" s="11">
        <f t="shared" si="3"/>
        <v>34548</v>
      </c>
      <c r="Q9" s="11">
        <f t="shared" si="4"/>
        <v>281760</v>
      </c>
      <c r="R9" s="11">
        <f t="shared" si="5"/>
        <v>24588</v>
      </c>
      <c r="S9" s="11">
        <f t="shared" si="6"/>
        <v>31068</v>
      </c>
      <c r="T9" s="11">
        <f t="shared" si="7"/>
        <v>253584</v>
      </c>
      <c r="U9" s="7">
        <f>OPEX!$B$15</f>
        <v>49441.019044068453</v>
      </c>
      <c r="V9" s="11">
        <f t="shared" si="8"/>
        <v>-22105.019044068453</v>
      </c>
      <c r="W9" s="11">
        <f t="shared" si="9"/>
        <v>-14893.019044068453</v>
      </c>
      <c r="X9" s="11">
        <f t="shared" si="1"/>
        <v>232318.98095593153</v>
      </c>
      <c r="Y9" s="11">
        <f t="shared" si="10"/>
        <v>-24853.019044068453</v>
      </c>
      <c r="Z9" s="11">
        <f t="shared" si="11"/>
        <v>-18373.019044068453</v>
      </c>
      <c r="AA9" s="11">
        <f t="shared" si="12"/>
        <v>204142.98095593153</v>
      </c>
      <c r="AB9" s="11">
        <f t="shared" si="13"/>
        <v>0.51315811823070645</v>
      </c>
      <c r="AC9" s="12">
        <f t="shared" si="14"/>
        <v>-11343.369976108097</v>
      </c>
      <c r="AD9" s="12">
        <f t="shared" si="15"/>
        <v>-7642.4736274282423</v>
      </c>
      <c r="AE9" s="12">
        <f t="shared" si="16"/>
        <v>119216.37109662115</v>
      </c>
      <c r="AF9" s="12">
        <f t="shared" si="17"/>
        <v>-12753.528485006078</v>
      </c>
      <c r="AG9" s="12">
        <f t="shared" si="18"/>
        <v>-9428.263878871101</v>
      </c>
      <c r="AH9" s="12">
        <f t="shared" si="19"/>
        <v>104757.62795735277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37320</v>
      </c>
      <c r="P10" s="11">
        <f t="shared" si="3"/>
        <v>48660</v>
      </c>
      <c r="Q10" s="11">
        <f t="shared" si="4"/>
        <v>463044</v>
      </c>
      <c r="R10" s="11">
        <f t="shared" si="5"/>
        <v>33552</v>
      </c>
      <c r="S10" s="11">
        <f t="shared" si="6"/>
        <v>43764</v>
      </c>
      <c r="T10" s="11">
        <f t="shared" si="7"/>
        <v>416700</v>
      </c>
      <c r="U10" s="7">
        <f>OPEX!$B$15</f>
        <v>49441.019044068453</v>
      </c>
      <c r="V10" s="11">
        <f t="shared" si="8"/>
        <v>-12121.019044068453</v>
      </c>
      <c r="W10" s="11">
        <f t="shared" si="9"/>
        <v>-781.01904406845279</v>
      </c>
      <c r="X10" s="11">
        <f t="shared" si="1"/>
        <v>413602.98095593153</v>
      </c>
      <c r="Y10" s="11">
        <f t="shared" si="10"/>
        <v>-15889.019044068453</v>
      </c>
      <c r="Z10" s="11">
        <f t="shared" si="11"/>
        <v>-5677.0190440684528</v>
      </c>
      <c r="AA10" s="11">
        <f t="shared" si="12"/>
        <v>367258.98095593153</v>
      </c>
      <c r="AB10" s="11">
        <f t="shared" si="13"/>
        <v>0.46650738020973315</v>
      </c>
      <c r="AC10" s="12">
        <f t="shared" si="14"/>
        <v>-5654.5448397206583</v>
      </c>
      <c r="AD10" s="12">
        <f t="shared" si="15"/>
        <v>-364.35114814228405</v>
      </c>
      <c r="AE10" s="12">
        <f t="shared" si="16"/>
        <v>192948.84309268778</v>
      </c>
      <c r="AF10" s="12">
        <f t="shared" si="17"/>
        <v>-7412.3446483509324</v>
      </c>
      <c r="AG10" s="12">
        <f t="shared" si="18"/>
        <v>-2648.3712816491375</v>
      </c>
      <c r="AH10" s="12">
        <f t="shared" si="19"/>
        <v>171329.02506424789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50784</v>
      </c>
      <c r="P11" s="11">
        <f t="shared" si="3"/>
        <v>68208</v>
      </c>
      <c r="Q11" s="11">
        <f t="shared" si="4"/>
        <v>656736</v>
      </c>
      <c r="R11" s="11">
        <f t="shared" si="5"/>
        <v>45696</v>
      </c>
      <c r="S11" s="11">
        <f t="shared" si="6"/>
        <v>61380</v>
      </c>
      <c r="T11" s="11">
        <f t="shared" si="7"/>
        <v>591024</v>
      </c>
      <c r="U11" s="7">
        <f>OPEX!$B$15</f>
        <v>49441.019044068453</v>
      </c>
      <c r="V11" s="11">
        <f t="shared" si="8"/>
        <v>1342.9809559315472</v>
      </c>
      <c r="W11" s="11">
        <f t="shared" si="9"/>
        <v>18766.980955931547</v>
      </c>
      <c r="X11" s="11">
        <f t="shared" si="1"/>
        <v>607294.98095593159</v>
      </c>
      <c r="Y11" s="11">
        <f t="shared" si="10"/>
        <v>-3745.0190440684528</v>
      </c>
      <c r="Z11" s="11">
        <f t="shared" si="11"/>
        <v>11938.980955931547</v>
      </c>
      <c r="AA11" s="11">
        <f t="shared" si="12"/>
        <v>541582.98095593159</v>
      </c>
      <c r="AB11" s="11">
        <f t="shared" si="13"/>
        <v>0.42409761837248466</v>
      </c>
      <c r="AC11" s="12">
        <f t="shared" si="14"/>
        <v>569.55502493017195</v>
      </c>
      <c r="AD11" s="12">
        <f t="shared" si="15"/>
        <v>7959.0319274523445</v>
      </c>
      <c r="AE11" s="12">
        <f t="shared" si="16"/>
        <v>257552.35507297402</v>
      </c>
      <c r="AF11" s="12">
        <f t="shared" si="17"/>
        <v>-1588.2536573490299</v>
      </c>
      <c r="AG11" s="12">
        <f t="shared" si="18"/>
        <v>5063.2933892050196</v>
      </c>
      <c r="AH11" s="12">
        <f t="shared" si="19"/>
        <v>229684.05237448131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68772</v>
      </c>
      <c r="P12" s="11">
        <f t="shared" si="3"/>
        <v>94944</v>
      </c>
      <c r="Q12" s="11">
        <f t="shared" si="4"/>
        <v>773028</v>
      </c>
      <c r="R12" s="11">
        <f t="shared" si="5"/>
        <v>61872</v>
      </c>
      <c r="S12" s="11">
        <f t="shared" si="6"/>
        <v>85416</v>
      </c>
      <c r="T12" s="11">
        <f t="shared" si="7"/>
        <v>695700</v>
      </c>
      <c r="U12" s="7">
        <f>OPEX!$B$15</f>
        <v>49441.019044068453</v>
      </c>
      <c r="V12" s="11">
        <f t="shared" si="8"/>
        <v>19330.980955931547</v>
      </c>
      <c r="W12" s="11">
        <f t="shared" si="9"/>
        <v>45502.980955931547</v>
      </c>
      <c r="X12" s="11">
        <f t="shared" si="1"/>
        <v>723586.98095593159</v>
      </c>
      <c r="Y12" s="11">
        <f t="shared" si="10"/>
        <v>12430.980955931547</v>
      </c>
      <c r="Z12" s="11">
        <f t="shared" si="11"/>
        <v>35974.980955931547</v>
      </c>
      <c r="AA12" s="11">
        <f t="shared" si="12"/>
        <v>646258.98095593159</v>
      </c>
      <c r="AB12" s="11">
        <f t="shared" si="13"/>
        <v>0.38554328942953148</v>
      </c>
      <c r="AC12" s="12">
        <f t="shared" si="14"/>
        <v>7452.9299856494772</v>
      </c>
      <c r="AD12" s="12">
        <f t="shared" si="15"/>
        <v>17543.368956599177</v>
      </c>
      <c r="AE12" s="12">
        <f t="shared" si="16"/>
        <v>278974.10482613364</v>
      </c>
      <c r="AF12" s="12">
        <f t="shared" si="17"/>
        <v>4792.6812885857107</v>
      </c>
      <c r="AG12" s="12">
        <f t="shared" si="18"/>
        <v>13869.912494914599</v>
      </c>
      <c r="AH12" s="12">
        <f t="shared" si="19"/>
        <v>249160.81334112681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92580</v>
      </c>
      <c r="P13" s="11">
        <f t="shared" si="3"/>
        <v>130812</v>
      </c>
      <c r="Q13" s="11">
        <f t="shared" si="4"/>
        <v>797952</v>
      </c>
      <c r="R13" s="11">
        <f t="shared" si="5"/>
        <v>83304</v>
      </c>
      <c r="S13" s="11">
        <f t="shared" si="6"/>
        <v>117708</v>
      </c>
      <c r="T13" s="11">
        <f t="shared" si="7"/>
        <v>718128</v>
      </c>
      <c r="U13" s="7">
        <f>OPEX!$B$15</f>
        <v>49441.019044068453</v>
      </c>
      <c r="V13" s="11">
        <f t="shared" si="8"/>
        <v>43138.980955931547</v>
      </c>
      <c r="W13" s="11">
        <f t="shared" si="9"/>
        <v>81370.980955931547</v>
      </c>
      <c r="X13" s="11">
        <f t="shared" si="1"/>
        <v>748510.98095593159</v>
      </c>
      <c r="Y13" s="11">
        <f t="shared" si="10"/>
        <v>33862.980955931547</v>
      </c>
      <c r="Z13" s="11">
        <f t="shared" si="11"/>
        <v>68266.980955931547</v>
      </c>
      <c r="AA13" s="11">
        <f t="shared" si="12"/>
        <v>668686.98095593159</v>
      </c>
      <c r="AB13" s="11">
        <f t="shared" si="13"/>
        <v>0.3504938994813922</v>
      </c>
      <c r="AC13" s="12">
        <f t="shared" si="14"/>
        <v>15119.949654897964</v>
      </c>
      <c r="AD13" s="12">
        <f t="shared" si="15"/>
        <v>28520.032419870549</v>
      </c>
      <c r="AE13" s="12">
        <f t="shared" si="16"/>
        <v>262348.53251988656</v>
      </c>
      <c r="AF13" s="12">
        <f t="shared" si="17"/>
        <v>11868.76824330857</v>
      </c>
      <c r="AG13" s="12">
        <f t="shared" si="18"/>
        <v>23927.160361066388</v>
      </c>
      <c r="AH13" s="12">
        <f t="shared" si="19"/>
        <v>234370.70748768392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123576</v>
      </c>
      <c r="P14" s="11">
        <f t="shared" si="3"/>
        <v>177720</v>
      </c>
      <c r="Q14" s="11">
        <f t="shared" si="4"/>
        <v>799116</v>
      </c>
      <c r="R14" s="11">
        <f t="shared" si="5"/>
        <v>111204</v>
      </c>
      <c r="S14" s="11">
        <f t="shared" si="6"/>
        <v>159936</v>
      </c>
      <c r="T14" s="11">
        <f t="shared" si="7"/>
        <v>719172</v>
      </c>
      <c r="U14" s="7">
        <f>OPEX!$B$15</f>
        <v>49441.019044068453</v>
      </c>
      <c r="V14" s="11">
        <f t="shared" si="8"/>
        <v>74134.980955931547</v>
      </c>
      <c r="W14" s="11">
        <f t="shared" si="9"/>
        <v>128278.98095593155</v>
      </c>
      <c r="X14" s="11">
        <f t="shared" si="1"/>
        <v>749674.98095593159</v>
      </c>
      <c r="Y14" s="11">
        <f t="shared" si="10"/>
        <v>61762.980955931547</v>
      </c>
      <c r="Z14" s="11">
        <f t="shared" si="11"/>
        <v>110494.98095593155</v>
      </c>
      <c r="AA14" s="11">
        <f t="shared" si="12"/>
        <v>669730.98095593159</v>
      </c>
      <c r="AB14" s="11">
        <f t="shared" si="13"/>
        <v>0.31863081771035656</v>
      </c>
      <c r="AC14" s="12">
        <f t="shared" si="14"/>
        <v>23621.689602930179</v>
      </c>
      <c r="AD14" s="12">
        <f t="shared" si="15"/>
        <v>40873.636597039724</v>
      </c>
      <c r="AE14" s="12">
        <f t="shared" si="16"/>
        <v>238869.55219898446</v>
      </c>
      <c r="AF14" s="12">
        <f t="shared" si="17"/>
        <v>19679.589126217648</v>
      </c>
      <c r="AG14" s="12">
        <f t="shared" si="18"/>
        <v>35207.106134878748</v>
      </c>
      <c r="AH14" s="12">
        <f t="shared" si="19"/>
        <v>213396.93010794773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163176</v>
      </c>
      <c r="P15" s="11">
        <f t="shared" si="3"/>
        <v>236940</v>
      </c>
      <c r="Q15" s="11">
        <f t="shared" si="4"/>
        <v>799284</v>
      </c>
      <c r="R15" s="11">
        <f t="shared" si="5"/>
        <v>146832</v>
      </c>
      <c r="S15" s="11">
        <f t="shared" si="6"/>
        <v>213240</v>
      </c>
      <c r="T15" s="11">
        <f t="shared" si="7"/>
        <v>719328</v>
      </c>
      <c r="U15" s="7">
        <f>OPEX!$B$15</f>
        <v>49441.019044068453</v>
      </c>
      <c r="V15" s="11">
        <f t="shared" si="8"/>
        <v>113734.98095593155</v>
      </c>
      <c r="W15" s="11">
        <f t="shared" si="9"/>
        <v>187498.98095593153</v>
      </c>
      <c r="X15" s="11">
        <f t="shared" si="1"/>
        <v>749842.98095593159</v>
      </c>
      <c r="Y15" s="11">
        <f t="shared" si="10"/>
        <v>97390.980955931547</v>
      </c>
      <c r="Z15" s="11">
        <f t="shared" si="11"/>
        <v>163798.98095593153</v>
      </c>
      <c r="AA15" s="11">
        <f t="shared" si="12"/>
        <v>669886.98095593159</v>
      </c>
      <c r="AB15" s="11">
        <f t="shared" si="13"/>
        <v>0.28966437973668779</v>
      </c>
      <c r="AC15" s="12">
        <f t="shared" si="14"/>
        <v>32944.972712963907</v>
      </c>
      <c r="AD15" s="12">
        <f t="shared" si="15"/>
        <v>54311.776019860947</v>
      </c>
      <c r="AE15" s="12">
        <f t="shared" si="16"/>
        <v>217202.80197850891</v>
      </c>
      <c r="AF15" s="12">
        <f t="shared" si="17"/>
        <v>28210.698090547485</v>
      </c>
      <c r="AG15" s="12">
        <f t="shared" si="18"/>
        <v>47446.730220101446</v>
      </c>
      <c r="AH15" s="12">
        <f t="shared" si="19"/>
        <v>194042.39683228231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212388</v>
      </c>
      <c r="P16" s="11">
        <f t="shared" si="3"/>
        <v>308436</v>
      </c>
      <c r="Q16" s="11">
        <f t="shared" si="4"/>
        <v>799404</v>
      </c>
      <c r="R16" s="11">
        <f t="shared" si="5"/>
        <v>191112</v>
      </c>
      <c r="S16" s="11">
        <f t="shared" si="6"/>
        <v>277560</v>
      </c>
      <c r="T16" s="11">
        <f t="shared" si="7"/>
        <v>719436</v>
      </c>
      <c r="U16" s="7">
        <f>OPEX!$B$15</f>
        <v>49441.019044068453</v>
      </c>
      <c r="V16" s="11">
        <f t="shared" si="8"/>
        <v>162946.98095593153</v>
      </c>
      <c r="W16" s="11">
        <f t="shared" si="9"/>
        <v>258994.98095593153</v>
      </c>
      <c r="X16" s="11">
        <f t="shared" si="1"/>
        <v>749962.98095593159</v>
      </c>
      <c r="Y16" s="11">
        <f t="shared" si="10"/>
        <v>141670.98095593153</v>
      </c>
      <c r="Z16" s="11">
        <f t="shared" si="11"/>
        <v>228118.98095593153</v>
      </c>
      <c r="AA16" s="11">
        <f t="shared" si="12"/>
        <v>669994.98095593159</v>
      </c>
      <c r="AB16" s="11">
        <f t="shared" si="13"/>
        <v>0.26333125430607973</v>
      </c>
      <c r="AC16" s="12">
        <f t="shared" si="14"/>
        <v>42909.032880514336</v>
      </c>
      <c r="AD16" s="12">
        <f t="shared" si="15"/>
        <v>68201.473194104678</v>
      </c>
      <c r="AE16" s="12">
        <f t="shared" si="16"/>
        <v>197488.69245825204</v>
      </c>
      <c r="AF16" s="12">
        <f t="shared" si="17"/>
        <v>37306.397113898187</v>
      </c>
      <c r="AG16" s="12">
        <f t="shared" si="18"/>
        <v>60070.857386150165</v>
      </c>
      <c r="AH16" s="12">
        <f t="shared" si="19"/>
        <v>176430.61871390347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271464</v>
      </c>
      <c r="P17" s="11">
        <f t="shared" si="3"/>
        <v>389676</v>
      </c>
      <c r="Q17" s="11">
        <f t="shared" si="4"/>
        <v>799452</v>
      </c>
      <c r="R17" s="11">
        <f t="shared" si="5"/>
        <v>244284</v>
      </c>
      <c r="S17" s="11">
        <f t="shared" si="6"/>
        <v>350688</v>
      </c>
      <c r="T17" s="11">
        <f t="shared" si="7"/>
        <v>719484</v>
      </c>
      <c r="U17" s="7">
        <f>OPEX!$B$15</f>
        <v>49441.019044068453</v>
      </c>
      <c r="V17" s="11">
        <f t="shared" si="8"/>
        <v>222022.98095593153</v>
      </c>
      <c r="W17" s="11">
        <f t="shared" si="9"/>
        <v>340234.98095593153</v>
      </c>
      <c r="X17" s="11">
        <f t="shared" si="1"/>
        <v>750010.98095593159</v>
      </c>
      <c r="Y17" s="11">
        <f t="shared" si="10"/>
        <v>194842.98095593153</v>
      </c>
      <c r="Z17" s="11">
        <f t="shared" si="11"/>
        <v>301246.98095593153</v>
      </c>
      <c r="AA17" s="11">
        <f t="shared" si="12"/>
        <v>670042.98095593159</v>
      </c>
      <c r="AB17" s="11">
        <f t="shared" si="13"/>
        <v>0.23939204936916339</v>
      </c>
      <c r="AC17" s="12">
        <f t="shared" si="14"/>
        <v>53150.536418091186</v>
      </c>
      <c r="AD17" s="12">
        <f t="shared" si="15"/>
        <v>81449.549358118733</v>
      </c>
      <c r="AE17" s="12">
        <f t="shared" si="16"/>
        <v>179546.66578041704</v>
      </c>
      <c r="AF17" s="12">
        <f t="shared" si="17"/>
        <v>46643.860516237321</v>
      </c>
      <c r="AG17" s="12">
        <f t="shared" si="18"/>
        <v>72116.132137313791</v>
      </c>
      <c r="AH17" s="12">
        <f t="shared" si="19"/>
        <v>160402.96237646378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339420</v>
      </c>
      <c r="P18" s="11">
        <f t="shared" si="3"/>
        <v>475332</v>
      </c>
      <c r="Q18" s="11">
        <f t="shared" si="4"/>
        <v>799476</v>
      </c>
      <c r="R18" s="11">
        <f t="shared" si="5"/>
        <v>305448</v>
      </c>
      <c r="S18" s="11">
        <f t="shared" si="6"/>
        <v>427788</v>
      </c>
      <c r="T18" s="11">
        <f t="shared" si="7"/>
        <v>719496</v>
      </c>
      <c r="U18" s="7">
        <f>OPEX!$B$15</f>
        <v>49441.019044068453</v>
      </c>
      <c r="V18" s="11">
        <f t="shared" si="8"/>
        <v>289978.98095593153</v>
      </c>
      <c r="W18" s="11">
        <f t="shared" si="9"/>
        <v>425890.98095593153</v>
      </c>
      <c r="X18" s="11">
        <f t="shared" si="1"/>
        <v>750034.98095593159</v>
      </c>
      <c r="Y18" s="11">
        <f t="shared" si="10"/>
        <v>256006.98095593153</v>
      </c>
      <c r="Z18" s="11">
        <f t="shared" si="11"/>
        <v>378346.98095593153</v>
      </c>
      <c r="AA18" s="11">
        <f t="shared" si="12"/>
        <v>670054.98095593159</v>
      </c>
      <c r="AB18" s="11">
        <f t="shared" si="13"/>
        <v>0.21762913579014853</v>
      </c>
      <c r="AC18" s="12">
        <f t="shared" si="14"/>
        <v>63107.875022747321</v>
      </c>
      <c r="AD18" s="12">
        <f t="shared" si="15"/>
        <v>92686.286126257983</v>
      </c>
      <c r="AE18" s="12">
        <f t="shared" si="16"/>
        <v>163229.46471781991</v>
      </c>
      <c r="AF18" s="12">
        <f t="shared" si="17"/>
        <v>55714.578021684392</v>
      </c>
      <c r="AG18" s="12">
        <f t="shared" si="18"/>
        <v>82339.32649425116</v>
      </c>
      <c r="AH18" s="12">
        <f t="shared" si="19"/>
        <v>145823.48643732382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413472</v>
      </c>
      <c r="P19" s="11">
        <f t="shared" si="3"/>
        <v>557988</v>
      </c>
      <c r="Q19" s="11">
        <f t="shared" si="4"/>
        <v>799488</v>
      </c>
      <c r="R19" s="11">
        <f t="shared" si="5"/>
        <v>372084</v>
      </c>
      <c r="S19" s="11">
        <f t="shared" si="6"/>
        <v>502164</v>
      </c>
      <c r="T19" s="11">
        <f t="shared" si="7"/>
        <v>719508</v>
      </c>
      <c r="U19" s="7">
        <f>OPEX!$B$15</f>
        <v>49441.019044068453</v>
      </c>
      <c r="V19" s="11">
        <f t="shared" si="8"/>
        <v>364030.98095593153</v>
      </c>
      <c r="W19" s="11">
        <f t="shared" si="9"/>
        <v>508546.98095593153</v>
      </c>
      <c r="X19" s="11">
        <f t="shared" si="1"/>
        <v>750046.98095593159</v>
      </c>
      <c r="Y19" s="11">
        <f t="shared" si="10"/>
        <v>322642.98095593153</v>
      </c>
      <c r="Z19" s="11">
        <f t="shared" si="11"/>
        <v>452722.98095593153</v>
      </c>
      <c r="AA19" s="11">
        <f t="shared" si="12"/>
        <v>670066.98095593159</v>
      </c>
      <c r="AB19" s="11">
        <f t="shared" si="13"/>
        <v>0.19784466890013502</v>
      </c>
      <c r="AC19" s="12">
        <f t="shared" si="14"/>
        <v>72021.588896617628</v>
      </c>
      <c r="AD19" s="12">
        <f t="shared" si="15"/>
        <v>100613.30906738955</v>
      </c>
      <c r="AE19" s="12">
        <f t="shared" si="16"/>
        <v>148392.79660677217</v>
      </c>
      <c r="AF19" s="12">
        <f t="shared" si="17"/>
        <v>63833.193740178845</v>
      </c>
      <c r="AG19" s="12">
        <f t="shared" si="18"/>
        <v>89568.828270708414</v>
      </c>
      <c r="AH19" s="12">
        <f t="shared" si="19"/>
        <v>132569.17998813937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489108</v>
      </c>
      <c r="P20" s="11">
        <f t="shared" si="3"/>
        <v>630276</v>
      </c>
      <c r="Q20" s="11">
        <f t="shared" si="4"/>
        <v>799536</v>
      </c>
      <c r="R20" s="11">
        <f t="shared" si="5"/>
        <v>440184</v>
      </c>
      <c r="S20" s="11">
        <f t="shared" si="6"/>
        <v>567216</v>
      </c>
      <c r="T20" s="11">
        <f t="shared" si="7"/>
        <v>719556</v>
      </c>
      <c r="U20" s="7">
        <f>OPEX!$B$15</f>
        <v>49441.019044068453</v>
      </c>
      <c r="V20" s="11">
        <f t="shared" si="8"/>
        <v>439666.98095593153</v>
      </c>
      <c r="W20" s="11">
        <f t="shared" si="9"/>
        <v>580834.98095593159</v>
      </c>
      <c r="X20" s="11">
        <f t="shared" si="1"/>
        <v>750094.98095593159</v>
      </c>
      <c r="Y20" s="11">
        <f t="shared" si="10"/>
        <v>390742.98095593153</v>
      </c>
      <c r="Z20" s="11">
        <f t="shared" si="11"/>
        <v>517774.98095593153</v>
      </c>
      <c r="AA20" s="11">
        <f t="shared" si="12"/>
        <v>670114.98095593159</v>
      </c>
      <c r="AB20" s="11">
        <f t="shared" si="13"/>
        <v>0.17985878990921364</v>
      </c>
      <c r="AC20" s="12">
        <f t="shared" si="14"/>
        <v>79077.971157771128</v>
      </c>
      <c r="AD20" s="12">
        <f t="shared" si="15"/>
        <v>104468.27681167501</v>
      </c>
      <c r="AE20" s="12">
        <f t="shared" si="16"/>
        <v>134911.17559170851</v>
      </c>
      <c r="AF20" s="12">
        <f t="shared" si="17"/>
        <v>70278.559720252757</v>
      </c>
      <c r="AG20" s="12">
        <f t="shared" si="18"/>
        <v>93126.381519999981</v>
      </c>
      <c r="AH20" s="12">
        <f t="shared" si="19"/>
        <v>120526.0695747696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561072</v>
      </c>
      <c r="P21" s="11">
        <f t="shared" si="3"/>
        <v>687504</v>
      </c>
      <c r="Q21" s="11">
        <f t="shared" si="4"/>
        <v>799548</v>
      </c>
      <c r="R21" s="11">
        <f t="shared" si="5"/>
        <v>504936</v>
      </c>
      <c r="S21" s="11">
        <f t="shared" si="6"/>
        <v>618720</v>
      </c>
      <c r="T21" s="11">
        <f t="shared" si="7"/>
        <v>719568</v>
      </c>
      <c r="U21" s="7">
        <f>OPEX!$B$15</f>
        <v>49441.019044068453</v>
      </c>
      <c r="V21" s="11">
        <f t="shared" si="8"/>
        <v>511630.98095593153</v>
      </c>
      <c r="W21" s="11">
        <f t="shared" si="9"/>
        <v>638062.98095593159</v>
      </c>
      <c r="X21" s="11">
        <f t="shared" si="1"/>
        <v>750106.98095593159</v>
      </c>
      <c r="Y21" s="11">
        <f t="shared" si="10"/>
        <v>455494.98095593153</v>
      </c>
      <c r="Z21" s="11">
        <f t="shared" si="11"/>
        <v>569278.98095593159</v>
      </c>
      <c r="AA21" s="11">
        <f t="shared" si="12"/>
        <v>670126.98095593159</v>
      </c>
      <c r="AB21" s="11">
        <f t="shared" si="13"/>
        <v>0.16350799082655781</v>
      </c>
      <c r="AC21" s="12">
        <f t="shared" si="14"/>
        <v>83655.753740725224</v>
      </c>
      <c r="AD21" s="12">
        <f t="shared" si="15"/>
        <v>104328.3960369086</v>
      </c>
      <c r="AE21" s="12">
        <f t="shared" si="16"/>
        <v>122648.48536107944</v>
      </c>
      <c r="AF21" s="12">
        <f t="shared" si="17"/>
        <v>74477.069167685579</v>
      </c>
      <c r="AG21" s="12">
        <f t="shared" si="18"/>
        <v>93081.662395894644</v>
      </c>
      <c r="AH21" s="12">
        <f t="shared" si="19"/>
        <v>109571.11625477135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624504</v>
      </c>
      <c r="P22" s="11">
        <f t="shared" si="3"/>
        <v>728820</v>
      </c>
      <c r="Q22" s="11">
        <f t="shared" si="4"/>
        <v>799548</v>
      </c>
      <c r="R22" s="11">
        <f t="shared" si="5"/>
        <v>562032</v>
      </c>
      <c r="S22" s="11">
        <f t="shared" si="6"/>
        <v>655920</v>
      </c>
      <c r="T22" s="11">
        <f t="shared" si="7"/>
        <v>719568</v>
      </c>
      <c r="U22" s="7">
        <f>OPEX!$B$15</f>
        <v>49441.019044068453</v>
      </c>
      <c r="V22" s="11">
        <f t="shared" si="8"/>
        <v>575062.98095593159</v>
      </c>
      <c r="W22" s="11">
        <f t="shared" si="9"/>
        <v>679378.98095593159</v>
      </c>
      <c r="X22" s="11">
        <f t="shared" si="1"/>
        <v>750106.98095593159</v>
      </c>
      <c r="Y22" s="11">
        <f t="shared" si="10"/>
        <v>512590.98095593153</v>
      </c>
      <c r="Z22" s="11">
        <f t="shared" si="11"/>
        <v>606478.98095593159</v>
      </c>
      <c r="AA22" s="11">
        <f t="shared" si="12"/>
        <v>670126.98095593159</v>
      </c>
      <c r="AB22" s="11">
        <f t="shared" si="13"/>
        <v>0.14864362802414349</v>
      </c>
      <c r="AC22" s="12">
        <f t="shared" si="14"/>
        <v>85479.447831668615</v>
      </c>
      <c r="AD22" s="12">
        <f t="shared" si="15"/>
        <v>100985.35653263517</v>
      </c>
      <c r="AE22" s="12">
        <f t="shared" si="16"/>
        <v>111498.62305552678</v>
      </c>
      <c r="AF22" s="12">
        <f t="shared" si="17"/>
        <v>76193.383101744301</v>
      </c>
      <c r="AG22" s="12">
        <f t="shared" si="18"/>
        <v>90149.236049675106</v>
      </c>
      <c r="AH22" s="12">
        <f t="shared" si="19"/>
        <v>99610.105686155788</v>
      </c>
    </row>
    <row r="25" spans="1:34" ht="14.45" x14ac:dyDescent="0.3">
      <c r="J25" s="3">
        <v>62974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208</v>
      </c>
      <c r="C29">
        <f t="shared" ref="C29:D29" si="20">ROUNDDOWN(C2*$J$30,0)</f>
        <v>208</v>
      </c>
      <c r="D29">
        <f t="shared" si="20"/>
        <v>208</v>
      </c>
      <c r="E29">
        <f>ROUNDDOWN(B29-0.1*(B29),0)</f>
        <v>187</v>
      </c>
      <c r="F29">
        <f t="shared" ref="F29:G44" si="21">ROUNDDOWN(C29-0.1*(C29),0)</f>
        <v>187</v>
      </c>
      <c r="G29">
        <f t="shared" si="21"/>
        <v>187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275</v>
      </c>
      <c r="C30">
        <f t="shared" si="22"/>
        <v>284</v>
      </c>
      <c r="D30">
        <f t="shared" si="22"/>
        <v>386</v>
      </c>
      <c r="E30">
        <f t="shared" ref="E30:G49" si="23">ROUNDDOWN(B30-0.1*(B30),0)</f>
        <v>247</v>
      </c>
      <c r="F30">
        <f t="shared" si="21"/>
        <v>255</v>
      </c>
      <c r="G30">
        <f t="shared" si="21"/>
        <v>347</v>
      </c>
      <c r="J30" s="3">
        <v>62974</v>
      </c>
      <c r="K30">
        <v>6361</v>
      </c>
    </row>
    <row r="31" spans="1:34" ht="14.45" x14ac:dyDescent="0.3">
      <c r="A31" s="1">
        <v>2020</v>
      </c>
      <c r="B31">
        <f t="shared" si="22"/>
        <v>370</v>
      </c>
      <c r="C31">
        <f t="shared" si="22"/>
        <v>395</v>
      </c>
      <c r="D31">
        <f t="shared" si="22"/>
        <v>737</v>
      </c>
      <c r="E31">
        <f t="shared" si="23"/>
        <v>333</v>
      </c>
      <c r="F31">
        <f t="shared" si="21"/>
        <v>355</v>
      </c>
      <c r="G31">
        <f t="shared" si="21"/>
        <v>663</v>
      </c>
    </row>
    <row r="32" spans="1:34" ht="14.45" x14ac:dyDescent="0.3">
      <c r="A32" s="1">
        <v>2021</v>
      </c>
      <c r="B32">
        <f t="shared" si="22"/>
        <v>502</v>
      </c>
      <c r="C32">
        <f t="shared" si="22"/>
        <v>554</v>
      </c>
      <c r="D32">
        <f t="shared" si="22"/>
        <v>1424</v>
      </c>
      <c r="E32">
        <f t="shared" si="23"/>
        <v>451</v>
      </c>
      <c r="F32">
        <f t="shared" si="21"/>
        <v>498</v>
      </c>
      <c r="G32">
        <f t="shared" si="21"/>
        <v>1281</v>
      </c>
    </row>
    <row r="33" spans="1:30" ht="14.45" x14ac:dyDescent="0.3">
      <c r="A33" s="1">
        <v>2022</v>
      </c>
      <c r="B33">
        <f t="shared" si="22"/>
        <v>685</v>
      </c>
      <c r="C33">
        <f t="shared" si="22"/>
        <v>782</v>
      </c>
      <c r="D33">
        <f t="shared" si="22"/>
        <v>2763</v>
      </c>
      <c r="E33">
        <f t="shared" si="23"/>
        <v>616</v>
      </c>
      <c r="F33">
        <f t="shared" si="21"/>
        <v>703</v>
      </c>
      <c r="G33">
        <f t="shared" si="21"/>
        <v>2486</v>
      </c>
    </row>
    <row r="34" spans="1:30" ht="14.45" x14ac:dyDescent="0.3">
      <c r="A34" s="1">
        <v>2023</v>
      </c>
      <c r="B34">
        <f t="shared" si="22"/>
        <v>936</v>
      </c>
      <c r="C34">
        <f t="shared" si="22"/>
        <v>1106</v>
      </c>
      <c r="D34">
        <f t="shared" si="22"/>
        <v>5323</v>
      </c>
      <c r="E34">
        <f t="shared" si="23"/>
        <v>842</v>
      </c>
      <c r="F34">
        <f t="shared" si="21"/>
        <v>995</v>
      </c>
      <c r="G34">
        <f t="shared" si="21"/>
        <v>4790</v>
      </c>
    </row>
    <row r="35" spans="1:30" ht="14.45" x14ac:dyDescent="0.3">
      <c r="A35" s="1">
        <v>2024</v>
      </c>
      <c r="B35">
        <f t="shared" si="22"/>
        <v>1280</v>
      </c>
      <c r="C35">
        <f t="shared" si="22"/>
        <v>1564</v>
      </c>
      <c r="D35">
        <f t="shared" si="22"/>
        <v>10029</v>
      </c>
      <c r="E35">
        <f t="shared" si="23"/>
        <v>1152</v>
      </c>
      <c r="F35">
        <f t="shared" si="21"/>
        <v>1407</v>
      </c>
      <c r="G35">
        <f t="shared" si="21"/>
        <v>9026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1750</v>
      </c>
      <c r="C36">
        <f t="shared" si="22"/>
        <v>2210</v>
      </c>
      <c r="D36">
        <f t="shared" si="22"/>
        <v>18020</v>
      </c>
      <c r="E36">
        <f t="shared" si="23"/>
        <v>1575</v>
      </c>
      <c r="F36">
        <f t="shared" si="21"/>
        <v>1989</v>
      </c>
      <c r="G36">
        <f t="shared" si="21"/>
        <v>16218</v>
      </c>
    </row>
    <row r="37" spans="1:30" ht="14.45" x14ac:dyDescent="0.3">
      <c r="A37" s="1">
        <v>2026</v>
      </c>
      <c r="B37">
        <f t="shared" si="22"/>
        <v>2387</v>
      </c>
      <c r="C37">
        <f t="shared" si="22"/>
        <v>3113</v>
      </c>
      <c r="D37">
        <f t="shared" si="22"/>
        <v>29614</v>
      </c>
      <c r="E37">
        <f t="shared" si="23"/>
        <v>2148</v>
      </c>
      <c r="F37">
        <f t="shared" si="21"/>
        <v>2801</v>
      </c>
      <c r="G37">
        <f t="shared" si="21"/>
        <v>26652</v>
      </c>
    </row>
    <row r="38" spans="1:30" ht="14.45" x14ac:dyDescent="0.3">
      <c r="A38" s="1">
        <v>2027</v>
      </c>
      <c r="B38">
        <f t="shared" si="22"/>
        <v>3248</v>
      </c>
      <c r="C38">
        <f t="shared" si="22"/>
        <v>4364</v>
      </c>
      <c r="D38">
        <f t="shared" si="22"/>
        <v>42002</v>
      </c>
      <c r="E38">
        <f t="shared" si="23"/>
        <v>2923</v>
      </c>
      <c r="F38">
        <f t="shared" si="21"/>
        <v>3927</v>
      </c>
      <c r="G38">
        <f t="shared" si="21"/>
        <v>37801</v>
      </c>
    </row>
    <row r="39" spans="1:30" ht="14.45" x14ac:dyDescent="0.3">
      <c r="A39" s="1">
        <v>2028</v>
      </c>
      <c r="B39">
        <f t="shared" si="22"/>
        <v>4399</v>
      </c>
      <c r="C39">
        <f t="shared" si="22"/>
        <v>6073</v>
      </c>
      <c r="D39">
        <f t="shared" si="22"/>
        <v>49440</v>
      </c>
      <c r="E39">
        <f t="shared" si="23"/>
        <v>3959</v>
      </c>
      <c r="F39">
        <f t="shared" si="21"/>
        <v>5465</v>
      </c>
      <c r="G39">
        <f t="shared" si="21"/>
        <v>44496</v>
      </c>
    </row>
    <row r="40" spans="1:30" ht="14.45" x14ac:dyDescent="0.3">
      <c r="A40" s="1">
        <v>2029</v>
      </c>
      <c r="B40">
        <f t="shared" si="22"/>
        <v>5921</v>
      </c>
      <c r="C40">
        <f t="shared" si="22"/>
        <v>8366</v>
      </c>
      <c r="D40">
        <f t="shared" si="22"/>
        <v>51034</v>
      </c>
      <c r="E40">
        <f t="shared" si="23"/>
        <v>5328</v>
      </c>
      <c r="F40">
        <f t="shared" si="21"/>
        <v>7529</v>
      </c>
      <c r="G40">
        <f t="shared" si="21"/>
        <v>45930</v>
      </c>
    </row>
    <row r="41" spans="1:30" ht="14.45" x14ac:dyDescent="0.3">
      <c r="A41" s="1">
        <v>2030</v>
      </c>
      <c r="B41">
        <f t="shared" si="22"/>
        <v>7904</v>
      </c>
      <c r="C41">
        <f t="shared" si="22"/>
        <v>11366</v>
      </c>
      <c r="D41">
        <f t="shared" si="22"/>
        <v>51107</v>
      </c>
      <c r="E41">
        <f t="shared" si="23"/>
        <v>7113</v>
      </c>
      <c r="F41">
        <f t="shared" si="21"/>
        <v>10229</v>
      </c>
      <c r="G41">
        <f t="shared" si="21"/>
        <v>45996</v>
      </c>
    </row>
    <row r="42" spans="1:30" ht="14.45" x14ac:dyDescent="0.3">
      <c r="A42" s="1">
        <v>2031</v>
      </c>
      <c r="B42">
        <f t="shared" si="22"/>
        <v>10436</v>
      </c>
      <c r="C42">
        <f t="shared" si="22"/>
        <v>15155</v>
      </c>
      <c r="D42">
        <f t="shared" si="22"/>
        <v>51118</v>
      </c>
      <c r="E42">
        <f t="shared" si="23"/>
        <v>9392</v>
      </c>
      <c r="F42">
        <f t="shared" si="21"/>
        <v>13639</v>
      </c>
      <c r="G42">
        <f t="shared" si="21"/>
        <v>46006</v>
      </c>
    </row>
    <row r="43" spans="1:30" ht="14.45" x14ac:dyDescent="0.3">
      <c r="A43" s="1">
        <v>2032</v>
      </c>
      <c r="B43">
        <f t="shared" si="22"/>
        <v>13583</v>
      </c>
      <c r="C43">
        <f t="shared" si="22"/>
        <v>19727</v>
      </c>
      <c r="D43">
        <f t="shared" si="22"/>
        <v>51125</v>
      </c>
      <c r="E43">
        <f t="shared" si="23"/>
        <v>12224</v>
      </c>
      <c r="F43">
        <f t="shared" si="21"/>
        <v>17754</v>
      </c>
      <c r="G43">
        <f t="shared" si="21"/>
        <v>46012</v>
      </c>
    </row>
    <row r="44" spans="1:30" ht="14.45" x14ac:dyDescent="0.3">
      <c r="A44" s="1">
        <v>2033</v>
      </c>
      <c r="B44">
        <f t="shared" si="22"/>
        <v>17363</v>
      </c>
      <c r="C44">
        <f t="shared" si="22"/>
        <v>24922</v>
      </c>
      <c r="D44">
        <f t="shared" si="22"/>
        <v>51129</v>
      </c>
      <c r="E44">
        <f t="shared" si="23"/>
        <v>15626</v>
      </c>
      <c r="F44">
        <f t="shared" si="21"/>
        <v>22429</v>
      </c>
      <c r="G44">
        <f t="shared" si="21"/>
        <v>46016</v>
      </c>
    </row>
    <row r="45" spans="1:30" x14ac:dyDescent="0.25">
      <c r="A45" s="1">
        <v>2034</v>
      </c>
      <c r="B45">
        <f t="shared" si="22"/>
        <v>21709</v>
      </c>
      <c r="C45">
        <f t="shared" si="22"/>
        <v>30401</v>
      </c>
      <c r="D45">
        <f t="shared" si="22"/>
        <v>51131</v>
      </c>
      <c r="E45">
        <f t="shared" si="23"/>
        <v>19538</v>
      </c>
      <c r="F45">
        <f t="shared" si="23"/>
        <v>27360</v>
      </c>
      <c r="G45">
        <f t="shared" si="23"/>
        <v>46017</v>
      </c>
    </row>
    <row r="46" spans="1:30" x14ac:dyDescent="0.25">
      <c r="A46" s="1">
        <v>2035</v>
      </c>
      <c r="B46">
        <f t="shared" si="22"/>
        <v>26443</v>
      </c>
      <c r="C46">
        <f t="shared" si="22"/>
        <v>35687</v>
      </c>
      <c r="D46">
        <f t="shared" si="22"/>
        <v>51132</v>
      </c>
      <c r="E46">
        <f t="shared" si="23"/>
        <v>23798</v>
      </c>
      <c r="F46">
        <f t="shared" si="23"/>
        <v>32118</v>
      </c>
      <c r="G46">
        <f t="shared" si="23"/>
        <v>46018</v>
      </c>
    </row>
    <row r="47" spans="1:30" x14ac:dyDescent="0.25">
      <c r="A47" s="1">
        <v>2036</v>
      </c>
      <c r="B47">
        <f t="shared" si="22"/>
        <v>31282</v>
      </c>
      <c r="C47">
        <f t="shared" si="22"/>
        <v>40310</v>
      </c>
      <c r="D47">
        <f t="shared" si="22"/>
        <v>51133</v>
      </c>
      <c r="E47">
        <f t="shared" si="23"/>
        <v>28153</v>
      </c>
      <c r="F47">
        <f t="shared" si="23"/>
        <v>36279</v>
      </c>
      <c r="G47">
        <f t="shared" si="23"/>
        <v>46019</v>
      </c>
    </row>
    <row r="48" spans="1:30" x14ac:dyDescent="0.25">
      <c r="A48" s="1">
        <v>2037</v>
      </c>
      <c r="B48">
        <f t="shared" si="22"/>
        <v>35884</v>
      </c>
      <c r="C48">
        <f t="shared" si="22"/>
        <v>43969</v>
      </c>
      <c r="D48">
        <f t="shared" si="22"/>
        <v>51134</v>
      </c>
      <c r="E48">
        <f t="shared" si="23"/>
        <v>32295</v>
      </c>
      <c r="F48">
        <f t="shared" si="23"/>
        <v>39572</v>
      </c>
      <c r="G48">
        <f t="shared" si="23"/>
        <v>46020</v>
      </c>
    </row>
    <row r="49" spans="1:7" x14ac:dyDescent="0.25">
      <c r="A49" s="1">
        <v>2038</v>
      </c>
      <c r="B49">
        <f t="shared" si="22"/>
        <v>39940</v>
      </c>
      <c r="C49">
        <f t="shared" si="22"/>
        <v>46611</v>
      </c>
      <c r="D49">
        <f t="shared" si="22"/>
        <v>51134</v>
      </c>
      <c r="E49">
        <f t="shared" si="23"/>
        <v>35946</v>
      </c>
      <c r="F49">
        <f t="shared" si="23"/>
        <v>41949</v>
      </c>
      <c r="G49">
        <f t="shared" si="23"/>
        <v>46020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21</v>
      </c>
      <c r="C54">
        <f t="shared" ref="C54:D54" si="24">ROUNDDOWN(C2*$K$30,0)</f>
        <v>21</v>
      </c>
      <c r="D54">
        <f t="shared" si="24"/>
        <v>21</v>
      </c>
      <c r="E54">
        <f>ROUNDDOWN(B54-0.1*B54,0)</f>
        <v>18</v>
      </c>
      <c r="F54">
        <f t="shared" ref="F54:G69" si="25">ROUNDDOWN(C54-0.1*C54,0)</f>
        <v>18</v>
      </c>
      <c r="G54">
        <f t="shared" si="25"/>
        <v>18</v>
      </c>
    </row>
    <row r="55" spans="1:7" x14ac:dyDescent="0.25">
      <c r="A55" s="1">
        <v>2019</v>
      </c>
      <c r="B55">
        <f t="shared" ref="B55:D74" si="26">ROUNDDOWN(B3*$K$30,0)</f>
        <v>27</v>
      </c>
      <c r="C55">
        <f t="shared" si="26"/>
        <v>28</v>
      </c>
      <c r="D55">
        <f t="shared" si="26"/>
        <v>39</v>
      </c>
      <c r="E55">
        <f t="shared" ref="E55:G74" si="27">ROUNDDOWN(B55-0.1*B55,0)</f>
        <v>24</v>
      </c>
      <c r="F55">
        <f t="shared" si="25"/>
        <v>25</v>
      </c>
      <c r="G55">
        <f t="shared" si="25"/>
        <v>35</v>
      </c>
    </row>
    <row r="56" spans="1:7" x14ac:dyDescent="0.25">
      <c r="A56" s="1">
        <v>2020</v>
      </c>
      <c r="B56">
        <f t="shared" si="26"/>
        <v>37</v>
      </c>
      <c r="C56">
        <f t="shared" si="26"/>
        <v>39</v>
      </c>
      <c r="D56">
        <f t="shared" si="26"/>
        <v>74</v>
      </c>
      <c r="E56">
        <f t="shared" si="27"/>
        <v>33</v>
      </c>
      <c r="F56">
        <f t="shared" si="25"/>
        <v>35</v>
      </c>
      <c r="G56">
        <f t="shared" si="25"/>
        <v>66</v>
      </c>
    </row>
    <row r="57" spans="1:7" x14ac:dyDescent="0.25">
      <c r="A57" s="1">
        <v>2021</v>
      </c>
      <c r="B57">
        <f t="shared" si="26"/>
        <v>50</v>
      </c>
      <c r="C57">
        <f t="shared" si="26"/>
        <v>56</v>
      </c>
      <c r="D57">
        <f t="shared" si="26"/>
        <v>143</v>
      </c>
      <c r="E57">
        <f t="shared" si="27"/>
        <v>45</v>
      </c>
      <c r="F57">
        <f t="shared" si="25"/>
        <v>50</v>
      </c>
      <c r="G57">
        <f t="shared" si="25"/>
        <v>128</v>
      </c>
    </row>
    <row r="58" spans="1:7" x14ac:dyDescent="0.25">
      <c r="A58" s="1">
        <v>2022</v>
      </c>
      <c r="B58">
        <f t="shared" si="26"/>
        <v>69</v>
      </c>
      <c r="C58">
        <f t="shared" si="26"/>
        <v>79</v>
      </c>
      <c r="D58">
        <f t="shared" si="26"/>
        <v>279</v>
      </c>
      <c r="E58">
        <f t="shared" si="27"/>
        <v>62</v>
      </c>
      <c r="F58">
        <f t="shared" si="25"/>
        <v>71</v>
      </c>
      <c r="G58">
        <f t="shared" si="25"/>
        <v>251</v>
      </c>
    </row>
    <row r="59" spans="1:7" x14ac:dyDescent="0.25">
      <c r="A59" s="1">
        <v>2023</v>
      </c>
      <c r="B59">
        <f t="shared" si="26"/>
        <v>94</v>
      </c>
      <c r="C59">
        <f t="shared" si="26"/>
        <v>111</v>
      </c>
      <c r="D59">
        <f t="shared" si="26"/>
        <v>537</v>
      </c>
      <c r="E59">
        <f t="shared" si="27"/>
        <v>84</v>
      </c>
      <c r="F59">
        <f t="shared" si="25"/>
        <v>99</v>
      </c>
      <c r="G59">
        <f t="shared" si="25"/>
        <v>483</v>
      </c>
    </row>
    <row r="60" spans="1:7" x14ac:dyDescent="0.25">
      <c r="A60" s="1">
        <v>2024</v>
      </c>
      <c r="B60">
        <f t="shared" si="26"/>
        <v>129</v>
      </c>
      <c r="C60">
        <f t="shared" si="26"/>
        <v>158</v>
      </c>
      <c r="D60">
        <f t="shared" si="26"/>
        <v>1013</v>
      </c>
      <c r="E60">
        <f t="shared" si="27"/>
        <v>116</v>
      </c>
      <c r="F60">
        <f t="shared" si="25"/>
        <v>142</v>
      </c>
      <c r="G60">
        <f t="shared" si="25"/>
        <v>911</v>
      </c>
    </row>
    <row r="61" spans="1:7" x14ac:dyDescent="0.25">
      <c r="A61" s="1">
        <v>2025</v>
      </c>
      <c r="B61">
        <f t="shared" si="26"/>
        <v>176</v>
      </c>
      <c r="C61">
        <f t="shared" si="26"/>
        <v>223</v>
      </c>
      <c r="D61">
        <f t="shared" si="26"/>
        <v>1820</v>
      </c>
      <c r="E61">
        <f t="shared" si="27"/>
        <v>158</v>
      </c>
      <c r="F61">
        <f t="shared" si="25"/>
        <v>200</v>
      </c>
      <c r="G61">
        <f t="shared" si="25"/>
        <v>1638</v>
      </c>
    </row>
    <row r="62" spans="1:7" x14ac:dyDescent="0.25">
      <c r="A62" s="1">
        <v>2026</v>
      </c>
      <c r="B62">
        <f t="shared" si="26"/>
        <v>241</v>
      </c>
      <c r="C62">
        <f t="shared" si="26"/>
        <v>314</v>
      </c>
      <c r="D62">
        <f t="shared" si="26"/>
        <v>2991</v>
      </c>
      <c r="E62">
        <f t="shared" si="27"/>
        <v>216</v>
      </c>
      <c r="F62">
        <f t="shared" si="25"/>
        <v>282</v>
      </c>
      <c r="G62">
        <f t="shared" si="25"/>
        <v>2691</v>
      </c>
    </row>
    <row r="63" spans="1:7" x14ac:dyDescent="0.25">
      <c r="A63" s="1">
        <v>2027</v>
      </c>
      <c r="B63">
        <f t="shared" si="26"/>
        <v>328</v>
      </c>
      <c r="C63">
        <f t="shared" si="26"/>
        <v>440</v>
      </c>
      <c r="D63">
        <f t="shared" si="26"/>
        <v>4242</v>
      </c>
      <c r="E63">
        <f t="shared" si="27"/>
        <v>295</v>
      </c>
      <c r="F63">
        <f t="shared" si="25"/>
        <v>396</v>
      </c>
      <c r="G63">
        <f t="shared" si="25"/>
        <v>3817</v>
      </c>
    </row>
    <row r="64" spans="1:7" x14ac:dyDescent="0.25">
      <c r="A64" s="1">
        <v>2028</v>
      </c>
      <c r="B64">
        <f t="shared" si="26"/>
        <v>444</v>
      </c>
      <c r="C64">
        <f t="shared" si="26"/>
        <v>613</v>
      </c>
      <c r="D64">
        <f t="shared" si="26"/>
        <v>4993</v>
      </c>
      <c r="E64">
        <f t="shared" si="27"/>
        <v>399</v>
      </c>
      <c r="F64">
        <f t="shared" si="25"/>
        <v>551</v>
      </c>
      <c r="G64">
        <f t="shared" si="25"/>
        <v>4493</v>
      </c>
    </row>
    <row r="65" spans="1:7" x14ac:dyDescent="0.25">
      <c r="A65" s="1">
        <v>2029</v>
      </c>
      <c r="B65">
        <f t="shared" si="26"/>
        <v>598</v>
      </c>
      <c r="C65">
        <f t="shared" si="26"/>
        <v>845</v>
      </c>
      <c r="D65">
        <f t="shared" si="26"/>
        <v>5154</v>
      </c>
      <c r="E65">
        <f t="shared" si="27"/>
        <v>538</v>
      </c>
      <c r="F65">
        <f t="shared" si="25"/>
        <v>760</v>
      </c>
      <c r="G65">
        <f t="shared" si="25"/>
        <v>4638</v>
      </c>
    </row>
    <row r="66" spans="1:7" x14ac:dyDescent="0.25">
      <c r="A66" s="1">
        <v>2030</v>
      </c>
      <c r="B66">
        <f t="shared" si="26"/>
        <v>798</v>
      </c>
      <c r="C66">
        <f t="shared" si="26"/>
        <v>1148</v>
      </c>
      <c r="D66">
        <f t="shared" si="26"/>
        <v>5162</v>
      </c>
      <c r="E66">
        <f t="shared" si="27"/>
        <v>718</v>
      </c>
      <c r="F66">
        <f t="shared" si="25"/>
        <v>1033</v>
      </c>
      <c r="G66">
        <f t="shared" si="25"/>
        <v>4645</v>
      </c>
    </row>
    <row r="67" spans="1:7" x14ac:dyDescent="0.25">
      <c r="A67" s="1">
        <v>2031</v>
      </c>
      <c r="B67">
        <f t="shared" si="26"/>
        <v>1054</v>
      </c>
      <c r="C67">
        <f t="shared" si="26"/>
        <v>1530</v>
      </c>
      <c r="D67">
        <f t="shared" si="26"/>
        <v>5163</v>
      </c>
      <c r="E67">
        <f t="shared" si="27"/>
        <v>948</v>
      </c>
      <c r="F67">
        <f t="shared" si="25"/>
        <v>1377</v>
      </c>
      <c r="G67">
        <f t="shared" si="25"/>
        <v>4646</v>
      </c>
    </row>
    <row r="68" spans="1:7" x14ac:dyDescent="0.25">
      <c r="A68" s="1">
        <v>2032</v>
      </c>
      <c r="B68">
        <f t="shared" si="26"/>
        <v>1372</v>
      </c>
      <c r="C68">
        <f t="shared" si="26"/>
        <v>1992</v>
      </c>
      <c r="D68">
        <f t="shared" si="26"/>
        <v>5164</v>
      </c>
      <c r="E68">
        <f t="shared" si="27"/>
        <v>1234</v>
      </c>
      <c r="F68">
        <f t="shared" si="25"/>
        <v>1792</v>
      </c>
      <c r="G68">
        <f t="shared" si="25"/>
        <v>4647</v>
      </c>
    </row>
    <row r="69" spans="1:7" x14ac:dyDescent="0.25">
      <c r="A69" s="1">
        <v>2033</v>
      </c>
      <c r="B69">
        <f t="shared" si="26"/>
        <v>1753</v>
      </c>
      <c r="C69">
        <f t="shared" si="26"/>
        <v>2517</v>
      </c>
      <c r="D69">
        <f t="shared" si="26"/>
        <v>5164</v>
      </c>
      <c r="E69">
        <f t="shared" si="27"/>
        <v>1577</v>
      </c>
      <c r="F69">
        <f t="shared" si="25"/>
        <v>2265</v>
      </c>
      <c r="G69">
        <f t="shared" si="25"/>
        <v>4647</v>
      </c>
    </row>
    <row r="70" spans="1:7" x14ac:dyDescent="0.25">
      <c r="A70" s="1">
        <v>2034</v>
      </c>
      <c r="B70">
        <f t="shared" si="26"/>
        <v>2192</v>
      </c>
      <c r="C70">
        <f t="shared" si="26"/>
        <v>3070</v>
      </c>
      <c r="D70">
        <f t="shared" si="26"/>
        <v>5164</v>
      </c>
      <c r="E70">
        <f t="shared" si="27"/>
        <v>1972</v>
      </c>
      <c r="F70">
        <f t="shared" si="27"/>
        <v>2763</v>
      </c>
      <c r="G70">
        <f t="shared" si="27"/>
        <v>4647</v>
      </c>
    </row>
    <row r="71" spans="1:7" x14ac:dyDescent="0.25">
      <c r="A71" s="1">
        <v>2035</v>
      </c>
      <c r="B71">
        <f t="shared" si="26"/>
        <v>2671</v>
      </c>
      <c r="C71">
        <f t="shared" si="26"/>
        <v>3604</v>
      </c>
      <c r="D71">
        <f t="shared" si="26"/>
        <v>5164</v>
      </c>
      <c r="E71">
        <f t="shared" si="27"/>
        <v>2403</v>
      </c>
      <c r="F71">
        <f t="shared" si="27"/>
        <v>3243</v>
      </c>
      <c r="G71">
        <f t="shared" si="27"/>
        <v>4647</v>
      </c>
    </row>
    <row r="72" spans="1:7" x14ac:dyDescent="0.25">
      <c r="A72" s="1">
        <v>2036</v>
      </c>
      <c r="B72">
        <f t="shared" si="26"/>
        <v>3159</v>
      </c>
      <c r="C72">
        <f t="shared" si="26"/>
        <v>4071</v>
      </c>
      <c r="D72">
        <f t="shared" si="26"/>
        <v>5165</v>
      </c>
      <c r="E72">
        <f t="shared" si="27"/>
        <v>2843</v>
      </c>
      <c r="F72">
        <f t="shared" si="27"/>
        <v>3663</v>
      </c>
      <c r="G72">
        <f t="shared" si="27"/>
        <v>4648</v>
      </c>
    </row>
    <row r="73" spans="1:7" x14ac:dyDescent="0.25">
      <c r="A73" s="1">
        <v>2037</v>
      </c>
      <c r="B73">
        <f t="shared" si="26"/>
        <v>3624</v>
      </c>
      <c r="C73">
        <f t="shared" si="26"/>
        <v>4441</v>
      </c>
      <c r="D73">
        <f t="shared" si="26"/>
        <v>5165</v>
      </c>
      <c r="E73">
        <f t="shared" si="27"/>
        <v>3261</v>
      </c>
      <c r="F73">
        <f t="shared" si="27"/>
        <v>3996</v>
      </c>
      <c r="G73">
        <f t="shared" si="27"/>
        <v>4648</v>
      </c>
    </row>
    <row r="74" spans="1:7" x14ac:dyDescent="0.25">
      <c r="A74" s="1">
        <v>2038</v>
      </c>
      <c r="B74">
        <f t="shared" si="26"/>
        <v>4034</v>
      </c>
      <c r="C74">
        <f t="shared" si="26"/>
        <v>4708</v>
      </c>
      <c r="D74">
        <f t="shared" si="26"/>
        <v>5165</v>
      </c>
      <c r="E74">
        <f t="shared" si="27"/>
        <v>3630</v>
      </c>
      <c r="F74">
        <f t="shared" si="27"/>
        <v>4237</v>
      </c>
      <c r="G74">
        <f t="shared" si="27"/>
        <v>4648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2018-08-28T10:53:31Z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