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45" windowWidth="15105" windowHeight="7905"/>
  </bookViews>
  <sheets>
    <sheet name="CAPEX" sheetId="1" r:id="rId1"/>
    <sheet name="OPEX" sheetId="2" r:id="rId2"/>
    <sheet name="Revenue" sheetId="3" r:id="rId3"/>
    <sheet name="MIG_MATRIX" sheetId="11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</sheets>
  <calcPr calcId="145621"/>
</workbook>
</file>

<file path=xl/calcChain.xml><?xml version="1.0" encoding="utf-8"?>
<calcChain xmlns="http://schemas.openxmlformats.org/spreadsheetml/2006/main">
  <c r="V2" i="1" l="1"/>
  <c r="M55" i="1" l="1"/>
  <c r="M56" i="1"/>
  <c r="M59" i="1"/>
  <c r="M60" i="1"/>
  <c r="M61" i="1"/>
  <c r="M62" i="1"/>
  <c r="M63" i="1"/>
  <c r="M65" i="1"/>
  <c r="M66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M54" i="1"/>
  <c r="L54" i="1"/>
  <c r="Q6" i="1" l="1"/>
  <c r="M57" i="1" s="1"/>
  <c r="Q11" i="1"/>
  <c r="Q7" i="1"/>
  <c r="M58" i="1" s="1"/>
  <c r="M64" i="1" l="1"/>
  <c r="B11" i="1" l="1"/>
  <c r="B7" i="1"/>
  <c r="B6" i="1"/>
  <c r="B12" i="1"/>
  <c r="B10" i="1"/>
  <c r="B9" i="1"/>
  <c r="B8" i="1"/>
  <c r="B5" i="1"/>
  <c r="B4" i="1"/>
  <c r="B3" i="1"/>
  <c r="P27" i="1" l="1"/>
  <c r="I2" i="11"/>
  <c r="G4" i="1"/>
  <c r="H4" i="1"/>
  <c r="G7" i="1"/>
  <c r="H7" i="1"/>
  <c r="G3" i="1"/>
  <c r="H3" i="1"/>
  <c r="I6" i="3"/>
  <c r="G6" i="1"/>
  <c r="H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 s="1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 s="1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F47" i="3" s="1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E43" i="3" s="1"/>
  <c r="B44" i="3"/>
  <c r="E44" i="3"/>
  <c r="B45" i="3"/>
  <c r="E45" i="3" s="1"/>
  <c r="B46" i="3"/>
  <c r="E46" i="3" s="1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W7" i="1" l="1"/>
  <c r="G2" i="11" s="1"/>
  <c r="W5" i="1"/>
  <c r="E2" i="11" s="1"/>
  <c r="W10" i="1"/>
  <c r="L2" i="11" s="1"/>
  <c r="M12" i="11" s="1"/>
  <c r="W12" i="1"/>
  <c r="N2" i="11" s="1"/>
  <c r="W4" i="1"/>
  <c r="D2" i="11" s="1"/>
  <c r="W3" i="1"/>
  <c r="C2" i="11" s="1"/>
  <c r="W8" i="1"/>
  <c r="H2" i="11" s="1"/>
  <c r="W9" i="1"/>
  <c r="K2" i="11" s="1"/>
  <c r="W6" i="1"/>
  <c r="W11" i="1"/>
  <c r="M2" i="11" s="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O2" i="11"/>
  <c r="F2" i="11"/>
  <c r="J2" i="11"/>
  <c r="M15" i="11" l="1"/>
  <c r="M14" i="11"/>
  <c r="N11" i="11"/>
  <c r="H3" i="11"/>
  <c r="E3" i="11"/>
  <c r="F5" i="11"/>
  <c r="F10" i="11"/>
  <c r="J5" i="11"/>
  <c r="G4" i="11"/>
  <c r="G9" i="11"/>
  <c r="O11" i="11"/>
  <c r="O12" i="11"/>
  <c r="D3" i="11"/>
  <c r="I3" i="11" s="1"/>
  <c r="G3" i="11"/>
  <c r="I4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<sst xmlns="http://schemas.openxmlformats.org/spreadsheetml/2006/main" count="415" uniqueCount="80">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</sst>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9" fillId="6" borderId="0" applyNumberFormat="0" applyBorder="0" applyAlignment="0" applyProtection="0"/>
  </cellStyleXfs>
  <cellXfs count="17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0" fillId="0" borderId="0" xfId="0"/>
    <xf numFmtId="0" fontId="8" fillId="0" borderId="5" xfId="0" applyFont="1" applyBorder="1"/>
    <xf numFmtId="0" fontId="8" fillId="5" borderId="6" xfId="0" applyFont="1" applyFill="1" applyBorder="1"/>
    <xf numFmtId="0" fontId="8" fillId="0" borderId="7" xfId="0" applyFont="1" applyBorder="1"/>
    <xf numFmtId="0" fontId="9" fillId="6" borderId="4" xfId="7" applyBorder="1"/>
    <xf numFmtId="0" fontId="9" fillId="6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Residential Scenario: Ottobrunn 7 sq.</a:t>
            </a:r>
            <a:r>
              <a:rPr lang="de-DE" baseline="0"/>
              <a:t> km.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CAPEX!$R$3:$R$12</c:f>
              <c:numCache>
                <c:formatCode>General</c:formatCode>
                <c:ptCount val="10"/>
                <c:pt idx="0">
                  <c:v>130624.27288573209</c:v>
                </c:pt>
                <c:pt idx="1">
                  <c:v>130624.27288573209</c:v>
                </c:pt>
                <c:pt idx="2">
                  <c:v>96863.039824774663</c:v>
                </c:pt>
                <c:pt idx="3">
                  <c:v>96863.039824774663</c:v>
                </c:pt>
                <c:pt idx="4">
                  <c:v>130624.27288573209</c:v>
                </c:pt>
                <c:pt idx="5">
                  <c:v>130624.27288573209</c:v>
                </c:pt>
                <c:pt idx="6">
                  <c:v>108981.84036844285</c:v>
                </c:pt>
                <c:pt idx="7">
                  <c:v>109173.28887744647</c:v>
                </c:pt>
                <c:pt idx="8">
                  <c:v>109173.28887744647</c:v>
                </c:pt>
                <c:pt idx="9">
                  <c:v>108981.84036844285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CAPEX!$S$3:$S$12</c:f>
              <c:numCache>
                <c:formatCode>General</c:formatCode>
                <c:ptCount val="10"/>
                <c:pt idx="0">
                  <c:v>15.17577811122734</c:v>
                </c:pt>
                <c:pt idx="1">
                  <c:v>24.00264110015074</c:v>
                </c:pt>
                <c:pt idx="2">
                  <c:v>27.742685586958398</c:v>
                </c:pt>
                <c:pt idx="3">
                  <c:v>31.3026855869584</c:v>
                </c:pt>
                <c:pt idx="4">
                  <c:v>27.562641100150739</c:v>
                </c:pt>
                <c:pt idx="5">
                  <c:v>15.17577811122734</c:v>
                </c:pt>
                <c:pt idx="6">
                  <c:v>26.109697072632372</c:v>
                </c:pt>
                <c:pt idx="7">
                  <c:v>32.359147211582574</c:v>
                </c:pt>
                <c:pt idx="8">
                  <c:v>35.919147211582576</c:v>
                </c:pt>
                <c:pt idx="9">
                  <c:v>26.109697072632372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CAPEX!$T$3:$T$12</c:f>
              <c:numCache>
                <c:formatCode>General</c:formatCode>
                <c:ptCount val="10"/>
                <c:pt idx="0">
                  <c:v>1130.8222222222221</c:v>
                </c:pt>
                <c:pt idx="1">
                  <c:v>2489.7777777777778</c:v>
                </c:pt>
                <c:pt idx="2">
                  <c:v>8827.3244444444445</c:v>
                </c:pt>
                <c:pt idx="3">
                  <c:v>10081.84888888889</c:v>
                </c:pt>
                <c:pt idx="4">
                  <c:v>4779.5555555555557</c:v>
                </c:pt>
                <c:pt idx="5">
                  <c:v>10067.288888888888</c:v>
                </c:pt>
                <c:pt idx="6">
                  <c:v>6569.3</c:v>
                </c:pt>
                <c:pt idx="7">
                  <c:v>3737.9666666666667</c:v>
                </c:pt>
                <c:pt idx="8">
                  <c:v>7076.4666666666662</c:v>
                </c:pt>
                <c:pt idx="9">
                  <c:v>4765.5555555555566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CAPEX!$A$3:$A$12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CAPEX!$U$3:$U$12</c:f>
              <c:numCache>
                <c:formatCode>General</c:formatCode>
                <c:ptCount val="10"/>
                <c:pt idx="0">
                  <c:v>133116.6</c:v>
                </c:pt>
                <c:pt idx="1">
                  <c:v>20632.8</c:v>
                </c:pt>
                <c:pt idx="2">
                  <c:v>21378</c:v>
                </c:pt>
                <c:pt idx="3">
                  <c:v>48078</c:v>
                </c:pt>
                <c:pt idx="4">
                  <c:v>31475.599999999999</c:v>
                </c:pt>
                <c:pt idx="5">
                  <c:v>213796</c:v>
                </c:pt>
                <c:pt idx="6">
                  <c:v>24696.3</c:v>
                </c:pt>
                <c:pt idx="7">
                  <c:v>18387.666666666668</c:v>
                </c:pt>
                <c:pt idx="8">
                  <c:v>54183.866666666661</c:v>
                </c:pt>
                <c:pt idx="9">
                  <c:v>78618.8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10912"/>
        <c:axId val="203989568"/>
      </c:barChart>
      <c:catAx>
        <c:axId val="20471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3989568"/>
        <c:crosses val="autoZero"/>
        <c:auto val="1"/>
        <c:lblAlgn val="ctr"/>
        <c:lblOffset val="100"/>
        <c:noMultiLvlLbl val="0"/>
      </c:catAx>
      <c:valAx>
        <c:axId val="20398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1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CAPEX!$R$12:$U$12</c:f>
              <c:numCache>
                <c:formatCode>General</c:formatCode>
                <c:ptCount val="4"/>
                <c:pt idx="0">
                  <c:v>108981.84036844285</c:v>
                </c:pt>
                <c:pt idx="1">
                  <c:v>26.109697072632372</c:v>
                </c:pt>
                <c:pt idx="2">
                  <c:v>4765.5555555555566</c:v>
                </c:pt>
                <c:pt idx="3">
                  <c:v>78618.8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OPEX!$A$2:$A$12</c:f>
              <c:strCache>
                <c:ptCount val="11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FTTC_Hybridpon_25</c:v>
                </c:pt>
                <c:pt idx="8">
                  <c:v>FTTB_Hybridpon_50</c:v>
                </c:pt>
                <c:pt idx="9">
                  <c:v>FTTH_Hybridpon_100</c:v>
                </c:pt>
                <c:pt idx="10">
                  <c:v>FTTC_Hybridpon_100</c:v>
                </c:pt>
              </c:strCache>
            </c:strRef>
          </c:cat>
          <c:val>
            <c:numRef>
              <c:f>OPEX!$B$2:$B$12</c:f>
              <c:numCache>
                <c:formatCode>General</c:formatCode>
                <c:ptCount val="11"/>
                <c:pt idx="0">
                  <c:v>0.25</c:v>
                </c:pt>
                <c:pt idx="1">
                  <c:v>0.76855170308376652</c:v>
                </c:pt>
                <c:pt idx="2">
                  <c:v>0.44544904305263072</c:v>
                </c:pt>
                <c:pt idx="3">
                  <c:v>1.1211902897918984</c:v>
                </c:pt>
                <c:pt idx="4">
                  <c:v>1.2122501567339159</c:v>
                </c:pt>
                <c:pt idx="5">
                  <c:v>0.81427403895154893</c:v>
                </c:pt>
                <c:pt idx="6">
                  <c:v>2.0654335322383339</c:v>
                </c:pt>
                <c:pt idx="7">
                  <c:v>1.0663002808934074</c:v>
                </c:pt>
                <c:pt idx="8">
                  <c:v>0.46275362358697381</c:v>
                </c:pt>
                <c:pt idx="9">
                  <c:v>0.85974572698332008</c:v>
                </c:pt>
                <c:pt idx="10">
                  <c:v>1.2528910599625098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9616"/>
        <c:axId val="203994176"/>
      </c:barChart>
      <c:catAx>
        <c:axId val="2063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94176"/>
        <c:crosses val="autoZero"/>
        <c:auto val="1"/>
        <c:lblAlgn val="ctr"/>
        <c:lblOffset val="100"/>
        <c:noMultiLvlLbl val="0"/>
      </c:catAx>
      <c:valAx>
        <c:axId val="20399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OPEX!$A$2:$A$12</c:f>
              <c:strCache>
                <c:ptCount val="11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FTTC_Hybridpon_25</c:v>
                </c:pt>
                <c:pt idx="8">
                  <c:v>FTTB_Hybridpon_50</c:v>
                </c:pt>
                <c:pt idx="9">
                  <c:v>FTTH_Hybridpon_100</c:v>
                </c:pt>
                <c:pt idx="10">
                  <c:v>FTTC_Hybridpon_100</c:v>
                </c:pt>
              </c:strCache>
            </c:strRef>
          </c:cat>
          <c:val>
            <c:numRef>
              <c:f>OPEX!$C$2:$C$12</c:f>
              <c:numCache>
                <c:formatCode>General</c:formatCode>
                <c:ptCount val="11"/>
                <c:pt idx="0">
                  <c:v>1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7.2</c:v>
                </c:pt>
                <c:pt idx="8">
                  <c:v>9.6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22176"/>
        <c:axId val="203996480"/>
      </c:barChart>
      <c:catAx>
        <c:axId val="2063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3996480"/>
        <c:crosses val="autoZero"/>
        <c:auto val="1"/>
        <c:lblAlgn val="ctr"/>
        <c:lblOffset val="100"/>
        <c:noMultiLvlLbl val="0"/>
      </c:catAx>
      <c:valAx>
        <c:axId val="20399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2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28128"/>
        <c:axId val="203995904"/>
      </c:barChart>
      <c:catAx>
        <c:axId val="1677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95904"/>
        <c:crosses val="autoZero"/>
        <c:auto val="1"/>
        <c:lblAlgn val="ctr"/>
        <c:lblOffset val="100"/>
        <c:noMultiLvlLbl val="0"/>
      </c:catAx>
      <c:valAx>
        <c:axId val="2039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21</xdr:row>
      <xdr:rowOff>161925</xdr:rowOff>
    </xdr:from>
    <xdr:to>
      <xdr:col>14</xdr:col>
      <xdr:colOff>57150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0</xdr:row>
      <xdr:rowOff>0</xdr:rowOff>
    </xdr:from>
    <xdr:to>
      <xdr:col>29</xdr:col>
      <xdr:colOff>476249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26</xdr:row>
      <xdr:rowOff>95250</xdr:rowOff>
    </xdr:from>
    <xdr:to>
      <xdr:col>21</xdr:col>
      <xdr:colOff>66674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8"/>
  <sheetViews>
    <sheetView tabSelected="1" topLeftCell="F1" workbookViewId="0">
      <selection activeCell="V2" sqref="V2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f>AVERAGE(V3:V12)</f>
        <v>120284.85555555555</v>
      </c>
      <c r="W2" s="10">
        <v>120284.85555555555</v>
      </c>
    </row>
    <row r="3" spans="1:23" s="16" customFormat="1" x14ac:dyDescent="0.25">
      <c r="A3" s="15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23544.337893764401</v>
      </c>
      <c r="M3" s="8">
        <v>40907.1423832</v>
      </c>
      <c r="N3" s="8">
        <v>80052.897226756104</v>
      </c>
      <c r="O3" s="8">
        <v>69279.240036725503</v>
      </c>
      <c r="P3" s="8">
        <v>65896.386764711395</v>
      </c>
      <c r="Q3" s="8">
        <v>623613.27875993005</v>
      </c>
      <c r="R3" s="9">
        <v>130624.27288573209</v>
      </c>
      <c r="S3" s="9">
        <v>15.17577811122734</v>
      </c>
      <c r="T3" s="9">
        <v>1130.8222222222221</v>
      </c>
      <c r="U3" s="9">
        <v>133116.6</v>
      </c>
      <c r="V3" s="9">
        <v>161610.48888888888</v>
      </c>
      <c r="W3" s="10">
        <f>R3+S3+T3+U3</f>
        <v>264886.87088606553</v>
      </c>
    </row>
    <row r="4" spans="1:23" s="16" customFormat="1" x14ac:dyDescent="0.25">
      <c r="A4" s="15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23544.337893764401</v>
      </c>
      <c r="M4" s="8">
        <v>40907.1423832</v>
      </c>
      <c r="N4" s="8">
        <v>80052.897226756104</v>
      </c>
      <c r="O4" s="8">
        <v>69279.240036725503</v>
      </c>
      <c r="P4" s="8">
        <v>65896.386764711395</v>
      </c>
      <c r="Q4" s="8">
        <v>1064956.4282060999</v>
      </c>
      <c r="R4" s="9">
        <v>130624.27288573209</v>
      </c>
      <c r="S4" s="9">
        <v>24.00264110015074</v>
      </c>
      <c r="T4" s="9">
        <v>2489.7777777777778</v>
      </c>
      <c r="U4" s="9">
        <v>20632.8</v>
      </c>
      <c r="V4" s="9">
        <v>70156.133333333331</v>
      </c>
      <c r="W4" s="10">
        <f t="shared" ref="W4:W8" si="0">R4+S4+T4+U4</f>
        <v>153770.85330461001</v>
      </c>
    </row>
    <row r="5" spans="1:23" s="16" customFormat="1" x14ac:dyDescent="0.25">
      <c r="A5" s="15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34268.107989845303</v>
      </c>
      <c r="M5" s="8">
        <v>0</v>
      </c>
      <c r="N5" s="8">
        <v>80113.3683234903</v>
      </c>
      <c r="O5" s="8">
        <v>170513.29465726999</v>
      </c>
      <c r="P5" s="8">
        <v>0</v>
      </c>
      <c r="Q5" s="8">
        <v>1216620.9846906499</v>
      </c>
      <c r="R5" s="9">
        <v>96863.039824774663</v>
      </c>
      <c r="S5" s="9">
        <v>27.742685586958398</v>
      </c>
      <c r="T5" s="9">
        <v>8827.3244444444445</v>
      </c>
      <c r="U5" s="9">
        <v>21378</v>
      </c>
      <c r="V5" s="9">
        <v>66159.166666666672</v>
      </c>
      <c r="W5" s="10">
        <f t="shared" si="0"/>
        <v>127096.10695480606</v>
      </c>
    </row>
    <row r="6" spans="1:23" s="16" customFormat="1" x14ac:dyDescent="0.25">
      <c r="A6" s="15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34268.107989845303</v>
      </c>
      <c r="M6" s="8">
        <v>0</v>
      </c>
      <c r="N6" s="8">
        <v>80113.3683234903</v>
      </c>
      <c r="O6" s="8">
        <v>170513.29465726999</v>
      </c>
      <c r="P6" s="8">
        <v>0</v>
      </c>
      <c r="Q6" s="8">
        <f>1216620.98469065+20*8900</f>
        <v>1394620.9846906499</v>
      </c>
      <c r="R6" s="9">
        <v>96863.039824774663</v>
      </c>
      <c r="S6" s="9">
        <v>31.3026855869584</v>
      </c>
      <c r="T6" s="9">
        <v>10081.84888888889</v>
      </c>
      <c r="U6" s="9">
        <v>48078</v>
      </c>
      <c r="V6" s="9">
        <v>202536.83333333334</v>
      </c>
      <c r="W6" s="10">
        <f t="shared" si="0"/>
        <v>155054.1913992505</v>
      </c>
    </row>
    <row r="7" spans="1:23" s="16" customFormat="1" x14ac:dyDescent="0.25">
      <c r="A7" s="15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23544.337893764401</v>
      </c>
      <c r="M7" s="8">
        <v>40907.1423832</v>
      </c>
      <c r="N7" s="8">
        <v>80052.897226756104</v>
      </c>
      <c r="O7" s="8">
        <v>69279.240036725503</v>
      </c>
      <c r="P7" s="8">
        <v>65896.386764711395</v>
      </c>
      <c r="Q7" s="8">
        <f>1064956.4282061+20*8900</f>
        <v>1242956.4282060999</v>
      </c>
      <c r="R7" s="9">
        <v>130624.27288573209</v>
      </c>
      <c r="S7" s="9">
        <v>27.562641100150739</v>
      </c>
      <c r="T7" s="9">
        <v>4779.5555555555557</v>
      </c>
      <c r="U7" s="9">
        <v>31475.599999999999</v>
      </c>
      <c r="V7" s="9">
        <v>81898.866666666669</v>
      </c>
      <c r="W7" s="10">
        <f t="shared" si="0"/>
        <v>166906.9910823878</v>
      </c>
    </row>
    <row r="8" spans="1:23" s="16" customFormat="1" x14ac:dyDescent="0.25">
      <c r="A8" s="15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23544.337893764401</v>
      </c>
      <c r="M8" s="8">
        <v>40907.1423832</v>
      </c>
      <c r="N8" s="8">
        <v>80052.897226756104</v>
      </c>
      <c r="O8" s="8">
        <v>69279.240036725503</v>
      </c>
      <c r="P8" s="8">
        <v>65896.386764711395</v>
      </c>
      <c r="Q8" s="8">
        <v>623613.27875993005</v>
      </c>
      <c r="R8" s="9">
        <v>130624.27288573209</v>
      </c>
      <c r="S8" s="9">
        <v>15.17577811122734</v>
      </c>
      <c r="T8" s="9">
        <v>10067.288888888888</v>
      </c>
      <c r="U8" s="9">
        <v>213796</v>
      </c>
      <c r="V8" s="9">
        <v>201513.06666666665</v>
      </c>
      <c r="W8" s="10">
        <f t="shared" si="0"/>
        <v>354502.73755273223</v>
      </c>
    </row>
    <row r="9" spans="1:23" s="16" customFormat="1" x14ac:dyDescent="0.25">
      <c r="A9" s="15" t="s">
        <v>73</v>
      </c>
      <c r="B9" s="8">
        <f>CEILING((4877+0.1*4877)/3,1)</f>
        <v>1789</v>
      </c>
      <c r="C9" s="8">
        <v>80</v>
      </c>
      <c r="D9" s="8">
        <v>8</v>
      </c>
      <c r="E9" s="8" t="s">
        <v>22</v>
      </c>
      <c r="F9" s="8" t="s">
        <v>41</v>
      </c>
      <c r="G9" s="8">
        <v>0.54</v>
      </c>
      <c r="H9" s="8">
        <v>0.28000000000000003</v>
      </c>
      <c r="I9" s="8">
        <v>2.2000000000000002</v>
      </c>
      <c r="J9" s="8">
        <v>8</v>
      </c>
      <c r="K9" s="8">
        <v>610</v>
      </c>
      <c r="L9" s="8">
        <v>3356.7637344178902</v>
      </c>
      <c r="M9" s="8">
        <v>41609.801660259203</v>
      </c>
      <c r="N9" s="8">
        <v>80300.393323841796</v>
      </c>
      <c r="O9" s="8">
        <v>3939.6365467514702</v>
      </c>
      <c r="P9" s="8">
        <v>161602.94779310701</v>
      </c>
      <c r="Q9" s="8">
        <v>1139942.2692917599</v>
      </c>
      <c r="R9" s="9">
        <v>108981.84036844285</v>
      </c>
      <c r="S9" s="9">
        <v>26.109697072632372</v>
      </c>
      <c r="T9" s="9">
        <v>6569.3</v>
      </c>
      <c r="U9" s="9">
        <v>24696.3</v>
      </c>
      <c r="V9" s="9">
        <v>100145</v>
      </c>
      <c r="W9" s="10">
        <f>R9+S9+T9+U9</f>
        <v>140273.55006551548</v>
      </c>
    </row>
    <row r="10" spans="1:23" s="16" customFormat="1" x14ac:dyDescent="0.25">
      <c r="A10" s="15" t="s">
        <v>74</v>
      </c>
      <c r="B10" s="8">
        <f t="shared" ref="B10:B12" si="1">CEILING(4877+0.1*(4877),1)</f>
        <v>5365</v>
      </c>
      <c r="C10" s="8">
        <v>80</v>
      </c>
      <c r="D10" s="8">
        <v>16</v>
      </c>
      <c r="E10" s="8" t="s">
        <v>22</v>
      </c>
      <c r="F10" s="8" t="s">
        <v>8</v>
      </c>
      <c r="G10" s="8">
        <v>0.28000000000000003</v>
      </c>
      <c r="H10" s="8">
        <v>0.24</v>
      </c>
      <c r="I10" s="8">
        <v>3.1</v>
      </c>
      <c r="J10" s="8">
        <v>8</v>
      </c>
      <c r="K10" s="8">
        <v>305</v>
      </c>
      <c r="L10" s="8">
        <v>3356.7637344178902</v>
      </c>
      <c r="M10" s="8">
        <v>41609.801660259203</v>
      </c>
      <c r="N10" s="8">
        <v>80562.651555353601</v>
      </c>
      <c r="O10" s="8">
        <v>3939.6365467514702</v>
      </c>
      <c r="P10" s="8">
        <v>161602.94779310701</v>
      </c>
      <c r="Q10" s="8">
        <v>1452414.7762392701</v>
      </c>
      <c r="R10" s="9">
        <v>109173.28887744647</v>
      </c>
      <c r="S10" s="9">
        <v>32.359147211582574</v>
      </c>
      <c r="T10" s="9">
        <v>3737.9666666666667</v>
      </c>
      <c r="U10" s="9">
        <v>18387.666666666668</v>
      </c>
      <c r="V10" s="9">
        <v>63246.5</v>
      </c>
      <c r="W10" s="10">
        <f>R10+S10+T10+U10</f>
        <v>131331.28135799136</v>
      </c>
    </row>
    <row r="11" spans="1:23" s="16" customFormat="1" x14ac:dyDescent="0.25">
      <c r="A11" s="15" t="s">
        <v>75</v>
      </c>
      <c r="B11" s="8">
        <f>CEILING(29262+0.1*29262,1)</f>
        <v>32189</v>
      </c>
      <c r="C11" s="8">
        <v>80</v>
      </c>
      <c r="D11" s="8">
        <v>16</v>
      </c>
      <c r="E11" s="8" t="s">
        <v>22</v>
      </c>
      <c r="F11" s="8" t="s">
        <v>8</v>
      </c>
      <c r="G11" s="8">
        <v>0.54</v>
      </c>
      <c r="H11" s="8">
        <v>0.28000000000000003</v>
      </c>
      <c r="I11" s="8">
        <v>3.1</v>
      </c>
      <c r="J11" s="8">
        <v>8</v>
      </c>
      <c r="K11" s="8">
        <v>305</v>
      </c>
      <c r="L11" s="8">
        <v>3356.7637344178902</v>
      </c>
      <c r="M11" s="8">
        <v>41609.801660259203</v>
      </c>
      <c r="N11" s="8">
        <v>80562.651555353601</v>
      </c>
      <c r="O11" s="8">
        <v>3939.6365467514702</v>
      </c>
      <c r="P11" s="8">
        <v>161602.94779310701</v>
      </c>
      <c r="Q11" s="8">
        <f>1452414.77623927+20*8900</f>
        <v>1630414.7762392701</v>
      </c>
      <c r="R11" s="9">
        <v>109173.28887744647</v>
      </c>
      <c r="S11" s="9">
        <v>35.919147211582576</v>
      </c>
      <c r="T11" s="9">
        <v>7076.4666666666662</v>
      </c>
      <c r="U11" s="9">
        <v>54183.866666666661</v>
      </c>
      <c r="V11" s="9">
        <v>122626.5</v>
      </c>
      <c r="W11" s="10">
        <f>R11+S11+T11+U11</f>
        <v>170469.54135799137</v>
      </c>
    </row>
    <row r="12" spans="1:23" s="16" customFormat="1" x14ac:dyDescent="0.25">
      <c r="A12" s="15" t="s">
        <v>76</v>
      </c>
      <c r="B12" s="8">
        <f t="shared" si="1"/>
        <v>5365</v>
      </c>
      <c r="C12" s="8">
        <v>80</v>
      </c>
      <c r="D12" s="8">
        <v>8</v>
      </c>
      <c r="E12" s="8" t="s">
        <v>22</v>
      </c>
      <c r="F12" s="8" t="s">
        <v>41</v>
      </c>
      <c r="G12" s="8">
        <v>0.54</v>
      </c>
      <c r="H12" s="8">
        <v>0.28000000000000003</v>
      </c>
      <c r="I12" s="8">
        <v>2.2000000000000002</v>
      </c>
      <c r="J12" s="8">
        <v>8</v>
      </c>
      <c r="K12" s="8">
        <v>610</v>
      </c>
      <c r="L12" s="8">
        <v>3356.7637344178902</v>
      </c>
      <c r="M12" s="8">
        <v>41609.801660259203</v>
      </c>
      <c r="N12" s="8">
        <v>80300.393323841796</v>
      </c>
      <c r="O12" s="8">
        <v>3939.6365467514702</v>
      </c>
      <c r="P12" s="8">
        <v>161602.94779310701</v>
      </c>
      <c r="Q12" s="8">
        <v>1139942.2692917599</v>
      </c>
      <c r="R12" s="9">
        <v>108981.84036844285</v>
      </c>
      <c r="S12" s="9">
        <v>26.109697072632372</v>
      </c>
      <c r="T12" s="9">
        <v>4765.5555555555566</v>
      </c>
      <c r="U12" s="9">
        <v>78618.8</v>
      </c>
      <c r="V12" s="9">
        <v>132956</v>
      </c>
      <c r="W12" s="10">
        <f>R12+S12+T12+U12</f>
        <v>192392.30562107105</v>
      </c>
    </row>
    <row r="15" spans="1:23" s="16" customFormat="1" x14ac:dyDescent="0.25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9"/>
      <c r="T15" s="9"/>
      <c r="U15" s="9"/>
      <c r="V15" s="9"/>
      <c r="W15" s="10"/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54" spans="12:13" x14ac:dyDescent="0.25">
      <c r="L54">
        <f>N3+M3+L3</f>
        <v>144504.37750372052</v>
      </c>
      <c r="M54">
        <f>O3+P3+Q3</f>
        <v>758788.90556136693</v>
      </c>
    </row>
    <row r="55" spans="12:13" x14ac:dyDescent="0.25">
      <c r="L55" s="11">
        <f t="shared" ref="L55:L68" si="2">N4+M4+L4</f>
        <v>144504.37750372052</v>
      </c>
      <c r="M55" s="11">
        <f t="shared" ref="M55:M66" si="3">O4+P4+Q4</f>
        <v>1200132.0550075369</v>
      </c>
    </row>
    <row r="56" spans="12:13" x14ac:dyDescent="0.25">
      <c r="L56" s="11">
        <f t="shared" si="2"/>
        <v>114381.4763133356</v>
      </c>
      <c r="M56" s="11">
        <f t="shared" si="3"/>
        <v>1387134.2793479199</v>
      </c>
    </row>
    <row r="57" spans="12:13" x14ac:dyDescent="0.25">
      <c r="L57" s="11">
        <f t="shared" si="2"/>
        <v>114381.4763133356</v>
      </c>
      <c r="M57" s="11">
        <f t="shared" si="3"/>
        <v>1565134.2793479199</v>
      </c>
    </row>
    <row r="58" spans="12:13" x14ac:dyDescent="0.25">
      <c r="L58" s="11">
        <f t="shared" si="2"/>
        <v>144504.37750372052</v>
      </c>
      <c r="M58" s="11">
        <f t="shared" si="3"/>
        <v>1378132.0550075369</v>
      </c>
    </row>
    <row r="59" spans="12:13" x14ac:dyDescent="0.25">
      <c r="L59" s="11">
        <f t="shared" si="2"/>
        <v>144504.37750372052</v>
      </c>
      <c r="M59" s="11">
        <f t="shared" si="3"/>
        <v>758788.90556136693</v>
      </c>
    </row>
    <row r="60" spans="12:13" x14ac:dyDescent="0.25">
      <c r="L60" s="11" t="e">
        <f>#REF!+#REF!+#REF!</f>
        <v>#REF!</v>
      </c>
      <c r="M60" s="11" t="e">
        <f>#REF!+#REF!+#REF!</f>
        <v>#REF!</v>
      </c>
    </row>
    <row r="61" spans="12:13" x14ac:dyDescent="0.25">
      <c r="L61" s="11" t="e">
        <f>#REF!+#REF!+#REF!</f>
        <v>#REF!</v>
      </c>
      <c r="M61" s="11" t="e">
        <f>#REF!+#REF!+#REF!</f>
        <v>#REF!</v>
      </c>
    </row>
    <row r="62" spans="12:13" x14ac:dyDescent="0.25">
      <c r="L62" s="11">
        <f>N9+M9+L9</f>
        <v>125266.95871851889</v>
      </c>
      <c r="M62" s="11">
        <f>O9+P9+Q9</f>
        <v>1305484.8536316184</v>
      </c>
    </row>
    <row r="63" spans="12:13" x14ac:dyDescent="0.25">
      <c r="L63" s="11">
        <f>N10+M10+L10</f>
        <v>125529.21695003069</v>
      </c>
      <c r="M63" s="11">
        <f>O10+P10+Q10</f>
        <v>1617957.3605791286</v>
      </c>
    </row>
    <row r="64" spans="12:13" x14ac:dyDescent="0.25">
      <c r="L64" s="11">
        <f>N11+M11+L11</f>
        <v>125529.21695003069</v>
      </c>
      <c r="M64" s="11">
        <f>O11+P11+Q11</f>
        <v>1795957.3605791286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11">
        <f>N12+M12+L12</f>
        <v>125266.95871851889</v>
      </c>
      <c r="M65" s="11">
        <f>O12+P12+Q12</f>
        <v>1305484.8536316184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L66" s="11">
        <f t="shared" si="2"/>
        <v>0</v>
      </c>
      <c r="M66" s="11">
        <f t="shared" si="3"/>
        <v>0</v>
      </c>
    </row>
    <row r="67" spans="1:25" x14ac:dyDescent="0.25">
      <c r="L67" s="11">
        <f t="shared" si="2"/>
        <v>0</v>
      </c>
    </row>
    <row r="68" spans="1:25" x14ac:dyDescent="0.25">
      <c r="L68" s="11">
        <f t="shared" si="2"/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6" sqref="R3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29" sqref="B29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11" x14ac:dyDescent="0.25">
      <c r="A1" t="s">
        <v>23</v>
      </c>
      <c r="B1" t="s">
        <v>79</v>
      </c>
      <c r="C1" t="s">
        <v>78</v>
      </c>
    </row>
    <row r="2" spans="1:11" x14ac:dyDescent="0.25">
      <c r="A2" s="7" t="s">
        <v>24</v>
      </c>
      <c r="B2">
        <v>0.25</v>
      </c>
      <c r="C2">
        <v>1</v>
      </c>
    </row>
    <row r="3" spans="1:11" x14ac:dyDescent="0.25">
      <c r="A3" s="7" t="s">
        <v>65</v>
      </c>
      <c r="B3" s="11">
        <v>0.76855170308376652</v>
      </c>
      <c r="C3">
        <v>7.2</v>
      </c>
    </row>
    <row r="4" spans="1:11" x14ac:dyDescent="0.25">
      <c r="A4" s="7" t="s">
        <v>66</v>
      </c>
      <c r="B4" s="11">
        <v>0.44544904305263072</v>
      </c>
      <c r="C4">
        <v>9.6</v>
      </c>
    </row>
    <row r="5" spans="1:11" ht="15.75" thickBot="1" x14ac:dyDescent="0.3">
      <c r="A5" s="7" t="s">
        <v>67</v>
      </c>
      <c r="B5" s="11">
        <v>1.1211902897918984</v>
      </c>
      <c r="C5">
        <v>9.6</v>
      </c>
    </row>
    <row r="6" spans="1:11" ht="16.5" thickTop="1" thickBot="1" x14ac:dyDescent="0.3">
      <c r="A6" s="7" t="s">
        <v>68</v>
      </c>
      <c r="B6" s="11">
        <v>1.2122501567339159</v>
      </c>
      <c r="C6">
        <v>12</v>
      </c>
      <c r="J6" s="12"/>
      <c r="K6">
        <v>6685.942119550612</v>
      </c>
    </row>
    <row r="7" spans="1:11" ht="16.5" thickTop="1" thickBot="1" x14ac:dyDescent="0.3">
      <c r="A7" s="7" t="s">
        <v>69</v>
      </c>
      <c r="B7" s="11">
        <v>0.81427403895154893</v>
      </c>
      <c r="C7">
        <v>12</v>
      </c>
      <c r="J7" s="12"/>
      <c r="K7">
        <v>3535.3967507213538</v>
      </c>
    </row>
    <row r="8" spans="1:11" ht="16.5" thickTop="1" thickBot="1" x14ac:dyDescent="0.3">
      <c r="A8" s="7" t="s">
        <v>70</v>
      </c>
      <c r="B8" s="11">
        <v>2.0654335322383339</v>
      </c>
      <c r="C8">
        <v>12</v>
      </c>
      <c r="J8" s="12"/>
      <c r="K8">
        <v>9058.8452376696878</v>
      </c>
    </row>
    <row r="9" spans="1:11" ht="16.5" thickTop="1" thickBot="1" x14ac:dyDescent="0.3">
      <c r="A9" s="7" t="s">
        <v>73</v>
      </c>
      <c r="B9" s="11">
        <v>1.0663002808934074</v>
      </c>
      <c r="C9">
        <v>7.2</v>
      </c>
      <c r="J9" s="12"/>
      <c r="K9">
        <v>6406.4272434296872</v>
      </c>
    </row>
    <row r="10" spans="1:11" ht="16.5" thickTop="1" thickBot="1" x14ac:dyDescent="0.3">
      <c r="A10" s="7" t="s">
        <v>74</v>
      </c>
      <c r="B10" s="11">
        <v>0.46275362358697381</v>
      </c>
      <c r="C10">
        <v>9.6</v>
      </c>
      <c r="J10" s="12"/>
      <c r="K10">
        <v>3327.5208779405548</v>
      </c>
    </row>
    <row r="11" spans="1:11" ht="15.75" thickTop="1" x14ac:dyDescent="0.25">
      <c r="A11" s="7" t="s">
        <v>75</v>
      </c>
      <c r="B11" s="11">
        <v>0.85974572698332008</v>
      </c>
      <c r="C11">
        <v>12</v>
      </c>
      <c r="J11" s="12"/>
      <c r="K11">
        <v>6337.4815731787721</v>
      </c>
    </row>
    <row r="12" spans="1:11" x14ac:dyDescent="0.25">
      <c r="A12" s="7" t="s">
        <v>76</v>
      </c>
      <c r="B12" s="11">
        <v>1.2528910599625098</v>
      </c>
      <c r="C12">
        <v>12</v>
      </c>
      <c r="J12" s="13"/>
      <c r="K12">
        <v>11604.965281716293</v>
      </c>
    </row>
    <row r="13" spans="1:11" x14ac:dyDescent="0.25">
      <c r="J13" s="13"/>
      <c r="K13">
        <v>1243.7772254387201</v>
      </c>
    </row>
    <row r="14" spans="1:11" ht="15.75" thickBot="1" x14ac:dyDescent="0.3">
      <c r="J14" s="13"/>
      <c r="K14">
        <v>2470.1556416230396</v>
      </c>
    </row>
    <row r="15" spans="1:11" ht="15.75" thickTop="1" x14ac:dyDescent="0.25">
      <c r="A15" s="7"/>
      <c r="B15" s="14"/>
      <c r="J15" s="12"/>
      <c r="K15">
        <v>11060.099437290566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opLeftCell="H19" workbookViewId="0">
      <selection activeCell="AF39" sqref="AF39:AI3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208.8</v>
      </c>
      <c r="P2">
        <f t="shared" ref="P2:T2" si="0">$I$6*C29</f>
        <v>208.8</v>
      </c>
      <c r="Q2">
        <f t="shared" si="0"/>
        <v>208.8</v>
      </c>
      <c r="R2">
        <f t="shared" si="0"/>
        <v>187.20000000000002</v>
      </c>
      <c r="S2">
        <f t="shared" si="0"/>
        <v>187.20000000000002</v>
      </c>
      <c r="T2">
        <f t="shared" si="0"/>
        <v>187.20000000000002</v>
      </c>
      <c r="U2">
        <f>OPEX!$B$3</f>
        <v>0.76855170308376652</v>
      </c>
      <c r="V2">
        <f>O2-U2</f>
        <v>208.03144829691624</v>
      </c>
      <c r="W2">
        <f>P2-U2</f>
        <v>208.03144829691624</v>
      </c>
      <c r="X2">
        <f t="shared" ref="X2:X22" si="1">Q2-U2</f>
        <v>208.03144829691624</v>
      </c>
      <c r="Y2">
        <f>R2-$U2</f>
        <v>186.43144829691624</v>
      </c>
      <c r="Z2">
        <f>S2-$U2</f>
        <v>186.43144829691624</v>
      </c>
      <c r="AA2">
        <f>T2-$U2</f>
        <v>186.43144829691624</v>
      </c>
      <c r="AB2">
        <f>1/POWER(1+$L$25,N2-2018)</f>
        <v>1</v>
      </c>
      <c r="AC2">
        <f>V2*AB2</f>
        <v>208.03144829691624</v>
      </c>
      <c r="AD2">
        <f>W2*AB2</f>
        <v>208.03144829691624</v>
      </c>
      <c r="AE2">
        <f>X2*AB2</f>
        <v>208.03144829691624</v>
      </c>
      <c r="AF2">
        <f>Y2*$AB2</f>
        <v>186.43144829691624</v>
      </c>
      <c r="AG2">
        <f>Z2*$AB2</f>
        <v>186.43144829691624</v>
      </c>
      <c r="AH2">
        <f>AA2*$AB2</f>
        <v>186.43144829691624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273.60000000000002</v>
      </c>
      <c r="P3">
        <f t="shared" ref="P3:P22" si="3">$I$6*C30</f>
        <v>280.8</v>
      </c>
      <c r="Q3">
        <f t="shared" ref="Q3:Q22" si="4">$I$6*D30</f>
        <v>388.8</v>
      </c>
      <c r="R3">
        <f t="shared" ref="R3:R22" si="5">$I$6*E30</f>
        <v>244.8</v>
      </c>
      <c r="S3">
        <f t="shared" ref="S3:S22" si="6">$I$6*F30</f>
        <v>252</v>
      </c>
      <c r="T3">
        <f t="shared" ref="T3:T22" si="7">$I$6*G30</f>
        <v>345.6</v>
      </c>
      <c r="U3">
        <f>OPEX!$B$3</f>
        <v>0.76855170308376652</v>
      </c>
      <c r="V3">
        <f t="shared" ref="V3:V22" si="8">O3-U3</f>
        <v>272.83144829691628</v>
      </c>
      <c r="W3">
        <f t="shared" ref="W3:W22" si="9">P3-U3</f>
        <v>280.03144829691627</v>
      </c>
      <c r="X3">
        <f t="shared" si="1"/>
        <v>388.03144829691627</v>
      </c>
      <c r="Y3">
        <f t="shared" ref="Y3:Y22" si="10">R3-$U3</f>
        <v>244.03144829691624</v>
      </c>
      <c r="Z3">
        <f t="shared" ref="Z3:Z22" si="11">S3-$U3</f>
        <v>251.23144829691623</v>
      </c>
      <c r="AA3">
        <f t="shared" ref="AA3:AA22" si="12">T3-$U3</f>
        <v>344.83144829691628</v>
      </c>
      <c r="AB3">
        <f t="shared" ref="AB3:AB22" si="13">1/POWER(1+$L$25,N3-2018)</f>
        <v>0.90909090909090906</v>
      </c>
      <c r="AC3">
        <f t="shared" ref="AC3:AC22" si="14">V3*AB3</f>
        <v>248.02858936083297</v>
      </c>
      <c r="AD3">
        <f t="shared" ref="AD3:AD22" si="15">W3*AB3</f>
        <v>254.5740439062875</v>
      </c>
      <c r="AE3">
        <f t="shared" ref="AE3:AE22" si="16">X3*AB3</f>
        <v>352.75586208810569</v>
      </c>
      <c r="AF3">
        <f t="shared" ref="AF3:AF22" si="17">Y3*$AB3</f>
        <v>221.84677117901475</v>
      </c>
      <c r="AG3">
        <f t="shared" ref="AG3:AG22" si="18">Z3*$AB3</f>
        <v>228.39222572446928</v>
      </c>
      <c r="AH3">
        <f t="shared" ref="AH3:AH22" si="19">AA3*$AB3</f>
        <v>313.48313481537843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367.2</v>
      </c>
      <c r="P4">
        <f t="shared" si="3"/>
        <v>396</v>
      </c>
      <c r="Q4">
        <f t="shared" si="4"/>
        <v>741.6</v>
      </c>
      <c r="R4">
        <f t="shared" si="5"/>
        <v>324</v>
      </c>
      <c r="S4">
        <f t="shared" si="6"/>
        <v>352.8</v>
      </c>
      <c r="T4">
        <f t="shared" si="7"/>
        <v>662.4</v>
      </c>
      <c r="U4">
        <f>OPEX!$B$3</f>
        <v>0.76855170308376652</v>
      </c>
      <c r="V4">
        <f t="shared" si="8"/>
        <v>366.43144829691624</v>
      </c>
      <c r="W4">
        <f t="shared" si="9"/>
        <v>395.23144829691626</v>
      </c>
      <c r="X4">
        <f t="shared" si="1"/>
        <v>740.83144829691628</v>
      </c>
      <c r="Y4">
        <f t="shared" si="10"/>
        <v>323.23144829691626</v>
      </c>
      <c r="Z4">
        <f t="shared" si="11"/>
        <v>352.03144829691627</v>
      </c>
      <c r="AA4">
        <f t="shared" si="12"/>
        <v>661.63144829691623</v>
      </c>
      <c r="AB4">
        <f t="shared" si="13"/>
        <v>0.82644628099173545</v>
      </c>
      <c r="AC4">
        <f t="shared" si="14"/>
        <v>302.83590768340184</v>
      </c>
      <c r="AD4">
        <f t="shared" si="15"/>
        <v>326.63756057596379</v>
      </c>
      <c r="AE4">
        <f t="shared" si="16"/>
        <v>612.25739528670761</v>
      </c>
      <c r="AF4">
        <f t="shared" si="17"/>
        <v>267.13342834455887</v>
      </c>
      <c r="AG4">
        <f t="shared" si="18"/>
        <v>290.93508123712087</v>
      </c>
      <c r="AH4">
        <f t="shared" si="19"/>
        <v>546.80284983216211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504</v>
      </c>
      <c r="P5">
        <f t="shared" si="3"/>
        <v>554.4</v>
      </c>
      <c r="Q5">
        <f t="shared" si="4"/>
        <v>1432.8</v>
      </c>
      <c r="R5">
        <f t="shared" si="5"/>
        <v>453.6</v>
      </c>
      <c r="S5">
        <f t="shared" si="6"/>
        <v>496.8</v>
      </c>
      <c r="T5">
        <f t="shared" si="7"/>
        <v>1288.8</v>
      </c>
      <c r="U5">
        <f>OPEX!$B$3</f>
        <v>0.76855170308376652</v>
      </c>
      <c r="V5">
        <f t="shared" si="8"/>
        <v>503.23144829691626</v>
      </c>
      <c r="W5">
        <f t="shared" si="9"/>
        <v>553.63144829691623</v>
      </c>
      <c r="X5">
        <f t="shared" si="1"/>
        <v>1432.0314482969161</v>
      </c>
      <c r="Y5">
        <f t="shared" si="10"/>
        <v>452.83144829691628</v>
      </c>
      <c r="Z5">
        <f t="shared" si="11"/>
        <v>496.03144829691627</v>
      </c>
      <c r="AA5">
        <f t="shared" si="12"/>
        <v>1288.0314482969161</v>
      </c>
      <c r="AB5">
        <f t="shared" si="13"/>
        <v>0.75131480090157754</v>
      </c>
      <c r="AC5">
        <f t="shared" si="14"/>
        <v>378.08523538461014</v>
      </c>
      <c r="AD5">
        <f t="shared" si="15"/>
        <v>415.95150135004963</v>
      </c>
      <c r="AE5">
        <f t="shared" si="16"/>
        <v>1075.9064224619951</v>
      </c>
      <c r="AF5">
        <f t="shared" si="17"/>
        <v>340.21896941917066</v>
      </c>
      <c r="AG5">
        <f t="shared" si="18"/>
        <v>372.6757688181188</v>
      </c>
      <c r="AH5">
        <f t="shared" si="19"/>
        <v>967.71709113216809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684</v>
      </c>
      <c r="P6">
        <f t="shared" si="3"/>
        <v>784.80000000000007</v>
      </c>
      <c r="Q6">
        <f t="shared" si="4"/>
        <v>2779.2000000000003</v>
      </c>
      <c r="R6">
        <f t="shared" si="5"/>
        <v>612</v>
      </c>
      <c r="S6">
        <f t="shared" si="6"/>
        <v>705.6</v>
      </c>
      <c r="T6">
        <f t="shared" si="7"/>
        <v>2498.4</v>
      </c>
      <c r="U6">
        <f>OPEX!$B$3</f>
        <v>0.76855170308376652</v>
      </c>
      <c r="V6">
        <f t="shared" si="8"/>
        <v>683.23144829691626</v>
      </c>
      <c r="W6">
        <f t="shared" si="9"/>
        <v>784.03144829691632</v>
      </c>
      <c r="X6">
        <f t="shared" si="1"/>
        <v>2778.4314482969166</v>
      </c>
      <c r="Y6">
        <f t="shared" si="10"/>
        <v>611.23144829691626</v>
      </c>
      <c r="Z6">
        <f t="shared" si="11"/>
        <v>704.83144829691628</v>
      </c>
      <c r="AA6">
        <f t="shared" si="12"/>
        <v>2497.6314482969165</v>
      </c>
      <c r="AB6">
        <f t="shared" si="13"/>
        <v>0.68301345536507052</v>
      </c>
      <c r="AC6">
        <f t="shared" si="14"/>
        <v>466.65627231535831</v>
      </c>
      <c r="AD6">
        <f t="shared" si="15"/>
        <v>535.50402861615748</v>
      </c>
      <c r="AE6">
        <f t="shared" si="16"/>
        <v>1897.7060639962542</v>
      </c>
      <c r="AF6">
        <f t="shared" si="17"/>
        <v>417.47930352907321</v>
      </c>
      <c r="AG6">
        <f t="shared" si="18"/>
        <v>481.40936295124385</v>
      </c>
      <c r="AH6">
        <f t="shared" si="19"/>
        <v>1705.9158857297423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943.2</v>
      </c>
      <c r="P7">
        <f t="shared" si="3"/>
        <v>1108.8</v>
      </c>
      <c r="Q7">
        <f t="shared" si="4"/>
        <v>5356.8</v>
      </c>
      <c r="R7">
        <f t="shared" si="5"/>
        <v>842.4</v>
      </c>
      <c r="S7">
        <f t="shared" si="6"/>
        <v>993.6</v>
      </c>
      <c r="T7">
        <f t="shared" si="7"/>
        <v>4816.8</v>
      </c>
      <c r="U7">
        <f>OPEX!$B$3</f>
        <v>0.76855170308376652</v>
      </c>
      <c r="V7">
        <f t="shared" si="8"/>
        <v>942.4314482969163</v>
      </c>
      <c r="W7">
        <f t="shared" si="9"/>
        <v>1108.0314482969161</v>
      </c>
      <c r="X7">
        <f t="shared" si="1"/>
        <v>5356.0314482969161</v>
      </c>
      <c r="Y7">
        <f t="shared" si="10"/>
        <v>841.63144829691623</v>
      </c>
      <c r="Z7">
        <f t="shared" si="11"/>
        <v>992.83144829691628</v>
      </c>
      <c r="AA7">
        <f t="shared" si="12"/>
        <v>4816.0314482969161</v>
      </c>
      <c r="AB7">
        <f t="shared" si="13"/>
        <v>0.62092132305915493</v>
      </c>
      <c r="AC7">
        <f t="shared" si="14"/>
        <v>585.17578176907682</v>
      </c>
      <c r="AD7">
        <f t="shared" si="15"/>
        <v>688.00035286767275</v>
      </c>
      <c r="AE7">
        <f t="shared" si="16"/>
        <v>3325.6741332229631</v>
      </c>
      <c r="AF7">
        <f t="shared" si="17"/>
        <v>522.58691240471398</v>
      </c>
      <c r="AG7">
        <f t="shared" si="18"/>
        <v>616.47021645125824</v>
      </c>
      <c r="AH7">
        <f t="shared" si="19"/>
        <v>2990.3766187710194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1288.8</v>
      </c>
      <c r="P8">
        <f t="shared" si="3"/>
        <v>1576.8</v>
      </c>
      <c r="Q8">
        <f t="shared" si="4"/>
        <v>10101.6</v>
      </c>
      <c r="R8">
        <f t="shared" si="5"/>
        <v>1159.2</v>
      </c>
      <c r="S8">
        <f t="shared" si="6"/>
        <v>1418.4</v>
      </c>
      <c r="T8">
        <f t="shared" si="7"/>
        <v>9086.4</v>
      </c>
      <c r="U8">
        <f>OPEX!$B$3</f>
        <v>0.76855170308376652</v>
      </c>
      <c r="V8">
        <f t="shared" si="8"/>
        <v>1288.0314482969161</v>
      </c>
      <c r="W8">
        <f t="shared" si="9"/>
        <v>1576.0314482969161</v>
      </c>
      <c r="X8">
        <f t="shared" si="1"/>
        <v>10100.831448296916</v>
      </c>
      <c r="Y8">
        <f t="shared" si="10"/>
        <v>1158.4314482969162</v>
      </c>
      <c r="Z8">
        <f t="shared" si="11"/>
        <v>1417.6314482969162</v>
      </c>
      <c r="AA8">
        <f t="shared" si="12"/>
        <v>9085.6314482969156</v>
      </c>
      <c r="AB8">
        <f t="shared" si="13"/>
        <v>0.56447393005377722</v>
      </c>
      <c r="AC8">
        <f t="shared" si="14"/>
        <v>727.06017365301875</v>
      </c>
      <c r="AD8">
        <f t="shared" si="15"/>
        <v>889.62866550850663</v>
      </c>
      <c r="AE8">
        <f t="shared" si="16"/>
        <v>5701.6560244309467</v>
      </c>
      <c r="AF8">
        <f t="shared" si="17"/>
        <v>653.90435231804929</v>
      </c>
      <c r="AG8">
        <f t="shared" si="18"/>
        <v>800.21599498798844</v>
      </c>
      <c r="AH8">
        <f t="shared" si="19"/>
        <v>5128.6020906403519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1756.8</v>
      </c>
      <c r="P9">
        <f t="shared" si="3"/>
        <v>2224.8000000000002</v>
      </c>
      <c r="Q9">
        <f t="shared" si="4"/>
        <v>18151.2</v>
      </c>
      <c r="R9">
        <f t="shared" si="5"/>
        <v>1576.8</v>
      </c>
      <c r="S9">
        <f t="shared" si="6"/>
        <v>2001.6000000000001</v>
      </c>
      <c r="T9">
        <f t="shared" si="7"/>
        <v>16329.6</v>
      </c>
      <c r="U9">
        <f>OPEX!$B$3</f>
        <v>0.76855170308376652</v>
      </c>
      <c r="V9">
        <f t="shared" si="8"/>
        <v>1756.0314482969161</v>
      </c>
      <c r="W9">
        <f t="shared" si="9"/>
        <v>2224.0314482969166</v>
      </c>
      <c r="X9">
        <f t="shared" si="1"/>
        <v>18150.431448296917</v>
      </c>
      <c r="Y9">
        <f t="shared" si="10"/>
        <v>1576.0314482969161</v>
      </c>
      <c r="Z9">
        <f t="shared" si="11"/>
        <v>2000.8314482969163</v>
      </c>
      <c r="AA9">
        <f t="shared" si="12"/>
        <v>16328.831448296916</v>
      </c>
      <c r="AB9">
        <f t="shared" si="13"/>
        <v>0.51315811823070645</v>
      </c>
      <c r="AC9">
        <f t="shared" si="14"/>
        <v>901.1217935619876</v>
      </c>
      <c r="AD9">
        <f t="shared" si="15"/>
        <v>1141.2797928939583</v>
      </c>
      <c r="AE9">
        <f t="shared" si="16"/>
        <v>9314.0412470834817</v>
      </c>
      <c r="AF9">
        <f t="shared" si="17"/>
        <v>808.75333228046043</v>
      </c>
      <c r="AG9">
        <f t="shared" si="18"/>
        <v>1026.7429009048647</v>
      </c>
      <c r="AH9">
        <f t="shared" si="19"/>
        <v>8379.2724189144265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2404.8000000000002</v>
      </c>
      <c r="P10">
        <f t="shared" si="3"/>
        <v>3132</v>
      </c>
      <c r="Q10">
        <f t="shared" si="4"/>
        <v>29836.799999999999</v>
      </c>
      <c r="R10">
        <f t="shared" si="5"/>
        <v>2160</v>
      </c>
      <c r="S10">
        <f t="shared" si="6"/>
        <v>2815.2000000000003</v>
      </c>
      <c r="T10">
        <f t="shared" si="7"/>
        <v>26848.799999999999</v>
      </c>
      <c r="U10">
        <f>OPEX!$B$3</f>
        <v>0.76855170308376652</v>
      </c>
      <c r="V10">
        <f t="shared" si="8"/>
        <v>2404.0314482969166</v>
      </c>
      <c r="W10">
        <f t="shared" si="9"/>
        <v>3131.2314482969164</v>
      </c>
      <c r="X10">
        <f t="shared" si="1"/>
        <v>29836.031448296915</v>
      </c>
      <c r="Y10">
        <f t="shared" si="10"/>
        <v>2159.2314482969164</v>
      </c>
      <c r="Z10">
        <f t="shared" si="11"/>
        <v>2814.4314482969166</v>
      </c>
      <c r="AA10">
        <f t="shared" si="12"/>
        <v>26848.031448296915</v>
      </c>
      <c r="AB10">
        <f t="shared" si="13"/>
        <v>0.46650738020973315</v>
      </c>
      <c r="AC10">
        <f t="shared" si="14"/>
        <v>1121.498412886805</v>
      </c>
      <c r="AD10">
        <f t="shared" si="15"/>
        <v>1460.7425797753228</v>
      </c>
      <c r="AE10">
        <f t="shared" si="16"/>
        <v>13918.728866800204</v>
      </c>
      <c r="AF10">
        <f t="shared" si="17"/>
        <v>1007.2974062114623</v>
      </c>
      <c r="AG10">
        <f t="shared" si="18"/>
        <v>1312.9530417248795</v>
      </c>
      <c r="AH10">
        <f t="shared" si="19"/>
        <v>12524.804814733521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3268.8</v>
      </c>
      <c r="P11">
        <f t="shared" si="3"/>
        <v>4392</v>
      </c>
      <c r="Q11">
        <f t="shared" si="4"/>
        <v>42321.599999999999</v>
      </c>
      <c r="R11">
        <f t="shared" si="5"/>
        <v>2937.6</v>
      </c>
      <c r="S11">
        <f t="shared" si="6"/>
        <v>3952.8</v>
      </c>
      <c r="T11">
        <f t="shared" si="7"/>
        <v>38088</v>
      </c>
      <c r="U11">
        <f>OPEX!$B$3</f>
        <v>0.76855170308376652</v>
      </c>
      <c r="V11">
        <f t="shared" si="8"/>
        <v>3268.0314482969166</v>
      </c>
      <c r="W11">
        <f t="shared" si="9"/>
        <v>4391.2314482969159</v>
      </c>
      <c r="X11">
        <f t="shared" si="1"/>
        <v>42320.831448296914</v>
      </c>
      <c r="Y11">
        <f t="shared" si="10"/>
        <v>2936.8314482969163</v>
      </c>
      <c r="Z11">
        <f t="shared" si="11"/>
        <v>3952.0314482969166</v>
      </c>
      <c r="AA11">
        <f t="shared" si="12"/>
        <v>38087.231448296916</v>
      </c>
      <c r="AB11">
        <f t="shared" si="13"/>
        <v>0.42409761837248466</v>
      </c>
      <c r="AC11">
        <f t="shared" si="14"/>
        <v>1385.964353989104</v>
      </c>
      <c r="AD11">
        <f t="shared" si="15"/>
        <v>1862.3107989450787</v>
      </c>
      <c r="AE11">
        <f t="shared" si="16"/>
        <v>17948.163824766074</v>
      </c>
      <c r="AF11">
        <f t="shared" si="17"/>
        <v>1245.5032227841371</v>
      </c>
      <c r="AG11">
        <f t="shared" si="18"/>
        <v>1676.0471249558836</v>
      </c>
      <c r="AH11">
        <f t="shared" si="19"/>
        <v>16152.704147624321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4428</v>
      </c>
      <c r="P12">
        <f t="shared" si="3"/>
        <v>6120</v>
      </c>
      <c r="Q12">
        <f t="shared" si="4"/>
        <v>49816.800000000003</v>
      </c>
      <c r="R12">
        <f t="shared" si="5"/>
        <v>3981.6</v>
      </c>
      <c r="S12">
        <f t="shared" si="6"/>
        <v>5508</v>
      </c>
      <c r="T12">
        <f t="shared" si="7"/>
        <v>44834.400000000001</v>
      </c>
      <c r="U12">
        <f>OPEX!$B$3</f>
        <v>0.76855170308376652</v>
      </c>
      <c r="V12">
        <f t="shared" si="8"/>
        <v>4427.2314482969159</v>
      </c>
      <c r="W12">
        <f t="shared" si="9"/>
        <v>6119.2314482969159</v>
      </c>
      <c r="X12">
        <f t="shared" si="1"/>
        <v>49816.031448296919</v>
      </c>
      <c r="Y12">
        <f t="shared" si="10"/>
        <v>3980.8314482969163</v>
      </c>
      <c r="Z12">
        <f t="shared" si="11"/>
        <v>5507.2314482969159</v>
      </c>
      <c r="AA12">
        <f t="shared" si="12"/>
        <v>44833.631448296917</v>
      </c>
      <c r="AB12">
        <f t="shared" si="13"/>
        <v>0.38554328942953148</v>
      </c>
      <c r="AC12">
        <f t="shared" si="14"/>
        <v>1706.8893756422617</v>
      </c>
      <c r="AD12">
        <f t="shared" si="15"/>
        <v>2359.2286213570287</v>
      </c>
      <c r="AE12">
        <f t="shared" si="16"/>
        <v>19206.236630901381</v>
      </c>
      <c r="AF12">
        <f t="shared" si="17"/>
        <v>1534.7828512409189</v>
      </c>
      <c r="AG12">
        <f t="shared" si="18"/>
        <v>2123.2761282261558</v>
      </c>
      <c r="AH12">
        <f t="shared" si="19"/>
        <v>17285.305745647682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5961.6</v>
      </c>
      <c r="P13">
        <f t="shared" si="3"/>
        <v>8424</v>
      </c>
      <c r="Q13">
        <f t="shared" si="4"/>
        <v>51422.400000000001</v>
      </c>
      <c r="R13">
        <f t="shared" si="5"/>
        <v>5364</v>
      </c>
      <c r="S13">
        <f t="shared" si="6"/>
        <v>7581.6</v>
      </c>
      <c r="T13">
        <f t="shared" si="7"/>
        <v>46274.400000000001</v>
      </c>
      <c r="U13">
        <f>OPEX!$B$3</f>
        <v>0.76855170308376652</v>
      </c>
      <c r="V13">
        <f t="shared" si="8"/>
        <v>5960.8314482969163</v>
      </c>
      <c r="W13">
        <f t="shared" si="9"/>
        <v>8423.2314482969159</v>
      </c>
      <c r="X13">
        <f t="shared" si="1"/>
        <v>51421.631448296917</v>
      </c>
      <c r="Y13">
        <f t="shared" si="10"/>
        <v>5363.2314482969159</v>
      </c>
      <c r="Z13">
        <f t="shared" si="11"/>
        <v>7580.8314482969163</v>
      </c>
      <c r="AA13">
        <f t="shared" si="12"/>
        <v>46273.631448296917</v>
      </c>
      <c r="AB13">
        <f t="shared" si="13"/>
        <v>0.3504938994813922</v>
      </c>
      <c r="AC13">
        <f t="shared" si="14"/>
        <v>2089.2350584649007</v>
      </c>
      <c r="AD13">
        <f t="shared" si="15"/>
        <v>2952.291236547881</v>
      </c>
      <c r="AE13">
        <f t="shared" si="16"/>
        <v>18022.968124008577</v>
      </c>
      <c r="AF13">
        <f t="shared" si="17"/>
        <v>1879.7799041348208</v>
      </c>
      <c r="AG13">
        <f t="shared" si="18"/>
        <v>2657.0351756247564</v>
      </c>
      <c r="AH13">
        <f t="shared" si="19"/>
        <v>16218.62552947837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7963.2</v>
      </c>
      <c r="P14">
        <f t="shared" si="3"/>
        <v>11448</v>
      </c>
      <c r="Q14">
        <f t="shared" si="4"/>
        <v>51494.400000000001</v>
      </c>
      <c r="R14">
        <f t="shared" si="5"/>
        <v>7164</v>
      </c>
      <c r="S14">
        <f t="shared" si="6"/>
        <v>10303.200000000001</v>
      </c>
      <c r="T14">
        <f t="shared" si="7"/>
        <v>46339.200000000004</v>
      </c>
      <c r="U14">
        <f>OPEX!$B$3</f>
        <v>0.76855170308376652</v>
      </c>
      <c r="V14">
        <f t="shared" si="8"/>
        <v>7962.4314482969157</v>
      </c>
      <c r="W14">
        <f t="shared" si="9"/>
        <v>11447.231448296916</v>
      </c>
      <c r="X14">
        <f t="shared" si="1"/>
        <v>51493.631448296917</v>
      </c>
      <c r="Y14">
        <f t="shared" si="10"/>
        <v>7163.2314482969159</v>
      </c>
      <c r="Z14">
        <f t="shared" si="11"/>
        <v>10302.431448296917</v>
      </c>
      <c r="AA14">
        <f t="shared" si="12"/>
        <v>46338.43144829692</v>
      </c>
      <c r="AB14">
        <f t="shared" si="13"/>
        <v>0.31863081771035656</v>
      </c>
      <c r="AC14">
        <f t="shared" si="14"/>
        <v>2537.0760433335049</v>
      </c>
      <c r="AD14">
        <f t="shared" si="15"/>
        <v>3647.4407168905554</v>
      </c>
      <c r="AE14">
        <f t="shared" si="16"/>
        <v>16407.457895246578</v>
      </c>
      <c r="AF14">
        <f t="shared" si="17"/>
        <v>2282.4262938193879</v>
      </c>
      <c r="AG14">
        <f t="shared" si="18"/>
        <v>3282.6721567757395</v>
      </c>
      <c r="AH14">
        <f t="shared" si="19"/>
        <v>14764.852303786151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10512</v>
      </c>
      <c r="P15">
        <f t="shared" si="3"/>
        <v>15264</v>
      </c>
      <c r="Q15">
        <f t="shared" si="4"/>
        <v>51501.599999999999</v>
      </c>
      <c r="R15">
        <f t="shared" si="5"/>
        <v>9460.8000000000011</v>
      </c>
      <c r="S15">
        <f t="shared" si="6"/>
        <v>13737.6</v>
      </c>
      <c r="T15">
        <f t="shared" si="7"/>
        <v>46346.400000000001</v>
      </c>
      <c r="U15">
        <f>OPEX!$B$3</f>
        <v>0.76855170308376652</v>
      </c>
      <c r="V15">
        <f t="shared" si="8"/>
        <v>10511.231448296916</v>
      </c>
      <c r="W15">
        <f t="shared" si="9"/>
        <v>15263.231448296916</v>
      </c>
      <c r="X15">
        <f t="shared" si="1"/>
        <v>51500.831448296914</v>
      </c>
      <c r="Y15">
        <f t="shared" si="10"/>
        <v>9460.031448296917</v>
      </c>
      <c r="Z15">
        <f t="shared" si="11"/>
        <v>13736.831448296916</v>
      </c>
      <c r="AA15">
        <f t="shared" si="12"/>
        <v>46345.631448296917</v>
      </c>
      <c r="AB15">
        <f t="shared" si="13"/>
        <v>0.28966437973668779</v>
      </c>
      <c r="AC15">
        <f t="shared" si="14"/>
        <v>3044.7293377396927</v>
      </c>
      <c r="AD15">
        <f t="shared" si="15"/>
        <v>4421.2144702484329</v>
      </c>
      <c r="AE15">
        <f t="shared" si="16"/>
        <v>14917.95639739463</v>
      </c>
      <c r="AF15">
        <f t="shared" si="17"/>
        <v>2740.2341417604866</v>
      </c>
      <c r="AG15">
        <f t="shared" si="18"/>
        <v>3979.0707610183531</v>
      </c>
      <c r="AH15">
        <f t="shared" si="19"/>
        <v>13424.678586976059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13680</v>
      </c>
      <c r="P16">
        <f t="shared" si="3"/>
        <v>19872</v>
      </c>
      <c r="Q16">
        <f t="shared" si="4"/>
        <v>51508.800000000003</v>
      </c>
      <c r="R16">
        <f t="shared" si="5"/>
        <v>12312</v>
      </c>
      <c r="S16">
        <f t="shared" si="6"/>
        <v>17884.8</v>
      </c>
      <c r="T16">
        <f t="shared" si="7"/>
        <v>46353.599999999999</v>
      </c>
      <c r="U16">
        <f>OPEX!$B$3</f>
        <v>0.76855170308376652</v>
      </c>
      <c r="V16">
        <f t="shared" si="8"/>
        <v>13679.231448296916</v>
      </c>
      <c r="W16">
        <f t="shared" si="9"/>
        <v>19871.231448296916</v>
      </c>
      <c r="X16">
        <f t="shared" si="1"/>
        <v>51508.031448296919</v>
      </c>
      <c r="Y16">
        <f t="shared" si="10"/>
        <v>12311.231448296916</v>
      </c>
      <c r="Z16">
        <f t="shared" si="11"/>
        <v>17884.031448296915</v>
      </c>
      <c r="AA16">
        <f t="shared" si="12"/>
        <v>46352.831448296914</v>
      </c>
      <c r="AB16">
        <f t="shared" si="13"/>
        <v>0.26333125430607973</v>
      </c>
      <c r="AC16">
        <f t="shared" si="14"/>
        <v>3602.1691752231986</v>
      </c>
      <c r="AD16">
        <f t="shared" si="15"/>
        <v>5232.7163018864439</v>
      </c>
      <c r="AE16">
        <f t="shared" si="16"/>
        <v>13563.674528117028</v>
      </c>
      <c r="AF16">
        <f t="shared" si="17"/>
        <v>3241.9320193324816</v>
      </c>
      <c r="AG16">
        <f t="shared" si="18"/>
        <v>4709.4244333294027</v>
      </c>
      <c r="AH16">
        <f t="shared" si="19"/>
        <v>12206.149245918325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17488.8</v>
      </c>
      <c r="P17">
        <f t="shared" si="3"/>
        <v>25106.400000000001</v>
      </c>
      <c r="Q17">
        <f t="shared" si="4"/>
        <v>51516</v>
      </c>
      <c r="R17">
        <f t="shared" si="5"/>
        <v>15739.2</v>
      </c>
      <c r="S17">
        <f t="shared" si="6"/>
        <v>22593.600000000002</v>
      </c>
      <c r="T17">
        <f t="shared" si="7"/>
        <v>46360.800000000003</v>
      </c>
      <c r="U17">
        <f>OPEX!$B$3</f>
        <v>0.76855170308376652</v>
      </c>
      <c r="V17">
        <f t="shared" si="8"/>
        <v>17488.031448296915</v>
      </c>
      <c r="W17">
        <f t="shared" si="9"/>
        <v>25105.631448296917</v>
      </c>
      <c r="X17">
        <f t="shared" si="1"/>
        <v>51515.231448296916</v>
      </c>
      <c r="Y17">
        <f t="shared" si="10"/>
        <v>15738.431448296917</v>
      </c>
      <c r="Z17">
        <f t="shared" si="11"/>
        <v>22592.831448296918</v>
      </c>
      <c r="AA17">
        <f t="shared" si="12"/>
        <v>46360.031448296919</v>
      </c>
      <c r="AB17">
        <f t="shared" si="13"/>
        <v>0.23939204936916339</v>
      </c>
      <c r="AC17">
        <f t="shared" si="14"/>
        <v>4186.4956878401772</v>
      </c>
      <c r="AD17">
        <f t="shared" si="15"/>
        <v>6010.0885631147166</v>
      </c>
      <c r="AE17">
        <f t="shared" si="16"/>
        <v>12332.336830134574</v>
      </c>
      <c r="AF17">
        <f t="shared" si="17"/>
        <v>3767.655358263889</v>
      </c>
      <c r="AG17">
        <f t="shared" si="18"/>
        <v>5408.5442214598834</v>
      </c>
      <c r="AH17">
        <f t="shared" si="19"/>
        <v>11098.222937226663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21873.600000000002</v>
      </c>
      <c r="P18">
        <f t="shared" si="3"/>
        <v>30628.799999999999</v>
      </c>
      <c r="Q18">
        <f t="shared" si="4"/>
        <v>51516</v>
      </c>
      <c r="R18">
        <f t="shared" si="5"/>
        <v>19684.8</v>
      </c>
      <c r="S18">
        <f t="shared" si="6"/>
        <v>27561.600000000002</v>
      </c>
      <c r="T18">
        <f t="shared" si="7"/>
        <v>46360.800000000003</v>
      </c>
      <c r="U18">
        <f>OPEX!$B$3</f>
        <v>0.76855170308376652</v>
      </c>
      <c r="V18">
        <f t="shared" si="8"/>
        <v>21872.831448296918</v>
      </c>
      <c r="W18">
        <f t="shared" si="9"/>
        <v>30628.031448296915</v>
      </c>
      <c r="X18">
        <f t="shared" si="1"/>
        <v>51515.231448296916</v>
      </c>
      <c r="Y18">
        <f t="shared" si="10"/>
        <v>19684.031448296915</v>
      </c>
      <c r="Z18">
        <f t="shared" si="11"/>
        <v>27560.831448296918</v>
      </c>
      <c r="AA18">
        <f t="shared" si="12"/>
        <v>46360.031448296919</v>
      </c>
      <c r="AB18">
        <f t="shared" si="13"/>
        <v>0.21762913579014853</v>
      </c>
      <c r="AC18">
        <f t="shared" si="14"/>
        <v>4760.1654053764414</v>
      </c>
      <c r="AD18">
        <f t="shared" si="15"/>
        <v>6665.552015046349</v>
      </c>
      <c r="AE18">
        <f t="shared" si="16"/>
        <v>11211.21530012234</v>
      </c>
      <c r="AF18">
        <f t="shared" si="17"/>
        <v>4283.8187529589632</v>
      </c>
      <c r="AG18">
        <f t="shared" si="18"/>
        <v>5998.0399297508056</v>
      </c>
      <c r="AH18">
        <f t="shared" si="19"/>
        <v>10089.293579296966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26640</v>
      </c>
      <c r="P19">
        <f t="shared" si="3"/>
        <v>35956.800000000003</v>
      </c>
      <c r="Q19">
        <f t="shared" si="4"/>
        <v>51516</v>
      </c>
      <c r="R19">
        <f t="shared" si="5"/>
        <v>23976</v>
      </c>
      <c r="S19">
        <f t="shared" si="6"/>
        <v>32356.799999999999</v>
      </c>
      <c r="T19">
        <f t="shared" si="7"/>
        <v>46360.800000000003</v>
      </c>
      <c r="U19">
        <f>OPEX!$B$3</f>
        <v>0.76855170308376652</v>
      </c>
      <c r="V19">
        <f t="shared" si="8"/>
        <v>26639.231448296916</v>
      </c>
      <c r="W19">
        <f t="shared" si="9"/>
        <v>35956.031448296919</v>
      </c>
      <c r="X19">
        <f t="shared" si="1"/>
        <v>51515.231448296916</v>
      </c>
      <c r="Y19">
        <f t="shared" si="10"/>
        <v>23975.231448296916</v>
      </c>
      <c r="Z19">
        <f t="shared" si="11"/>
        <v>32356.031448296915</v>
      </c>
      <c r="AA19">
        <f t="shared" si="12"/>
        <v>46360.031448296919</v>
      </c>
      <c r="AB19">
        <f t="shared" si="13"/>
        <v>0.19784466890013502</v>
      </c>
      <c r="AC19">
        <f t="shared" si="14"/>
        <v>5270.4299256423674</v>
      </c>
      <c r="AD19">
        <f t="shared" si="15"/>
        <v>7113.7091368511465</v>
      </c>
      <c r="AE19">
        <f t="shared" si="16"/>
        <v>10192.013909202127</v>
      </c>
      <c r="AF19">
        <f t="shared" si="17"/>
        <v>4743.3717276924081</v>
      </c>
      <c r="AG19">
        <f t="shared" si="18"/>
        <v>6401.4683288106598</v>
      </c>
      <c r="AH19">
        <f t="shared" si="19"/>
        <v>9172.0850720881517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31514.400000000001</v>
      </c>
      <c r="P20">
        <f t="shared" si="3"/>
        <v>40615.200000000004</v>
      </c>
      <c r="Q20">
        <f t="shared" si="4"/>
        <v>51516</v>
      </c>
      <c r="R20">
        <f t="shared" si="5"/>
        <v>28360.799999999999</v>
      </c>
      <c r="S20">
        <f t="shared" si="6"/>
        <v>36547.200000000004</v>
      </c>
      <c r="T20">
        <f t="shared" si="7"/>
        <v>46360.800000000003</v>
      </c>
      <c r="U20">
        <f>OPEX!$B$3</f>
        <v>0.76855170308376652</v>
      </c>
      <c r="V20">
        <f t="shared" si="8"/>
        <v>31513.631448296917</v>
      </c>
      <c r="W20">
        <f t="shared" si="9"/>
        <v>40614.43144829692</v>
      </c>
      <c r="X20">
        <f t="shared" si="1"/>
        <v>51515.231448296916</v>
      </c>
      <c r="Y20">
        <f t="shared" si="10"/>
        <v>28360.031448296915</v>
      </c>
      <c r="Z20">
        <f t="shared" si="11"/>
        <v>36546.43144829692</v>
      </c>
      <c r="AA20">
        <f t="shared" si="12"/>
        <v>46360.031448296919</v>
      </c>
      <c r="AB20">
        <f t="shared" si="13"/>
        <v>0.17985878990921364</v>
      </c>
      <c r="AC20">
        <f t="shared" si="14"/>
        <v>5668.003617935623</v>
      </c>
      <c r="AD20">
        <f t="shared" si="15"/>
        <v>7304.8624931413951</v>
      </c>
      <c r="AE20">
        <f t="shared" si="16"/>
        <v>9265.4671901837501</v>
      </c>
      <c r="AF20">
        <f t="shared" si="17"/>
        <v>5100.8009380779267</v>
      </c>
      <c r="AG20">
        <f t="shared" si="18"/>
        <v>6573.1969357907137</v>
      </c>
      <c r="AH20">
        <f t="shared" si="19"/>
        <v>8338.2591564437735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36151.200000000004</v>
      </c>
      <c r="P21">
        <f t="shared" si="3"/>
        <v>44301.599999999999</v>
      </c>
      <c r="Q21">
        <f t="shared" si="4"/>
        <v>51523.200000000004</v>
      </c>
      <c r="R21">
        <f t="shared" si="5"/>
        <v>32529.600000000002</v>
      </c>
      <c r="S21">
        <f t="shared" si="6"/>
        <v>39866.400000000001</v>
      </c>
      <c r="T21">
        <f t="shared" si="7"/>
        <v>46368</v>
      </c>
      <c r="U21">
        <f>OPEX!$B$3</f>
        <v>0.76855170308376652</v>
      </c>
      <c r="V21">
        <f t="shared" si="8"/>
        <v>36150.43144829692</v>
      </c>
      <c r="W21">
        <f t="shared" si="9"/>
        <v>44300.831448296914</v>
      </c>
      <c r="X21">
        <f t="shared" si="1"/>
        <v>51522.43144829692</v>
      </c>
      <c r="Y21">
        <f t="shared" si="10"/>
        <v>32528.831448296918</v>
      </c>
      <c r="Z21">
        <f t="shared" si="11"/>
        <v>39865.631448296917</v>
      </c>
      <c r="AA21">
        <f t="shared" si="12"/>
        <v>46367.231448296916</v>
      </c>
      <c r="AB21">
        <f t="shared" si="13"/>
        <v>0.16350799082655781</v>
      </c>
      <c r="AC21">
        <f t="shared" si="14"/>
        <v>5910.8844136242396</v>
      </c>
      <c r="AD21">
        <f t="shared" si="15"/>
        <v>7243.5399420570157</v>
      </c>
      <c r="AE21">
        <f t="shared" si="16"/>
        <v>8424.3292486100872</v>
      </c>
      <c r="AF21">
        <f t="shared" si="17"/>
        <v>5318.7238740467774</v>
      </c>
      <c r="AG21">
        <f t="shared" si="18"/>
        <v>6518.3493011430674</v>
      </c>
      <c r="AH21">
        <f t="shared" si="19"/>
        <v>7581.4128543010147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40240.800000000003</v>
      </c>
      <c r="P22">
        <f t="shared" si="3"/>
        <v>46965.599999999999</v>
      </c>
      <c r="Q22">
        <f t="shared" si="4"/>
        <v>51523.200000000004</v>
      </c>
      <c r="R22">
        <f t="shared" si="5"/>
        <v>36216</v>
      </c>
      <c r="S22">
        <f t="shared" si="6"/>
        <v>42264</v>
      </c>
      <c r="T22">
        <f t="shared" si="7"/>
        <v>46368</v>
      </c>
      <c r="U22">
        <f>OPEX!$B$3</f>
        <v>0.76855170308376652</v>
      </c>
      <c r="V22">
        <f t="shared" si="8"/>
        <v>40240.031448296919</v>
      </c>
      <c r="W22">
        <f t="shared" si="9"/>
        <v>46964.831448296914</v>
      </c>
      <c r="X22">
        <f t="shared" si="1"/>
        <v>51522.43144829692</v>
      </c>
      <c r="Y22">
        <f t="shared" si="10"/>
        <v>36215.231448296916</v>
      </c>
      <c r="Z22">
        <f t="shared" si="11"/>
        <v>42263.231448296916</v>
      </c>
      <c r="AA22">
        <f t="shared" si="12"/>
        <v>46367.231448296916</v>
      </c>
      <c r="AB22">
        <f t="shared" si="13"/>
        <v>0.14864362802414349</v>
      </c>
      <c r="AC22">
        <f t="shared" si="14"/>
        <v>5981.4242662804836</v>
      </c>
      <c r="AD22">
        <f t="shared" si="15"/>
        <v>6981.0229360172425</v>
      </c>
      <c r="AE22">
        <f t="shared" si="16"/>
        <v>7658.4811351000799</v>
      </c>
      <c r="AF22">
        <f t="shared" si="17"/>
        <v>5383.1633922089104</v>
      </c>
      <c r="AG22">
        <f t="shared" si="18"/>
        <v>6282.1600544989296</v>
      </c>
      <c r="AH22">
        <f t="shared" si="19"/>
        <v>6892.1935039100154</v>
      </c>
    </row>
    <row r="25" spans="1:34" x14ac:dyDescent="0.25">
      <c r="I25" t="s">
        <v>29</v>
      </c>
      <c r="J25" s="3">
        <v>8813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29</v>
      </c>
      <c r="C29">
        <f>ROUNDDOWN(C2*J$25,0)</f>
        <v>29</v>
      </c>
      <c r="D29">
        <f>ROUNDDOWN(D2*J$25,0)</f>
        <v>29</v>
      </c>
      <c r="E29">
        <f>ROUNDDOWN(B29-0.1*(B29),0)</f>
        <v>26</v>
      </c>
      <c r="F29">
        <f>ROUNDDOWN(C29-0.1*(C29),0)</f>
        <v>26</v>
      </c>
      <c r="G29">
        <f>ROUNDDOWN(D29-0.1*(D29),0)</f>
        <v>26</v>
      </c>
    </row>
    <row r="30" spans="1:34" x14ac:dyDescent="0.25">
      <c r="A30" s="1">
        <v>2019</v>
      </c>
      <c r="B30">
        <f t="shared" ref="B30:B49" si="20">ROUNDDOWN(B3*J$25,0)</f>
        <v>38</v>
      </c>
      <c r="C30">
        <f t="shared" ref="C30:C49" si="21">ROUNDDOWN(C3*J$25,0)</f>
        <v>39</v>
      </c>
      <c r="D30">
        <f t="shared" ref="D30:D49" si="22">ROUNDDOWN(D3*J$25,0)</f>
        <v>54</v>
      </c>
      <c r="E30">
        <f t="shared" ref="E30:E49" si="23">ROUNDDOWN(B30-0.1*(B30),0)</f>
        <v>34</v>
      </c>
      <c r="F30">
        <f t="shared" ref="F30:F49" si="24">ROUNDDOWN(C30-0.1*(C30),0)</f>
        <v>35</v>
      </c>
      <c r="G30">
        <f t="shared" ref="G30:G49" si="25">ROUNDDOWN(D30-0.1*(D30),0)</f>
        <v>48</v>
      </c>
    </row>
    <row r="31" spans="1:34" x14ac:dyDescent="0.25">
      <c r="A31" s="1">
        <v>2020</v>
      </c>
      <c r="B31">
        <f t="shared" si="20"/>
        <v>51</v>
      </c>
      <c r="C31">
        <f t="shared" si="21"/>
        <v>55</v>
      </c>
      <c r="D31">
        <f t="shared" si="22"/>
        <v>103</v>
      </c>
      <c r="E31">
        <f t="shared" si="23"/>
        <v>45</v>
      </c>
      <c r="F31">
        <f t="shared" si="24"/>
        <v>49</v>
      </c>
      <c r="G31">
        <f t="shared" si="25"/>
        <v>92</v>
      </c>
    </row>
    <row r="32" spans="1:34" x14ac:dyDescent="0.25">
      <c r="A32" s="1">
        <v>2021</v>
      </c>
      <c r="B32">
        <f t="shared" si="20"/>
        <v>70</v>
      </c>
      <c r="C32">
        <f t="shared" si="21"/>
        <v>77</v>
      </c>
      <c r="D32">
        <f t="shared" si="22"/>
        <v>199</v>
      </c>
      <c r="E32">
        <f t="shared" si="23"/>
        <v>63</v>
      </c>
      <c r="F32">
        <f t="shared" si="24"/>
        <v>69</v>
      </c>
      <c r="G32">
        <f t="shared" si="25"/>
        <v>179</v>
      </c>
    </row>
    <row r="33" spans="1:35" x14ac:dyDescent="0.25">
      <c r="A33" s="1">
        <v>2022</v>
      </c>
      <c r="B33">
        <f t="shared" si="20"/>
        <v>95</v>
      </c>
      <c r="C33">
        <f t="shared" si="21"/>
        <v>109</v>
      </c>
      <c r="D33">
        <f t="shared" si="22"/>
        <v>386</v>
      </c>
      <c r="E33">
        <f t="shared" si="23"/>
        <v>85</v>
      </c>
      <c r="F33">
        <f t="shared" si="24"/>
        <v>98</v>
      </c>
      <c r="G33">
        <f t="shared" si="25"/>
        <v>347</v>
      </c>
    </row>
    <row r="34" spans="1:35" x14ac:dyDescent="0.25">
      <c r="A34" s="1">
        <v>2023</v>
      </c>
      <c r="B34">
        <f t="shared" si="20"/>
        <v>131</v>
      </c>
      <c r="C34">
        <f t="shared" si="21"/>
        <v>154</v>
      </c>
      <c r="D34">
        <f t="shared" si="22"/>
        <v>744</v>
      </c>
      <c r="E34">
        <f t="shared" si="23"/>
        <v>117</v>
      </c>
      <c r="F34">
        <f t="shared" si="24"/>
        <v>138</v>
      </c>
      <c r="G34">
        <f t="shared" si="25"/>
        <v>669</v>
      </c>
    </row>
    <row r="35" spans="1:35" x14ac:dyDescent="0.25">
      <c r="A35" s="1">
        <v>2024</v>
      </c>
      <c r="B35">
        <f t="shared" si="20"/>
        <v>179</v>
      </c>
      <c r="C35">
        <f t="shared" si="21"/>
        <v>219</v>
      </c>
      <c r="D35">
        <f t="shared" si="22"/>
        <v>1403</v>
      </c>
      <c r="E35">
        <f t="shared" si="23"/>
        <v>161</v>
      </c>
      <c r="F35">
        <f t="shared" si="24"/>
        <v>197</v>
      </c>
      <c r="G35">
        <f t="shared" si="25"/>
        <v>1262</v>
      </c>
    </row>
    <row r="36" spans="1:35" x14ac:dyDescent="0.25">
      <c r="A36" s="1">
        <v>2025</v>
      </c>
      <c r="B36">
        <f t="shared" si="20"/>
        <v>244</v>
      </c>
      <c r="C36">
        <f t="shared" si="21"/>
        <v>309</v>
      </c>
      <c r="D36">
        <f t="shared" si="22"/>
        <v>2521</v>
      </c>
      <c r="E36">
        <f t="shared" si="23"/>
        <v>219</v>
      </c>
      <c r="F36">
        <f t="shared" si="24"/>
        <v>278</v>
      </c>
      <c r="G36">
        <f t="shared" si="25"/>
        <v>2268</v>
      </c>
    </row>
    <row r="37" spans="1:35" x14ac:dyDescent="0.25">
      <c r="A37" s="1">
        <v>2026</v>
      </c>
      <c r="B37">
        <f t="shared" si="20"/>
        <v>334</v>
      </c>
      <c r="C37">
        <f t="shared" si="21"/>
        <v>435</v>
      </c>
      <c r="D37">
        <f t="shared" si="22"/>
        <v>4144</v>
      </c>
      <c r="E37">
        <f t="shared" si="23"/>
        <v>300</v>
      </c>
      <c r="F37">
        <f t="shared" si="24"/>
        <v>391</v>
      </c>
      <c r="G37">
        <f t="shared" si="25"/>
        <v>3729</v>
      </c>
      <c r="M37">
        <v>29</v>
      </c>
      <c r="O37" s="11">
        <v>29</v>
      </c>
      <c r="P37" s="11">
        <v>38</v>
      </c>
      <c r="Q37" s="11">
        <v>51</v>
      </c>
      <c r="R37" s="11">
        <v>70</v>
      </c>
      <c r="S37" s="11">
        <v>95</v>
      </c>
      <c r="T37" s="11">
        <v>131</v>
      </c>
      <c r="U37" s="11">
        <v>179</v>
      </c>
      <c r="V37" s="11">
        <v>244</v>
      </c>
      <c r="W37" s="11">
        <v>334</v>
      </c>
      <c r="X37" s="11">
        <v>454</v>
      </c>
      <c r="Y37" s="11">
        <v>615</v>
      </c>
      <c r="Z37" s="11">
        <v>828</v>
      </c>
      <c r="AA37" s="11">
        <v>1106</v>
      </c>
      <c r="AB37" s="11">
        <v>1460</v>
      </c>
      <c r="AC37" s="11">
        <v>1900</v>
      </c>
      <c r="AD37" s="11">
        <v>2429</v>
      </c>
      <c r="AE37" s="11">
        <v>3038</v>
      </c>
      <c r="AF37" s="11">
        <v>3700</v>
      </c>
      <c r="AG37" s="11">
        <v>4377</v>
      </c>
      <c r="AH37" s="11">
        <v>5021</v>
      </c>
      <c r="AI37" s="11">
        <v>5589</v>
      </c>
    </row>
    <row r="38" spans="1:35" x14ac:dyDescent="0.25">
      <c r="A38" s="1">
        <v>2027</v>
      </c>
      <c r="B38">
        <f t="shared" si="20"/>
        <v>454</v>
      </c>
      <c r="C38">
        <f t="shared" si="21"/>
        <v>610</v>
      </c>
      <c r="D38">
        <f t="shared" si="22"/>
        <v>5878</v>
      </c>
      <c r="E38">
        <f t="shared" si="23"/>
        <v>408</v>
      </c>
      <c r="F38">
        <f t="shared" si="24"/>
        <v>549</v>
      </c>
      <c r="G38">
        <f t="shared" si="25"/>
        <v>5290</v>
      </c>
      <c r="M38">
        <v>54</v>
      </c>
      <c r="O38" s="11">
        <v>29</v>
      </c>
      <c r="P38" s="11">
        <v>39</v>
      </c>
      <c r="Q38" s="11">
        <v>55</v>
      </c>
      <c r="R38" s="11">
        <v>77</v>
      </c>
      <c r="S38" s="11">
        <v>109</v>
      </c>
      <c r="T38" s="11">
        <v>154</v>
      </c>
      <c r="U38" s="11">
        <v>219</v>
      </c>
      <c r="V38" s="11">
        <v>309</v>
      </c>
      <c r="W38" s="11">
        <v>435</v>
      </c>
      <c r="X38" s="11">
        <v>610</v>
      </c>
      <c r="Y38" s="11">
        <v>850</v>
      </c>
      <c r="Z38" s="11">
        <v>1170</v>
      </c>
      <c r="AA38" s="11">
        <v>1590</v>
      </c>
      <c r="AB38" s="11">
        <v>2120</v>
      </c>
      <c r="AC38" s="11">
        <v>2760</v>
      </c>
      <c r="AD38" s="11">
        <v>3487</v>
      </c>
      <c r="AE38" s="11">
        <v>4254</v>
      </c>
      <c r="AF38" s="11">
        <v>4994</v>
      </c>
      <c r="AG38" s="11">
        <v>5641</v>
      </c>
      <c r="AH38" s="11">
        <v>6153</v>
      </c>
      <c r="AI38" s="11">
        <v>6523</v>
      </c>
    </row>
    <row r="39" spans="1:35" x14ac:dyDescent="0.25">
      <c r="A39" s="1">
        <v>2028</v>
      </c>
      <c r="B39">
        <f t="shared" si="20"/>
        <v>615</v>
      </c>
      <c r="C39">
        <f t="shared" si="21"/>
        <v>850</v>
      </c>
      <c r="D39">
        <f t="shared" si="22"/>
        <v>6919</v>
      </c>
      <c r="E39">
        <f t="shared" si="23"/>
        <v>553</v>
      </c>
      <c r="F39">
        <f t="shared" si="24"/>
        <v>765</v>
      </c>
      <c r="G39">
        <f t="shared" si="25"/>
        <v>6227</v>
      </c>
      <c r="M39">
        <v>103</v>
      </c>
      <c r="O39" s="11">
        <v>29</v>
      </c>
      <c r="P39" s="11">
        <v>54</v>
      </c>
      <c r="Q39" s="11">
        <v>103</v>
      </c>
      <c r="R39" s="11">
        <v>199</v>
      </c>
      <c r="S39" s="11">
        <v>386</v>
      </c>
      <c r="T39" s="11">
        <v>744</v>
      </c>
      <c r="U39" s="11">
        <v>1403</v>
      </c>
      <c r="V39" s="11">
        <v>2521</v>
      </c>
      <c r="W39" s="11">
        <v>4144</v>
      </c>
      <c r="X39" s="11">
        <v>5878</v>
      </c>
      <c r="Y39" s="11">
        <v>6919</v>
      </c>
      <c r="Z39" s="11">
        <v>7142</v>
      </c>
      <c r="AA39" s="11">
        <v>7152</v>
      </c>
      <c r="AB39" s="11">
        <v>7153</v>
      </c>
      <c r="AC39" s="11">
        <v>7154</v>
      </c>
      <c r="AD39" s="11">
        <v>7155</v>
      </c>
      <c r="AE39" s="11">
        <v>7155</v>
      </c>
      <c r="AF39" s="11">
        <v>7155</v>
      </c>
      <c r="AG39" s="11">
        <v>7155</v>
      </c>
      <c r="AH39" s="11">
        <v>7156</v>
      </c>
      <c r="AI39" s="11">
        <v>7156</v>
      </c>
    </row>
    <row r="40" spans="1:35" x14ac:dyDescent="0.25">
      <c r="A40" s="1">
        <v>2029</v>
      </c>
      <c r="B40">
        <f t="shared" si="20"/>
        <v>828</v>
      </c>
      <c r="C40">
        <f t="shared" si="21"/>
        <v>1170</v>
      </c>
      <c r="D40">
        <f t="shared" si="22"/>
        <v>7142</v>
      </c>
      <c r="E40">
        <f t="shared" si="23"/>
        <v>745</v>
      </c>
      <c r="F40">
        <f t="shared" si="24"/>
        <v>1053</v>
      </c>
      <c r="G40">
        <f t="shared" si="25"/>
        <v>6427</v>
      </c>
      <c r="M40">
        <v>199</v>
      </c>
    </row>
    <row r="41" spans="1:35" x14ac:dyDescent="0.25">
      <c r="A41" s="1">
        <v>2030</v>
      </c>
      <c r="B41">
        <f t="shared" si="20"/>
        <v>1106</v>
      </c>
      <c r="C41">
        <f t="shared" si="21"/>
        <v>1590</v>
      </c>
      <c r="D41">
        <f t="shared" si="22"/>
        <v>7152</v>
      </c>
      <c r="E41">
        <f t="shared" si="23"/>
        <v>995</v>
      </c>
      <c r="F41">
        <f t="shared" si="24"/>
        <v>1431</v>
      </c>
      <c r="G41">
        <f t="shared" si="25"/>
        <v>6436</v>
      </c>
      <c r="M41">
        <v>386</v>
      </c>
    </row>
    <row r="42" spans="1:35" x14ac:dyDescent="0.25">
      <c r="A42" s="1">
        <v>2031</v>
      </c>
      <c r="B42">
        <f t="shared" si="20"/>
        <v>1460</v>
      </c>
      <c r="C42">
        <f t="shared" si="21"/>
        <v>2120</v>
      </c>
      <c r="D42">
        <f t="shared" si="22"/>
        <v>7153</v>
      </c>
      <c r="E42">
        <f t="shared" si="23"/>
        <v>1314</v>
      </c>
      <c r="F42">
        <f t="shared" si="24"/>
        <v>1908</v>
      </c>
      <c r="G42">
        <f t="shared" si="25"/>
        <v>6437</v>
      </c>
      <c r="M42">
        <v>744</v>
      </c>
    </row>
    <row r="43" spans="1:35" x14ac:dyDescent="0.25">
      <c r="A43" s="1">
        <v>2032</v>
      </c>
      <c r="B43">
        <f t="shared" si="20"/>
        <v>1900</v>
      </c>
      <c r="C43">
        <f t="shared" si="21"/>
        <v>2760</v>
      </c>
      <c r="D43">
        <f t="shared" si="22"/>
        <v>7154</v>
      </c>
      <c r="E43">
        <f t="shared" si="23"/>
        <v>1710</v>
      </c>
      <c r="F43">
        <f t="shared" si="24"/>
        <v>2484</v>
      </c>
      <c r="G43">
        <f t="shared" si="25"/>
        <v>6438</v>
      </c>
      <c r="M43">
        <v>1403</v>
      </c>
    </row>
    <row r="44" spans="1:35" x14ac:dyDescent="0.25">
      <c r="A44" s="1">
        <v>2033</v>
      </c>
      <c r="B44">
        <f t="shared" si="20"/>
        <v>2429</v>
      </c>
      <c r="C44">
        <f t="shared" si="21"/>
        <v>3487</v>
      </c>
      <c r="D44">
        <f t="shared" si="22"/>
        <v>7155</v>
      </c>
      <c r="E44">
        <f t="shared" si="23"/>
        <v>2186</v>
      </c>
      <c r="F44">
        <f t="shared" si="24"/>
        <v>3138</v>
      </c>
      <c r="G44">
        <f t="shared" si="25"/>
        <v>6439</v>
      </c>
      <c r="M44">
        <v>2521</v>
      </c>
    </row>
    <row r="45" spans="1:35" x14ac:dyDescent="0.25">
      <c r="A45" s="1">
        <v>2034</v>
      </c>
      <c r="B45">
        <f t="shared" si="20"/>
        <v>3038</v>
      </c>
      <c r="C45">
        <f t="shared" si="21"/>
        <v>4254</v>
      </c>
      <c r="D45">
        <f t="shared" si="22"/>
        <v>7155</v>
      </c>
      <c r="E45">
        <f t="shared" si="23"/>
        <v>2734</v>
      </c>
      <c r="F45">
        <f t="shared" si="24"/>
        <v>3828</v>
      </c>
      <c r="G45">
        <f t="shared" si="25"/>
        <v>6439</v>
      </c>
      <c r="M45">
        <v>4144</v>
      </c>
    </row>
    <row r="46" spans="1:35" x14ac:dyDescent="0.25">
      <c r="A46" s="1">
        <v>2035</v>
      </c>
      <c r="B46">
        <f t="shared" si="20"/>
        <v>3700</v>
      </c>
      <c r="C46">
        <f t="shared" si="21"/>
        <v>4994</v>
      </c>
      <c r="D46">
        <f t="shared" si="22"/>
        <v>7155</v>
      </c>
      <c r="E46">
        <f t="shared" si="23"/>
        <v>3330</v>
      </c>
      <c r="F46">
        <f t="shared" si="24"/>
        <v>4494</v>
      </c>
      <c r="G46">
        <f t="shared" si="25"/>
        <v>6439</v>
      </c>
      <c r="M46">
        <v>5878</v>
      </c>
    </row>
    <row r="47" spans="1:35" x14ac:dyDescent="0.25">
      <c r="A47" s="1">
        <v>2036</v>
      </c>
      <c r="B47">
        <f t="shared" si="20"/>
        <v>4377</v>
      </c>
      <c r="C47">
        <f t="shared" si="21"/>
        <v>5641</v>
      </c>
      <c r="D47">
        <f t="shared" si="22"/>
        <v>7155</v>
      </c>
      <c r="E47">
        <f t="shared" si="23"/>
        <v>3939</v>
      </c>
      <c r="F47">
        <f t="shared" si="24"/>
        <v>5076</v>
      </c>
      <c r="G47">
        <f t="shared" si="25"/>
        <v>6439</v>
      </c>
      <c r="M47">
        <v>6919</v>
      </c>
    </row>
    <row r="48" spans="1:35" x14ac:dyDescent="0.25">
      <c r="A48" s="1">
        <v>2037</v>
      </c>
      <c r="B48">
        <f t="shared" si="20"/>
        <v>5021</v>
      </c>
      <c r="C48">
        <f t="shared" si="21"/>
        <v>6153</v>
      </c>
      <c r="D48">
        <f t="shared" si="22"/>
        <v>7156</v>
      </c>
      <c r="E48">
        <f t="shared" si="23"/>
        <v>4518</v>
      </c>
      <c r="F48">
        <f t="shared" si="24"/>
        <v>5537</v>
      </c>
      <c r="G48">
        <f t="shared" si="25"/>
        <v>6440</v>
      </c>
      <c r="M48">
        <v>7142</v>
      </c>
    </row>
    <row r="49" spans="1:13" x14ac:dyDescent="0.25">
      <c r="A49" s="1">
        <v>2038</v>
      </c>
      <c r="B49">
        <f t="shared" si="20"/>
        <v>5589</v>
      </c>
      <c r="C49">
        <f t="shared" si="21"/>
        <v>6523</v>
      </c>
      <c r="D49">
        <f t="shared" si="22"/>
        <v>7156</v>
      </c>
      <c r="E49">
        <f t="shared" si="23"/>
        <v>5030</v>
      </c>
      <c r="F49">
        <f t="shared" si="24"/>
        <v>5870</v>
      </c>
      <c r="G49">
        <f t="shared" si="25"/>
        <v>6440</v>
      </c>
      <c r="M49">
        <v>7152</v>
      </c>
    </row>
    <row r="50" spans="1:13" x14ac:dyDescent="0.25">
      <c r="M50">
        <v>7153</v>
      </c>
    </row>
    <row r="51" spans="1:13" x14ac:dyDescent="0.25">
      <c r="M51">
        <v>7154</v>
      </c>
    </row>
    <row r="52" spans="1:13" x14ac:dyDescent="0.25">
      <c r="M52">
        <v>7155</v>
      </c>
    </row>
    <row r="53" spans="1:13" x14ac:dyDescent="0.25">
      <c r="M53">
        <v>7155</v>
      </c>
    </row>
    <row r="54" spans="1:13" x14ac:dyDescent="0.25">
      <c r="M54">
        <v>7155</v>
      </c>
    </row>
    <row r="55" spans="1:13" x14ac:dyDescent="0.25">
      <c r="M55">
        <v>7155</v>
      </c>
    </row>
    <row r="56" spans="1:13" x14ac:dyDescent="0.25">
      <c r="M56">
        <v>7156</v>
      </c>
    </row>
    <row r="57" spans="1:13" x14ac:dyDescent="0.25">
      <c r="M57">
        <v>7156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264886.87088606553</v>
      </c>
      <c r="D2">
        <f>CAPEX!$W4</f>
        <v>153770.85330461001</v>
      </c>
      <c r="E2">
        <f>CAPEX!$W5</f>
        <v>127096.10695480606</v>
      </c>
      <c r="F2">
        <f>CAPEX!$W6</f>
        <v>155054.1913992505</v>
      </c>
      <c r="G2">
        <f>CAPEX!$W7</f>
        <v>166906.9910823878</v>
      </c>
      <c r="H2">
        <f>CAPEX!$W8</f>
        <v>354502.73755273223</v>
      </c>
      <c r="I2" t="e">
        <f>CAPEX!#REF!</f>
        <v>#REF!</v>
      </c>
      <c r="J2" t="e">
        <f>CAPEX!#REF!</f>
        <v>#REF!</v>
      </c>
      <c r="K2">
        <f>CAPEX!$W9</f>
        <v>140273.55006551548</v>
      </c>
      <c r="L2">
        <f>CAPEX!$W10</f>
        <v>131331.28135799136</v>
      </c>
      <c r="M2">
        <f>CAPEX!$W11</f>
        <v>170469.54135799137</v>
      </c>
      <c r="N2">
        <f>CAPEX!$W12</f>
        <v>192392.30562107105</v>
      </c>
      <c r="O2">
        <f>CAPEX!$W15</f>
        <v>0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1">
        <f t="shared" ref="E3" si="0">IF(E2-D2&gt;0,E2-D2,0)</f>
        <v>0</v>
      </c>
      <c r="F3" s="11">
        <v>0</v>
      </c>
      <c r="G3" s="11">
        <f>IF(D2-F2&gt;0,D2-F2,0)</f>
        <v>0</v>
      </c>
      <c r="H3">
        <f>H2-C2</f>
        <v>89615.866666666698</v>
      </c>
      <c r="I3" t="e">
        <f>D3+(I2-D2)</f>
        <v>#REF!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13136.137777777796</v>
      </c>
      <c r="H4">
        <v>0</v>
      </c>
      <c r="I4" t="e">
        <f>I2-D2</f>
        <v>#REF!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27958.084444444437</v>
      </c>
      <c r="G5">
        <v>0</v>
      </c>
      <c r="H5">
        <v>0</v>
      </c>
      <c r="I5">
        <v>0</v>
      </c>
      <c r="J5" t="e">
        <f>J2-E2</f>
        <v>#REF!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 t="e">
        <f>G2-I2</f>
        <v>#REF!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 t="e">
        <f>F2-J2</f>
        <v>#REF!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52118.755555555574</v>
      </c>
      <c r="O11">
        <f>IF(L11+(O2-L2)&gt;0,L11+(O2-L2),0)</f>
        <v>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39138.260000000009</v>
      </c>
      <c r="N12">
        <v>0</v>
      </c>
      <c r="O12">
        <f>O2-L2</f>
        <v>-131331.28135799136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-21922.764263079676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170469.54135799137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X26" sqref="X26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CAPEX</vt:lpstr>
      <vt:lpstr>OPEX</vt:lpstr>
      <vt:lpstr>Revenue</vt:lpstr>
      <vt:lpstr>MIG_MATRIX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2018-09-13T16:42:05Z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