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ee\LRZ Sync+Share\PycharmProjects\mt_branch_new_code\tumlknexpectimax\tumlknexpectimax\excel_data\"/>
    </mc:Choice>
  </mc:AlternateContent>
  <xr:revisionPtr revIDLastSave="0" documentId="10_ncr:100000_{783B9FD3-2714-4277-962F-575D7F6EDC2F}" xr6:coauthVersionLast="31" xr6:coauthVersionMax="31" xr10:uidLastSave="{00000000-0000-0000-0000-000000000000}"/>
  <bookViews>
    <workbookView xWindow="480" yWindow="1070" windowWidth="13680" windowHeight="10830" tabRatio="847" activeTab="1" xr2:uid="{00000000-000D-0000-FFFF-FFFF00000000}"/>
  </bookViews>
  <sheets>
    <sheet name="CAPEX" sheetId="1" r:id="rId1"/>
    <sheet name="OPEX" sheetId="2" r:id="rId2"/>
    <sheet name="Revenue" sheetId="3" r:id="rId3"/>
    <sheet name="MIG_MATRIX" sheetId="11" r:id="rId4"/>
  </sheets>
  <calcPr calcId="179017"/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W44" i="1" l="1"/>
  <c r="T44" i="1"/>
  <c r="S44" i="1"/>
  <c r="Q27" i="1"/>
  <c r="X15" i="1"/>
  <c r="O2" i="11" s="1"/>
  <c r="W15" i="1"/>
  <c r="C15" i="2" s="1"/>
  <c r="R15" i="1"/>
  <c r="X14" i="1"/>
  <c r="N2" i="11" s="1"/>
  <c r="W14" i="1"/>
  <c r="C14" i="2" s="1"/>
  <c r="X13" i="1"/>
  <c r="M2" i="11" s="1"/>
  <c r="W13" i="1"/>
  <c r="C13" i="2" s="1"/>
  <c r="R13" i="1"/>
  <c r="X12" i="1"/>
  <c r="L2" i="11" s="1"/>
  <c r="W12" i="1"/>
  <c r="C12" i="2" s="1"/>
  <c r="X11" i="1"/>
  <c r="K2" i="11" s="1"/>
  <c r="W11" i="1"/>
  <c r="C11" i="2" s="1"/>
  <c r="C11" i="1"/>
  <c r="X10" i="1"/>
  <c r="J2" i="11" s="1"/>
  <c r="W10" i="1"/>
  <c r="C10" i="2" s="1"/>
  <c r="I10" i="1"/>
  <c r="X9" i="1"/>
  <c r="I2" i="11" s="1"/>
  <c r="W9" i="1"/>
  <c r="C9" i="2" s="1"/>
  <c r="X8" i="1"/>
  <c r="H2" i="11" s="1"/>
  <c r="W8" i="1"/>
  <c r="C8" i="2" s="1"/>
  <c r="X7" i="1"/>
  <c r="G2" i="11" s="1"/>
  <c r="W7" i="1"/>
  <c r="C7" i="2" s="1"/>
  <c r="I7" i="1"/>
  <c r="H7" i="1"/>
  <c r="X6" i="1"/>
  <c r="F2" i="11" s="1"/>
  <c r="W6" i="1"/>
  <c r="C6" i="2" s="1"/>
  <c r="I6" i="1"/>
  <c r="H6" i="1"/>
  <c r="X5" i="1"/>
  <c r="E2" i="11" s="1"/>
  <c r="W5" i="1"/>
  <c r="C5" i="2" s="1"/>
  <c r="X4" i="1"/>
  <c r="D2" i="11" s="1"/>
  <c r="W4" i="1"/>
  <c r="C4" i="2" s="1"/>
  <c r="I4" i="1"/>
  <c r="H4" i="1"/>
  <c r="X3" i="1"/>
  <c r="C2" i="11" s="1"/>
  <c r="W3" i="1"/>
  <c r="I3" i="1"/>
  <c r="H3" i="1"/>
  <c r="C3" i="1"/>
  <c r="C3" i="2" l="1"/>
  <c r="H3" i="11"/>
  <c r="D3" i="11"/>
  <c r="I3" i="11" s="1"/>
  <c r="I4" i="11"/>
  <c r="G4" i="11"/>
  <c r="J5" i="11"/>
  <c r="M11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O14" i="11"/>
  <c r="M15" i="11"/>
  <c r="D55" i="3" l="1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O2" i="3" l="1"/>
  <c r="Q11" i="3"/>
  <c r="E29" i="3"/>
  <c r="R2" i="3" s="1"/>
  <c r="AD19" i="3"/>
  <c r="G29" i="3"/>
  <c r="T2" i="3" s="1"/>
  <c r="E47" i="3"/>
  <c r="R20" i="3" s="1"/>
  <c r="E43" i="3"/>
  <c r="R16" i="3" s="1"/>
  <c r="E39" i="3"/>
  <c r="R12" i="3" s="1"/>
  <c r="Y12" i="3" s="1"/>
  <c r="AF12" i="3" s="1"/>
  <c r="E35" i="3"/>
  <c r="R8" i="3" s="1"/>
  <c r="E31" i="3"/>
  <c r="R4" i="3" s="1"/>
  <c r="Y4" i="3" s="1"/>
  <c r="AF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AA20" i="3" s="1"/>
  <c r="AH20" i="3" s="1"/>
  <c r="G43" i="3"/>
  <c r="T16" i="3" s="1"/>
  <c r="G39" i="3"/>
  <c r="T12" i="3" s="1"/>
  <c r="AA12" i="3" s="1"/>
  <c r="AH12" i="3" s="1"/>
  <c r="G35" i="3"/>
  <c r="T8" i="3" s="1"/>
  <c r="G31" i="3"/>
  <c r="T4" i="3" s="1"/>
  <c r="P22" i="3"/>
  <c r="P18" i="3"/>
  <c r="P14" i="3"/>
  <c r="P10" i="3"/>
  <c r="P6" i="3"/>
  <c r="W20" i="3"/>
  <c r="AD20" i="3" s="1"/>
  <c r="V4" i="3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Z19" i="3" s="1"/>
  <c r="AG19" i="3" s="1"/>
  <c r="F42" i="3"/>
  <c r="S15" i="3" s="1"/>
  <c r="F38" i="3"/>
  <c r="S11" i="3" s="1"/>
  <c r="F34" i="3"/>
  <c r="S7" i="3" s="1"/>
  <c r="F30" i="3"/>
  <c r="S3" i="3" s="1"/>
  <c r="G46" i="3"/>
  <c r="T19" i="3" s="1"/>
  <c r="AA19" i="3" s="1"/>
  <c r="AH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V3" i="3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X12" i="3"/>
  <c r="AE12" i="3" s="1"/>
  <c r="X19" i="3"/>
  <c r="AE19" i="3" s="1"/>
  <c r="Y20" i="3"/>
  <c r="AF20" i="3" s="1"/>
  <c r="Z20" i="3"/>
  <c r="AG20" i="3" s="1"/>
  <c r="Z11" i="3"/>
  <c r="AG11" i="3" s="1"/>
  <c r="X20" i="3"/>
  <c r="AE20" i="3" s="1"/>
  <c r="V20" i="3"/>
  <c r="AC20" i="3" s="1"/>
  <c r="V11" i="3"/>
  <c r="AC11" i="3" s="1"/>
  <c r="V19" i="3"/>
  <c r="AC19" i="3" s="1"/>
  <c r="W11" i="3"/>
  <c r="AD11" i="3" s="1"/>
  <c r="Z12" i="3"/>
  <c r="AG12" i="3" s="1"/>
  <c r="Y19" i="3"/>
  <c r="AF19" i="3" s="1"/>
  <c r="AA4" i="3"/>
  <c r="AH4" i="3" s="1"/>
  <c r="W4" i="3"/>
  <c r="AD4" i="3" s="1"/>
  <c r="Y11" i="3"/>
  <c r="AF11" i="3" s="1"/>
  <c r="X4" i="3"/>
  <c r="AE4" i="3" s="1"/>
  <c r="V12" i="3"/>
  <c r="AC12" i="3" s="1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  <c r="AE2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Patri, Sai Kireet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<sst xmlns="http://schemas.openxmlformats.org/spreadsheetml/2006/main" count="202" uniqueCount="107">
  <si>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</si>
  <si>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</si>
  <si>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</si>
  <si>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</si>
  <si>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</si>
  <si>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</si>
  <si>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</si>
  <si>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</si>
  <si>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</si>
  <si>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</si>
  <si>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</si>
  <si>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</si>
  <si>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</si>
  <si>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</si>
  <si>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</si>
  <si>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</si>
  <si>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</si>
  <si>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</si>
  <si>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</si>
  <si>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</si>
  <si>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</si>
  <si>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</si>
  <si>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</si>
  <si>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</si>
  <si>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</si>
  <si>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</si>
  <si>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</si>
  <si>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</si>
  <si>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</si>
  <si>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</si>
  <si>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</si>
  <si>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</si>
  <si>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</si>
  <si>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</si>
  <si>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</si>
  <si>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</si>
  <si>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</si>
  <si>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</si>
  <si>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</si>
  <si>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</si>
  <si>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</si>
  <si>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</si>
  <si>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</si>
  <si>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</si>
  <si>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</si>
  <si>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</si>
  <si>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</si>
  <si>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</si>
  <si>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</si>
  <si>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</si>
  <si>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</si>
  <si>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</si>
  <si>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</si>
  <si>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</si>
  <si>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</si>
  <si>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</si>
  <si>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</si>
  <si>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</si>
  <si>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</si>
  <si>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</si>
  <si>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</si>
  <si>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</si>
  <si>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</si>
  <si>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</si>
  <si>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</si>
  <si>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</si>
  <si>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</si>
  <si>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</si>
  <si>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</si>
  <si>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</si>
  <si>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</si>
  <si>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</si>
  <si>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</si>
  <si>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</si>
  <si>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</si>
  <si>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</si>
  <si>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</si>
  <si>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</si>
  <si>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</si>
  <si>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</si>
  <si>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</si>
  <si>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</si>
  <si>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</si>
  <si>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</si>
  <si>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</si>
  <si>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</si>
  <si>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Approx OPEX per year</t>
  </si>
  <si>
    <t>FTTH_Hybridpon_101</t>
  </si>
  <si>
    <t>FTTH_Hybridpon_102</t>
  </si>
  <si>
    <t>FTTH_Hybridpon_103</t>
  </si>
  <si>
    <t>FTTH_Hybridpon_104</t>
  </si>
  <si>
    <t>FTTH_Hybridpon_105</t>
  </si>
  <si>
    <t>FTTH_Hybridpon_106</t>
  </si>
  <si>
    <t>FTTH_Hybridpon_107</t>
  </si>
  <si>
    <t>FTTH_Hybridpon_108</t>
  </si>
  <si>
    <t>FTTH_Hybridpon_109</t>
  </si>
  <si>
    <t>FTTH_Hybridpon_110</t>
  </si>
  <si>
    <t>FTTH_Hybridpon_111</t>
  </si>
  <si>
    <t>FTTH_Hybridpon_112</t>
  </si>
  <si>
    <t>FTTH_Hybridpon_113</t>
  </si>
  <si>
    <t>FTTH_Hybridpon_114</t>
  </si>
  <si>
    <t>FTTH_Hybridpon_115</t>
  </si>
  <si>
    <t>FTTH_Hybridpon_116</t>
  </si>
  <si>
    <t>FTTH_Hybridpon_117</t>
  </si>
  <si>
    <t>FTTH_Hybridpon_118</t>
  </si>
  <si>
    <t>FTTH_Hybridpon_119</t>
  </si>
  <si>
    <t>FTTH_Hybridpon_120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</si>
</sst>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5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8" fillId="6" borderId="5" xfId="7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6261.333333333333</c:v>
                </c:pt>
                <c:pt idx="2">
                  <c:v>5611.5666666666666</c:v>
                </c:pt>
                <c:pt idx="3">
                  <c:v>44405.233333333337</c:v>
                </c:pt>
                <c:pt idx="4">
                  <c:v>10122.666666666666</c:v>
                </c:pt>
                <c:pt idx="5">
                  <c:v>5882.666666666667</c:v>
                </c:pt>
                <c:pt idx="6">
                  <c:v>20010.666666666668</c:v>
                </c:pt>
                <c:pt idx="7">
                  <c:v>12519.333333333334</c:v>
                </c:pt>
                <c:pt idx="8">
                  <c:v>4400</c:v>
                </c:pt>
                <c:pt idx="9">
                  <c:v>8160</c:v>
                </c:pt>
                <c:pt idx="10">
                  <c:v>15920</c:v>
                </c:pt>
                <c:pt idx="11">
                  <c:v>31120</c:v>
                </c:pt>
                <c:pt idx="12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34505.599999999999</c:v>
                </c:pt>
                <c:pt idx="2">
                  <c:v>62156</c:v>
                </c:pt>
                <c:pt idx="3">
                  <c:v>170592</c:v>
                </c:pt>
                <c:pt idx="4">
                  <c:v>156784.20000000001</c:v>
                </c:pt>
                <c:pt idx="5">
                  <c:v>163819.20000000001</c:v>
                </c:pt>
                <c:pt idx="6">
                  <c:v>61989.9</c:v>
                </c:pt>
                <c:pt idx="7">
                  <c:v>121960</c:v>
                </c:pt>
                <c:pt idx="8">
                  <c:v>109884</c:v>
                </c:pt>
                <c:pt idx="9">
                  <c:v>56055</c:v>
                </c:pt>
                <c:pt idx="10">
                  <c:v>198519</c:v>
                </c:pt>
                <c:pt idx="11">
                  <c:v>173868</c:v>
                </c:pt>
                <c:pt idx="12">
                  <c:v>67433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895040"/>
        <c:axId val="222702976"/>
      </c:barChart>
      <c:catAx>
        <c:axId val="22389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2702976"/>
        <c:crosses val="autoZero"/>
        <c:auto val="1"/>
        <c:lblAlgn val="ctr"/>
        <c:lblOffset val="100"/>
        <c:noMultiLvlLbl val="0"/>
      </c:catAx>
      <c:valAx>
        <c:axId val="22270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8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6261.333333333333</c:v>
                </c:pt>
                <c:pt idx="2">
                  <c:v>5611.5666666666666</c:v>
                </c:pt>
                <c:pt idx="3">
                  <c:v>44405.233333333337</c:v>
                </c:pt>
                <c:pt idx="4">
                  <c:v>10122.666666666666</c:v>
                </c:pt>
                <c:pt idx="5">
                  <c:v>5882.666666666667</c:v>
                </c:pt>
                <c:pt idx="6">
                  <c:v>20010.666666666668</c:v>
                </c:pt>
                <c:pt idx="7">
                  <c:v>12519.333333333334</c:v>
                </c:pt>
                <c:pt idx="8">
                  <c:v>4400</c:v>
                </c:pt>
                <c:pt idx="9">
                  <c:v>8160</c:v>
                </c:pt>
                <c:pt idx="10">
                  <c:v>15920</c:v>
                </c:pt>
                <c:pt idx="11">
                  <c:v>31120</c:v>
                </c:pt>
                <c:pt idx="12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34505.599999999999</c:v>
                </c:pt>
                <c:pt idx="2">
                  <c:v>62156</c:v>
                </c:pt>
                <c:pt idx="3">
                  <c:v>170592</c:v>
                </c:pt>
                <c:pt idx="4">
                  <c:v>156784.20000000001</c:v>
                </c:pt>
                <c:pt idx="5">
                  <c:v>163819.20000000001</c:v>
                </c:pt>
                <c:pt idx="6">
                  <c:v>61989.9</c:v>
                </c:pt>
                <c:pt idx="7">
                  <c:v>121960</c:v>
                </c:pt>
                <c:pt idx="8">
                  <c:v>109884</c:v>
                </c:pt>
                <c:pt idx="9">
                  <c:v>56055</c:v>
                </c:pt>
                <c:pt idx="10">
                  <c:v>198519</c:v>
                </c:pt>
                <c:pt idx="11">
                  <c:v>173868</c:v>
                </c:pt>
                <c:pt idx="12">
                  <c:v>67433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067968"/>
        <c:axId val="222705280"/>
      </c:barChart>
      <c:catAx>
        <c:axId val="2260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2705280"/>
        <c:crosses val="autoZero"/>
        <c:auto val="1"/>
        <c:lblAlgn val="ctr"/>
        <c:lblOffset val="100"/>
        <c:noMultiLvlLbl val="0"/>
      </c:catAx>
      <c:valAx>
        <c:axId val="22270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0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Per Subscriber Connected Per Year OPEX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OASE Percentage OPEX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OPEX!$C$3:$C$15</c:f>
              <c:numCache>
                <c:formatCode>General</c:formatCode>
                <c:ptCount val="13"/>
                <c:pt idx="0">
                  <c:v>0.58518596297053072</c:v>
                </c:pt>
                <c:pt idx="1">
                  <c:v>0.18933088036749157</c:v>
                </c:pt>
                <c:pt idx="2">
                  <c:v>0.25854772925314079</c:v>
                </c:pt>
                <c:pt idx="3">
                  <c:v>0.7616905994146701</c:v>
                </c:pt>
                <c:pt idx="4">
                  <c:v>0.62040166614198877</c:v>
                </c:pt>
                <c:pt idx="5">
                  <c:v>0.61283744878072066</c:v>
                </c:pt>
                <c:pt idx="6">
                  <c:v>0.33024275697651811</c:v>
                </c:pt>
                <c:pt idx="7">
                  <c:v>0.48652861458793223</c:v>
                </c:pt>
                <c:pt idx="8">
                  <c:v>0.4298164698700403</c:v>
                </c:pt>
                <c:pt idx="9">
                  <c:v>0.258934003396872</c:v>
                </c:pt>
                <c:pt idx="10">
                  <c:v>0.7723090700287808</c:v>
                </c:pt>
                <c:pt idx="11">
                  <c:v>0.73978844717849501</c:v>
                </c:pt>
                <c:pt idx="12">
                  <c:v>0.32597566164931252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420E-A443-65F70E35E9A6}"/>
            </c:ext>
          </c:extLst>
        </c:ser>
        <c:ser>
          <c:idx val="1"/>
          <c:order val="1"/>
          <c:tx>
            <c:v>OASE Base 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OPEX!$B$3:$B$15</c:f>
              <c:numCache>
                <c:formatCode>General</c:formatCode>
                <c:ptCount val="13"/>
                <c:pt idx="0">
                  <c:v>0.58274875704569928</c:v>
                </c:pt>
                <c:pt idx="1">
                  <c:v>0.74719496984284595</c:v>
                </c:pt>
                <c:pt idx="2">
                  <c:v>0.78430357763805614</c:v>
                </c:pt>
                <c:pt idx="3">
                  <c:v>0.60899196497775476</c:v>
                </c:pt>
                <c:pt idx="4">
                  <c:v>0.59626735837978484</c:v>
                </c:pt>
                <c:pt idx="5">
                  <c:v>0.86498453112013485</c:v>
                </c:pt>
                <c:pt idx="6">
                  <c:v>0.89015054117514292</c:v>
                </c:pt>
                <c:pt idx="7">
                  <c:v>0.9968552650040271</c:v>
                </c:pt>
                <c:pt idx="8">
                  <c:v>0.83142291519321987</c:v>
                </c:pt>
                <c:pt idx="9">
                  <c:v>0.61862811609322665</c:v>
                </c:pt>
                <c:pt idx="10">
                  <c:v>0.71225808775340016</c:v>
                </c:pt>
                <c:pt idx="11">
                  <c:v>0.97920924340919968</c:v>
                </c:pt>
                <c:pt idx="12">
                  <c:v>0.7657950621556967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420E-A443-65F70E35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70016"/>
        <c:axId val="230252544"/>
      </c:barChart>
      <c:catAx>
        <c:axId val="2260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0252544"/>
        <c:crosses val="autoZero"/>
        <c:auto val="1"/>
        <c:lblAlgn val="ctr"/>
        <c:lblOffset val="100"/>
        <c:noMultiLvlLbl val="0"/>
      </c:catAx>
      <c:valAx>
        <c:axId val="2302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0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16</xdr:row>
      <xdr:rowOff>179916</xdr:rowOff>
    </xdr:from>
    <xdr:to>
      <xdr:col>13</xdr:col>
      <xdr:colOff>84666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15</xdr:row>
      <xdr:rowOff>114300</xdr:rowOff>
    </xdr:from>
    <xdr:to>
      <xdr:col>28</xdr:col>
      <xdr:colOff>238125</xdr:colOff>
      <xdr:row>85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opLeftCell="K1" zoomScale="90" zoomScaleNormal="90" workbookViewId="0">
      <selection activeCell="X3" sqref="X3"/>
    </sheetView>
  </sheetViews>
  <sheetFormatPr defaultRowHeight="14.5" x14ac:dyDescent="0.35"/>
  <cols>
    <col min="1" max="2" width="29.453125" customWidth="1"/>
    <col min="3" max="3" width="18.7265625" customWidth="1"/>
    <col min="4" max="4" width="18.26953125" customWidth="1"/>
    <col min="5" max="5" width="15.1796875" customWidth="1"/>
    <col min="6" max="6" width="13.453125" customWidth="1"/>
    <col min="7" max="7" width="13.54296875" customWidth="1"/>
    <col min="8" max="8" width="17.453125" customWidth="1"/>
    <col min="9" max="10" width="19.1796875" customWidth="1"/>
    <col min="11" max="11" width="14" customWidth="1"/>
    <col min="12" max="12" width="13.453125" customWidth="1"/>
    <col min="13" max="13" width="16.7265625" customWidth="1"/>
    <col min="14" max="14" width="16.453125" customWidth="1"/>
    <col min="15" max="15" width="22.1796875" customWidth="1"/>
    <col min="16" max="16" width="13.54296875" customWidth="1"/>
    <col min="17" max="18" width="11.7265625" customWidth="1"/>
    <col min="24" max="24" width="13.453125" customWidth="1"/>
  </cols>
  <sheetData>
    <row r="1" spans="1:24" s="9" customFormat="1" ht="15" thickBot="1" x14ac:dyDescent="0.4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3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</v>
      </c>
    </row>
    <row r="3" spans="1:24" s="6" customFormat="1" x14ac:dyDescent="0.3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96261.143172944852</v>
      </c>
      <c r="T3" s="11">
        <v>5.1327825331856927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257876.76484436693</v>
      </c>
    </row>
    <row r="4" spans="1:24" s="6" customFormat="1" x14ac:dyDescent="0.3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146337.87420813384</v>
      </c>
      <c r="T4" s="11">
        <v>12.814589886676153</v>
      </c>
      <c r="U4" s="11">
        <v>6261.333333333333</v>
      </c>
      <c r="V4" s="11">
        <v>34505.599999999999</v>
      </c>
      <c r="W4" s="11">
        <f t="shared" ref="W4:W15" si="0">SUM(U4,V4)</f>
        <v>40766.933333333334</v>
      </c>
      <c r="X4" s="12">
        <f t="shared" ref="X4:X14" si="1">S4+T4+U4+V4</f>
        <v>187117.62213135386</v>
      </c>
    </row>
    <row r="5" spans="1:24" s="6" customFormat="1" x14ac:dyDescent="0.3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78872.086550701642</v>
      </c>
      <c r="T5" s="11">
        <v>14.612123172178348</v>
      </c>
      <c r="U5" s="11">
        <v>5611.5666666666666</v>
      </c>
      <c r="V5" s="11">
        <v>62156</v>
      </c>
      <c r="W5" s="11">
        <f t="shared" si="0"/>
        <v>67767.566666666666</v>
      </c>
      <c r="X5" s="12">
        <f t="shared" si="1"/>
        <v>146654.2653405405</v>
      </c>
    </row>
    <row r="6" spans="1:24" s="6" customFormat="1" x14ac:dyDescent="0.3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78872.086550701642</v>
      </c>
      <c r="T6" s="11">
        <v>14.612123172178348</v>
      </c>
      <c r="U6" s="11">
        <v>44405.233333333337</v>
      </c>
      <c r="V6" s="11">
        <v>170592</v>
      </c>
      <c r="W6" s="11">
        <f t="shared" si="0"/>
        <v>214997.23333333334</v>
      </c>
      <c r="X6" s="12">
        <f t="shared" si="1"/>
        <v>293883.93200720719</v>
      </c>
    </row>
    <row r="7" spans="1:24" s="6" customFormat="1" x14ac:dyDescent="0.3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146337.87420813384</v>
      </c>
      <c r="T7" s="11">
        <v>12.814589886676153</v>
      </c>
      <c r="U7" s="11">
        <v>10122.666666666666</v>
      </c>
      <c r="V7" s="11">
        <v>156784.20000000001</v>
      </c>
      <c r="W7" s="11">
        <f t="shared" si="0"/>
        <v>166906.86666666667</v>
      </c>
      <c r="X7" s="12">
        <f t="shared" si="1"/>
        <v>313257.55546468718</v>
      </c>
    </row>
    <row r="8" spans="1:24" s="6" customFormat="1" x14ac:dyDescent="0.3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96261.143172944852</v>
      </c>
      <c r="T8" s="11">
        <v>5.1327825331856927</v>
      </c>
      <c r="U8" s="11">
        <v>5882.666666666667</v>
      </c>
      <c r="V8" s="11">
        <v>163819.20000000001</v>
      </c>
      <c r="W8" s="11">
        <f t="shared" si="0"/>
        <v>169701.86666666667</v>
      </c>
      <c r="X8" s="12">
        <f t="shared" si="1"/>
        <v>265968.14262214472</v>
      </c>
    </row>
    <row r="9" spans="1:24" s="6" customFormat="1" x14ac:dyDescent="0.3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146337.87420813384</v>
      </c>
      <c r="T9" s="11">
        <v>12.814589886676153</v>
      </c>
      <c r="U9" s="11">
        <v>20010.666666666668</v>
      </c>
      <c r="V9" s="11">
        <v>61989.9</v>
      </c>
      <c r="W9" s="11">
        <f t="shared" si="0"/>
        <v>82000.566666666666</v>
      </c>
      <c r="X9" s="12">
        <f t="shared" si="1"/>
        <v>228351.25546468716</v>
      </c>
    </row>
    <row r="10" spans="1:24" s="6" customFormat="1" x14ac:dyDescent="0.3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78872.086550701642</v>
      </c>
      <c r="T10" s="11">
        <v>14.612123172178348</v>
      </c>
      <c r="U10" s="11">
        <v>12519.333333333334</v>
      </c>
      <c r="V10" s="11">
        <v>121960</v>
      </c>
      <c r="W10" s="11">
        <f t="shared" si="0"/>
        <v>134479.33333333334</v>
      </c>
      <c r="X10" s="12">
        <f t="shared" si="1"/>
        <v>213366.03200720716</v>
      </c>
    </row>
    <row r="11" spans="1:24" s="8" customFormat="1" x14ac:dyDescent="0.3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114876.35990534152</v>
      </c>
      <c r="T11" s="11">
        <v>12.594228370284263</v>
      </c>
      <c r="U11" s="11">
        <v>4400</v>
      </c>
      <c r="V11" s="11">
        <v>109884</v>
      </c>
      <c r="W11" s="11">
        <f t="shared" si="0"/>
        <v>114284</v>
      </c>
      <c r="X11" s="12">
        <f t="shared" si="1"/>
        <v>229172.95413371181</v>
      </c>
    </row>
    <row r="12" spans="1:24" s="6" customFormat="1" x14ac:dyDescent="0.3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115530.46906962365</v>
      </c>
      <c r="T12" s="11">
        <v>12.211670303203721</v>
      </c>
      <c r="U12" s="11">
        <v>8160</v>
      </c>
      <c r="V12" s="11">
        <v>56055</v>
      </c>
      <c r="W12" s="11">
        <f t="shared" si="0"/>
        <v>64215</v>
      </c>
      <c r="X12" s="12">
        <f t="shared" si="1"/>
        <v>179757.68073992687</v>
      </c>
    </row>
    <row r="13" spans="1:24" s="6" customFormat="1" x14ac:dyDescent="0.3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115530.46906962365</v>
      </c>
      <c r="T13" s="11">
        <v>10.331648594515361</v>
      </c>
      <c r="U13" s="11">
        <v>15920</v>
      </c>
      <c r="V13" s="11">
        <v>198519</v>
      </c>
      <c r="W13" s="11">
        <f t="shared" si="0"/>
        <v>214439</v>
      </c>
      <c r="X13" s="12">
        <f t="shared" si="1"/>
        <v>329979.80071821815</v>
      </c>
    </row>
    <row r="14" spans="1:24" s="6" customFormat="1" x14ac:dyDescent="0.3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114876.35990534152</v>
      </c>
      <c r="T14" s="11">
        <v>12.594228370284263</v>
      </c>
      <c r="U14" s="11">
        <v>31120</v>
      </c>
      <c r="V14" s="11">
        <v>173868</v>
      </c>
      <c r="W14" s="11">
        <f t="shared" si="0"/>
        <v>204988</v>
      </c>
      <c r="X14" s="12">
        <f t="shared" si="1"/>
        <v>319876.95413371181</v>
      </c>
    </row>
    <row r="15" spans="1:24" s="6" customFormat="1" x14ac:dyDescent="0.3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115530.46906962365</v>
      </c>
      <c r="T15" s="11">
        <v>9.5120485945153614</v>
      </c>
      <c r="U15" s="11">
        <v>16400</v>
      </c>
      <c r="V15" s="11">
        <v>67433</v>
      </c>
      <c r="W15" s="11">
        <f t="shared" si="0"/>
        <v>83833</v>
      </c>
      <c r="X15" s="12">
        <f t="shared" ref="X15" si="2">SUM(S15:V15)</f>
        <v>199372.98111821816</v>
      </c>
    </row>
    <row r="27" spans="17:17" x14ac:dyDescent="0.35">
      <c r="Q27">
        <f>0.02/1000</f>
        <v>2.0000000000000002E-5</v>
      </c>
    </row>
    <row r="42" spans="18:25" x14ac:dyDescent="0.3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35">
      <c r="S43" t="s">
        <v>54</v>
      </c>
    </row>
    <row r="44" spans="18:25" x14ac:dyDescent="0.3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35">
      <c r="S45" t="s">
        <v>57</v>
      </c>
      <c r="T45" t="s">
        <v>58</v>
      </c>
      <c r="W45" t="s">
        <v>59</v>
      </c>
    </row>
    <row r="46" spans="18:25" x14ac:dyDescent="0.3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tabSelected="1" workbookViewId="0">
      <selection activeCell="A18" sqref="A18"/>
    </sheetView>
  </sheetViews>
  <sheetFormatPr defaultRowHeight="14.5" x14ac:dyDescent="0.35"/>
  <cols>
    <col min="1" max="1" width="27.7265625" customWidth="1"/>
    <col min="2" max="2" width="39.81640625" customWidth="1"/>
    <col min="3" max="3" width="15.1796875" customWidth="1"/>
  </cols>
  <sheetData>
    <row r="1" spans="1:9" x14ac:dyDescent="0.35">
      <c r="A1" s="10" t="s">
        <v>22</v>
      </c>
      <c r="B1" s="10" t="s">
        <v>86</v>
      </c>
    </row>
    <row r="2" spans="1:9" x14ac:dyDescent="0.35">
      <c r="A2" s="10" t="s">
        <v>23</v>
      </c>
      <c r="B2" s="12">
        <v>0</v>
      </c>
      <c r="I2" s="12">
        <v>1</v>
      </c>
    </row>
    <row r="3" spans="1:9" x14ac:dyDescent="0.35">
      <c r="A3" s="10" t="s">
        <v>73</v>
      </c>
      <c r="B3" s="12">
        <v>0.58274875704569928</v>
      </c>
      <c r="C3">
        <f>(0.1*(CAPEX!W3)+0.01*(CAPEX!S3+CAPEX!T3))/29262</f>
        <v>0.58518596297053072</v>
      </c>
      <c r="I3" s="12">
        <v>3.4104788257342502</v>
      </c>
    </row>
    <row r="4" spans="1:9" x14ac:dyDescent="0.35">
      <c r="A4" s="10" t="s">
        <v>66</v>
      </c>
      <c r="B4" s="12">
        <v>0.74719496984284595</v>
      </c>
      <c r="C4">
        <f>(0.1*(CAPEX!W4)+0.01*(CAPEX!S4+CAPEX!T4))/29262</f>
        <v>0.18933088036749157</v>
      </c>
      <c r="I4" s="12">
        <v>4.3728838415082709</v>
      </c>
    </row>
    <row r="5" spans="1:9" x14ac:dyDescent="0.35">
      <c r="A5" s="10" t="s">
        <v>67</v>
      </c>
      <c r="B5" s="12">
        <v>0.78430357763805614</v>
      </c>
      <c r="C5">
        <f>(0.1*(CAPEX!W5)+0.01*(CAPEX!S5+CAPEX!T5))/29262</f>
        <v>0.25854772925314079</v>
      </c>
      <c r="I5" s="12">
        <v>4.590058257768959</v>
      </c>
    </row>
    <row r="6" spans="1:9" x14ac:dyDescent="0.35">
      <c r="A6" s="10" t="s">
        <v>68</v>
      </c>
      <c r="B6" s="12">
        <v>0.60899196497775476</v>
      </c>
      <c r="C6">
        <f>(0.1*(CAPEX!W6)+0.01*(CAPEX!S6+CAPEX!T6))/29262</f>
        <v>0.7616905994146701</v>
      </c>
      <c r="I6" s="12">
        <v>3.5645668399812402</v>
      </c>
    </row>
    <row r="7" spans="1:9" x14ac:dyDescent="0.35">
      <c r="A7" s="10" t="s">
        <v>69</v>
      </c>
      <c r="B7" s="12">
        <v>0.59626735837978484</v>
      </c>
      <c r="C7">
        <f>(0.1*(CAPEX!W7)+0.01*(CAPEX!S7+CAPEX!T7))/29262</f>
        <v>0.62040166614198877</v>
      </c>
      <c r="I7" s="12">
        <v>3.4895950881818525</v>
      </c>
    </row>
    <row r="8" spans="1:9" x14ac:dyDescent="0.35">
      <c r="A8" s="10" t="s">
        <v>70</v>
      </c>
      <c r="B8" s="12">
        <v>0.86498453112013485</v>
      </c>
      <c r="C8">
        <f>(0.1*(CAPEX!W8)+0.01*(CAPEX!S8+CAPEX!T8))/29262</f>
        <v>0.61283744878072066</v>
      </c>
      <c r="I8" s="12">
        <v>5.0622354699274767</v>
      </c>
    </row>
    <row r="9" spans="1:9" x14ac:dyDescent="0.35">
      <c r="A9" s="10" t="s">
        <v>71</v>
      </c>
      <c r="B9" s="12">
        <v>0.89015054117514292</v>
      </c>
      <c r="C9">
        <f>(0.1*(CAPEX!W9)+0.01*(CAPEX!S9+CAPEX!T9))/29262</f>
        <v>0.33024275697651811</v>
      </c>
      <c r="I9" s="12">
        <v>5.2097123546059274</v>
      </c>
    </row>
    <row r="10" spans="1:9" x14ac:dyDescent="0.35">
      <c r="A10" s="10" t="s">
        <v>72</v>
      </c>
      <c r="B10" s="12">
        <v>0.9968552650040271</v>
      </c>
      <c r="C10">
        <f>(0.1*(CAPEX!W10)+0.01*(CAPEX!S10+CAPEX!T10))/29262</f>
        <v>0.48652861458793223</v>
      </c>
      <c r="I10" s="12">
        <v>5.8339957529095674</v>
      </c>
    </row>
    <row r="11" spans="1:9" x14ac:dyDescent="0.35">
      <c r="A11" s="10" t="s">
        <v>74</v>
      </c>
      <c r="B11" s="12">
        <v>0.83142291519321987</v>
      </c>
      <c r="C11">
        <f>(0.1*(CAPEX!W11)+0.01*(CAPEX!S11+CAPEX!T11))/29262</f>
        <v>0.4298164698700403</v>
      </c>
      <c r="I11" s="12">
        <v>4.8658194688768006</v>
      </c>
    </row>
    <row r="12" spans="1:9" x14ac:dyDescent="0.35">
      <c r="A12" s="10" t="s">
        <v>75</v>
      </c>
      <c r="B12" s="12">
        <v>0.61862811609322665</v>
      </c>
      <c r="C12">
        <f>(0.1*(CAPEX!W12)+0.01*(CAPEX!S12+CAPEX!T12))/29262</f>
        <v>0.258934003396872</v>
      </c>
      <c r="I12" s="12">
        <v>3.6204591866240001</v>
      </c>
    </row>
    <row r="13" spans="1:9" x14ac:dyDescent="0.35">
      <c r="A13" s="10" t="s">
        <v>76</v>
      </c>
      <c r="B13" s="12">
        <v>0.71225808775340016</v>
      </c>
      <c r="C13">
        <f>(0.1*(CAPEX!W13)+0.01*(CAPEX!S13+CAPEX!T13))/29262</f>
        <v>0.7723090700287808</v>
      </c>
      <c r="I13" s="12">
        <v>4.1684192327679996</v>
      </c>
    </row>
    <row r="14" spans="1:9" x14ac:dyDescent="0.35">
      <c r="A14" s="10" t="s">
        <v>77</v>
      </c>
      <c r="B14" s="12">
        <v>0.97920924340919968</v>
      </c>
      <c r="C14">
        <f>(0.1*(CAPEX!W14)+0.01*(CAPEX!S14+CAPEX!T14))/29262</f>
        <v>0.73978844717849501</v>
      </c>
      <c r="I14" s="12">
        <v>5.7307241761280014</v>
      </c>
    </row>
    <row r="15" spans="1:9" x14ac:dyDescent="0.35">
      <c r="A15" s="10" t="s">
        <v>78</v>
      </c>
      <c r="B15" s="12">
        <v>0.7657950621556967</v>
      </c>
      <c r="C15">
        <f>(0.1*(CAPEX!W15)+0.01*(CAPEX!S15+CAPEX!T15))/29262</f>
        <v>0.32597566164931252</v>
      </c>
      <c r="I15" s="12">
        <v>4.4817390217599993</v>
      </c>
    </row>
    <row r="25" spans="12:14" x14ac:dyDescent="0.35">
      <c r="N25">
        <v>2000</v>
      </c>
    </row>
    <row r="27" spans="12:14" x14ac:dyDescent="0.35">
      <c r="L27" s="12">
        <v>0</v>
      </c>
    </row>
    <row r="28" spans="12:14" x14ac:dyDescent="0.35">
      <c r="L28" s="12">
        <v>17949.504877206222</v>
      </c>
    </row>
    <row r="29" spans="12:14" x14ac:dyDescent="0.35">
      <c r="L29" s="12">
        <v>22473.751741271892</v>
      </c>
    </row>
    <row r="30" spans="12:14" x14ac:dyDescent="0.35">
      <c r="L30" s="12">
        <v>23647.584867846392</v>
      </c>
    </row>
    <row r="31" spans="12:14" x14ac:dyDescent="0.35">
      <c r="L31" s="12">
        <v>33104.01513612851</v>
      </c>
    </row>
    <row r="32" spans="12:14" x14ac:dyDescent="0.35">
      <c r="L32" s="12">
        <v>17471.624241830272</v>
      </c>
    </row>
    <row r="33" spans="12:12" x14ac:dyDescent="0.35">
      <c r="L33" s="12">
        <v>26208.288098172354</v>
      </c>
    </row>
    <row r="34" spans="12:12" x14ac:dyDescent="0.35">
      <c r="L34" s="12">
        <v>26656.71640070741</v>
      </c>
    </row>
    <row r="35" spans="12:12" x14ac:dyDescent="0.35">
      <c r="L35" s="12">
        <v>29867.272343549441</v>
      </c>
    </row>
    <row r="36" spans="12:12" x14ac:dyDescent="0.35">
      <c r="L36" s="12">
        <v>25179.943488463272</v>
      </c>
    </row>
    <row r="37" spans="12:12" x14ac:dyDescent="0.35">
      <c r="L37" s="12">
        <v>25460.695933119998</v>
      </c>
    </row>
    <row r="38" spans="12:12" x14ac:dyDescent="0.35">
      <c r="L38" s="12">
        <v>21667.055427396983</v>
      </c>
    </row>
    <row r="39" spans="12:12" x14ac:dyDescent="0.35">
      <c r="L39" s="12">
        <v>28976.942415390124</v>
      </c>
    </row>
    <row r="40" spans="12:12" x14ac:dyDescent="0.35">
      <c r="L40" s="12">
        <v>22704.519468951654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74"/>
  <sheetViews>
    <sheetView workbookViewId="0">
      <selection activeCell="AE23" sqref="AE23"/>
    </sheetView>
  </sheetViews>
  <sheetFormatPr defaultRowHeight="14.5" x14ac:dyDescent="0.35"/>
  <cols>
    <col min="2" max="2" width="16.7265625" customWidth="1"/>
    <col min="3" max="3" width="15.1796875" customWidth="1"/>
    <col min="4" max="4" width="15.54296875" customWidth="1"/>
    <col min="5" max="5" width="19.26953125" customWidth="1"/>
    <col min="6" max="6" width="20.453125" customWidth="1"/>
    <col min="7" max="7" width="23.54296875" customWidth="1"/>
    <col min="8" max="8" width="23" customWidth="1"/>
    <col min="9" max="9" width="13.26953125" customWidth="1"/>
    <col min="10" max="10" width="15.26953125" customWidth="1"/>
    <col min="11" max="11" width="14.7265625" customWidth="1"/>
    <col min="34" max="34" width="17.81640625" customWidth="1"/>
  </cols>
  <sheetData>
    <row r="1" spans="1:34" x14ac:dyDescent="0.35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76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OPEX!$B$13</f>
        <v>0.71225808775340016</v>
      </c>
      <c r="V2" s="11">
        <f>O2-U2</f>
        <v>1283.2877419122467</v>
      </c>
      <c r="W2" s="11">
        <f>P2-U2</f>
        <v>1283.2877419122467</v>
      </c>
      <c r="X2" s="11">
        <f t="shared" ref="X2:X22" si="1">Q2-U2</f>
        <v>1283.2877419122467</v>
      </c>
      <c r="Y2" s="11">
        <f>R2-$U2</f>
        <v>1139.2877419122467</v>
      </c>
      <c r="Z2" s="11">
        <f>S2-$U2</f>
        <v>1139.2877419122467</v>
      </c>
      <c r="AA2" s="11">
        <f>T2-$U2</f>
        <v>1139.2877419122467</v>
      </c>
      <c r="AB2" s="11">
        <f>1/POWER(1+$L$25,N2-2018)</f>
        <v>1</v>
      </c>
      <c r="AC2" s="12">
        <f>V2*AB2</f>
        <v>1283.2877419122467</v>
      </c>
      <c r="AD2" s="12">
        <f>W2*AB2</f>
        <v>1283.2877419122467</v>
      </c>
      <c r="AE2" s="12">
        <f>X2*AB2</f>
        <v>1283.2877419122467</v>
      </c>
      <c r="AF2" s="12">
        <f>Y2*$AB2</f>
        <v>1139.2877419122467</v>
      </c>
      <c r="AG2" s="12">
        <f>Z2*$AB2</f>
        <v>1139.2877419122467</v>
      </c>
      <c r="AH2" s="12">
        <f>AA2*$AB2</f>
        <v>1139.2877419122467</v>
      </c>
    </row>
    <row r="3" spans="1:34" x14ac:dyDescent="0.3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87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OPEX!$B$13</f>
        <v>0.71225808775340016</v>
      </c>
      <c r="V3" s="11">
        <f t="shared" ref="V3:V22" si="8">O3-U3</f>
        <v>1715.2877419122467</v>
      </c>
      <c r="W3" s="11">
        <f t="shared" ref="W3:W22" si="9">P3-U3</f>
        <v>1799.2877419122467</v>
      </c>
      <c r="X3" s="11">
        <f t="shared" si="1"/>
        <v>2435.2877419122465</v>
      </c>
      <c r="Y3" s="11">
        <f t="shared" ref="Y3:Y22" si="10">R3-$U3</f>
        <v>1535.2877419122467</v>
      </c>
      <c r="Z3" s="11">
        <f t="shared" ref="Z3:Z22" si="11">S3-$U3</f>
        <v>1607.2877419122467</v>
      </c>
      <c r="AA3" s="11">
        <f t="shared" ref="AA3:AA22" si="12">T3-$U3</f>
        <v>2159.2877419122465</v>
      </c>
      <c r="AB3" s="11">
        <f t="shared" ref="AB3:AB22" si="13">1/POWER(1+$L$25,N3-2018)</f>
        <v>0.90909090909090906</v>
      </c>
      <c r="AC3" s="12">
        <f t="shared" ref="AC3:AC22" si="14">V3*AB3</f>
        <v>1559.352492647497</v>
      </c>
      <c r="AD3" s="12">
        <f t="shared" ref="AD3:AD22" si="15">W3*AB3</f>
        <v>1635.7161290111333</v>
      </c>
      <c r="AE3" s="12">
        <f t="shared" ref="AE3:AE22" si="16">X3*AB3</f>
        <v>2213.8979471929511</v>
      </c>
      <c r="AF3" s="12">
        <f t="shared" ref="AF3:AF22" si="17">Y3*$AB3</f>
        <v>1395.7161290111333</v>
      </c>
      <c r="AG3" s="12">
        <f t="shared" ref="AG3:AG22" si="18">Z3*$AB3</f>
        <v>1461.1706744656788</v>
      </c>
      <c r="AH3" s="12">
        <f t="shared" ref="AH3:AH22" si="19">AA3*$AB3</f>
        <v>1962.9888562838603</v>
      </c>
    </row>
    <row r="4" spans="1:34" x14ac:dyDescent="0.3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88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OPEX!$B$13</f>
        <v>0.71225808775340016</v>
      </c>
      <c r="V4" s="11">
        <f t="shared" si="8"/>
        <v>2351.2877419122465</v>
      </c>
      <c r="W4" s="11">
        <f t="shared" si="9"/>
        <v>2471.2877419122465</v>
      </c>
      <c r="X4" s="11">
        <f t="shared" si="1"/>
        <v>4643.2877419122469</v>
      </c>
      <c r="Y4" s="11">
        <f t="shared" si="10"/>
        <v>2087.2877419122465</v>
      </c>
      <c r="Z4" s="11">
        <f t="shared" si="11"/>
        <v>2195.2877419122465</v>
      </c>
      <c r="AA4" s="11">
        <f t="shared" si="12"/>
        <v>4151.2877419122469</v>
      </c>
      <c r="AB4" s="11">
        <f t="shared" si="13"/>
        <v>0.82644628099173545</v>
      </c>
      <c r="AC4" s="12">
        <f t="shared" si="14"/>
        <v>1943.2130098448315</v>
      </c>
      <c r="AD4" s="12">
        <f t="shared" si="15"/>
        <v>2042.3865635638399</v>
      </c>
      <c r="AE4" s="12">
        <f t="shared" si="16"/>
        <v>3837.4278858778898</v>
      </c>
      <c r="AF4" s="12">
        <f t="shared" si="17"/>
        <v>1725.0311916630135</v>
      </c>
      <c r="AG4" s="12">
        <f t="shared" si="18"/>
        <v>1814.2873900101208</v>
      </c>
      <c r="AH4" s="12">
        <f t="shared" si="19"/>
        <v>3430.8163156299556</v>
      </c>
    </row>
    <row r="5" spans="1:34" x14ac:dyDescent="0.3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89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OPEX!$B$13</f>
        <v>0.71225808775340016</v>
      </c>
      <c r="V5" s="11">
        <f t="shared" si="8"/>
        <v>3179.2877419122465</v>
      </c>
      <c r="W5" s="11">
        <f t="shared" si="9"/>
        <v>3515.2877419122465</v>
      </c>
      <c r="X5" s="11">
        <f t="shared" si="1"/>
        <v>9035.2877419122469</v>
      </c>
      <c r="Y5" s="11">
        <f t="shared" si="10"/>
        <v>2843.2877419122465</v>
      </c>
      <c r="Z5" s="11">
        <f t="shared" si="11"/>
        <v>3155.2877419122465</v>
      </c>
      <c r="AA5" s="11">
        <f t="shared" si="12"/>
        <v>8111.2877419122469</v>
      </c>
      <c r="AB5" s="11">
        <f t="shared" si="13"/>
        <v>0.75131480090157754</v>
      </c>
      <c r="AC5" s="12">
        <f t="shared" si="14"/>
        <v>2388.6459368236256</v>
      </c>
      <c r="AD5" s="12">
        <f t="shared" si="15"/>
        <v>2641.0877099265554</v>
      </c>
      <c r="AE5" s="12">
        <f t="shared" si="16"/>
        <v>6788.3454109032637</v>
      </c>
      <c r="AF5" s="12">
        <f t="shared" si="17"/>
        <v>2136.2041637206953</v>
      </c>
      <c r="AG5" s="12">
        <f t="shared" si="18"/>
        <v>2370.6143816019876</v>
      </c>
      <c r="AH5" s="12">
        <f t="shared" si="19"/>
        <v>6094.1305348702062</v>
      </c>
    </row>
    <row r="6" spans="1:34" x14ac:dyDescent="0.3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90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OPEX!$B$13</f>
        <v>0.71225808775340016</v>
      </c>
      <c r="V6" s="11">
        <f t="shared" si="8"/>
        <v>4343.2877419122469</v>
      </c>
      <c r="W6" s="11">
        <f t="shared" si="9"/>
        <v>4955.2877419122469</v>
      </c>
      <c r="X6" s="11">
        <f t="shared" si="1"/>
        <v>17531.287741912245</v>
      </c>
      <c r="Y6" s="11">
        <f t="shared" si="10"/>
        <v>3875.2877419122465</v>
      </c>
      <c r="Z6" s="11">
        <f t="shared" si="11"/>
        <v>4439.2877419122469</v>
      </c>
      <c r="AA6" s="11">
        <f t="shared" si="12"/>
        <v>15767.287741912247</v>
      </c>
      <c r="AB6" s="11">
        <f t="shared" si="13"/>
        <v>0.68301345536507052</v>
      </c>
      <c r="AC6" s="12">
        <f t="shared" si="14"/>
        <v>2966.5239682482384</v>
      </c>
      <c r="AD6" s="12">
        <f t="shared" si="15"/>
        <v>3384.5282029316618</v>
      </c>
      <c r="AE6" s="12">
        <f t="shared" si="16"/>
        <v>11974.105417602786</v>
      </c>
      <c r="AF6" s="12">
        <f t="shared" si="17"/>
        <v>2646.8736711373849</v>
      </c>
      <c r="AG6" s="12">
        <f t="shared" si="18"/>
        <v>3032.0932599632852</v>
      </c>
      <c r="AH6" s="12">
        <f t="shared" si="19"/>
        <v>10769.269682338803</v>
      </c>
    </row>
    <row r="7" spans="1:34" x14ac:dyDescent="0.3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91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OPEX!$B$13</f>
        <v>0.71225808775340016</v>
      </c>
      <c r="V7" s="11">
        <f t="shared" si="8"/>
        <v>5927.2877419122469</v>
      </c>
      <c r="W7" s="11">
        <f t="shared" si="9"/>
        <v>6995.2877419122469</v>
      </c>
      <c r="X7" s="11">
        <f t="shared" si="1"/>
        <v>33827.287741912245</v>
      </c>
      <c r="Y7" s="11">
        <f t="shared" si="10"/>
        <v>5327.2877419122469</v>
      </c>
      <c r="Z7" s="11">
        <f t="shared" si="11"/>
        <v>6275.2877419122469</v>
      </c>
      <c r="AA7" s="11">
        <f t="shared" si="12"/>
        <v>30419.287741912245</v>
      </c>
      <c r="AB7" s="11">
        <f t="shared" si="13"/>
        <v>0.62092132305915493</v>
      </c>
      <c r="AC7" s="12">
        <f t="shared" si="14"/>
        <v>3680.3793468604631</v>
      </c>
      <c r="AD7" s="12">
        <f t="shared" si="15"/>
        <v>4343.5233198876404</v>
      </c>
      <c r="AE7" s="12">
        <f t="shared" si="16"/>
        <v>21004.084260210886</v>
      </c>
      <c r="AF7" s="12">
        <f t="shared" si="17"/>
        <v>3307.8265530249701</v>
      </c>
      <c r="AG7" s="12">
        <f t="shared" si="18"/>
        <v>3896.4599672850491</v>
      </c>
      <c r="AH7" s="12">
        <f t="shared" si="19"/>
        <v>18887.984391225284</v>
      </c>
    </row>
    <row r="8" spans="1:34" x14ac:dyDescent="0.3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92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OPEX!$B$13</f>
        <v>0.71225808775340016</v>
      </c>
      <c r="V8" s="11">
        <f t="shared" si="8"/>
        <v>8111.2877419122469</v>
      </c>
      <c r="W8" s="11">
        <f t="shared" si="9"/>
        <v>9911.2877419122469</v>
      </c>
      <c r="X8" s="11">
        <f t="shared" si="1"/>
        <v>63731.287741912245</v>
      </c>
      <c r="Y8" s="11">
        <f t="shared" si="10"/>
        <v>7259.2877419122469</v>
      </c>
      <c r="Z8" s="11">
        <f t="shared" si="11"/>
        <v>8915.2877419122469</v>
      </c>
      <c r="AA8" s="11">
        <f t="shared" si="12"/>
        <v>57335.287741912245</v>
      </c>
      <c r="AB8" s="11">
        <f t="shared" si="13"/>
        <v>0.56447393005377722</v>
      </c>
      <c r="AC8" s="12">
        <f t="shared" si="14"/>
        <v>4578.6104694742344</v>
      </c>
      <c r="AD8" s="12">
        <f t="shared" si="15"/>
        <v>5594.6635435710332</v>
      </c>
      <c r="AE8" s="12">
        <f t="shared" si="16"/>
        <v>35974.65045906532</v>
      </c>
      <c r="AF8" s="12">
        <f t="shared" si="17"/>
        <v>4097.6786810684162</v>
      </c>
      <c r="AG8" s="12">
        <f t="shared" si="18"/>
        <v>5032.4475092374714</v>
      </c>
      <c r="AH8" s="12">
        <f t="shared" si="19"/>
        <v>32364.275202441364</v>
      </c>
    </row>
    <row r="9" spans="1:34" x14ac:dyDescent="0.3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93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OPEX!$B$13</f>
        <v>0.71225808775340016</v>
      </c>
      <c r="V9" s="11">
        <f t="shared" si="8"/>
        <v>11087.287741912247</v>
      </c>
      <c r="W9" s="11">
        <f t="shared" si="9"/>
        <v>14015.287741912247</v>
      </c>
      <c r="X9" s="11">
        <f t="shared" si="1"/>
        <v>114539.28774191225</v>
      </c>
      <c r="Y9" s="11">
        <f t="shared" si="10"/>
        <v>9959.2877419122469</v>
      </c>
      <c r="Z9" s="11">
        <f t="shared" si="11"/>
        <v>12575.287741912247</v>
      </c>
      <c r="AA9" s="11">
        <f t="shared" si="12"/>
        <v>103067.28774191225</v>
      </c>
      <c r="AB9" s="11">
        <f t="shared" si="13"/>
        <v>0.51315811823070645</v>
      </c>
      <c r="AC9" s="12">
        <f t="shared" si="14"/>
        <v>5689.531713922067</v>
      </c>
      <c r="AD9" s="12">
        <f t="shared" si="15"/>
        <v>7192.0586841015756</v>
      </c>
      <c r="AE9" s="12">
        <f t="shared" si="16"/>
        <v>58776.765361125115</v>
      </c>
      <c r="AF9" s="12">
        <f t="shared" si="17"/>
        <v>5110.6893565578303</v>
      </c>
      <c r="AG9" s="12">
        <f t="shared" si="18"/>
        <v>6453.1109938493582</v>
      </c>
      <c r="AH9" s="12">
        <f t="shared" si="19"/>
        <v>52889.815428782451</v>
      </c>
    </row>
    <row r="10" spans="1:34" x14ac:dyDescent="0.3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94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OPEX!$B$13</f>
        <v>0.71225808775340016</v>
      </c>
      <c r="V10" s="11">
        <f t="shared" si="8"/>
        <v>15143.287741912247</v>
      </c>
      <c r="W10" s="11">
        <f t="shared" si="9"/>
        <v>19775.287741912245</v>
      </c>
      <c r="X10" s="11">
        <f t="shared" si="1"/>
        <v>188231.28774191224</v>
      </c>
      <c r="Y10" s="11">
        <f t="shared" si="10"/>
        <v>13607.287741912247</v>
      </c>
      <c r="Z10" s="11">
        <f t="shared" si="11"/>
        <v>17759.287741912245</v>
      </c>
      <c r="AA10" s="11">
        <f t="shared" si="12"/>
        <v>169379.28774191224</v>
      </c>
      <c r="AB10" s="11">
        <f t="shared" si="13"/>
        <v>0.46650738020973315</v>
      </c>
      <c r="AC10" s="12">
        <f t="shared" si="14"/>
        <v>7064.4554922416482</v>
      </c>
      <c r="AD10" s="12">
        <f t="shared" si="15"/>
        <v>9225.3176773731302</v>
      </c>
      <c r="AE10" s="12">
        <f t="shared" si="16"/>
        <v>87811.28491798394</v>
      </c>
      <c r="AF10" s="12">
        <f t="shared" si="17"/>
        <v>6347.9001562394978</v>
      </c>
      <c r="AG10" s="12">
        <f t="shared" si="18"/>
        <v>8284.8387988703089</v>
      </c>
      <c r="AH10" s="12">
        <f t="shared" si="19"/>
        <v>79016.687786270049</v>
      </c>
    </row>
    <row r="11" spans="1:34" x14ac:dyDescent="0.3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95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OPEX!$B$13</f>
        <v>0.71225808775340016</v>
      </c>
      <c r="V11" s="11">
        <f t="shared" si="8"/>
        <v>20615.287741912245</v>
      </c>
      <c r="W11" s="11">
        <f t="shared" si="9"/>
        <v>27743.287741912245</v>
      </c>
      <c r="X11" s="11">
        <f t="shared" si="1"/>
        <v>266975.28774191224</v>
      </c>
      <c r="Y11" s="11">
        <f t="shared" si="10"/>
        <v>18527.287741912245</v>
      </c>
      <c r="Z11" s="11">
        <f t="shared" si="11"/>
        <v>24935.287741912245</v>
      </c>
      <c r="AA11" s="11">
        <f t="shared" si="12"/>
        <v>240263.28774191224</v>
      </c>
      <c r="AB11" s="11">
        <f t="shared" si="13"/>
        <v>0.42409761837248466</v>
      </c>
      <c r="AC11" s="12">
        <f t="shared" si="14"/>
        <v>8742.8944334084608</v>
      </c>
      <c r="AD11" s="12">
        <f t="shared" si="15"/>
        <v>11765.862257167531</v>
      </c>
      <c r="AE11" s="12">
        <f t="shared" si="16"/>
        <v>113223.58369565378</v>
      </c>
      <c r="AF11" s="12">
        <f t="shared" si="17"/>
        <v>7857.3786062467125</v>
      </c>
      <c r="AG11" s="12">
        <f t="shared" si="18"/>
        <v>10574.996144777595</v>
      </c>
      <c r="AH11" s="12">
        <f t="shared" si="19"/>
        <v>101895.08811368796</v>
      </c>
    </row>
    <row r="12" spans="1:34" x14ac:dyDescent="0.3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96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OPEX!$B$13</f>
        <v>0.71225808775340016</v>
      </c>
      <c r="V12" s="11">
        <f t="shared" si="8"/>
        <v>27959.287741912245</v>
      </c>
      <c r="W12" s="11">
        <f t="shared" si="9"/>
        <v>38579.287741912245</v>
      </c>
      <c r="X12" s="11">
        <f t="shared" si="1"/>
        <v>314255.28774191224</v>
      </c>
      <c r="Y12" s="11">
        <f t="shared" si="10"/>
        <v>25127.287741912245</v>
      </c>
      <c r="Z12" s="11">
        <f t="shared" si="11"/>
        <v>34703.287741912245</v>
      </c>
      <c r="AA12" s="11">
        <f t="shared" si="12"/>
        <v>282815.28774191224</v>
      </c>
      <c r="AB12" s="11">
        <f t="shared" si="13"/>
        <v>0.38554328942953148</v>
      </c>
      <c r="AC12" s="12">
        <f t="shared" si="14"/>
        <v>10779.515766123624</v>
      </c>
      <c r="AD12" s="12">
        <f t="shared" si="15"/>
        <v>14873.985499865248</v>
      </c>
      <c r="AE12" s="12">
        <f t="shared" si="16"/>
        <v>121159.01735664076</v>
      </c>
      <c r="AF12" s="12">
        <f t="shared" si="17"/>
        <v>9687.6571704591915</v>
      </c>
      <c r="AG12" s="12">
        <f t="shared" si="18"/>
        <v>13379.619710036384</v>
      </c>
      <c r="AH12" s="12">
        <f t="shared" si="19"/>
        <v>109037.53633697629</v>
      </c>
    </row>
    <row r="13" spans="1:34" x14ac:dyDescent="0.3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97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OPEX!$B$13</f>
        <v>0.71225808775340016</v>
      </c>
      <c r="V13" s="11">
        <f t="shared" si="8"/>
        <v>37607.287741912245</v>
      </c>
      <c r="W13" s="11">
        <f t="shared" si="9"/>
        <v>53171.287741912245</v>
      </c>
      <c r="X13" s="11">
        <f t="shared" si="1"/>
        <v>324395.28774191224</v>
      </c>
      <c r="Y13" s="11">
        <f t="shared" si="10"/>
        <v>33815.287741912245</v>
      </c>
      <c r="Z13" s="11">
        <f t="shared" si="11"/>
        <v>47819.287741912245</v>
      </c>
      <c r="AA13" s="11">
        <f t="shared" si="12"/>
        <v>291947.28774191224</v>
      </c>
      <c r="AB13" s="11">
        <f t="shared" si="13"/>
        <v>0.3504938994813922</v>
      </c>
      <c r="AC13" s="12">
        <f t="shared" si="14"/>
        <v>13181.124929581583</v>
      </c>
      <c r="AD13" s="12">
        <f t="shared" si="15"/>
        <v>18636.211981109973</v>
      </c>
      <c r="AE13" s="12">
        <f t="shared" si="16"/>
        <v>113698.56937405109</v>
      </c>
      <c r="AF13" s="12">
        <f t="shared" si="17"/>
        <v>11852.052062748144</v>
      </c>
      <c r="AG13" s="12">
        <f t="shared" si="18"/>
        <v>16760.368631085559</v>
      </c>
      <c r="AH13" s="12">
        <f t="shared" si="19"/>
        <v>102325.74332367888</v>
      </c>
    </row>
    <row r="14" spans="1:34" x14ac:dyDescent="0.3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98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OPEX!$B$13</f>
        <v>0.71225808775340016</v>
      </c>
      <c r="V14" s="11">
        <f t="shared" si="8"/>
        <v>50231.287741912245</v>
      </c>
      <c r="W14" s="11">
        <f t="shared" si="9"/>
        <v>72215.287741912252</v>
      </c>
      <c r="X14" s="11">
        <f t="shared" si="1"/>
        <v>324851.28774191224</v>
      </c>
      <c r="Y14" s="11">
        <f t="shared" si="10"/>
        <v>45191.287741912245</v>
      </c>
      <c r="Z14" s="11">
        <f t="shared" si="11"/>
        <v>64979.287741912245</v>
      </c>
      <c r="AA14" s="11">
        <f t="shared" si="12"/>
        <v>292331.28774191224</v>
      </c>
      <c r="AB14" s="11">
        <f t="shared" si="13"/>
        <v>0.31863081771035656</v>
      </c>
      <c r="AC14" s="12">
        <f t="shared" si="14"/>
        <v>16005.236287849708</v>
      </c>
      <c r="AD14" s="12">
        <f t="shared" si="15"/>
        <v>23010.01618439419</v>
      </c>
      <c r="AE14" s="12">
        <f t="shared" si="16"/>
        <v>103507.63144746782</v>
      </c>
      <c r="AF14" s="12">
        <f t="shared" si="17"/>
        <v>14399.336966589512</v>
      </c>
      <c r="AG14" s="12">
        <f t="shared" si="18"/>
        <v>20704.403587442048</v>
      </c>
      <c r="AH14" s="12">
        <f t="shared" si="19"/>
        <v>93145.757255527031</v>
      </c>
    </row>
    <row r="15" spans="1:34" x14ac:dyDescent="0.3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99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OPEX!$B$13</f>
        <v>0.71225808775340016</v>
      </c>
      <c r="V15" s="11">
        <f t="shared" si="8"/>
        <v>66311.287741912252</v>
      </c>
      <c r="W15" s="11">
        <f t="shared" si="9"/>
        <v>96335.287741912252</v>
      </c>
      <c r="X15" s="11">
        <f t="shared" si="1"/>
        <v>324935.28774191224</v>
      </c>
      <c r="Y15" s="11">
        <f t="shared" si="10"/>
        <v>59675.287741912245</v>
      </c>
      <c r="Z15" s="11">
        <f t="shared" si="11"/>
        <v>86675.287741912252</v>
      </c>
      <c r="AA15" s="11">
        <f t="shared" si="12"/>
        <v>292415.28774191224</v>
      </c>
      <c r="AB15" s="11">
        <f t="shared" si="13"/>
        <v>0.28966437973668779</v>
      </c>
      <c r="AC15" s="12">
        <f t="shared" si="14"/>
        <v>19208.01803330204</v>
      </c>
      <c r="AD15" s="12">
        <f t="shared" si="15"/>
        <v>27904.901370516356</v>
      </c>
      <c r="AE15" s="12">
        <f t="shared" si="16"/>
        <v>94122.178578323175</v>
      </c>
      <c r="AF15" s="12">
        <f t="shared" si="17"/>
        <v>17285.80520936938</v>
      </c>
      <c r="AG15" s="12">
        <f t="shared" si="18"/>
        <v>25106.74346225995</v>
      </c>
      <c r="AH15" s="12">
        <f t="shared" si="19"/>
        <v>84702.2929492861</v>
      </c>
    </row>
    <row r="16" spans="1:34" x14ac:dyDescent="0.3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100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OPEX!$B$13</f>
        <v>0.71225808775340016</v>
      </c>
      <c r="V16" s="11">
        <f t="shared" si="8"/>
        <v>86303.287741912252</v>
      </c>
      <c r="W16" s="11">
        <f t="shared" si="9"/>
        <v>125363.28774191225</v>
      </c>
      <c r="X16" s="11">
        <f t="shared" si="1"/>
        <v>324971.28774191224</v>
      </c>
      <c r="Y16" s="11">
        <f t="shared" si="10"/>
        <v>77639.287741912252</v>
      </c>
      <c r="Z16" s="11">
        <f t="shared" si="11"/>
        <v>112787.28774191225</v>
      </c>
      <c r="AA16" s="11">
        <f t="shared" si="12"/>
        <v>292439.28774191224</v>
      </c>
      <c r="AB16" s="11">
        <f t="shared" si="13"/>
        <v>0.26333125430607973</v>
      </c>
      <c r="AC16" s="12">
        <f t="shared" si="14"/>
        <v>22726.353011816271</v>
      </c>
      <c r="AD16" s="12">
        <f t="shared" si="15"/>
        <v>33012.071805011743</v>
      </c>
      <c r="AE16" s="12">
        <f t="shared" si="16"/>
        <v>85575.096814539706</v>
      </c>
      <c r="AF16" s="12">
        <f t="shared" si="17"/>
        <v>20444.851024508393</v>
      </c>
      <c r="AG16" s="12">
        <f t="shared" si="18"/>
        <v>29700.417950858486</v>
      </c>
      <c r="AH16" s="12">
        <f t="shared" si="19"/>
        <v>77008.40444945432</v>
      </c>
    </row>
    <row r="17" spans="1:34" x14ac:dyDescent="0.3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101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OPEX!$B$13</f>
        <v>0.71225808775340016</v>
      </c>
      <c r="V17" s="11">
        <f t="shared" si="8"/>
        <v>110339.28774191225</v>
      </c>
      <c r="W17" s="11">
        <f t="shared" si="9"/>
        <v>158387.28774191224</v>
      </c>
      <c r="X17" s="11">
        <f t="shared" si="1"/>
        <v>324995.28774191224</v>
      </c>
      <c r="Y17" s="11">
        <f t="shared" si="10"/>
        <v>99275.287741912252</v>
      </c>
      <c r="Z17" s="11">
        <f t="shared" si="11"/>
        <v>142547.28774191224</v>
      </c>
      <c r="AA17" s="11">
        <f t="shared" si="12"/>
        <v>292463.28774191224</v>
      </c>
      <c r="AB17" s="11">
        <f t="shared" si="13"/>
        <v>0.23939204936916339</v>
      </c>
      <c r="AC17" s="12">
        <f t="shared" si="14"/>
        <v>26414.348218470182</v>
      </c>
      <c r="AD17" s="12">
        <f t="shared" si="15"/>
        <v>37916.657406559745</v>
      </c>
      <c r="AE17" s="12">
        <f t="shared" si="16"/>
        <v>77801.287967857323</v>
      </c>
      <c r="AF17" s="12">
        <f t="shared" si="17"/>
        <v>23765.714584249759</v>
      </c>
      <c r="AG17" s="12">
        <f t="shared" si="18"/>
        <v>34124.687344552192</v>
      </c>
      <c r="AH17" s="12">
        <f t="shared" si="19"/>
        <v>70013.385817779694</v>
      </c>
    </row>
    <row r="18" spans="1:34" x14ac:dyDescent="0.3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102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OPEX!$B$13</f>
        <v>0.71225808775340016</v>
      </c>
      <c r="V18" s="11">
        <f t="shared" si="8"/>
        <v>137987.28774191224</v>
      </c>
      <c r="W18" s="11">
        <f t="shared" si="9"/>
        <v>193247.28774191224</v>
      </c>
      <c r="X18" s="11">
        <f t="shared" si="1"/>
        <v>325007.28774191224</v>
      </c>
      <c r="Y18" s="11">
        <f t="shared" si="10"/>
        <v>124163.28774191225</v>
      </c>
      <c r="Z18" s="11">
        <f t="shared" si="11"/>
        <v>173915.28774191224</v>
      </c>
      <c r="AA18" s="11">
        <f t="shared" si="12"/>
        <v>292475.28774191224</v>
      </c>
      <c r="AB18" s="11">
        <f t="shared" si="13"/>
        <v>0.21762913579014853</v>
      </c>
      <c r="AC18" s="12">
        <f t="shared" si="14"/>
        <v>30030.054181298918</v>
      </c>
      <c r="AD18" s="12">
        <f t="shared" si="15"/>
        <v>42056.240225062524</v>
      </c>
      <c r="AE18" s="12">
        <f t="shared" si="16"/>
        <v>70731.055156772491</v>
      </c>
      <c r="AF18" s="12">
        <f t="shared" si="17"/>
        <v>27021.549008135906</v>
      </c>
      <c r="AG18" s="12">
        <f t="shared" si="18"/>
        <v>37849.03377196737</v>
      </c>
      <c r="AH18" s="12">
        <f t="shared" si="19"/>
        <v>63651.144111247384</v>
      </c>
    </row>
    <row r="19" spans="1:34" x14ac:dyDescent="0.3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103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OPEX!$B$13</f>
        <v>0.71225808775340016</v>
      </c>
      <c r="V19" s="11">
        <f t="shared" si="8"/>
        <v>168071.28774191224</v>
      </c>
      <c r="W19" s="11">
        <f t="shared" si="9"/>
        <v>226847.28774191224</v>
      </c>
      <c r="X19" s="11">
        <f t="shared" si="1"/>
        <v>325019.28774191224</v>
      </c>
      <c r="Y19" s="11">
        <f t="shared" si="10"/>
        <v>151259.28774191224</v>
      </c>
      <c r="Z19" s="11">
        <f t="shared" si="11"/>
        <v>204119.28774191224</v>
      </c>
      <c r="AA19" s="11">
        <f t="shared" si="12"/>
        <v>292487.28774191224</v>
      </c>
      <c r="AB19" s="11">
        <f t="shared" si="13"/>
        <v>0.19784466890013502</v>
      </c>
      <c r="AC19" s="12">
        <f t="shared" si="14"/>
        <v>33252.008274917949</v>
      </c>
      <c r="AD19" s="12">
        <f t="shared" si="15"/>
        <v>44880.526534192286</v>
      </c>
      <c r="AE19" s="12">
        <f t="shared" si="16"/>
        <v>64303.333369456341</v>
      </c>
      <c r="AF19" s="12">
        <f t="shared" si="17"/>
        <v>29925.843701368878</v>
      </c>
      <c r="AG19" s="12">
        <f t="shared" si="18"/>
        <v>40383.912899430019</v>
      </c>
      <c r="AH19" s="12">
        <f t="shared" si="19"/>
        <v>57867.050600797149</v>
      </c>
    </row>
    <row r="20" spans="1:34" x14ac:dyDescent="0.3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104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OPEX!$B$13</f>
        <v>0.71225808775340016</v>
      </c>
      <c r="V20" s="11">
        <f t="shared" si="8"/>
        <v>198827.28774191224</v>
      </c>
      <c r="W20" s="11">
        <f t="shared" si="9"/>
        <v>256223.28774191224</v>
      </c>
      <c r="X20" s="11">
        <f t="shared" si="1"/>
        <v>325019.28774191224</v>
      </c>
      <c r="Y20" s="11">
        <f t="shared" si="10"/>
        <v>178931.28774191224</v>
      </c>
      <c r="Z20" s="11">
        <f t="shared" si="11"/>
        <v>230567.28774191224</v>
      </c>
      <c r="AA20" s="11">
        <f t="shared" si="12"/>
        <v>292487.28774191224</v>
      </c>
      <c r="AB20" s="11">
        <f t="shared" si="13"/>
        <v>0.17985878990921364</v>
      </c>
      <c r="AC20" s="12">
        <f t="shared" si="14"/>
        <v>35760.83537419136</v>
      </c>
      <c r="AD20" s="12">
        <f t="shared" si="15"/>
        <v>46084.010479820587</v>
      </c>
      <c r="AE20" s="12">
        <f t="shared" si="16"/>
        <v>58457.575790414849</v>
      </c>
      <c r="AF20" s="12">
        <f t="shared" si="17"/>
        <v>32182.364890157645</v>
      </c>
      <c r="AG20" s="12">
        <f t="shared" si="18"/>
        <v>41469.5533659098</v>
      </c>
      <c r="AH20" s="12">
        <f t="shared" si="19"/>
        <v>52606.409637088313</v>
      </c>
    </row>
    <row r="21" spans="1:34" x14ac:dyDescent="0.3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105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OPEX!$B$13</f>
        <v>0.71225808775340016</v>
      </c>
      <c r="V21" s="11">
        <f t="shared" si="8"/>
        <v>228083.28774191224</v>
      </c>
      <c r="W21" s="11">
        <f t="shared" si="9"/>
        <v>279479.28774191224</v>
      </c>
      <c r="X21" s="11">
        <f t="shared" si="1"/>
        <v>325019.28774191224</v>
      </c>
      <c r="Y21" s="11">
        <f t="shared" si="10"/>
        <v>205259.28774191224</v>
      </c>
      <c r="Z21" s="11">
        <f t="shared" si="11"/>
        <v>251531.28774191224</v>
      </c>
      <c r="AA21" s="11">
        <f t="shared" si="12"/>
        <v>292487.28774191224</v>
      </c>
      <c r="AB21" s="11">
        <f t="shared" si="13"/>
        <v>0.16350799082655781</v>
      </c>
      <c r="AC21" s="12">
        <f t="shared" si="14"/>
        <v>37293.440119795734</v>
      </c>
      <c r="AD21" s="12">
        <f t="shared" si="15"/>
        <v>45697.096816317498</v>
      </c>
      <c r="AE21" s="12">
        <f t="shared" si="16"/>
        <v>53143.250718558942</v>
      </c>
      <c r="AF21" s="12">
        <f t="shared" si="17"/>
        <v>33561.533737170379</v>
      </c>
      <c r="AG21" s="12">
        <f t="shared" si="18"/>
        <v>41127.37548869686</v>
      </c>
      <c r="AH21" s="12">
        <f t="shared" si="19"/>
        <v>47824.00876098936</v>
      </c>
    </row>
    <row r="22" spans="1:34" x14ac:dyDescent="0.3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106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OPEX!$B$13</f>
        <v>0.71225808775340016</v>
      </c>
      <c r="V22" s="11">
        <f t="shared" si="8"/>
        <v>253871.28774191224</v>
      </c>
      <c r="W22" s="11">
        <f t="shared" si="9"/>
        <v>296279.28774191224</v>
      </c>
      <c r="X22" s="11">
        <f t="shared" si="1"/>
        <v>325019.28774191224</v>
      </c>
      <c r="Y22" s="11">
        <f t="shared" si="10"/>
        <v>228479.28774191224</v>
      </c>
      <c r="Z22" s="11">
        <f t="shared" si="11"/>
        <v>266627.28774191224</v>
      </c>
      <c r="AA22" s="11">
        <f t="shared" si="12"/>
        <v>292487.28774191224</v>
      </c>
      <c r="AB22" s="11">
        <f t="shared" si="13"/>
        <v>0.14864362802414349</v>
      </c>
      <c r="AC22" s="12">
        <f t="shared" si="14"/>
        <v>37736.349261119103</v>
      </c>
      <c r="AD22" s="12">
        <f t="shared" si="15"/>
        <v>44040.028238366976</v>
      </c>
      <c r="AE22" s="12">
        <f t="shared" si="16"/>
        <v>48312.046107780865</v>
      </c>
      <c r="AF22" s="12">
        <f t="shared" si="17"/>
        <v>33961.99025833005</v>
      </c>
      <c r="AG22" s="12">
        <f t="shared" si="18"/>
        <v>39632.447380195073</v>
      </c>
      <c r="AH22" s="12">
        <f t="shared" si="19"/>
        <v>43476.371600899431</v>
      </c>
    </row>
    <row r="23" spans="1:34" x14ac:dyDescent="0.35">
      <c r="AE23" s="14">
        <f>SUM(AE2:AE22)</f>
        <v>1233698.4757793916</v>
      </c>
    </row>
    <row r="25" spans="1:34" x14ac:dyDescent="0.35">
      <c r="J25" s="3">
        <v>29262</v>
      </c>
      <c r="K25" t="s">
        <v>38</v>
      </c>
      <c r="L25">
        <v>0.1</v>
      </c>
    </row>
    <row r="27" spans="1:34" x14ac:dyDescent="0.35">
      <c r="A27" t="s">
        <v>81</v>
      </c>
      <c r="R27" t="s">
        <v>85</v>
      </c>
    </row>
    <row r="28" spans="1:34" x14ac:dyDescent="0.35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5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5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5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5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5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5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5">
      <c r="A52" t="s">
        <v>82</v>
      </c>
    </row>
    <row r="53" spans="1:7" x14ac:dyDescent="0.3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workbookViewId="0">
      <selection activeCell="C22" sqref="C22"/>
    </sheetView>
  </sheetViews>
  <sheetFormatPr defaultRowHeight="14.5" x14ac:dyDescent="0.35"/>
  <cols>
    <col min="1" max="1" width="30.81640625" customWidth="1"/>
    <col min="2" max="2" width="28" customWidth="1"/>
    <col min="3" max="3" width="18" customWidth="1"/>
    <col min="4" max="4" width="20.7265625" customWidth="1"/>
    <col min="5" max="5" width="19.26953125" customWidth="1"/>
    <col min="6" max="6" width="34.54296875" customWidth="1"/>
    <col min="7" max="7" width="22.7265625" customWidth="1"/>
    <col min="8" max="8" width="25" customWidth="1"/>
    <col min="9" max="9" width="17.26953125" customWidth="1"/>
    <col min="10" max="10" width="16" customWidth="1"/>
    <col min="11" max="11" width="16.81640625" customWidth="1"/>
    <col min="12" max="12" width="12.54296875" customWidth="1"/>
    <col min="13" max="13" width="15.26953125" customWidth="1"/>
    <col min="14" max="14" width="16.453125" customWidth="1"/>
    <col min="15" max="15" width="25.7265625" customWidth="1"/>
  </cols>
  <sheetData>
    <row r="1" spans="1:15" x14ac:dyDescent="0.3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5">
      <c r="A2" t="s">
        <v>23</v>
      </c>
      <c r="B2">
        <v>0</v>
      </c>
      <c r="C2">
        <f>CAPEX!$X3</f>
        <v>257876.76484436693</v>
      </c>
      <c r="D2">
        <f>CAPEX!$X4</f>
        <v>187117.62213135386</v>
      </c>
      <c r="E2">
        <f>CAPEX!$X5</f>
        <v>146654.2653405405</v>
      </c>
      <c r="F2">
        <f>CAPEX!$X6</f>
        <v>293883.93200720719</v>
      </c>
      <c r="G2">
        <f>CAPEX!$X7</f>
        <v>313257.55546468718</v>
      </c>
      <c r="H2">
        <f>CAPEX!$X8</f>
        <v>265968.14262214472</v>
      </c>
      <c r="I2">
        <f>CAPEX!$X9</f>
        <v>228351.25546468716</v>
      </c>
      <c r="J2">
        <f>CAPEX!$X10</f>
        <v>213366.03200720716</v>
      </c>
      <c r="K2">
        <f>CAPEX!$X11</f>
        <v>229172.95413371181</v>
      </c>
      <c r="L2">
        <f>CAPEX!$X12</f>
        <v>179757.68073992687</v>
      </c>
      <c r="M2">
        <f>CAPEX!$X13</f>
        <v>329979.80071821815</v>
      </c>
      <c r="N2">
        <f>CAPEX!$X14</f>
        <v>319876.95413371181</v>
      </c>
      <c r="O2">
        <f>CAPEX!$X15</f>
        <v>199372.98111821816</v>
      </c>
    </row>
    <row r="3" spans="1:15" s="6" customFormat="1" x14ac:dyDescent="0.35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55380.790620320244</v>
      </c>
      <c r="H3">
        <f>H2-C2</f>
        <v>8091.3777777777868</v>
      </c>
      <c r="I3">
        <f>I2-D2+D3</f>
        <v>41233.633333333302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126139.93333333332</v>
      </c>
      <c r="H4">
        <v>0</v>
      </c>
      <c r="I4">
        <f>I2-D2</f>
        <v>41233.633333333302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147229.66666666669</v>
      </c>
      <c r="G5">
        <v>0</v>
      </c>
      <c r="H5">
        <v>0</v>
      </c>
      <c r="I5">
        <v>0</v>
      </c>
      <c r="J5">
        <f>J2-E2</f>
        <v>66711.766666666663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47289.412842542457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84906.300000000017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80517.900000000023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100806.84658450633</v>
      </c>
      <c r="N11">
        <f>N2-K2</f>
        <v>90704</v>
      </c>
      <c r="O11">
        <f>O2-L2+L11</f>
        <v>19615.300378291286</v>
      </c>
    </row>
    <row r="12" spans="1:15" x14ac:dyDescent="0.3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150222.11997829127</v>
      </c>
      <c r="N12">
        <v>0</v>
      </c>
      <c r="O12">
        <f>O2-L2</f>
        <v>19615.300378291286</v>
      </c>
    </row>
    <row r="13" spans="1:15" x14ac:dyDescent="0.3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10102.846584506333</v>
      </c>
      <c r="N14">
        <v>0</v>
      </c>
      <c r="O14">
        <f>IF(O2-N2&gt;0,O2-N2,0)</f>
        <v>0</v>
      </c>
    </row>
    <row r="15" spans="1:15" x14ac:dyDescent="0.3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130606.81959999999</v>
      </c>
      <c r="N15">
        <v>0</v>
      </c>
      <c r="O15">
        <v>0</v>
      </c>
    </row>
    <row r="31" spans="3:16" x14ac:dyDescent="0.3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Kireet Patri</cp:lastModifiedBy>
  <dcterms:created xsi:type="dcterms:W3CDTF">2018-03-18T14:40:49Z</dcterms:created>
  <dcterms:modified xsi:type="dcterms:W3CDTF">2018-09-15T07:17:04Z</dcterms:modified>
</cp:coreProperties>
</file>