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25" windowWidth="13680" windowHeight="11070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X3" i="1" l="1"/>
  <c r="R15" i="1" l="1"/>
  <c r="R13" i="1"/>
  <c r="G59" i="3"/>
  <c r="G71" i="3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E54" i="3"/>
  <c r="C54" i="3"/>
  <c r="F54" i="3" s="1"/>
  <c r="D54" i="3"/>
  <c r="G54" i="3" s="1"/>
  <c r="B54" i="3"/>
  <c r="B29" i="3"/>
  <c r="O2" i="3" s="1"/>
  <c r="D30" i="3"/>
  <c r="G30" i="3" s="1"/>
  <c r="D31" i="3"/>
  <c r="D32" i="3"/>
  <c r="G32" i="3" s="1"/>
  <c r="D33" i="3"/>
  <c r="Q6" i="3" s="1"/>
  <c r="D34" i="3"/>
  <c r="G34" i="3" s="1"/>
  <c r="T7" i="3" s="1"/>
  <c r="D35" i="3"/>
  <c r="D36" i="3"/>
  <c r="G36" i="3" s="1"/>
  <c r="D37" i="3"/>
  <c r="Q10" i="3" s="1"/>
  <c r="D38" i="3"/>
  <c r="G38" i="3" s="1"/>
  <c r="D39" i="3"/>
  <c r="D40" i="3"/>
  <c r="G40" i="3" s="1"/>
  <c r="D41" i="3"/>
  <c r="Q14" i="3" s="1"/>
  <c r="D42" i="3"/>
  <c r="G42" i="3" s="1"/>
  <c r="D43" i="3"/>
  <c r="D44" i="3"/>
  <c r="G44" i="3" s="1"/>
  <c r="D45" i="3"/>
  <c r="Q18" i="3" s="1"/>
  <c r="D46" i="3"/>
  <c r="G46" i="3" s="1"/>
  <c r="T19" i="3" s="1"/>
  <c r="D47" i="3"/>
  <c r="D48" i="3"/>
  <c r="G48" i="3" s="1"/>
  <c r="D49" i="3"/>
  <c r="Q22" i="3" s="1"/>
  <c r="C30" i="3"/>
  <c r="P3" i="3" s="1"/>
  <c r="C31" i="3"/>
  <c r="C32" i="3"/>
  <c r="F32" i="3" s="1"/>
  <c r="C33" i="3"/>
  <c r="P6" i="3" s="1"/>
  <c r="C34" i="3"/>
  <c r="P7" i="3" s="1"/>
  <c r="C35" i="3"/>
  <c r="C36" i="3"/>
  <c r="F36" i="3" s="1"/>
  <c r="C37" i="3"/>
  <c r="P10" i="3" s="1"/>
  <c r="C38" i="3"/>
  <c r="P11" i="3" s="1"/>
  <c r="C39" i="3"/>
  <c r="C40" i="3"/>
  <c r="F40" i="3" s="1"/>
  <c r="C41" i="3"/>
  <c r="P14" i="3" s="1"/>
  <c r="C42" i="3"/>
  <c r="P15" i="3" s="1"/>
  <c r="C43" i="3"/>
  <c r="C44" i="3"/>
  <c r="F44" i="3" s="1"/>
  <c r="C45" i="3"/>
  <c r="P18" i="3" s="1"/>
  <c r="C46" i="3"/>
  <c r="P19" i="3" s="1"/>
  <c r="C47" i="3"/>
  <c r="C48" i="3"/>
  <c r="F48" i="3" s="1"/>
  <c r="C49" i="3"/>
  <c r="P22" i="3" s="1"/>
  <c r="B30" i="3"/>
  <c r="O3" i="3" s="1"/>
  <c r="B31" i="3"/>
  <c r="B32" i="3"/>
  <c r="E32" i="3" s="1"/>
  <c r="B33" i="3"/>
  <c r="E33" i="3" s="1"/>
  <c r="R6" i="3" s="1"/>
  <c r="B34" i="3"/>
  <c r="O7" i="3" s="1"/>
  <c r="B35" i="3"/>
  <c r="B36" i="3"/>
  <c r="E36" i="3" s="1"/>
  <c r="B37" i="3"/>
  <c r="E37" i="3" s="1"/>
  <c r="R10" i="3" s="1"/>
  <c r="B38" i="3"/>
  <c r="O11" i="3" s="1"/>
  <c r="B39" i="3"/>
  <c r="E39" i="3" s="1"/>
  <c r="B40" i="3"/>
  <c r="E40" i="3" s="1"/>
  <c r="B41" i="3"/>
  <c r="E41" i="3" s="1"/>
  <c r="R14" i="3" s="1"/>
  <c r="B42" i="3"/>
  <c r="O15" i="3" s="1"/>
  <c r="B43" i="3"/>
  <c r="B44" i="3"/>
  <c r="E44" i="3" s="1"/>
  <c r="B45" i="3"/>
  <c r="E45" i="3" s="1"/>
  <c r="R18" i="3" s="1"/>
  <c r="B46" i="3"/>
  <c r="O19" i="3" s="1"/>
  <c r="B47" i="3"/>
  <c r="B48" i="3"/>
  <c r="E48" i="3" s="1"/>
  <c r="B49" i="3"/>
  <c r="E49" i="3" s="1"/>
  <c r="R22" i="3" s="1"/>
  <c r="G29" i="3"/>
  <c r="T2" i="3" s="1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Q21" i="3" l="1"/>
  <c r="Q5" i="3"/>
  <c r="Q17" i="3"/>
  <c r="R17" i="3"/>
  <c r="R13" i="3"/>
  <c r="R9" i="3"/>
  <c r="R5" i="3"/>
  <c r="S21" i="3"/>
  <c r="S17" i="3"/>
  <c r="S13" i="3"/>
  <c r="S9" i="3"/>
  <c r="S5" i="3"/>
  <c r="T21" i="3"/>
  <c r="T17" i="3"/>
  <c r="T13" i="3"/>
  <c r="T9" i="3"/>
  <c r="T5" i="3"/>
  <c r="Q19" i="3"/>
  <c r="Q15" i="3"/>
  <c r="Q11" i="3"/>
  <c r="Q7" i="3"/>
  <c r="Q13" i="3"/>
  <c r="T3" i="3"/>
  <c r="Q3" i="3"/>
  <c r="R21" i="3"/>
  <c r="E29" i="3"/>
  <c r="R2" i="3" s="1"/>
  <c r="O20" i="3"/>
  <c r="O16" i="3"/>
  <c r="R12" i="3"/>
  <c r="O8" i="3"/>
  <c r="O4" i="3"/>
  <c r="P20" i="3"/>
  <c r="P16" i="3"/>
  <c r="P12" i="3"/>
  <c r="P8" i="3"/>
  <c r="P4" i="3"/>
  <c r="Q20" i="3"/>
  <c r="Q16" i="3"/>
  <c r="Q12" i="3"/>
  <c r="Q8" i="3"/>
  <c r="Q4" i="3"/>
  <c r="Q9" i="3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T11" i="3" s="1"/>
  <c r="O12" i="3"/>
  <c r="X14" i="1"/>
  <c r="N2" i="11" s="1"/>
  <c r="X13" i="1"/>
  <c r="M2" i="11" s="1"/>
  <c r="X11" i="1"/>
  <c r="K2" i="11" s="1"/>
  <c r="X8" i="1"/>
  <c r="H2" i="11" s="1"/>
  <c r="X4" i="1"/>
  <c r="D2" i="11" s="1"/>
  <c r="F43" i="3"/>
  <c r="S16" i="3" s="1"/>
  <c r="G47" i="3"/>
  <c r="T20" i="3" s="1"/>
  <c r="G31" i="3"/>
  <c r="T4" i="3" s="1"/>
  <c r="O22" i="3"/>
  <c r="O14" i="3"/>
  <c r="O6" i="3"/>
  <c r="C2" i="11"/>
  <c r="X5" i="1"/>
  <c r="E2" i="11" s="1"/>
  <c r="X9" i="1"/>
  <c r="I2" i="11" s="1"/>
  <c r="I8" i="11" s="1"/>
  <c r="X10" i="1"/>
  <c r="J2" i="11" s="1"/>
  <c r="J5" i="11" s="1"/>
  <c r="X15" i="1"/>
  <c r="O2" i="11" s="1"/>
  <c r="T15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O14" i="11" l="1"/>
  <c r="D3" i="11"/>
  <c r="X6" i="1"/>
  <c r="F2" i="11" s="1"/>
  <c r="I3" i="11"/>
  <c r="I4" i="11"/>
  <c r="H3" i="11"/>
  <c r="X12" i="1"/>
  <c r="L2" i="11" s="1"/>
  <c r="L11" i="11" s="1"/>
  <c r="X7" i="1"/>
  <c r="G2" i="11" s="1"/>
  <c r="O12" i="11"/>
  <c r="W3" i="1"/>
  <c r="M14" i="11"/>
  <c r="M15" i="11"/>
  <c r="M11" i="11"/>
  <c r="W11" i="1"/>
  <c r="N11" i="11"/>
  <c r="G8" i="11" l="1"/>
  <c r="G3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4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<sst xmlns="http://schemas.openxmlformats.org/spreadsheetml/2006/main" count="496" uniqueCount="107">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</sst>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286120</c:v>
                </c:pt>
                <c:pt idx="1">
                  <c:v>75000</c:v>
                </c:pt>
                <c:pt idx="2">
                  <c:v>75000</c:v>
                </c:pt>
                <c:pt idx="3">
                  <c:v>210130</c:v>
                </c:pt>
                <c:pt idx="4">
                  <c:v>211248</c:v>
                </c:pt>
                <c:pt idx="5">
                  <c:v>74640</c:v>
                </c:pt>
                <c:pt idx="6">
                  <c:v>76275</c:v>
                </c:pt>
                <c:pt idx="7">
                  <c:v>76300</c:v>
                </c:pt>
                <c:pt idx="8">
                  <c:v>161650</c:v>
                </c:pt>
                <c:pt idx="9">
                  <c:v>92100</c:v>
                </c:pt>
                <c:pt idx="10">
                  <c:v>213050</c:v>
                </c:pt>
                <c:pt idx="11">
                  <c:v>170800</c:v>
                </c:pt>
                <c:pt idx="12">
                  <c:v>78050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47200"/>
        <c:axId val="83896576"/>
      </c:barChart>
      <c:catAx>
        <c:axId val="8414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3896576"/>
        <c:crosses val="autoZero"/>
        <c:auto val="1"/>
        <c:lblAlgn val="ctr"/>
        <c:lblOffset val="100"/>
        <c:noMultiLvlLbl val="0"/>
      </c:catAx>
      <c:valAx>
        <c:axId val="8389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4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12416"/>
        <c:axId val="83900608"/>
      </c:barChart>
      <c:catAx>
        <c:axId val="10041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00608"/>
        <c:crosses val="autoZero"/>
        <c:auto val="1"/>
        <c:lblAlgn val="ctr"/>
        <c:lblOffset val="100"/>
        <c:noMultiLvlLbl val="0"/>
      </c:catAx>
      <c:valAx>
        <c:axId val="8390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4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85088"/>
        <c:axId val="86073344"/>
      </c:barChart>
      <c:catAx>
        <c:axId val="8738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86073344"/>
        <c:crosses val="autoZero"/>
        <c:auto val="1"/>
        <c:lblAlgn val="ctr"/>
        <c:lblOffset val="100"/>
        <c:noMultiLvlLbl val="0"/>
      </c:catAx>
      <c:valAx>
        <c:axId val="8607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8738508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39552"/>
        <c:axId val="86075648"/>
      </c:barChart>
      <c:catAx>
        <c:axId val="876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75648"/>
        <c:crosses val="autoZero"/>
        <c:auto val="1"/>
        <c:lblAlgn val="ctr"/>
        <c:lblOffset val="100"/>
        <c:noMultiLvlLbl val="0"/>
      </c:catAx>
      <c:valAx>
        <c:axId val="860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3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zoomScale="90" zoomScaleNormal="90" workbookViewId="0">
      <selection activeCell="S3" sqref="S3:V15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83454.683914942696</v>
      </c>
      <c r="T3" s="11">
        <v>5652.0684567357575</v>
      </c>
      <c r="U3" s="11">
        <v>2000</v>
      </c>
      <c r="V3" s="11">
        <v>286120</v>
      </c>
      <c r="W3" s="11">
        <f>SUM(U3,V3)</f>
        <v>288120</v>
      </c>
      <c r="X3" s="12">
        <f>S3+T3+U3+V3</f>
        <v>377226.75237167848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83454.683914942696</v>
      </c>
      <c r="T4" s="11">
        <v>3844.3769660028456</v>
      </c>
      <c r="U4" s="11">
        <v>2970</v>
      </c>
      <c r="V4" s="11">
        <v>75000</v>
      </c>
      <c r="W4" s="11">
        <f t="shared" ref="W4:W15" si="0">SUM(U4,V4)</f>
        <v>77970</v>
      </c>
      <c r="X4" s="12">
        <f t="shared" ref="X4:X14" si="1">S4+T4+U4+V4</f>
        <v>165269.06088094553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51603.826048242438</v>
      </c>
      <c r="T5" s="11">
        <v>4383.6369516535042</v>
      </c>
      <c r="U5" s="11">
        <v>3900</v>
      </c>
      <c r="V5" s="11">
        <v>75000</v>
      </c>
      <c r="W5" s="11">
        <f t="shared" si="0"/>
        <v>78900</v>
      </c>
      <c r="X5" s="12">
        <f t="shared" si="1"/>
        <v>134887.46299989594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51603.826048242438</v>
      </c>
      <c r="T6" s="11">
        <v>4383.6369516535042</v>
      </c>
      <c r="U6" s="11">
        <v>3900</v>
      </c>
      <c r="V6" s="11">
        <v>210130</v>
      </c>
      <c r="W6" s="11">
        <f t="shared" si="0"/>
        <v>214030</v>
      </c>
      <c r="X6" s="12">
        <f t="shared" si="1"/>
        <v>270017.46299989591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83454.683914942696</v>
      </c>
      <c r="T7" s="11">
        <v>3844.3769660028456</v>
      </c>
      <c r="U7" s="11">
        <v>5940</v>
      </c>
      <c r="V7" s="11">
        <v>211248</v>
      </c>
      <c r="W7" s="11">
        <f t="shared" si="0"/>
        <v>217188</v>
      </c>
      <c r="X7" s="12">
        <f t="shared" si="1"/>
        <v>304487.06088094553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83454.683914942696</v>
      </c>
      <c r="T8" s="11">
        <v>5652.0684567357575</v>
      </c>
      <c r="U8" s="11">
        <v>2700</v>
      </c>
      <c r="V8" s="11">
        <v>74640</v>
      </c>
      <c r="W8" s="11">
        <f t="shared" si="0"/>
        <v>77340</v>
      </c>
      <c r="X8" s="12">
        <f t="shared" si="1"/>
        <v>166446.75237167845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83454.683914942696</v>
      </c>
      <c r="T9" s="11">
        <v>3844.3769660028456</v>
      </c>
      <c r="U9" s="11">
        <v>5940</v>
      </c>
      <c r="V9" s="11">
        <v>76275</v>
      </c>
      <c r="W9" s="11">
        <f t="shared" si="0"/>
        <v>82215</v>
      </c>
      <c r="X9" s="12">
        <f t="shared" si="1"/>
        <v>169514.06088094553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51603.826048242438</v>
      </c>
      <c r="T10" s="11">
        <v>4383.6369516535042</v>
      </c>
      <c r="U10" s="11">
        <v>31200</v>
      </c>
      <c r="V10" s="11">
        <v>76300</v>
      </c>
      <c r="W10" s="11">
        <f t="shared" si="0"/>
        <v>107500</v>
      </c>
      <c r="X10" s="12">
        <f t="shared" si="1"/>
        <v>163487.46299989594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68386.565042534159</v>
      </c>
      <c r="T11" s="11">
        <v>3778.2685110852781</v>
      </c>
      <c r="U11" s="11">
        <v>2000</v>
      </c>
      <c r="V11" s="11">
        <v>161650</v>
      </c>
      <c r="W11" s="11">
        <f t="shared" si="0"/>
        <v>163650</v>
      </c>
      <c r="X11" s="12">
        <f t="shared" si="1"/>
        <v>235814.83355361945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68870.426616112716</v>
      </c>
      <c r="T12" s="11">
        <v>3663.5010909611156</v>
      </c>
      <c r="U12" s="11">
        <v>4400</v>
      </c>
      <c r="V12" s="11">
        <v>92100</v>
      </c>
      <c r="W12" s="11">
        <f t="shared" si="0"/>
        <v>96500</v>
      </c>
      <c r="X12" s="12">
        <f t="shared" si="1"/>
        <v>169033.92770707383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68870.426616112716</v>
      </c>
      <c r="T13" s="11">
        <v>7526.1810909611158</v>
      </c>
      <c r="U13" s="11">
        <v>8800</v>
      </c>
      <c r="V13" s="11">
        <v>213050</v>
      </c>
      <c r="W13" s="11">
        <f t="shared" si="0"/>
        <v>221850</v>
      </c>
      <c r="X13" s="12">
        <f t="shared" si="1"/>
        <v>298246.6077070738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68386.565042534159</v>
      </c>
      <c r="T14" s="11">
        <v>3778.2685110852781</v>
      </c>
      <c r="U14" s="11">
        <v>8000</v>
      </c>
      <c r="V14" s="11">
        <v>170800</v>
      </c>
      <c r="W14" s="11">
        <f t="shared" si="0"/>
        <v>178800</v>
      </c>
      <c r="X14" s="12">
        <f t="shared" si="1"/>
        <v>250964.83355361945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68870.426616112716</v>
      </c>
      <c r="T15" s="11">
        <v>3663.5010909611156</v>
      </c>
      <c r="U15" s="11">
        <v>8800</v>
      </c>
      <c r="V15" s="11">
        <v>78050</v>
      </c>
      <c r="W15" s="11">
        <f t="shared" si="0"/>
        <v>86850</v>
      </c>
      <c r="X15" s="12">
        <f t="shared" ref="X15" si="2">SUM(S15:V15)</f>
        <v>159383.92770707383</v>
      </c>
    </row>
    <row r="27" spans="17:17" x14ac:dyDescent="0.25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25">
      <c r="A2" t="s">
        <v>23</v>
      </c>
      <c r="B2">
        <v>0</v>
      </c>
      <c r="C2">
        <f>CAPEX!$X3</f>
        <v>377226.75237167848</v>
      </c>
      <c r="D2">
        <f>CAPEX!$X4</f>
        <v>165269.06088094553</v>
      </c>
      <c r="E2">
        <f>CAPEX!$X5</f>
        <v>134887.46299989594</v>
      </c>
      <c r="F2">
        <f>CAPEX!$X6</f>
        <v>270017.46299989591</v>
      </c>
      <c r="G2">
        <f>CAPEX!$X7</f>
        <v>304487.06088094553</v>
      </c>
      <c r="H2">
        <f>CAPEX!$X8</f>
        <v>166446.75237167845</v>
      </c>
      <c r="I2">
        <f>CAPEX!$X9</f>
        <v>169514.06088094553</v>
      </c>
      <c r="J2">
        <f>CAPEX!$X10</f>
        <v>163487.46299989594</v>
      </c>
      <c r="K2">
        <f>CAPEX!$X11</f>
        <v>235814.83355361945</v>
      </c>
      <c r="L2">
        <f>CAPEX!$X12</f>
        <v>169033.92770707383</v>
      </c>
      <c r="M2">
        <f>CAPEX!$X13</f>
        <v>298246.6077070738</v>
      </c>
      <c r="N2">
        <f>CAPEX!$X14</f>
        <v>250964.83355361945</v>
      </c>
      <c r="O2">
        <f>CAPEX!$X15</f>
        <v>159383.92770707383</v>
      </c>
    </row>
    <row r="3" spans="1:15" s="6" customFormat="1" x14ac:dyDescent="0.25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-210780.00000000003</v>
      </c>
      <c r="I3">
        <f>I2-D2+D3</f>
        <v>4245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139218</v>
      </c>
      <c r="H4">
        <v>0</v>
      </c>
      <c r="I4">
        <f>I2-D2</f>
        <v>4245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135129.99999999997</v>
      </c>
      <c r="G5">
        <v>0</v>
      </c>
      <c r="H5">
        <v>0</v>
      </c>
      <c r="I5">
        <v>0</v>
      </c>
      <c r="J5">
        <f>J2-E2</f>
        <v>28600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138040.30850926708</v>
      </c>
      <c r="H8">
        <v>0</v>
      </c>
      <c r="I8">
        <f>IF(I2-H2&gt;0,I2-H2,0)</f>
        <v>3067.3085092670808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134973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106529.99999999997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62431.774153454346</v>
      </c>
      <c r="N11">
        <f>N2-K2</f>
        <v>15150</v>
      </c>
      <c r="O11">
        <f>O2-L2+L11</f>
        <v>-9650</v>
      </c>
    </row>
    <row r="12" spans="1:15" x14ac:dyDescent="0.2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129212.67999999996</v>
      </c>
      <c r="N12">
        <v>0</v>
      </c>
      <c r="O12">
        <f>O2-L2</f>
        <v>-9650</v>
      </c>
    </row>
    <row r="13" spans="1:15" x14ac:dyDescent="0.2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47281.774153454346</v>
      </c>
      <c r="N14">
        <v>0</v>
      </c>
      <c r="O14">
        <f>IF(O2-N2&gt;0,O2-N2,0)</f>
        <v>0</v>
      </c>
    </row>
    <row r="15" spans="1:15" x14ac:dyDescent="0.2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138862.67999999996</v>
      </c>
      <c r="N15">
        <v>0</v>
      </c>
      <c r="O15">
        <v>0</v>
      </c>
    </row>
    <row r="31" spans="3:16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22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25">
      <c r="A1" s="10" t="s">
        <v>22</v>
      </c>
      <c r="B1" s="10" t="s">
        <v>106</v>
      </c>
    </row>
    <row r="2" spans="1:2" x14ac:dyDescent="0.25">
      <c r="A2" s="10" t="s">
        <v>23</v>
      </c>
      <c r="B2" s="12">
        <v>20000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10540.776519765759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43" workbookViewId="0">
      <selection activeCell="I67" sqref="I6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25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x14ac:dyDescent="0.25">
      <c r="J25" s="3">
        <v>29262</v>
      </c>
      <c r="K25" t="s">
        <v>38</v>
      </c>
      <c r="L25">
        <v>0.1</v>
      </c>
    </row>
    <row r="27" spans="1:34" x14ac:dyDescent="0.25">
      <c r="A27" t="s">
        <v>81</v>
      </c>
      <c r="R27" t="s">
        <v>85</v>
      </c>
    </row>
    <row r="28" spans="1:34" x14ac:dyDescent="0.25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25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25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25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25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25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25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2018-07-02T09:06:56Z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