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05" windowWidth="13680" windowHeight="11190" tabRatio="847"/>
  </bookViews>
  <sheets>
    <sheet name="CAPEX" sheetId="1" r:id="rId1"/>
    <sheet name="OPEX" sheetId="2" r:id="rId2"/>
    <sheet name="Revenue" sheetId="3" r:id="rId3"/>
    <sheet name="ADSL" sheetId="5" r:id="rId4"/>
    <sheet name="FTTC_GPON_25" sheetId="6" r:id="rId5"/>
    <sheet name="FTTB_XGPON_50" sheetId="7" r:id="rId6"/>
    <sheet name="FTTB_UDWDM_50" sheetId="8" r:id="rId7"/>
    <sheet name="FTTH_UDWDM_100" sheetId="9" r:id="rId8"/>
    <sheet name="FTTH_XGPON_100" sheetId="10" r:id="rId9"/>
    <sheet name="FTTC_GPON_100" sheetId="12" r:id="rId10"/>
    <sheet name="FTTB_XGPON_100" sheetId="13" r:id="rId11"/>
    <sheet name="FTTB_UDWDM_100" sheetId="14" r:id="rId12"/>
    <sheet name="FTTC_Hybridpon_25" sheetId="15" r:id="rId13"/>
    <sheet name="FTTB_Hybridpon_50" sheetId="16" r:id="rId14"/>
    <sheet name="FTTH_Hybridpon_100" sheetId="17" r:id="rId15"/>
    <sheet name="FTTC_Hybridpon_100" sheetId="18" r:id="rId16"/>
    <sheet name="FTTB_Hybridpon_100" sheetId="19" r:id="rId17"/>
    <sheet name="MIG_MATRIX" sheetId="11" r:id="rId18"/>
  </sheets>
  <externalReferences>
    <externalReference r:id="rId19"/>
  </externalReferences>
  <calcPr calcId="145621"/>
</workbook>
</file>

<file path=xl/calcChain.xml><?xml version="1.0" encoding="utf-8"?>
<calcChain xmlns="http://schemas.openxmlformats.org/spreadsheetml/2006/main">
  <c r="W44" i="1" l="1"/>
  <c r="T44" i="1"/>
  <c r="S44" i="1"/>
  <c r="Q27" i="1"/>
  <c r="X15" i="1"/>
  <c r="W15" i="1"/>
  <c r="R15" i="1"/>
  <c r="X14" i="1"/>
  <c r="W14" i="1"/>
  <c r="X13" i="1"/>
  <c r="W13" i="1"/>
  <c r="R13" i="1"/>
  <c r="X12" i="1"/>
  <c r="W12" i="1"/>
  <c r="X11" i="1"/>
  <c r="W11" i="1"/>
  <c r="C11" i="1"/>
  <c r="X10" i="1"/>
  <c r="W10" i="1"/>
  <c r="I10" i="1"/>
  <c r="X9" i="1"/>
  <c r="W9" i="1"/>
  <c r="X8" i="1"/>
  <c r="W8" i="1"/>
  <c r="X7" i="1"/>
  <c r="W7" i="1"/>
  <c r="I7" i="1"/>
  <c r="H7" i="1"/>
  <c r="X6" i="1"/>
  <c r="W6" i="1"/>
  <c r="I6" i="1"/>
  <c r="H6" i="1"/>
  <c r="X5" i="1"/>
  <c r="W5" i="1"/>
  <c r="X4" i="1"/>
  <c r="W4" i="1"/>
  <c r="I4" i="1"/>
  <c r="H4" i="1"/>
  <c r="X3" i="1"/>
  <c r="W3" i="1"/>
  <c r="I3" i="1"/>
  <c r="H3" i="1"/>
  <c r="C3" i="1"/>
  <c r="O2" i="11"/>
  <c r="N2" i="11"/>
  <c r="M2" i="11"/>
  <c r="L2" i="11"/>
  <c r="K2" i="11"/>
  <c r="J2" i="11"/>
  <c r="I2" i="11"/>
  <c r="H2" i="11"/>
  <c r="G2" i="11"/>
  <c r="F2" i="11"/>
  <c r="E2" i="11"/>
  <c r="D2" i="11"/>
  <c r="C2" i="11"/>
  <c r="D3" i="11" l="1"/>
  <c r="M11" i="11"/>
  <c r="J5" i="11"/>
  <c r="H3" i="11"/>
  <c r="G4" i="11"/>
  <c r="I4" i="11"/>
  <c r="M12" i="11"/>
  <c r="M14" i="11"/>
  <c r="F10" i="11"/>
  <c r="L11" i="11"/>
  <c r="O11" i="11" s="1"/>
  <c r="F5" i="11"/>
  <c r="N11" i="11"/>
  <c r="G8" i="11"/>
  <c r="G3" i="11"/>
  <c r="I8" i="11"/>
  <c r="O12" i="11"/>
  <c r="G9" i="11"/>
  <c r="I3" i="11"/>
  <c r="O14" i="11"/>
  <c r="M15" i="11"/>
  <c r="U5" i="3" l="1"/>
  <c r="U11" i="3"/>
  <c r="U12" i="3"/>
  <c r="U19" i="3"/>
  <c r="U20" i="3"/>
  <c r="D55" i="3"/>
  <c r="G55" i="3" s="1"/>
  <c r="D56" i="3"/>
  <c r="G56" i="3" s="1"/>
  <c r="D57" i="3"/>
  <c r="G57" i="3" s="1"/>
  <c r="D58" i="3"/>
  <c r="G58" i="3" s="1"/>
  <c r="D59" i="3"/>
  <c r="G59" i="3" s="1"/>
  <c r="D60" i="3"/>
  <c r="G60" i="3" s="1"/>
  <c r="D61" i="3"/>
  <c r="G61" i="3" s="1"/>
  <c r="D62" i="3"/>
  <c r="G62" i="3" s="1"/>
  <c r="D63" i="3"/>
  <c r="G63" i="3" s="1"/>
  <c r="D64" i="3"/>
  <c r="G64" i="3" s="1"/>
  <c r="D65" i="3"/>
  <c r="G65" i="3" s="1"/>
  <c r="D66" i="3"/>
  <c r="G66" i="3" s="1"/>
  <c r="D67" i="3"/>
  <c r="G67" i="3" s="1"/>
  <c r="D68" i="3"/>
  <c r="G68" i="3" s="1"/>
  <c r="D69" i="3"/>
  <c r="G69" i="3" s="1"/>
  <c r="D70" i="3"/>
  <c r="G70" i="3" s="1"/>
  <c r="D71" i="3"/>
  <c r="G71" i="3" s="1"/>
  <c r="D72" i="3"/>
  <c r="G72" i="3" s="1"/>
  <c r="D73" i="3"/>
  <c r="G73" i="3" s="1"/>
  <c r="D74" i="3"/>
  <c r="G74" i="3" s="1"/>
  <c r="C55" i="3"/>
  <c r="F55" i="3" s="1"/>
  <c r="C56" i="3"/>
  <c r="F56" i="3" s="1"/>
  <c r="C57" i="3"/>
  <c r="F57" i="3" s="1"/>
  <c r="C58" i="3"/>
  <c r="F58" i="3" s="1"/>
  <c r="C59" i="3"/>
  <c r="F59" i="3" s="1"/>
  <c r="C60" i="3"/>
  <c r="F60" i="3" s="1"/>
  <c r="C61" i="3"/>
  <c r="F61" i="3" s="1"/>
  <c r="C62" i="3"/>
  <c r="F62" i="3" s="1"/>
  <c r="C63" i="3"/>
  <c r="F63" i="3" s="1"/>
  <c r="C64" i="3"/>
  <c r="F64" i="3" s="1"/>
  <c r="C65" i="3"/>
  <c r="F65" i="3" s="1"/>
  <c r="C66" i="3"/>
  <c r="F66" i="3" s="1"/>
  <c r="C67" i="3"/>
  <c r="F67" i="3" s="1"/>
  <c r="C68" i="3"/>
  <c r="F68" i="3" s="1"/>
  <c r="C69" i="3"/>
  <c r="F69" i="3" s="1"/>
  <c r="C70" i="3"/>
  <c r="F70" i="3" s="1"/>
  <c r="C71" i="3"/>
  <c r="F71" i="3" s="1"/>
  <c r="C72" i="3"/>
  <c r="F72" i="3" s="1"/>
  <c r="C73" i="3"/>
  <c r="F73" i="3" s="1"/>
  <c r="C74" i="3"/>
  <c r="F74" i="3" s="1"/>
  <c r="B55" i="3"/>
  <c r="E55" i="3" s="1"/>
  <c r="B56" i="3"/>
  <c r="E56" i="3" s="1"/>
  <c r="B57" i="3"/>
  <c r="E57" i="3" s="1"/>
  <c r="B58" i="3"/>
  <c r="E58" i="3" s="1"/>
  <c r="B59" i="3"/>
  <c r="E59" i="3" s="1"/>
  <c r="B60" i="3"/>
  <c r="E60" i="3" s="1"/>
  <c r="B61" i="3"/>
  <c r="E61" i="3" s="1"/>
  <c r="B62" i="3"/>
  <c r="E62" i="3" s="1"/>
  <c r="B63" i="3"/>
  <c r="E63" i="3" s="1"/>
  <c r="B64" i="3"/>
  <c r="E64" i="3" s="1"/>
  <c r="B65" i="3"/>
  <c r="E65" i="3" s="1"/>
  <c r="B66" i="3"/>
  <c r="E66" i="3" s="1"/>
  <c r="B67" i="3"/>
  <c r="E67" i="3" s="1"/>
  <c r="B68" i="3"/>
  <c r="E68" i="3" s="1"/>
  <c r="B69" i="3"/>
  <c r="E69" i="3" s="1"/>
  <c r="B70" i="3"/>
  <c r="E70" i="3" s="1"/>
  <c r="B71" i="3"/>
  <c r="E71" i="3" s="1"/>
  <c r="B72" i="3"/>
  <c r="E72" i="3" s="1"/>
  <c r="B73" i="3"/>
  <c r="E73" i="3" s="1"/>
  <c r="B74" i="3"/>
  <c r="E74" i="3" s="1"/>
  <c r="C54" i="3"/>
  <c r="F54" i="3" s="1"/>
  <c r="D54" i="3"/>
  <c r="G54" i="3" s="1"/>
  <c r="B54" i="3"/>
  <c r="E54" i="3" s="1"/>
  <c r="B29" i="3"/>
  <c r="O2" i="3" s="1"/>
  <c r="D30" i="3"/>
  <c r="Q3" i="3" s="1"/>
  <c r="D31" i="3"/>
  <c r="Q4" i="3" s="1"/>
  <c r="D32" i="3"/>
  <c r="G32" i="3" s="1"/>
  <c r="T5" i="3" s="1"/>
  <c r="D33" i="3"/>
  <c r="Q6" i="3" s="1"/>
  <c r="D34" i="3"/>
  <c r="Q7" i="3" s="1"/>
  <c r="D35" i="3"/>
  <c r="Q8" i="3" s="1"/>
  <c r="D36" i="3"/>
  <c r="G36" i="3" s="1"/>
  <c r="T9" i="3" s="1"/>
  <c r="D37" i="3"/>
  <c r="Q10" i="3" s="1"/>
  <c r="D38" i="3"/>
  <c r="Q11" i="3" s="1"/>
  <c r="D39" i="3"/>
  <c r="Q12" i="3" s="1"/>
  <c r="D40" i="3"/>
  <c r="G40" i="3" s="1"/>
  <c r="T13" i="3" s="1"/>
  <c r="D41" i="3"/>
  <c r="Q14" i="3" s="1"/>
  <c r="D42" i="3"/>
  <c r="Q15" i="3" s="1"/>
  <c r="D43" i="3"/>
  <c r="Q16" i="3" s="1"/>
  <c r="D44" i="3"/>
  <c r="G44" i="3" s="1"/>
  <c r="T17" i="3" s="1"/>
  <c r="D45" i="3"/>
  <c r="Q18" i="3" s="1"/>
  <c r="D46" i="3"/>
  <c r="Q19" i="3" s="1"/>
  <c r="D47" i="3"/>
  <c r="Q20" i="3" s="1"/>
  <c r="D48" i="3"/>
  <c r="G48" i="3" s="1"/>
  <c r="T21" i="3" s="1"/>
  <c r="D49" i="3"/>
  <c r="Q22" i="3" s="1"/>
  <c r="C30" i="3"/>
  <c r="P3" i="3" s="1"/>
  <c r="C31" i="3"/>
  <c r="P4" i="3" s="1"/>
  <c r="C32" i="3"/>
  <c r="F32" i="3" s="1"/>
  <c r="S5" i="3" s="1"/>
  <c r="C33" i="3"/>
  <c r="F33" i="3" s="1"/>
  <c r="S6" i="3" s="1"/>
  <c r="C34" i="3"/>
  <c r="P7" i="3" s="1"/>
  <c r="C35" i="3"/>
  <c r="P8" i="3" s="1"/>
  <c r="C36" i="3"/>
  <c r="F36" i="3" s="1"/>
  <c r="S9" i="3" s="1"/>
  <c r="C37" i="3"/>
  <c r="F37" i="3" s="1"/>
  <c r="S10" i="3" s="1"/>
  <c r="C38" i="3"/>
  <c r="P11" i="3" s="1"/>
  <c r="C39" i="3"/>
  <c r="P12" i="3" s="1"/>
  <c r="C40" i="3"/>
  <c r="F40" i="3" s="1"/>
  <c r="S13" i="3" s="1"/>
  <c r="C41" i="3"/>
  <c r="F41" i="3" s="1"/>
  <c r="S14" i="3" s="1"/>
  <c r="C42" i="3"/>
  <c r="P15" i="3" s="1"/>
  <c r="C43" i="3"/>
  <c r="P16" i="3" s="1"/>
  <c r="C44" i="3"/>
  <c r="F44" i="3" s="1"/>
  <c r="S17" i="3" s="1"/>
  <c r="C45" i="3"/>
  <c r="F45" i="3" s="1"/>
  <c r="S18" i="3" s="1"/>
  <c r="C46" i="3"/>
  <c r="P19" i="3" s="1"/>
  <c r="W19" i="3" s="1"/>
  <c r="AD19" i="3" s="1"/>
  <c r="C47" i="3"/>
  <c r="P20" i="3" s="1"/>
  <c r="C48" i="3"/>
  <c r="F48" i="3" s="1"/>
  <c r="S21" i="3" s="1"/>
  <c r="C49" i="3"/>
  <c r="F49" i="3" s="1"/>
  <c r="S22" i="3" s="1"/>
  <c r="B30" i="3"/>
  <c r="O3" i="3" s="1"/>
  <c r="B31" i="3"/>
  <c r="O4" i="3" s="1"/>
  <c r="B32" i="3"/>
  <c r="O5" i="3" s="1"/>
  <c r="B33" i="3"/>
  <c r="E33" i="3" s="1"/>
  <c r="R6" i="3" s="1"/>
  <c r="B34" i="3"/>
  <c r="O7" i="3" s="1"/>
  <c r="B35" i="3"/>
  <c r="O8" i="3" s="1"/>
  <c r="B36" i="3"/>
  <c r="O9" i="3" s="1"/>
  <c r="B37" i="3"/>
  <c r="E37" i="3" s="1"/>
  <c r="R10" i="3" s="1"/>
  <c r="B38" i="3"/>
  <c r="O11" i="3" s="1"/>
  <c r="B39" i="3"/>
  <c r="O12" i="3" s="1"/>
  <c r="B40" i="3"/>
  <c r="O13" i="3" s="1"/>
  <c r="B41" i="3"/>
  <c r="E41" i="3" s="1"/>
  <c r="R14" i="3" s="1"/>
  <c r="B42" i="3"/>
  <c r="O15" i="3" s="1"/>
  <c r="B43" i="3"/>
  <c r="O16" i="3" s="1"/>
  <c r="B44" i="3"/>
  <c r="O17" i="3" s="1"/>
  <c r="B45" i="3"/>
  <c r="E45" i="3" s="1"/>
  <c r="R18" i="3" s="1"/>
  <c r="B46" i="3"/>
  <c r="O19" i="3" s="1"/>
  <c r="B47" i="3"/>
  <c r="O20" i="3" s="1"/>
  <c r="B48" i="3"/>
  <c r="O21" i="3" s="1"/>
  <c r="B49" i="3"/>
  <c r="E49" i="3" s="1"/>
  <c r="R22" i="3" s="1"/>
  <c r="E29" i="3"/>
  <c r="R2" i="3" s="1"/>
  <c r="C29" i="3"/>
  <c r="P2" i="3" s="1"/>
  <c r="D29" i="3"/>
  <c r="Q2" i="3" s="1"/>
  <c r="I8" i="3"/>
  <c r="I7" i="3"/>
  <c r="I6" i="3"/>
  <c r="I5" i="3"/>
  <c r="AB3" i="3"/>
  <c r="AB4" i="3"/>
  <c r="AB5" i="3"/>
  <c r="AB6" i="3"/>
  <c r="AB7" i="3"/>
  <c r="AB8" i="3"/>
  <c r="AB9" i="3"/>
  <c r="AB10" i="3"/>
  <c r="AB11" i="3"/>
  <c r="AB12" i="3"/>
  <c r="AB13" i="3"/>
  <c r="AB14" i="3"/>
  <c r="AB15" i="3"/>
  <c r="AB16" i="3"/>
  <c r="AB17" i="3"/>
  <c r="AB18" i="3"/>
  <c r="AB19" i="3"/>
  <c r="AB20" i="3"/>
  <c r="AB21" i="3"/>
  <c r="AB22" i="3"/>
  <c r="AB2" i="3"/>
  <c r="I12" i="3"/>
  <c r="G29" i="3" l="1"/>
  <c r="T2" i="3" s="1"/>
  <c r="E47" i="3"/>
  <c r="R20" i="3" s="1"/>
  <c r="E43" i="3"/>
  <c r="R16" i="3" s="1"/>
  <c r="E39" i="3"/>
  <c r="R12" i="3" s="1"/>
  <c r="E35" i="3"/>
  <c r="R8" i="3" s="1"/>
  <c r="E31" i="3"/>
  <c r="R4" i="3" s="1"/>
  <c r="F47" i="3"/>
  <c r="S20" i="3" s="1"/>
  <c r="F43" i="3"/>
  <c r="S16" i="3" s="1"/>
  <c r="F39" i="3"/>
  <c r="S12" i="3" s="1"/>
  <c r="F35" i="3"/>
  <c r="S8" i="3" s="1"/>
  <c r="F31" i="3"/>
  <c r="S4" i="3" s="1"/>
  <c r="G47" i="3"/>
  <c r="T20" i="3" s="1"/>
  <c r="G43" i="3"/>
  <c r="T16" i="3" s="1"/>
  <c r="G39" i="3"/>
  <c r="T12" i="3" s="1"/>
  <c r="G35" i="3"/>
  <c r="T8" i="3" s="1"/>
  <c r="G31" i="3"/>
  <c r="T4" i="3" s="1"/>
  <c r="P22" i="3"/>
  <c r="P18" i="3"/>
  <c r="P14" i="3"/>
  <c r="P10" i="3"/>
  <c r="P6" i="3"/>
  <c r="W20" i="3"/>
  <c r="AD20" i="3" s="1"/>
  <c r="U4" i="3"/>
  <c r="V4" i="3" s="1"/>
  <c r="AC4" i="3" s="1"/>
  <c r="F29" i="3"/>
  <c r="S2" i="3" s="1"/>
  <c r="E46" i="3"/>
  <c r="R19" i="3" s="1"/>
  <c r="E42" i="3"/>
  <c r="R15" i="3" s="1"/>
  <c r="E38" i="3"/>
  <c r="R11" i="3" s="1"/>
  <c r="E34" i="3"/>
  <c r="R7" i="3" s="1"/>
  <c r="E30" i="3"/>
  <c r="R3" i="3" s="1"/>
  <c r="F46" i="3"/>
  <c r="S19" i="3" s="1"/>
  <c r="F42" i="3"/>
  <c r="S15" i="3" s="1"/>
  <c r="F38" i="3"/>
  <c r="S11" i="3" s="1"/>
  <c r="F34" i="3"/>
  <c r="S7" i="3" s="1"/>
  <c r="F30" i="3"/>
  <c r="S3" i="3" s="1"/>
  <c r="G46" i="3"/>
  <c r="T19" i="3" s="1"/>
  <c r="G42" i="3"/>
  <c r="T15" i="3" s="1"/>
  <c r="G38" i="3"/>
  <c r="T11" i="3" s="1"/>
  <c r="G34" i="3"/>
  <c r="T7" i="3" s="1"/>
  <c r="G30" i="3"/>
  <c r="T3" i="3" s="1"/>
  <c r="O22" i="3"/>
  <c r="Q21" i="3"/>
  <c r="O18" i="3"/>
  <c r="Q17" i="3"/>
  <c r="O14" i="3"/>
  <c r="Q13" i="3"/>
  <c r="O10" i="3"/>
  <c r="Q9" i="3"/>
  <c r="O6" i="3"/>
  <c r="Q5" i="3"/>
  <c r="Z19" i="3"/>
  <c r="AG19" i="3" s="1"/>
  <c r="U3" i="3"/>
  <c r="V3" i="3" s="1"/>
  <c r="AC3" i="3" s="1"/>
  <c r="G49" i="3"/>
  <c r="T22" i="3" s="1"/>
  <c r="G45" i="3"/>
  <c r="T18" i="3" s="1"/>
  <c r="G41" i="3"/>
  <c r="T14" i="3" s="1"/>
  <c r="G37" i="3"/>
  <c r="T10" i="3" s="1"/>
  <c r="G33" i="3"/>
  <c r="T6" i="3" s="1"/>
  <c r="P21" i="3"/>
  <c r="P17" i="3"/>
  <c r="P13" i="3"/>
  <c r="P9" i="3"/>
  <c r="P5" i="3"/>
  <c r="W12" i="3"/>
  <c r="AD12" i="3" s="1"/>
  <c r="E48" i="3"/>
  <c r="R21" i="3" s="1"/>
  <c r="E44" i="3"/>
  <c r="R17" i="3" s="1"/>
  <c r="E40" i="3"/>
  <c r="R13" i="3" s="1"/>
  <c r="E36" i="3"/>
  <c r="R9" i="3" s="1"/>
  <c r="E32" i="3"/>
  <c r="R5" i="3" s="1"/>
  <c r="X11" i="3"/>
  <c r="AE11" i="3" s="1"/>
  <c r="X5" i="3"/>
  <c r="AE5" i="3" s="1"/>
  <c r="AA5" i="3"/>
  <c r="AH5" i="3" s="1"/>
  <c r="Z5" i="3"/>
  <c r="AG5" i="3" s="1"/>
  <c r="W5" i="3"/>
  <c r="AD5" i="3" s="1"/>
  <c r="V5" i="3"/>
  <c r="AC5" i="3" s="1"/>
  <c r="Y5" i="3"/>
  <c r="AF5" i="3" s="1"/>
  <c r="AA12" i="3"/>
  <c r="AH12" i="3" s="1"/>
  <c r="X12" i="3"/>
  <c r="AE12" i="3" s="1"/>
  <c r="X19" i="3"/>
  <c r="AE19" i="3" s="1"/>
  <c r="Y20" i="3"/>
  <c r="AF20" i="3" s="1"/>
  <c r="Y4" i="3"/>
  <c r="AF4" i="3" s="1"/>
  <c r="Z20" i="3"/>
  <c r="AG20" i="3" s="1"/>
  <c r="Z11" i="3"/>
  <c r="AG11" i="3" s="1"/>
  <c r="AA19" i="3"/>
  <c r="AH19" i="3" s="1"/>
  <c r="AA11" i="3"/>
  <c r="AH11" i="3" s="1"/>
  <c r="U16" i="3"/>
  <c r="U8" i="3"/>
  <c r="X20" i="3"/>
  <c r="AE20" i="3" s="1"/>
  <c r="U10" i="3"/>
  <c r="V20" i="3"/>
  <c r="AC20" i="3" s="1"/>
  <c r="V11" i="3"/>
  <c r="AC11" i="3" s="1"/>
  <c r="V19" i="3"/>
  <c r="AC19" i="3" s="1"/>
  <c r="W11" i="3"/>
  <c r="AD11" i="3" s="1"/>
  <c r="U2" i="3"/>
  <c r="U15" i="3"/>
  <c r="U7" i="3"/>
  <c r="Z12" i="3"/>
  <c r="AG12" i="3" s="1"/>
  <c r="U18" i="3"/>
  <c r="U9" i="3"/>
  <c r="Y19" i="3"/>
  <c r="AF19" i="3" s="1"/>
  <c r="AA4" i="3"/>
  <c r="AH4" i="3" s="1"/>
  <c r="Y12" i="3"/>
  <c r="AF12" i="3" s="1"/>
  <c r="AA20" i="3"/>
  <c r="AH20" i="3" s="1"/>
  <c r="U22" i="3"/>
  <c r="U14" i="3"/>
  <c r="U6" i="3"/>
  <c r="W4" i="3"/>
  <c r="AD4" i="3" s="1"/>
  <c r="Y11" i="3"/>
  <c r="AF11" i="3" s="1"/>
  <c r="X4" i="3"/>
  <c r="AE4" i="3" s="1"/>
  <c r="U17" i="3"/>
  <c r="V12" i="3"/>
  <c r="AC12" i="3" s="1"/>
  <c r="U21" i="3"/>
  <c r="U13" i="3"/>
  <c r="X3" i="3" l="1"/>
  <c r="AE3" i="3" s="1"/>
  <c r="Y3" i="3"/>
  <c r="AF3" i="3" s="1"/>
  <c r="W3" i="3"/>
  <c r="AD3" i="3" s="1"/>
  <c r="Z3" i="3"/>
  <c r="AG3" i="3" s="1"/>
  <c r="AA3" i="3"/>
  <c r="AH3" i="3" s="1"/>
  <c r="Z4" i="3"/>
  <c r="AG4" i="3" s="1"/>
  <c r="X2" i="3"/>
  <c r="AE2" i="3" s="1"/>
  <c r="Z2" i="3"/>
  <c r="AG2" i="3" s="1"/>
  <c r="Y2" i="3"/>
  <c r="AF2" i="3" s="1"/>
  <c r="AA2" i="3"/>
  <c r="AH2" i="3" s="1"/>
  <c r="V2" i="3"/>
  <c r="AC2" i="3" s="1"/>
  <c r="W2" i="3"/>
  <c r="AD2" i="3" s="1"/>
  <c r="W15" i="3"/>
  <c r="AD15" i="3" s="1"/>
  <c r="Z15" i="3"/>
  <c r="AG15" i="3" s="1"/>
  <c r="AA15" i="3"/>
  <c r="AH15" i="3" s="1"/>
  <c r="X15" i="3"/>
  <c r="AE15" i="3" s="1"/>
  <c r="V15" i="3"/>
  <c r="AC15" i="3" s="1"/>
  <c r="Y15" i="3"/>
  <c r="AF15" i="3" s="1"/>
  <c r="Z13" i="3"/>
  <c r="AG13" i="3" s="1"/>
  <c r="X13" i="3"/>
  <c r="AE13" i="3" s="1"/>
  <c r="W13" i="3"/>
  <c r="AD13" i="3" s="1"/>
  <c r="AA13" i="3"/>
  <c r="AH13" i="3" s="1"/>
  <c r="Y13" i="3"/>
  <c r="AF13" i="3" s="1"/>
  <c r="V13" i="3"/>
  <c r="AC13" i="3" s="1"/>
  <c r="W6" i="3"/>
  <c r="AD6" i="3" s="1"/>
  <c r="Z6" i="3"/>
  <c r="AG6" i="3" s="1"/>
  <c r="Y6" i="3"/>
  <c r="AF6" i="3" s="1"/>
  <c r="AA6" i="3"/>
  <c r="AH6" i="3" s="1"/>
  <c r="X6" i="3"/>
  <c r="AE6" i="3" s="1"/>
  <c r="V6" i="3"/>
  <c r="AC6" i="3" s="1"/>
  <c r="X9" i="3"/>
  <c r="AE9" i="3" s="1"/>
  <c r="Z9" i="3"/>
  <c r="AG9" i="3" s="1"/>
  <c r="V9" i="3"/>
  <c r="AC9" i="3" s="1"/>
  <c r="W9" i="3"/>
  <c r="AD9" i="3" s="1"/>
  <c r="AA9" i="3"/>
  <c r="AH9" i="3" s="1"/>
  <c r="Y9" i="3"/>
  <c r="AF9" i="3" s="1"/>
  <c r="W21" i="3"/>
  <c r="AD21" i="3" s="1"/>
  <c r="AA21" i="3"/>
  <c r="AH21" i="3" s="1"/>
  <c r="X21" i="3"/>
  <c r="AE21" i="3" s="1"/>
  <c r="V21" i="3"/>
  <c r="AC21" i="3" s="1"/>
  <c r="Z21" i="3"/>
  <c r="AG21" i="3" s="1"/>
  <c r="Y21" i="3"/>
  <c r="AF21" i="3" s="1"/>
  <c r="W14" i="3"/>
  <c r="AD14" i="3" s="1"/>
  <c r="V14" i="3"/>
  <c r="AC14" i="3" s="1"/>
  <c r="Z14" i="3"/>
  <c r="AG14" i="3" s="1"/>
  <c r="X14" i="3"/>
  <c r="AE14" i="3" s="1"/>
  <c r="AA14" i="3"/>
  <c r="AH14" i="3" s="1"/>
  <c r="Y14" i="3"/>
  <c r="AF14" i="3" s="1"/>
  <c r="AA7" i="3"/>
  <c r="AH7" i="3" s="1"/>
  <c r="Y7" i="3"/>
  <c r="AF7" i="3" s="1"/>
  <c r="W7" i="3"/>
  <c r="AD7" i="3" s="1"/>
  <c r="X7" i="3"/>
  <c r="AE7" i="3" s="1"/>
  <c r="Z7" i="3"/>
  <c r="AG7" i="3" s="1"/>
  <c r="V7" i="3"/>
  <c r="AC7" i="3" s="1"/>
  <c r="W10" i="3"/>
  <c r="AD10" i="3" s="1"/>
  <c r="V10" i="3"/>
  <c r="AC10" i="3" s="1"/>
  <c r="AA10" i="3"/>
  <c r="AH10" i="3" s="1"/>
  <c r="Y10" i="3"/>
  <c r="AF10" i="3" s="1"/>
  <c r="Z10" i="3"/>
  <c r="AG10" i="3" s="1"/>
  <c r="X10" i="3"/>
  <c r="AE10" i="3" s="1"/>
  <c r="AA17" i="3"/>
  <c r="AH17" i="3" s="1"/>
  <c r="V17" i="3"/>
  <c r="AC17" i="3" s="1"/>
  <c r="W17" i="3"/>
  <c r="AD17" i="3" s="1"/>
  <c r="Y17" i="3"/>
  <c r="AF17" i="3" s="1"/>
  <c r="X17" i="3"/>
  <c r="AE17" i="3" s="1"/>
  <c r="Z17" i="3"/>
  <c r="AG17" i="3" s="1"/>
  <c r="Y8" i="3"/>
  <c r="AF8" i="3" s="1"/>
  <c r="X8" i="3"/>
  <c r="AE8" i="3" s="1"/>
  <c r="V8" i="3"/>
  <c r="AC8" i="3" s="1"/>
  <c r="AA8" i="3"/>
  <c r="AH8" i="3" s="1"/>
  <c r="W8" i="3"/>
  <c r="AD8" i="3" s="1"/>
  <c r="Z8" i="3"/>
  <c r="AG8" i="3" s="1"/>
  <c r="Y22" i="3"/>
  <c r="AF22" i="3" s="1"/>
  <c r="W22" i="3"/>
  <c r="AD22" i="3" s="1"/>
  <c r="X22" i="3"/>
  <c r="AE22" i="3" s="1"/>
  <c r="V22" i="3"/>
  <c r="AC22" i="3" s="1"/>
  <c r="AA22" i="3"/>
  <c r="AH22" i="3" s="1"/>
  <c r="Z22" i="3"/>
  <c r="AG22" i="3" s="1"/>
  <c r="Y18" i="3"/>
  <c r="AF18" i="3" s="1"/>
  <c r="Z18" i="3"/>
  <c r="AG18" i="3" s="1"/>
  <c r="X18" i="3"/>
  <c r="AE18" i="3" s="1"/>
  <c r="V18" i="3"/>
  <c r="AC18" i="3" s="1"/>
  <c r="AA18" i="3"/>
  <c r="AH18" i="3" s="1"/>
  <c r="W18" i="3"/>
  <c r="AD18" i="3" s="1"/>
  <c r="V16" i="3"/>
  <c r="AC16" i="3" s="1"/>
  <c r="X16" i="3"/>
  <c r="AE16" i="3" s="1"/>
  <c r="Y16" i="3"/>
  <c r="AF16" i="3" s="1"/>
  <c r="W16" i="3"/>
  <c r="AD16" i="3" s="1"/>
  <c r="AA16" i="3"/>
  <c r="AH16" i="3" s="1"/>
  <c r="Z16" i="3"/>
  <c r="AG16" i="3" s="1"/>
</calcChain>
</file>

<file path=xl/comments1.xml><?xml version="1.0" encoding="utf-8"?>
<comments xmlns="http://schemas.openxmlformats.org/spreadsheetml/2006/main">
  <authors>
    <author>Patri, Sai Kireet</author>
  </authors>
  <commentList>
    <comment ref="B3" author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Since each business would need its own ONT, and 7% of the buildings are business buildings, there would be 342 buildings
</t>
        </r>
      </text>
    </comment>
    <comment ref="C3" author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Here we have 93% of the buildings which are residential and we need 1 ONT per 2 buildings, hence the number of ONTs required are 0.93*4877/2
</t>
        </r>
      </text>
    </comment>
    <comment ref="H4" author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table 5-6
Here multiplied by 2 because each config requires 20 gb not 10 gb
</t>
        </r>
      </text>
    </comment>
    <comment ref="H5" author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Table 5-13, each building needs about 300 mbps, so only 1 OLT is enough</t>
        </r>
      </text>
    </comment>
    <comment ref="H6" author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Table 5-19 only 1 OLT needed to cater to the buildings
Slightly overprovisioned</t>
        </r>
      </text>
    </comment>
    <comment ref="H7" author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Need double the racks of Technology 3 to realise a GPON FTTH
</t>
        </r>
      </text>
    </comment>
    <comment ref="C8" author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For per household speed of 100 mbps, every building needs 1 ONT of 625 Mbps
</t>
        </r>
      </text>
    </comment>
  </commentList>
</comments>
</file>

<file path=xl/sharedStrings.xml><?xml version="1.0" encoding="utf-8"?>
<sst xmlns="http://schemas.openxmlformats.org/spreadsheetml/2006/main" count="496" uniqueCount="107">
  <si>
    <t>Technology Name</t>
  </si>
  <si>
    <t>SR RN1</t>
  </si>
  <si>
    <t>SR RN2</t>
  </si>
  <si>
    <t>RN1 type</t>
  </si>
  <si>
    <t>RN2 type</t>
  </si>
  <si>
    <t>No. Of RN1</t>
  </si>
  <si>
    <t>No. Of RN2</t>
  </si>
  <si>
    <t>RN cost per client</t>
  </si>
  <si>
    <t>PS</t>
  </si>
  <si>
    <t>OLT cost per client</t>
  </si>
  <si>
    <t>FF duct length (m)</t>
  </si>
  <si>
    <t>DF duct Length</t>
  </si>
  <si>
    <t>LMF/Cu duct length</t>
  </si>
  <si>
    <t>FF length</t>
  </si>
  <si>
    <t>DF length</t>
  </si>
  <si>
    <t>LMF/Cu Length</t>
  </si>
  <si>
    <t>Duct Cost</t>
  </si>
  <si>
    <t>Fiber Cost</t>
  </si>
  <si>
    <t>CO cost</t>
  </si>
  <si>
    <t>RN Cost</t>
  </si>
  <si>
    <t>Total Cost</t>
  </si>
  <si>
    <t>AWG</t>
  </si>
  <si>
    <t>Technology</t>
  </si>
  <si>
    <t>ADSL</t>
  </si>
  <si>
    <t>Year</t>
  </si>
  <si>
    <t>Conservative</t>
  </si>
  <si>
    <t>Likely</t>
  </si>
  <si>
    <t>Optimistic</t>
  </si>
  <si>
    <t>Cons</t>
  </si>
  <si>
    <t>Aggr</t>
  </si>
  <si>
    <t>OPEX</t>
  </si>
  <si>
    <t>Cons CF</t>
  </si>
  <si>
    <t>Likely CF</t>
  </si>
  <si>
    <t>Aggr CF</t>
  </si>
  <si>
    <t>Factor</t>
  </si>
  <si>
    <t>Cons PV</t>
  </si>
  <si>
    <t>Likely PV</t>
  </si>
  <si>
    <t>Aggr PV</t>
  </si>
  <si>
    <t>IRR</t>
  </si>
  <si>
    <t>PS+ONT+DSLAM</t>
  </si>
  <si>
    <t>Electronic Cost</t>
  </si>
  <si>
    <t>Conservative_churn</t>
  </si>
  <si>
    <t>Likely_churn</t>
  </si>
  <si>
    <t>Optimistic_churn</t>
  </si>
  <si>
    <t>Cons_churn</t>
  </si>
  <si>
    <t>Aggr_churn</t>
  </si>
  <si>
    <t>Cons CF_churn</t>
  </si>
  <si>
    <t>Likely CF_churn</t>
  </si>
  <si>
    <t>Aggr CF_churn</t>
  </si>
  <si>
    <t>Cons PV_churn</t>
  </si>
  <si>
    <t>Likely PV_churn</t>
  </si>
  <si>
    <t>Aggr PV_churn</t>
  </si>
  <si>
    <t>Cost components</t>
  </si>
  <si>
    <t>Unit</t>
  </si>
  <si>
    <t>All fiber</t>
  </si>
  <si>
    <t>Fiber_cost</t>
  </si>
  <si>
    <t>CU/m</t>
  </si>
  <si>
    <t>FF</t>
  </si>
  <si>
    <t>DF</t>
  </si>
  <si>
    <t>LMF</t>
  </si>
  <si>
    <t>Duct_cost</t>
  </si>
  <si>
    <t>Business ONTs</t>
  </si>
  <si>
    <t>Residential ONTs</t>
  </si>
  <si>
    <t>ONT+1:12DSLAM</t>
  </si>
  <si>
    <t>ONT Cost</t>
  </si>
  <si>
    <t>1:4 PS+ONT+1:6 DSLAM</t>
  </si>
  <si>
    <t>FTTB_XGPON_50</t>
  </si>
  <si>
    <t>FTTB_UDWDM_50</t>
  </si>
  <si>
    <t>FTTH_UDWDM_100</t>
  </si>
  <si>
    <t>FTTH_XGPON_100</t>
  </si>
  <si>
    <t>FTTC_GPON_100</t>
  </si>
  <si>
    <t>FTTB_XGPON_100</t>
  </si>
  <si>
    <t>FTTB_UDWDM_100</t>
  </si>
  <si>
    <t>FTTC_GPON_25</t>
  </si>
  <si>
    <t>FTTC_Hybridpon_25</t>
  </si>
  <si>
    <t>FTTB_Hybridpon_50</t>
  </si>
  <si>
    <t>FTTH_Hybridpon_100</t>
  </si>
  <si>
    <t>FTTC_Hybridpon_100</t>
  </si>
  <si>
    <t>FTTB_Hybridpon_100</t>
  </si>
  <si>
    <t>Total Residential Users</t>
  </si>
  <si>
    <t>Total Business Users</t>
  </si>
  <si>
    <t>Residential</t>
  </si>
  <si>
    <t>Business</t>
  </si>
  <si>
    <t>Revenues</t>
  </si>
  <si>
    <t xml:space="preserve">Residential </t>
  </si>
  <si>
    <t xml:space="preserve"> </t>
  </si>
  <si>
    <t>FTTB_Hybridpon_101</t>
  </si>
  <si>
    <t>FTTB_Hybridpon_102</t>
  </si>
  <si>
    <t>FTTB_Hybridpon_103</t>
  </si>
  <si>
    <t>FTTB_Hybridpon_104</t>
  </si>
  <si>
    <t>FTTB_Hybridpon_105</t>
  </si>
  <si>
    <t>FTTB_Hybridpon_106</t>
  </si>
  <si>
    <t>FTTB_Hybridpon_107</t>
  </si>
  <si>
    <t>FTTB_Hybridpon_108</t>
  </si>
  <si>
    <t>FTTB_Hybridpon_109</t>
  </si>
  <si>
    <t>FTTB_Hybridpon_110</t>
  </si>
  <si>
    <t>FTTB_Hybridpon_111</t>
  </si>
  <si>
    <t>FTTB_Hybridpon_112</t>
  </si>
  <si>
    <t>FTTB_Hybridpon_113</t>
  </si>
  <si>
    <t>FTTB_Hybridpon_114</t>
  </si>
  <si>
    <t>FTTB_Hybridpon_115</t>
  </si>
  <si>
    <t>FTTB_Hybridpon_116</t>
  </si>
  <si>
    <t>FTTB_Hybridpon_117</t>
  </si>
  <si>
    <t>FTTB_Hybridpon_118</t>
  </si>
  <si>
    <t>FTTB_Hybridpon_119</t>
  </si>
  <si>
    <t>FTTB_Hybridpon_120</t>
  </si>
  <si>
    <t>Approx OPEX per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</si>
</sst>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00%"/>
  </numFmts>
  <fonts count="10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sz val="11"/>
      <color rgb="FF9C650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2F2F2"/>
      </patternFill>
    </fill>
  </fills>
  <borders count="5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0" fontId="3" fillId="0" borderId="0"/>
    <xf numFmtId="0" fontId="4" fillId="3" borderId="0" applyNumberFormat="0" applyBorder="0" applyAlignment="0" applyProtection="0"/>
    <xf numFmtId="0" fontId="5" fillId="0" borderId="1" applyNumberFormat="0" applyFill="0" applyAlignment="0" applyProtection="0"/>
    <xf numFmtId="0" fontId="5" fillId="0" borderId="0" applyNumberFormat="0" applyFill="0" applyBorder="0" applyAlignment="0" applyProtection="0"/>
    <xf numFmtId="0" fontId="6" fillId="4" borderId="0" applyNumberFormat="0" applyBorder="0" applyAlignment="0" applyProtection="0"/>
    <xf numFmtId="0" fontId="7" fillId="5" borderId="2" applyNumberFormat="0" applyAlignment="0" applyProtection="0"/>
    <xf numFmtId="0" fontId="8" fillId="6" borderId="3" applyNumberFormat="0" applyAlignment="0" applyProtection="0"/>
    <xf numFmtId="0" fontId="9" fillId="6" borderId="2" applyNumberFormat="0" applyAlignment="0" applyProtection="0"/>
  </cellStyleXfs>
  <cellXfs count="14">
    <xf numFmtId="0" fontId="0" fillId="0" borderId="0" xfId="0"/>
    <xf numFmtId="0" fontId="3" fillId="0" borderId="0" xfId="1"/>
    <xf numFmtId="10" fontId="0" fillId="0" borderId="0" xfId="0" applyNumberFormat="1"/>
    <xf numFmtId="2" fontId="0" fillId="0" borderId="0" xfId="0" applyNumberFormat="1"/>
    <xf numFmtId="164" fontId="0" fillId="0" borderId="0" xfId="0" applyNumberFormat="1"/>
    <xf numFmtId="0" fontId="0" fillId="2" borderId="0" xfId="0" applyFill="1"/>
    <xf numFmtId="0" fontId="6" fillId="4" borderId="0" xfId="5"/>
    <xf numFmtId="0" fontId="7" fillId="5" borderId="2" xfId="6"/>
    <xf numFmtId="0" fontId="6" fillId="4" borderId="2" xfId="5" applyBorder="1"/>
    <xf numFmtId="0" fontId="5" fillId="0" borderId="1" xfId="3"/>
    <xf numFmtId="0" fontId="5" fillId="0" borderId="4" xfId="4" applyBorder="1"/>
    <xf numFmtId="0" fontId="9" fillId="6" borderId="2" xfId="8"/>
    <xf numFmtId="0" fontId="8" fillId="6" borderId="3" xfId="7"/>
    <xf numFmtId="0" fontId="4" fillId="3" borderId="4" xfId="2" applyBorder="1"/>
  </cellXfs>
  <cellStyles count="9">
    <cellStyle name="Calculation" xfId="8" builtinId="22"/>
    <cellStyle name="Good" xfId="5" builtinId="26"/>
    <cellStyle name="Heading 3" xfId="3" builtinId="18"/>
    <cellStyle name="Heading 4" xfId="4" builtinId="19"/>
    <cellStyle name="Input" xfId="6" builtinId="20"/>
    <cellStyle name="Neutral" xfId="2" builtinId="28"/>
    <cellStyle name="Normal" xfId="0" builtinId="0"/>
    <cellStyle name="Output" xfId="7" builtinId="21"/>
    <cellStyle name="Standard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Capital Expenditure of various technologies in ITS Scenario</a:t>
            </a:r>
          </a:p>
        </c:rich>
      </c:tx>
      <c:layout/>
      <c:overlay val="1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CAPEX!$S$1</c:f>
              <c:strCache>
                <c:ptCount val="1"/>
                <c:pt idx="0">
                  <c:v>Duct Cost</c:v>
                </c:pt>
              </c:strCache>
            </c:strRef>
          </c:tx>
          <c:invertIfNegative val="0"/>
          <c:cat>
            <c:strRef>
              <c:f>CAPEX!$A$3:$A$15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CAPEX!$S$3:$S$15</c:f>
              <c:numCache>
                <c:formatCode>General</c:formatCode>
                <c:ptCount val="13"/>
                <c:pt idx="0">
                  <c:v>83454.683914942696</c:v>
                </c:pt>
                <c:pt idx="1">
                  <c:v>83454.683914942696</c:v>
                </c:pt>
                <c:pt idx="2">
                  <c:v>51603.826048242438</c:v>
                </c:pt>
                <c:pt idx="3">
                  <c:v>51603.826048242438</c:v>
                </c:pt>
                <c:pt idx="4">
                  <c:v>83454.683914942696</c:v>
                </c:pt>
                <c:pt idx="5">
                  <c:v>83454.683914942696</c:v>
                </c:pt>
                <c:pt idx="6">
                  <c:v>83454.683914942696</c:v>
                </c:pt>
                <c:pt idx="7">
                  <c:v>51603.826048242438</c:v>
                </c:pt>
                <c:pt idx="8">
                  <c:v>68386.565042534159</c:v>
                </c:pt>
                <c:pt idx="9">
                  <c:v>68870.426616112716</c:v>
                </c:pt>
                <c:pt idx="10">
                  <c:v>68870.426616112716</c:v>
                </c:pt>
                <c:pt idx="11">
                  <c:v>68386.565042534159</c:v>
                </c:pt>
                <c:pt idx="12">
                  <c:v>68870.426616112716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DE6-4631-9886-2AD8794ADFDF}"/>
            </c:ext>
          </c:extLst>
        </c:ser>
        <c:ser>
          <c:idx val="1"/>
          <c:order val="1"/>
          <c:tx>
            <c:strRef>
              <c:f>CAPEX!$T$1</c:f>
              <c:strCache>
                <c:ptCount val="1"/>
                <c:pt idx="0">
                  <c:v>Fiber Cost</c:v>
                </c:pt>
              </c:strCache>
            </c:strRef>
          </c:tx>
          <c:invertIfNegative val="0"/>
          <c:cat>
            <c:strRef>
              <c:f>CAPEX!$A$3:$A$15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CAPEX!$T$3:$T$15</c:f>
              <c:numCache>
                <c:formatCode>General</c:formatCode>
                <c:ptCount val="13"/>
                <c:pt idx="0">
                  <c:v>5652.0684567357575</c:v>
                </c:pt>
                <c:pt idx="1">
                  <c:v>3844.3769660028456</c:v>
                </c:pt>
                <c:pt idx="2">
                  <c:v>4383.6369516535042</c:v>
                </c:pt>
                <c:pt idx="3">
                  <c:v>4383.6369516535042</c:v>
                </c:pt>
                <c:pt idx="4">
                  <c:v>3844.3769660028456</c:v>
                </c:pt>
                <c:pt idx="5">
                  <c:v>5652.0684567357575</c:v>
                </c:pt>
                <c:pt idx="6">
                  <c:v>3844.3769660028456</c:v>
                </c:pt>
                <c:pt idx="7">
                  <c:v>4383.6369516535042</c:v>
                </c:pt>
                <c:pt idx="8">
                  <c:v>3778.2685110852781</c:v>
                </c:pt>
                <c:pt idx="9">
                  <c:v>3663.5010909611156</c:v>
                </c:pt>
                <c:pt idx="10">
                  <c:v>7526.1810909611158</c:v>
                </c:pt>
                <c:pt idx="11">
                  <c:v>3778.2685110852781</c:v>
                </c:pt>
                <c:pt idx="12">
                  <c:v>3663.5010909611156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DE6-4631-9886-2AD8794ADFDF}"/>
            </c:ext>
          </c:extLst>
        </c:ser>
        <c:ser>
          <c:idx val="2"/>
          <c:order val="2"/>
          <c:tx>
            <c:strRef>
              <c:f>CAPEX!$U$1</c:f>
              <c:strCache>
                <c:ptCount val="1"/>
                <c:pt idx="0">
                  <c:v>CO cost</c:v>
                </c:pt>
              </c:strCache>
            </c:strRef>
          </c:tx>
          <c:invertIfNegative val="0"/>
          <c:cat>
            <c:strRef>
              <c:f>CAPEX!$A$3:$A$15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CAPEX!$U$3:$U$15</c:f>
              <c:numCache>
                <c:formatCode>General</c:formatCode>
                <c:ptCount val="13"/>
                <c:pt idx="0">
                  <c:v>2000</c:v>
                </c:pt>
                <c:pt idx="1">
                  <c:v>2970</c:v>
                </c:pt>
                <c:pt idx="2">
                  <c:v>3900</c:v>
                </c:pt>
                <c:pt idx="3">
                  <c:v>3900</c:v>
                </c:pt>
                <c:pt idx="4">
                  <c:v>5940</c:v>
                </c:pt>
                <c:pt idx="5">
                  <c:v>2700</c:v>
                </c:pt>
                <c:pt idx="6">
                  <c:v>5940</c:v>
                </c:pt>
                <c:pt idx="7">
                  <c:v>31200</c:v>
                </c:pt>
                <c:pt idx="8">
                  <c:v>2000</c:v>
                </c:pt>
                <c:pt idx="9">
                  <c:v>4400</c:v>
                </c:pt>
                <c:pt idx="10">
                  <c:v>8800</c:v>
                </c:pt>
                <c:pt idx="11">
                  <c:v>8000</c:v>
                </c:pt>
                <c:pt idx="12">
                  <c:v>8800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BDE6-4631-9886-2AD8794ADFDF}"/>
            </c:ext>
          </c:extLst>
        </c:ser>
        <c:ser>
          <c:idx val="3"/>
          <c:order val="3"/>
          <c:tx>
            <c:strRef>
              <c:f>CAPEX!$V$1</c:f>
              <c:strCache>
                <c:ptCount val="1"/>
                <c:pt idx="0">
                  <c:v>RN Cost</c:v>
                </c:pt>
              </c:strCache>
            </c:strRef>
          </c:tx>
          <c:invertIfNegative val="0"/>
          <c:cat>
            <c:strRef>
              <c:f>CAPEX!$A$3:$A$15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CAPEX!$V$3:$V$15</c:f>
              <c:numCache>
                <c:formatCode>General</c:formatCode>
                <c:ptCount val="13"/>
                <c:pt idx="0">
                  <c:v>286120</c:v>
                </c:pt>
                <c:pt idx="1">
                  <c:v>75000</c:v>
                </c:pt>
                <c:pt idx="2">
                  <c:v>75000</c:v>
                </c:pt>
                <c:pt idx="3">
                  <c:v>210130</c:v>
                </c:pt>
                <c:pt idx="4">
                  <c:v>211248</c:v>
                </c:pt>
                <c:pt idx="5">
                  <c:v>74640</c:v>
                </c:pt>
                <c:pt idx="6">
                  <c:v>76275</c:v>
                </c:pt>
                <c:pt idx="7">
                  <c:v>76300</c:v>
                </c:pt>
                <c:pt idx="8">
                  <c:v>161650</c:v>
                </c:pt>
                <c:pt idx="9">
                  <c:v>92100</c:v>
                </c:pt>
                <c:pt idx="10">
                  <c:v>213050</c:v>
                </c:pt>
                <c:pt idx="11">
                  <c:v>170800</c:v>
                </c:pt>
                <c:pt idx="12">
                  <c:v>78050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BDE6-4631-9886-2AD8794ADF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0647552"/>
        <c:axId val="103255424"/>
      </c:barChart>
      <c:catAx>
        <c:axId val="90647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Technology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103255424"/>
        <c:crosses val="autoZero"/>
        <c:auto val="1"/>
        <c:lblAlgn val="ctr"/>
        <c:lblOffset val="100"/>
        <c:noMultiLvlLbl val="0"/>
      </c:catAx>
      <c:valAx>
        <c:axId val="1032554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Cost in C.U.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06475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Capital Expenditure of various technologies in business scenario</a:t>
            </a:r>
          </a:p>
        </c:rich>
      </c:tx>
      <c:layout/>
      <c:overlay val="1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[1]CAPEX!$S$1</c:f>
              <c:strCache>
                <c:ptCount val="1"/>
                <c:pt idx="0">
                  <c:v>Duct Cost</c:v>
                </c:pt>
              </c:strCache>
            </c:strRef>
          </c:tx>
          <c:invertIfNegative val="0"/>
          <c:cat>
            <c:strRef>
              <c:f>[1]CAPEX!$A$3:$A$15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[1]CAPEX!$S$3:$S$15</c:f>
              <c:numCache>
                <c:formatCode>General</c:formatCode>
                <c:ptCount val="13"/>
                <c:pt idx="0">
                  <c:v>146337.9</c:v>
                </c:pt>
                <c:pt idx="1">
                  <c:v>146337.9</c:v>
                </c:pt>
                <c:pt idx="2">
                  <c:v>78872.09</c:v>
                </c:pt>
                <c:pt idx="3">
                  <c:v>78872.09</c:v>
                </c:pt>
                <c:pt idx="4">
                  <c:v>146337.9</c:v>
                </c:pt>
                <c:pt idx="5">
                  <c:v>146337.9</c:v>
                </c:pt>
                <c:pt idx="6">
                  <c:v>146337.9</c:v>
                </c:pt>
                <c:pt idx="7">
                  <c:v>78872.09</c:v>
                </c:pt>
                <c:pt idx="8">
                  <c:v>114876.4</c:v>
                </c:pt>
                <c:pt idx="9">
                  <c:v>115530.5</c:v>
                </c:pt>
                <c:pt idx="10">
                  <c:v>115530.5</c:v>
                </c:pt>
                <c:pt idx="11">
                  <c:v>114876.4</c:v>
                </c:pt>
                <c:pt idx="12">
                  <c:v>115530.5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92B-4BDB-8C8A-80B4841F7958}"/>
            </c:ext>
          </c:extLst>
        </c:ser>
        <c:ser>
          <c:idx val="1"/>
          <c:order val="1"/>
          <c:tx>
            <c:strRef>
              <c:f>[1]CAPEX!$T$1</c:f>
              <c:strCache>
                <c:ptCount val="1"/>
                <c:pt idx="0">
                  <c:v>Fiber Cost</c:v>
                </c:pt>
              </c:strCache>
            </c:strRef>
          </c:tx>
          <c:invertIfNegative val="0"/>
          <c:cat>
            <c:strRef>
              <c:f>[1]CAPEX!$A$3:$A$15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[1]CAPEX!$T$3:$T$15</c:f>
              <c:numCache>
                <c:formatCode>General</c:formatCode>
                <c:ptCount val="13"/>
                <c:pt idx="0">
                  <c:v>18.840229999999998</c:v>
                </c:pt>
                <c:pt idx="1">
                  <c:v>12.814590000000001</c:v>
                </c:pt>
                <c:pt idx="2">
                  <c:v>14.612120000000001</c:v>
                </c:pt>
                <c:pt idx="3">
                  <c:v>14.612120000000001</c:v>
                </c:pt>
                <c:pt idx="4">
                  <c:v>12.814590000000001</c:v>
                </c:pt>
                <c:pt idx="5">
                  <c:v>18.840229999999998</c:v>
                </c:pt>
                <c:pt idx="6">
                  <c:v>12.814590000000001</c:v>
                </c:pt>
                <c:pt idx="7">
                  <c:v>14.612120000000001</c:v>
                </c:pt>
                <c:pt idx="8">
                  <c:v>12.59423</c:v>
                </c:pt>
                <c:pt idx="9">
                  <c:v>12.21167</c:v>
                </c:pt>
                <c:pt idx="10">
                  <c:v>25.08727</c:v>
                </c:pt>
                <c:pt idx="11">
                  <c:v>12.59423</c:v>
                </c:pt>
                <c:pt idx="12">
                  <c:v>12.21167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92B-4BDB-8C8A-80B4841F7958}"/>
            </c:ext>
          </c:extLst>
        </c:ser>
        <c:ser>
          <c:idx val="2"/>
          <c:order val="2"/>
          <c:tx>
            <c:strRef>
              <c:f>[1]CAPEX!$U$1</c:f>
              <c:strCache>
                <c:ptCount val="1"/>
                <c:pt idx="0">
                  <c:v>CO cost</c:v>
                </c:pt>
              </c:strCache>
            </c:strRef>
          </c:tx>
          <c:invertIfNegative val="0"/>
          <c:cat>
            <c:strRef>
              <c:f>[1]CAPEX!$A$3:$A$15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[1]CAPEX!$U$3:$U$15</c:f>
              <c:numCache>
                <c:formatCode>General</c:formatCode>
                <c:ptCount val="13"/>
                <c:pt idx="0">
                  <c:v>3056.8888888888887</c:v>
                </c:pt>
                <c:pt idx="1">
                  <c:v>6405.333333333333</c:v>
                </c:pt>
                <c:pt idx="2">
                  <c:v>5299.166666666667</c:v>
                </c:pt>
                <c:pt idx="3">
                  <c:v>5866.833333333333</c:v>
                </c:pt>
                <c:pt idx="4">
                  <c:v>12618.666666666666</c:v>
                </c:pt>
                <c:pt idx="5">
                  <c:v>6426.666666666667</c:v>
                </c:pt>
                <c:pt idx="6">
                  <c:v>12818.666666666666</c:v>
                </c:pt>
                <c:pt idx="7">
                  <c:v>5866.833333333333</c:v>
                </c:pt>
                <c:pt idx="8">
                  <c:v>4000</c:v>
                </c:pt>
                <c:pt idx="9">
                  <c:v>7280</c:v>
                </c:pt>
                <c:pt idx="10">
                  <c:v>14160</c:v>
                </c:pt>
                <c:pt idx="11">
                  <c:v>14800</c:v>
                </c:pt>
                <c:pt idx="12">
                  <c:v>14160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F92B-4BDB-8C8A-80B4841F7958}"/>
            </c:ext>
          </c:extLst>
        </c:ser>
        <c:ser>
          <c:idx val="3"/>
          <c:order val="3"/>
          <c:tx>
            <c:strRef>
              <c:f>[1]CAPEX!$V$1</c:f>
              <c:strCache>
                <c:ptCount val="1"/>
                <c:pt idx="0">
                  <c:v>RN Cost</c:v>
                </c:pt>
              </c:strCache>
            </c:strRef>
          </c:tx>
          <c:invertIfNegative val="0"/>
          <c:cat>
            <c:strRef>
              <c:f>[1]CAPEX!$A$3:$A$15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[1]CAPEX!$V$3:$V$15</c:f>
              <c:numCache>
                <c:formatCode>General</c:formatCode>
                <c:ptCount val="13"/>
                <c:pt idx="0">
                  <c:v>158553.60000000001</c:v>
                </c:pt>
                <c:pt idx="1">
                  <c:v>63750.8</c:v>
                </c:pt>
                <c:pt idx="2">
                  <c:v>60860</c:v>
                </c:pt>
                <c:pt idx="3">
                  <c:v>133338.59999999998</c:v>
                </c:pt>
                <c:pt idx="4">
                  <c:v>129280.20000000001</c:v>
                </c:pt>
                <c:pt idx="5">
                  <c:v>195086.4</c:v>
                </c:pt>
                <c:pt idx="6">
                  <c:v>61989.9</c:v>
                </c:pt>
                <c:pt idx="7">
                  <c:v>63060</c:v>
                </c:pt>
                <c:pt idx="8">
                  <c:v>96145</c:v>
                </c:pt>
                <c:pt idx="9">
                  <c:v>55966.5</c:v>
                </c:pt>
                <c:pt idx="10">
                  <c:v>168466.5</c:v>
                </c:pt>
                <c:pt idx="11">
                  <c:v>105356</c:v>
                </c:pt>
                <c:pt idx="12">
                  <c:v>66966.5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F92B-4BDB-8C8A-80B4841F79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1683200"/>
        <c:axId val="103257728"/>
      </c:barChart>
      <c:catAx>
        <c:axId val="101683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Technology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103257728"/>
        <c:crosses val="autoZero"/>
        <c:auto val="1"/>
        <c:lblAlgn val="ctr"/>
        <c:lblOffset val="100"/>
        <c:noMultiLvlLbl val="0"/>
      </c:catAx>
      <c:valAx>
        <c:axId val="1032577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Cost in C.U.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16832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Approx. OPEX per year per subscriber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OPEX!$B$1</c:f>
              <c:strCache>
                <c:ptCount val="1"/>
                <c:pt idx="0">
                  <c:v>Approx OPEX per year</c:v>
                </c:pt>
              </c:strCache>
            </c:strRef>
          </c:tx>
          <c:invertIfNegative val="0"/>
          <c:cat>
            <c:strRef>
              <c:f>OPEX!$A$2:$A$15</c:f>
              <c:strCache>
                <c:ptCount val="14"/>
                <c:pt idx="0">
                  <c:v>ADSL</c:v>
                </c:pt>
                <c:pt idx="1">
                  <c:v>FTTC_GPON_25</c:v>
                </c:pt>
                <c:pt idx="2">
                  <c:v>FTTB_XGPON_50</c:v>
                </c:pt>
                <c:pt idx="3">
                  <c:v>FTTB_UDWDM_50</c:v>
                </c:pt>
                <c:pt idx="4">
                  <c:v>FTTH_UDWDM_100</c:v>
                </c:pt>
                <c:pt idx="5">
                  <c:v>FTTH_XGPON_100</c:v>
                </c:pt>
                <c:pt idx="6">
                  <c:v>FTTC_GPON_100</c:v>
                </c:pt>
                <c:pt idx="7">
                  <c:v>FTTB_XGPON_100</c:v>
                </c:pt>
                <c:pt idx="8">
                  <c:v>FTTB_UDWDM_100</c:v>
                </c:pt>
                <c:pt idx="9">
                  <c:v>FTTC_Hybridpon_25</c:v>
                </c:pt>
                <c:pt idx="10">
                  <c:v>FTTB_Hybridpon_50</c:v>
                </c:pt>
                <c:pt idx="11">
                  <c:v>FTTH_Hybridpon_100</c:v>
                </c:pt>
                <c:pt idx="12">
                  <c:v>FTTC_Hybridpon_100</c:v>
                </c:pt>
                <c:pt idx="13">
                  <c:v>FTTB_Hybridpon_100</c:v>
                </c:pt>
              </c:strCache>
            </c:strRef>
          </c:cat>
          <c:val>
            <c:numRef>
              <c:f>OPEX!$B$2:$B$15</c:f>
              <c:numCache>
                <c:formatCode>General</c:formatCode>
                <c:ptCount val="14"/>
                <c:pt idx="0">
                  <c:v>20000</c:v>
                </c:pt>
                <c:pt idx="1">
                  <c:v>19283.042118970367</c:v>
                </c:pt>
                <c:pt idx="2">
                  <c:v>43709.823692218881</c:v>
                </c:pt>
                <c:pt idx="3">
                  <c:v>44248.4220525376</c:v>
                </c:pt>
                <c:pt idx="4">
                  <c:v>10540.776519765759</c:v>
                </c:pt>
                <c:pt idx="5">
                  <c:v>11938.918689039821</c:v>
                </c:pt>
                <c:pt idx="6">
                  <c:v>50983.71612182937</c:v>
                </c:pt>
                <c:pt idx="7">
                  <c:v>47726.863400003029</c:v>
                </c:pt>
                <c:pt idx="8">
                  <c:v>48220.289169209609</c:v>
                </c:pt>
                <c:pt idx="9">
                  <c:v>37682.867713520049</c:v>
                </c:pt>
                <c:pt idx="10">
                  <c:v>44827.8721002112</c:v>
                </c:pt>
                <c:pt idx="11">
                  <c:v>12139.814930199653</c:v>
                </c:pt>
                <c:pt idx="12">
                  <c:v>47419.574760442287</c:v>
                </c:pt>
                <c:pt idx="13">
                  <c:v>50088.476920599649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1EA-4BE3-8D39-C1A7A45459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1686784"/>
        <c:axId val="104989248"/>
      </c:barChart>
      <c:catAx>
        <c:axId val="1016867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4989248"/>
        <c:crosses val="autoZero"/>
        <c:auto val="1"/>
        <c:lblAlgn val="ctr"/>
        <c:lblOffset val="100"/>
        <c:noMultiLvlLbl val="0"/>
      </c:catAx>
      <c:valAx>
        <c:axId val="1049892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Cost Units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16867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FTTH_XGPON_100!$I$1</c:f>
              <c:strCache>
                <c:ptCount val="1"/>
                <c:pt idx="0">
                  <c:v>Cons CF</c:v>
                </c:pt>
              </c:strCache>
            </c:strRef>
          </c:tx>
          <c:invertIfNegative val="0"/>
          <c:cat>
            <c:numRef>
              <c:f>FTTH_XGPON_100!$A$2:$A$22</c:f>
              <c:numCache>
                <c:formatCode>General</c:formatCode>
                <c:ptCount val="21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</c:numCache>
            </c:numRef>
          </c:cat>
          <c:val>
            <c:numRef>
              <c:f>FTTH_XGPON_100!$I$2:$I$22</c:f>
              <c:numCache>
                <c:formatCode>General</c:formatCode>
                <c:ptCount val="21"/>
                <c:pt idx="0">
                  <c:v>-7248.4157164674089</c:v>
                </c:pt>
                <c:pt idx="1">
                  <c:v>-6816.4157164674089</c:v>
                </c:pt>
                <c:pt idx="2">
                  <c:v>-6180.4157164674089</c:v>
                </c:pt>
                <c:pt idx="3">
                  <c:v>-5352.4157164674089</c:v>
                </c:pt>
                <c:pt idx="4">
                  <c:v>-4188.4157164674089</c:v>
                </c:pt>
                <c:pt idx="5">
                  <c:v>-2604.4157164674089</c:v>
                </c:pt>
                <c:pt idx="6">
                  <c:v>-420.41571646740886</c:v>
                </c:pt>
                <c:pt idx="7">
                  <c:v>2555.5842835325911</c:v>
                </c:pt>
                <c:pt idx="8">
                  <c:v>6611.5842835325911</c:v>
                </c:pt>
                <c:pt idx="9">
                  <c:v>12083.584283532591</c:v>
                </c:pt>
                <c:pt idx="10">
                  <c:v>19427.584283532589</c:v>
                </c:pt>
                <c:pt idx="11">
                  <c:v>29075.584283532589</c:v>
                </c:pt>
                <c:pt idx="12">
                  <c:v>41699.584283532589</c:v>
                </c:pt>
                <c:pt idx="13">
                  <c:v>57779.584283532589</c:v>
                </c:pt>
                <c:pt idx="14">
                  <c:v>77771.584283532589</c:v>
                </c:pt>
                <c:pt idx="15">
                  <c:v>101807.58428353259</c:v>
                </c:pt>
                <c:pt idx="16">
                  <c:v>129455.58428353259</c:v>
                </c:pt>
                <c:pt idx="17">
                  <c:v>159539.5842835326</c:v>
                </c:pt>
                <c:pt idx="18">
                  <c:v>190295.5842835326</c:v>
                </c:pt>
                <c:pt idx="19">
                  <c:v>219551.5842835326</c:v>
                </c:pt>
                <c:pt idx="20">
                  <c:v>245339.5842835326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BE7-40B5-9E01-190C466D1BD6}"/>
            </c:ext>
          </c:extLst>
        </c:ser>
        <c:ser>
          <c:idx val="1"/>
          <c:order val="1"/>
          <c:tx>
            <c:strRef>
              <c:f>FTTH_XGPON_100!$J$1</c:f>
              <c:strCache>
                <c:ptCount val="1"/>
                <c:pt idx="0">
                  <c:v>Likely CF</c:v>
                </c:pt>
              </c:strCache>
            </c:strRef>
          </c:tx>
          <c:invertIfNegative val="0"/>
          <c:cat>
            <c:numRef>
              <c:f>FTTH_XGPON_100!$A$2:$A$22</c:f>
              <c:numCache>
                <c:formatCode>General</c:formatCode>
                <c:ptCount val="21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</c:numCache>
            </c:numRef>
          </c:cat>
          <c:val>
            <c:numRef>
              <c:f>FTTH_XGPON_100!$J$2:$J$22</c:f>
              <c:numCache>
                <c:formatCode>General</c:formatCode>
                <c:ptCount val="21"/>
                <c:pt idx="0">
                  <c:v>-7248.4157164674089</c:v>
                </c:pt>
                <c:pt idx="1">
                  <c:v>-6732.4157164674089</c:v>
                </c:pt>
                <c:pt idx="2">
                  <c:v>-6060.4157164674089</c:v>
                </c:pt>
                <c:pt idx="3">
                  <c:v>-5016.4157164674089</c:v>
                </c:pt>
                <c:pt idx="4">
                  <c:v>-3576.4157164674089</c:v>
                </c:pt>
                <c:pt idx="5">
                  <c:v>-1536.4157164674089</c:v>
                </c:pt>
                <c:pt idx="6">
                  <c:v>1379.5842835325911</c:v>
                </c:pt>
                <c:pt idx="7">
                  <c:v>5483.5842835325911</c:v>
                </c:pt>
                <c:pt idx="8">
                  <c:v>11243.584283532591</c:v>
                </c:pt>
                <c:pt idx="9">
                  <c:v>19211.584283532589</c:v>
                </c:pt>
                <c:pt idx="10">
                  <c:v>30047.584283532589</c:v>
                </c:pt>
                <c:pt idx="11">
                  <c:v>44639.584283532589</c:v>
                </c:pt>
                <c:pt idx="12">
                  <c:v>63683.584283532589</c:v>
                </c:pt>
                <c:pt idx="13">
                  <c:v>87803.584283532589</c:v>
                </c:pt>
                <c:pt idx="14">
                  <c:v>116831.58428353259</c:v>
                </c:pt>
                <c:pt idx="15">
                  <c:v>149855.5842835326</c:v>
                </c:pt>
                <c:pt idx="16">
                  <c:v>184715.5842835326</c:v>
                </c:pt>
                <c:pt idx="17">
                  <c:v>218315.5842835326</c:v>
                </c:pt>
                <c:pt idx="18">
                  <c:v>247691.5842835326</c:v>
                </c:pt>
                <c:pt idx="19">
                  <c:v>270947.58428353257</c:v>
                </c:pt>
                <c:pt idx="20">
                  <c:v>287747.58428353257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BE7-40B5-9E01-190C466D1BD6}"/>
            </c:ext>
          </c:extLst>
        </c:ser>
        <c:ser>
          <c:idx val="2"/>
          <c:order val="2"/>
          <c:tx>
            <c:strRef>
              <c:f>FTTH_XGPON_100!$K$1</c:f>
              <c:strCache>
                <c:ptCount val="1"/>
                <c:pt idx="0">
                  <c:v>Aggr CF</c:v>
                </c:pt>
              </c:strCache>
            </c:strRef>
          </c:tx>
          <c:invertIfNegative val="0"/>
          <c:cat>
            <c:numRef>
              <c:f>FTTH_XGPON_100!$A$2:$A$22</c:f>
              <c:numCache>
                <c:formatCode>General</c:formatCode>
                <c:ptCount val="21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</c:numCache>
            </c:numRef>
          </c:cat>
          <c:val>
            <c:numRef>
              <c:f>FTTH_XGPON_100!$K$2:$K$22</c:f>
              <c:numCache>
                <c:formatCode>General</c:formatCode>
                <c:ptCount val="21"/>
                <c:pt idx="0">
                  <c:v>-7248.4157164674089</c:v>
                </c:pt>
                <c:pt idx="1">
                  <c:v>-6096.4157164674089</c:v>
                </c:pt>
                <c:pt idx="2">
                  <c:v>-3888.4157164674089</c:v>
                </c:pt>
                <c:pt idx="3">
                  <c:v>503.58428353259114</c:v>
                </c:pt>
                <c:pt idx="4">
                  <c:v>8999.5842835325911</c:v>
                </c:pt>
                <c:pt idx="5">
                  <c:v>25295.584283532589</c:v>
                </c:pt>
                <c:pt idx="6">
                  <c:v>55199.584283532589</c:v>
                </c:pt>
                <c:pt idx="7">
                  <c:v>106007.58428353259</c:v>
                </c:pt>
                <c:pt idx="8">
                  <c:v>179699.5842835326</c:v>
                </c:pt>
                <c:pt idx="9">
                  <c:v>258443.5842835326</c:v>
                </c:pt>
                <c:pt idx="10">
                  <c:v>305723.58428353257</c:v>
                </c:pt>
                <c:pt idx="11">
                  <c:v>315863.58428353257</c:v>
                </c:pt>
                <c:pt idx="12">
                  <c:v>316319.58428353257</c:v>
                </c:pt>
                <c:pt idx="13">
                  <c:v>316403.58428353257</c:v>
                </c:pt>
                <c:pt idx="14">
                  <c:v>316439.58428353257</c:v>
                </c:pt>
                <c:pt idx="15">
                  <c:v>316463.58428353257</c:v>
                </c:pt>
                <c:pt idx="16">
                  <c:v>316475.58428353257</c:v>
                </c:pt>
                <c:pt idx="17">
                  <c:v>316487.58428353257</c:v>
                </c:pt>
                <c:pt idx="18">
                  <c:v>316487.58428353257</c:v>
                </c:pt>
                <c:pt idx="19">
                  <c:v>316487.58428353257</c:v>
                </c:pt>
                <c:pt idx="20">
                  <c:v>316487.58428353257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9BE7-40B5-9E01-190C466D1B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1805056"/>
        <c:axId val="104990976"/>
      </c:barChart>
      <c:catAx>
        <c:axId val="101805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4990976"/>
        <c:crosses val="autoZero"/>
        <c:auto val="1"/>
        <c:lblAlgn val="ctr"/>
        <c:lblOffset val="100"/>
        <c:noMultiLvlLbl val="0"/>
      </c:catAx>
      <c:valAx>
        <c:axId val="104990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805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1674284</xdr:colOff>
      <xdr:row>18</xdr:row>
      <xdr:rowOff>69850</xdr:rowOff>
    </xdr:from>
    <xdr:to>
      <xdr:col>10</xdr:col>
      <xdr:colOff>84667</xdr:colOff>
      <xdr:row>62</xdr:row>
      <xdr:rowOff>21167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1674284</xdr:colOff>
      <xdr:row>18</xdr:row>
      <xdr:rowOff>69850</xdr:rowOff>
    </xdr:from>
    <xdr:to>
      <xdr:col>10</xdr:col>
      <xdr:colOff>84667</xdr:colOff>
      <xdr:row>62</xdr:row>
      <xdr:rowOff>21167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361950</xdr:colOff>
      <xdr:row>25</xdr:row>
      <xdr:rowOff>71437</xdr:rowOff>
    </xdr:from>
    <xdr:to>
      <xdr:col>6</xdr:col>
      <xdr:colOff>428625</xdr:colOff>
      <xdr:row>43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342900</xdr:colOff>
      <xdr:row>26</xdr:row>
      <xdr:rowOff>119062</xdr:rowOff>
    </xdr:from>
    <xdr:to>
      <xdr:col>23</xdr:col>
      <xdr:colOff>38100</xdr:colOff>
      <xdr:row>41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nput_data_busines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EX"/>
      <sheetName val="OPEX"/>
      <sheetName val="Revenue"/>
      <sheetName val="ADSL"/>
      <sheetName val="FTTC_GPON_25"/>
      <sheetName val="FTTB_XGPON_50"/>
      <sheetName val="FTTB_UDWDM_50"/>
      <sheetName val="FTTH_UDWDM_100"/>
      <sheetName val="FTTH_XGPON_100"/>
      <sheetName val="FTTC_GPON_100"/>
      <sheetName val="FTTB_XGPON_100"/>
      <sheetName val="FTTB_UDWDM_100"/>
      <sheetName val="FTTC_Hybridpon_25"/>
      <sheetName val="FTTB_Hybridpon_50"/>
      <sheetName val="FTTH_Hybridpon_100"/>
      <sheetName val="FTTC_Hybridpon_100"/>
      <sheetName val="FTTB_Hybridpon_100"/>
      <sheetName val="MIG_MATRIX"/>
    </sheetNames>
    <sheetDataSet>
      <sheetData sheetId="0">
        <row r="1">
          <cell r="S1" t="str">
            <v>Duct Cost</v>
          </cell>
          <cell r="T1" t="str">
            <v>Fiber Cost</v>
          </cell>
          <cell r="U1" t="str">
            <v>CO cost</v>
          </cell>
          <cell r="V1" t="str">
            <v>RN Cost</v>
          </cell>
        </row>
        <row r="3">
          <cell r="A3" t="str">
            <v>FTTC_GPON_25</v>
          </cell>
          <cell r="S3">
            <v>146337.9</v>
          </cell>
          <cell r="T3">
            <v>18.840229999999998</v>
          </cell>
          <cell r="U3">
            <v>3056.8888888888887</v>
          </cell>
          <cell r="V3">
            <v>158553.60000000001</v>
          </cell>
          <cell r="X3">
            <v>307967.22911888885</v>
          </cell>
        </row>
        <row r="4">
          <cell r="A4" t="str">
            <v>FTTB_XGPON_50</v>
          </cell>
          <cell r="S4">
            <v>146337.9</v>
          </cell>
          <cell r="T4">
            <v>12.814590000000001</v>
          </cell>
          <cell r="U4">
            <v>6405.333333333333</v>
          </cell>
          <cell r="V4">
            <v>63750.8</v>
          </cell>
          <cell r="X4">
            <v>216506.84792333335</v>
          </cell>
        </row>
        <row r="5">
          <cell r="A5" t="str">
            <v>FTTB_UDWDM_50</v>
          </cell>
          <cell r="S5">
            <v>78872.09</v>
          </cell>
          <cell r="T5">
            <v>14.612120000000001</v>
          </cell>
          <cell r="U5">
            <v>5299.166666666667</v>
          </cell>
          <cell r="V5">
            <v>60860</v>
          </cell>
          <cell r="X5">
            <v>145045.86878666666</v>
          </cell>
        </row>
        <row r="6">
          <cell r="A6" t="str">
            <v>FTTH_UDWDM_100</v>
          </cell>
          <cell r="S6">
            <v>78872.09</v>
          </cell>
          <cell r="T6">
            <v>14.612120000000001</v>
          </cell>
          <cell r="U6">
            <v>5866.833333333333</v>
          </cell>
          <cell r="V6">
            <v>133338.59999999998</v>
          </cell>
          <cell r="X6">
            <v>218092.13545333332</v>
          </cell>
        </row>
        <row r="7">
          <cell r="A7" t="str">
            <v>FTTH_XGPON_100</v>
          </cell>
          <cell r="S7">
            <v>146337.9</v>
          </cell>
          <cell r="T7">
            <v>12.814590000000001</v>
          </cell>
          <cell r="U7">
            <v>12618.666666666666</v>
          </cell>
          <cell r="V7">
            <v>129280.20000000001</v>
          </cell>
          <cell r="X7">
            <v>288249.58125666669</v>
          </cell>
        </row>
        <row r="8">
          <cell r="A8" t="str">
            <v>FTTC_GPON_100</v>
          </cell>
          <cell r="S8">
            <v>146337.9</v>
          </cell>
          <cell r="T8">
            <v>18.840229999999998</v>
          </cell>
          <cell r="U8">
            <v>6426.666666666667</v>
          </cell>
          <cell r="V8">
            <v>195086.4</v>
          </cell>
          <cell r="X8">
            <v>347869.80689666665</v>
          </cell>
        </row>
        <row r="9">
          <cell r="A9" t="str">
            <v>FTTB_XGPON_100</v>
          </cell>
          <cell r="S9">
            <v>146337.9</v>
          </cell>
          <cell r="T9">
            <v>12.814590000000001</v>
          </cell>
          <cell r="U9">
            <v>12818.666666666666</v>
          </cell>
          <cell r="V9">
            <v>61989.9</v>
          </cell>
          <cell r="X9">
            <v>221159.28125666664</v>
          </cell>
        </row>
        <row r="10">
          <cell r="A10" t="str">
            <v>FTTB_UDWDM_100</v>
          </cell>
          <cell r="S10">
            <v>78872.09</v>
          </cell>
          <cell r="T10">
            <v>14.612120000000001</v>
          </cell>
          <cell r="U10">
            <v>5866.833333333333</v>
          </cell>
          <cell r="V10">
            <v>63060</v>
          </cell>
          <cell r="X10">
            <v>147813.53545333334</v>
          </cell>
        </row>
        <row r="11">
          <cell r="A11" t="str">
            <v>FTTC_Hybridpon_25</v>
          </cell>
          <cell r="S11">
            <v>114876.4</v>
          </cell>
          <cell r="T11">
            <v>12.59423</v>
          </cell>
          <cell r="U11">
            <v>4000</v>
          </cell>
          <cell r="V11">
            <v>96145</v>
          </cell>
          <cell r="X11">
            <v>215033.99423000001</v>
          </cell>
        </row>
        <row r="12">
          <cell r="A12" t="str">
            <v>FTTB_Hybridpon_50</v>
          </cell>
          <cell r="S12">
            <v>115530.5</v>
          </cell>
          <cell r="T12">
            <v>12.21167</v>
          </cell>
          <cell r="U12">
            <v>7280</v>
          </cell>
          <cell r="V12">
            <v>55966.5</v>
          </cell>
          <cell r="X12">
            <v>178789.21166999999</v>
          </cell>
        </row>
        <row r="13">
          <cell r="A13" t="str">
            <v>FTTH_Hybridpon_100</v>
          </cell>
          <cell r="S13">
            <v>115530.5</v>
          </cell>
          <cell r="T13">
            <v>25.08727</v>
          </cell>
          <cell r="U13">
            <v>14160</v>
          </cell>
          <cell r="V13">
            <v>168466.5</v>
          </cell>
          <cell r="X13">
            <v>298182.08727000002</v>
          </cell>
        </row>
        <row r="14">
          <cell r="A14" t="str">
            <v>FTTC_Hybridpon_100</v>
          </cell>
          <cell r="S14">
            <v>114876.4</v>
          </cell>
          <cell r="T14">
            <v>12.59423</v>
          </cell>
          <cell r="U14">
            <v>14800</v>
          </cell>
          <cell r="V14">
            <v>105356</v>
          </cell>
          <cell r="X14">
            <v>235044.99423000001</v>
          </cell>
        </row>
        <row r="15">
          <cell r="A15" t="str">
            <v>FTTB_Hybridpon_100</v>
          </cell>
          <cell r="S15">
            <v>115530.5</v>
          </cell>
          <cell r="T15">
            <v>12.21167</v>
          </cell>
          <cell r="U15">
            <v>14160</v>
          </cell>
          <cell r="V15">
            <v>66966.5</v>
          </cell>
          <cell r="X15">
            <v>196669.21166999999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46"/>
  <sheetViews>
    <sheetView tabSelected="1" topLeftCell="E1" zoomScale="90" zoomScaleNormal="90" workbookViewId="0">
      <selection activeCell="U10" sqref="U10"/>
    </sheetView>
  </sheetViews>
  <sheetFormatPr defaultRowHeight="15" x14ac:dyDescent="0.25"/>
  <cols>
    <col min="1" max="2" width="29.42578125" customWidth="1"/>
    <col min="3" max="3" width="18.7109375" customWidth="1"/>
    <col min="4" max="4" width="18.28515625" customWidth="1"/>
    <col min="5" max="5" width="15.140625" customWidth="1"/>
    <col min="6" max="6" width="13.42578125" customWidth="1"/>
    <col min="7" max="7" width="13.5703125" customWidth="1"/>
    <col min="8" max="8" width="17.42578125" customWidth="1"/>
    <col min="9" max="10" width="19.140625" customWidth="1"/>
    <col min="11" max="11" width="14" customWidth="1"/>
    <col min="12" max="12" width="13.42578125" customWidth="1"/>
    <col min="13" max="13" width="16.7109375" customWidth="1"/>
    <col min="14" max="14" width="16.42578125" customWidth="1"/>
    <col min="15" max="15" width="22.140625" customWidth="1"/>
    <col min="16" max="16" width="13.5703125" customWidth="1"/>
    <col min="17" max="18" width="11.7109375" customWidth="1"/>
    <col min="24" max="24" width="13.42578125" customWidth="1"/>
  </cols>
  <sheetData>
    <row r="1" spans="1:24" s="9" customFormat="1" ht="15.75" thickBot="1" x14ac:dyDescent="0.3">
      <c r="A1" s="9" t="s">
        <v>0</v>
      </c>
      <c r="B1" s="9" t="s">
        <v>61</v>
      </c>
      <c r="C1" s="9" t="s">
        <v>62</v>
      </c>
      <c r="D1" s="9" t="s">
        <v>1</v>
      </c>
      <c r="E1" s="9" t="s">
        <v>2</v>
      </c>
      <c r="F1" s="9" t="s">
        <v>3</v>
      </c>
      <c r="G1" s="9" t="s">
        <v>4</v>
      </c>
      <c r="H1" s="9" t="s">
        <v>9</v>
      </c>
      <c r="I1" s="9" t="s">
        <v>7</v>
      </c>
      <c r="J1" s="9" t="s">
        <v>64</v>
      </c>
      <c r="K1" s="9" t="s">
        <v>5</v>
      </c>
      <c r="L1" s="9" t="s">
        <v>6</v>
      </c>
      <c r="M1" s="9" t="s">
        <v>10</v>
      </c>
      <c r="N1" s="9" t="s">
        <v>11</v>
      </c>
      <c r="O1" s="9" t="s">
        <v>12</v>
      </c>
      <c r="P1" s="9" t="s">
        <v>13</v>
      </c>
      <c r="Q1" s="9" t="s">
        <v>14</v>
      </c>
      <c r="R1" s="9" t="s">
        <v>15</v>
      </c>
      <c r="S1" s="9" t="s">
        <v>16</v>
      </c>
      <c r="T1" s="9" t="s">
        <v>17</v>
      </c>
      <c r="U1" s="9" t="s">
        <v>18</v>
      </c>
      <c r="V1" s="9" t="s">
        <v>19</v>
      </c>
      <c r="W1" s="9" t="s">
        <v>40</v>
      </c>
      <c r="X1" s="9" t="s">
        <v>20</v>
      </c>
    </row>
    <row r="2" spans="1:24" x14ac:dyDescent="0.25">
      <c r="A2" s="10" t="s">
        <v>23</v>
      </c>
      <c r="B2" s="13">
        <v>0</v>
      </c>
      <c r="C2" s="13">
        <v>0</v>
      </c>
      <c r="D2" s="13">
        <v>8</v>
      </c>
      <c r="E2" s="13">
        <v>4</v>
      </c>
      <c r="F2" s="13" t="s">
        <v>8</v>
      </c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>
        <v>100000</v>
      </c>
      <c r="X2" s="13">
        <v>100000</v>
      </c>
    </row>
    <row r="3" spans="1:24" s="6" customFormat="1" x14ac:dyDescent="0.25">
      <c r="A3" s="10" t="s">
        <v>73</v>
      </c>
      <c r="B3" s="7">
        <v>342</v>
      </c>
      <c r="C3" s="7">
        <f>CEILING(0.93*4877/2,1)</f>
        <v>2268</v>
      </c>
      <c r="D3" s="7">
        <v>8</v>
      </c>
      <c r="E3" s="7">
        <v>4</v>
      </c>
      <c r="F3" s="7" t="s">
        <v>8</v>
      </c>
      <c r="G3" s="7" t="s">
        <v>63</v>
      </c>
      <c r="H3" s="7">
        <f>0.64</f>
        <v>0.64</v>
      </c>
      <c r="I3" s="7">
        <f>0.88</f>
        <v>0.88</v>
      </c>
      <c r="J3" s="7">
        <v>1</v>
      </c>
      <c r="K3" s="7">
        <v>19</v>
      </c>
      <c r="L3" s="7">
        <v>151</v>
      </c>
      <c r="M3" s="7">
        <v>31505.122417993502</v>
      </c>
      <c r="N3" s="7">
        <v>54442.326843564399</v>
      </c>
      <c r="O3" s="7">
        <v>68598.261692039698</v>
      </c>
      <c r="P3" s="7">
        <v>171056.49354431301</v>
      </c>
      <c r="Q3" s="7">
        <v>85582.633114971599</v>
      </c>
      <c r="R3" s="7">
        <v>685372.28279667499</v>
      </c>
      <c r="S3" s="11">
        <v>83454.683914942696</v>
      </c>
      <c r="T3" s="11">
        <v>5652.0684567357575</v>
      </c>
      <c r="U3" s="11">
        <v>2000</v>
      </c>
      <c r="V3" s="11">
        <v>286120</v>
      </c>
      <c r="W3" s="11">
        <f>SUM(U3,V3)</f>
        <v>288120</v>
      </c>
      <c r="X3" s="12">
        <f>S3+T3+U3+V3</f>
        <v>377226.75237167848</v>
      </c>
    </row>
    <row r="4" spans="1:24" s="6" customFormat="1" x14ac:dyDescent="0.25">
      <c r="A4" s="10" t="s">
        <v>66</v>
      </c>
      <c r="B4" s="7">
        <v>342</v>
      </c>
      <c r="C4" s="7">
        <v>4535</v>
      </c>
      <c r="D4" s="7">
        <v>8</v>
      </c>
      <c r="E4" s="7">
        <v>8</v>
      </c>
      <c r="F4" s="7" t="s">
        <v>8</v>
      </c>
      <c r="G4" s="7" t="s">
        <v>8</v>
      </c>
      <c r="H4" s="7">
        <f>0.3</f>
        <v>0.3</v>
      </c>
      <c r="I4" s="7">
        <f>0.58</f>
        <v>0.57999999999999996</v>
      </c>
      <c r="J4" s="7">
        <v>1.8</v>
      </c>
      <c r="K4" s="7">
        <v>19</v>
      </c>
      <c r="L4" s="7">
        <v>151</v>
      </c>
      <c r="M4" s="7">
        <v>31505.122417993502</v>
      </c>
      <c r="N4" s="7">
        <v>54442.326843564399</v>
      </c>
      <c r="O4" s="7">
        <v>68598.261692039698</v>
      </c>
      <c r="P4" s="7">
        <v>171056.49354431301</v>
      </c>
      <c r="Q4" s="7">
        <v>85582.633114971599</v>
      </c>
      <c r="R4" s="7">
        <v>384090.36767452297</v>
      </c>
      <c r="S4" s="11">
        <v>83454.683914942696</v>
      </c>
      <c r="T4" s="11">
        <v>3844.3769660028456</v>
      </c>
      <c r="U4" s="11">
        <v>2970</v>
      </c>
      <c r="V4" s="11">
        <v>75000</v>
      </c>
      <c r="W4" s="11">
        <f t="shared" ref="W4:W15" si="0">SUM(U4,V4)</f>
        <v>77970</v>
      </c>
      <c r="X4" s="12">
        <f t="shared" ref="X4:X14" si="1">S4+T4+U4+V4</f>
        <v>165269.06088094553</v>
      </c>
    </row>
    <row r="5" spans="1:24" s="6" customFormat="1" x14ac:dyDescent="0.25">
      <c r="A5" s="10" t="s">
        <v>67</v>
      </c>
      <c r="B5" s="7">
        <v>342</v>
      </c>
      <c r="C5" s="7">
        <v>4535</v>
      </c>
      <c r="D5" s="7">
        <v>80</v>
      </c>
      <c r="E5" s="7">
        <v>0</v>
      </c>
      <c r="F5" s="7" t="s">
        <v>21</v>
      </c>
      <c r="G5" s="7"/>
      <c r="H5" s="7">
        <v>1.18</v>
      </c>
      <c r="I5" s="7">
        <v>0.3</v>
      </c>
      <c r="J5" s="7">
        <v>1.86</v>
      </c>
      <c r="K5" s="7">
        <v>61</v>
      </c>
      <c r="L5" s="7">
        <v>4877</v>
      </c>
      <c r="M5" s="7">
        <v>23362.458319857102</v>
      </c>
      <c r="N5" s="7">
        <v>0</v>
      </c>
      <c r="O5" s="7">
        <v>72200.182510221493</v>
      </c>
      <c r="P5" s="7">
        <v>72320.005945671393</v>
      </c>
      <c r="Q5" s="7">
        <v>0</v>
      </c>
      <c r="R5" s="7">
        <v>658286.15266324603</v>
      </c>
      <c r="S5" s="11">
        <v>51603.826048242438</v>
      </c>
      <c r="T5" s="11">
        <v>4383.6369516535042</v>
      </c>
      <c r="U5" s="11">
        <v>3900</v>
      </c>
      <c r="V5" s="11">
        <v>75000</v>
      </c>
      <c r="W5" s="11">
        <f t="shared" si="0"/>
        <v>78900</v>
      </c>
      <c r="X5" s="12">
        <f t="shared" si="1"/>
        <v>134887.46299989594</v>
      </c>
    </row>
    <row r="6" spans="1:24" s="6" customFormat="1" x14ac:dyDescent="0.25">
      <c r="A6" s="10" t="s">
        <v>68</v>
      </c>
      <c r="B6" s="7">
        <v>2049</v>
      </c>
      <c r="C6" s="7">
        <v>27213</v>
      </c>
      <c r="D6" s="7">
        <v>80</v>
      </c>
      <c r="E6" s="7">
        <v>8</v>
      </c>
      <c r="F6" s="7" t="s">
        <v>21</v>
      </c>
      <c r="G6" s="7" t="s">
        <v>8</v>
      </c>
      <c r="H6" s="7">
        <f>1.99/3</f>
        <v>0.66333333333333333</v>
      </c>
      <c r="I6" s="7">
        <f>0.26</f>
        <v>0.26</v>
      </c>
      <c r="J6" s="7">
        <v>3.07</v>
      </c>
      <c r="K6" s="7">
        <v>61</v>
      </c>
      <c r="L6" s="7">
        <v>4877</v>
      </c>
      <c r="M6" s="7">
        <v>23362.458319857102</v>
      </c>
      <c r="N6" s="7">
        <v>0</v>
      </c>
      <c r="O6" s="7">
        <v>72200.182510221493</v>
      </c>
      <c r="P6" s="7">
        <v>72320.005945671393</v>
      </c>
      <c r="Q6" s="7">
        <v>0</v>
      </c>
      <c r="R6" s="7">
        <v>658286.15266324603</v>
      </c>
      <c r="S6" s="11">
        <v>51603.826048242438</v>
      </c>
      <c r="T6" s="11">
        <v>4383.6369516535042</v>
      </c>
      <c r="U6" s="11">
        <v>3900</v>
      </c>
      <c r="V6" s="11">
        <v>210130</v>
      </c>
      <c r="W6" s="11">
        <f t="shared" si="0"/>
        <v>214030</v>
      </c>
      <c r="X6" s="12">
        <f t="shared" si="1"/>
        <v>270017.46299989591</v>
      </c>
    </row>
    <row r="7" spans="1:24" s="6" customFormat="1" x14ac:dyDescent="0.25">
      <c r="A7" s="10" t="s">
        <v>69</v>
      </c>
      <c r="B7" s="7">
        <v>2049</v>
      </c>
      <c r="C7" s="7">
        <v>27213</v>
      </c>
      <c r="D7" s="7">
        <v>8</v>
      </c>
      <c r="E7" s="7">
        <v>8</v>
      </c>
      <c r="F7" s="7" t="s">
        <v>8</v>
      </c>
      <c r="G7" s="7" t="s">
        <v>8</v>
      </c>
      <c r="H7" s="7">
        <f>0.3</f>
        <v>0.3</v>
      </c>
      <c r="I7" s="7">
        <f>0.58</f>
        <v>0.57999999999999996</v>
      </c>
      <c r="J7" s="7">
        <v>1.8</v>
      </c>
      <c r="K7" s="7">
        <v>19</v>
      </c>
      <c r="L7" s="7">
        <v>151</v>
      </c>
      <c r="M7" s="7">
        <v>31505.122417993502</v>
      </c>
      <c r="N7" s="7">
        <v>54442.326843564399</v>
      </c>
      <c r="O7" s="7">
        <v>68598.261692039698</v>
      </c>
      <c r="P7" s="7">
        <v>171056.49354431301</v>
      </c>
      <c r="Q7" s="7">
        <v>85582.633114971599</v>
      </c>
      <c r="R7" s="7">
        <v>384090.36767452297</v>
      </c>
      <c r="S7" s="11">
        <v>83454.683914942696</v>
      </c>
      <c r="T7" s="11">
        <v>3844.3769660028456</v>
      </c>
      <c r="U7" s="11">
        <v>5940</v>
      </c>
      <c r="V7" s="11">
        <v>211248</v>
      </c>
      <c r="W7" s="11">
        <f t="shared" si="0"/>
        <v>217188</v>
      </c>
      <c r="X7" s="12">
        <f t="shared" si="1"/>
        <v>304487.06088094553</v>
      </c>
    </row>
    <row r="8" spans="1:24" s="6" customFormat="1" x14ac:dyDescent="0.25">
      <c r="A8" s="10" t="s">
        <v>70</v>
      </c>
      <c r="B8" s="7">
        <v>342</v>
      </c>
      <c r="C8" s="7">
        <v>4535</v>
      </c>
      <c r="D8" s="7">
        <v>8</v>
      </c>
      <c r="E8" s="7">
        <v>4</v>
      </c>
      <c r="F8" s="7" t="s">
        <v>8</v>
      </c>
      <c r="G8" s="7" t="s">
        <v>65</v>
      </c>
      <c r="H8" s="7">
        <v>1.3</v>
      </c>
      <c r="I8" s="7">
        <v>1.58</v>
      </c>
      <c r="J8" s="7">
        <v>1</v>
      </c>
      <c r="K8" s="7">
        <v>19</v>
      </c>
      <c r="L8" s="7">
        <v>151</v>
      </c>
      <c r="M8" s="7">
        <v>31505.122417993502</v>
      </c>
      <c r="N8" s="7">
        <v>54442.326843564399</v>
      </c>
      <c r="O8" s="7">
        <v>68598.261692039698</v>
      </c>
      <c r="P8" s="7">
        <v>171056.49354431301</v>
      </c>
      <c r="Q8" s="7">
        <v>85582.633114971599</v>
      </c>
      <c r="R8" s="7">
        <v>685372.28279667499</v>
      </c>
      <c r="S8" s="11">
        <v>83454.683914942696</v>
      </c>
      <c r="T8" s="11">
        <v>5652.0684567357575</v>
      </c>
      <c r="U8" s="11">
        <v>2700</v>
      </c>
      <c r="V8" s="11">
        <v>74640</v>
      </c>
      <c r="W8" s="11">
        <f t="shared" si="0"/>
        <v>77340</v>
      </c>
      <c r="X8" s="12">
        <f t="shared" si="1"/>
        <v>166446.75237167845</v>
      </c>
    </row>
    <row r="9" spans="1:24" s="6" customFormat="1" x14ac:dyDescent="0.25">
      <c r="A9" s="10" t="s">
        <v>71</v>
      </c>
      <c r="B9" s="7">
        <v>342</v>
      </c>
      <c r="C9" s="7">
        <v>4535</v>
      </c>
      <c r="D9" s="7">
        <v>8</v>
      </c>
      <c r="E9" s="7">
        <v>8</v>
      </c>
      <c r="F9" s="7" t="s">
        <v>8</v>
      </c>
      <c r="G9" s="7" t="s">
        <v>8</v>
      </c>
      <c r="H9" s="7">
        <v>0.72</v>
      </c>
      <c r="I9" s="7">
        <v>0.94</v>
      </c>
      <c r="J9" s="7">
        <v>1.8</v>
      </c>
      <c r="K9" s="7">
        <v>19</v>
      </c>
      <c r="L9" s="7">
        <v>151</v>
      </c>
      <c r="M9" s="7">
        <v>31505.122417993502</v>
      </c>
      <c r="N9" s="7">
        <v>54442.326843564399</v>
      </c>
      <c r="O9" s="7">
        <v>68598.261692039698</v>
      </c>
      <c r="P9" s="7">
        <v>171056.49354431301</v>
      </c>
      <c r="Q9" s="7">
        <v>85582.633114971599</v>
      </c>
      <c r="R9" s="7">
        <v>384090.36767452297</v>
      </c>
      <c r="S9" s="11">
        <v>83454.683914942696</v>
      </c>
      <c r="T9" s="11">
        <v>3844.3769660028456</v>
      </c>
      <c r="U9" s="11">
        <v>5940</v>
      </c>
      <c r="V9" s="11">
        <v>76275</v>
      </c>
      <c r="W9" s="11">
        <f t="shared" si="0"/>
        <v>82215</v>
      </c>
      <c r="X9" s="12">
        <f t="shared" si="1"/>
        <v>169514.06088094553</v>
      </c>
    </row>
    <row r="10" spans="1:24" s="6" customFormat="1" x14ac:dyDescent="0.25">
      <c r="A10" s="10" t="s">
        <v>72</v>
      </c>
      <c r="B10" s="7">
        <v>342</v>
      </c>
      <c r="C10" s="7">
        <v>4535</v>
      </c>
      <c r="D10" s="7">
        <v>80</v>
      </c>
      <c r="E10" s="7">
        <v>0</v>
      </c>
      <c r="F10" s="7" t="s">
        <v>21</v>
      </c>
      <c r="G10" s="7"/>
      <c r="H10" s="7">
        <v>1.2</v>
      </c>
      <c r="I10" s="7">
        <f>0.3</f>
        <v>0.3</v>
      </c>
      <c r="J10" s="7">
        <v>1.86</v>
      </c>
      <c r="K10" s="7">
        <v>61</v>
      </c>
      <c r="L10" s="7">
        <v>4877</v>
      </c>
      <c r="M10" s="7">
        <v>23362.458319857102</v>
      </c>
      <c r="N10" s="7">
        <v>0</v>
      </c>
      <c r="O10" s="7">
        <v>72200.182510221493</v>
      </c>
      <c r="P10" s="7">
        <v>72320.005945671393</v>
      </c>
      <c r="Q10" s="7">
        <v>0</v>
      </c>
      <c r="R10" s="7">
        <v>658286.15266324603</v>
      </c>
      <c r="S10" s="11">
        <v>51603.826048242438</v>
      </c>
      <c r="T10" s="11">
        <v>4383.6369516535042</v>
      </c>
      <c r="U10" s="11">
        <v>31200</v>
      </c>
      <c r="V10" s="11">
        <v>76300</v>
      </c>
      <c r="W10" s="11">
        <f t="shared" si="0"/>
        <v>107500</v>
      </c>
      <c r="X10" s="12">
        <f t="shared" si="1"/>
        <v>163487.46299989594</v>
      </c>
    </row>
    <row r="11" spans="1:24" s="8" customFormat="1" x14ac:dyDescent="0.25">
      <c r="A11" s="10" t="s">
        <v>74</v>
      </c>
      <c r="B11" s="7">
        <v>342</v>
      </c>
      <c r="C11" s="7">
        <f>CEILING(0.93*4877/3,1)</f>
        <v>1512</v>
      </c>
      <c r="D11" s="7">
        <v>80</v>
      </c>
      <c r="E11" s="7">
        <v>8</v>
      </c>
      <c r="F11" s="7" t="s">
        <v>21</v>
      </c>
      <c r="G11" s="7" t="s">
        <v>39</v>
      </c>
      <c r="H11" s="7">
        <v>0.54</v>
      </c>
      <c r="I11" s="7">
        <v>0.28000000000000003</v>
      </c>
      <c r="J11" s="7">
        <v>2.2000000000000002</v>
      </c>
      <c r="K11" s="7">
        <v>8</v>
      </c>
      <c r="L11" s="7">
        <v>610</v>
      </c>
      <c r="M11" s="7">
        <v>7039.7238495865004</v>
      </c>
      <c r="N11" s="7">
        <v>50467.597460168901</v>
      </c>
      <c r="O11" s="7">
        <v>69134.465806048596</v>
      </c>
      <c r="P11" s="7">
        <v>8635.1542501059794</v>
      </c>
      <c r="Q11" s="7">
        <v>233483.63773783101</v>
      </c>
      <c r="R11" s="7">
        <v>387592.626526276</v>
      </c>
      <c r="S11" s="11">
        <v>68386.565042534159</v>
      </c>
      <c r="T11" s="11">
        <v>3778.2685110852781</v>
      </c>
      <c r="U11" s="11">
        <v>2000</v>
      </c>
      <c r="V11" s="11">
        <v>161650</v>
      </c>
      <c r="W11" s="11">
        <f t="shared" si="0"/>
        <v>163650</v>
      </c>
      <c r="X11" s="12">
        <f t="shared" si="1"/>
        <v>235814.83355361945</v>
      </c>
    </row>
    <row r="12" spans="1:24" s="6" customFormat="1" x14ac:dyDescent="0.25">
      <c r="A12" s="10" t="s">
        <v>75</v>
      </c>
      <c r="B12" s="7">
        <v>342</v>
      </c>
      <c r="C12" s="7">
        <v>4535</v>
      </c>
      <c r="D12" s="7">
        <v>80</v>
      </c>
      <c r="E12" s="7">
        <v>16</v>
      </c>
      <c r="F12" s="7" t="s">
        <v>21</v>
      </c>
      <c r="G12" s="7" t="s">
        <v>8</v>
      </c>
      <c r="H12" s="7">
        <v>0.28000000000000003</v>
      </c>
      <c r="I12" s="7">
        <v>0.24</v>
      </c>
      <c r="J12" s="7">
        <v>3.1</v>
      </c>
      <c r="K12" s="7">
        <v>8</v>
      </c>
      <c r="L12" s="7">
        <v>305</v>
      </c>
      <c r="M12" s="7">
        <v>7039.7238495865004</v>
      </c>
      <c r="N12" s="7">
        <v>50467.597460168901</v>
      </c>
      <c r="O12" s="7">
        <v>70030.505757120001</v>
      </c>
      <c r="P12" s="7">
        <v>8635.1542501059794</v>
      </c>
      <c r="Q12" s="7">
        <v>233483.63773783101</v>
      </c>
      <c r="R12" s="7">
        <v>368464.72317224898</v>
      </c>
      <c r="S12" s="11">
        <v>68870.426616112716</v>
      </c>
      <c r="T12" s="11">
        <v>3663.5010909611156</v>
      </c>
      <c r="U12" s="11">
        <v>4400</v>
      </c>
      <c r="V12" s="11">
        <v>92100</v>
      </c>
      <c r="W12" s="11">
        <f t="shared" si="0"/>
        <v>96500</v>
      </c>
      <c r="X12" s="12">
        <f t="shared" si="1"/>
        <v>169033.92770707383</v>
      </c>
    </row>
    <row r="13" spans="1:24" s="6" customFormat="1" x14ac:dyDescent="0.25">
      <c r="A13" s="10" t="s">
        <v>76</v>
      </c>
      <c r="B13" s="7">
        <v>2049</v>
      </c>
      <c r="C13" s="7">
        <v>27213</v>
      </c>
      <c r="D13" s="7">
        <v>80</v>
      </c>
      <c r="E13" s="7">
        <v>16</v>
      </c>
      <c r="F13" s="7" t="s">
        <v>21</v>
      </c>
      <c r="G13" s="7" t="s">
        <v>8</v>
      </c>
      <c r="H13" s="7">
        <v>0.54</v>
      </c>
      <c r="I13" s="7">
        <v>0.28000000000000003</v>
      </c>
      <c r="J13" s="7">
        <v>3.1</v>
      </c>
      <c r="K13" s="7">
        <v>8</v>
      </c>
      <c r="L13" s="7">
        <v>305</v>
      </c>
      <c r="M13" s="7">
        <v>7039.7238495865004</v>
      </c>
      <c r="N13" s="7">
        <v>50467.597460168901</v>
      </c>
      <c r="O13" s="7">
        <v>70030.505757120001</v>
      </c>
      <c r="P13" s="7">
        <v>8635.1542501059794</v>
      </c>
      <c r="Q13" s="7">
        <v>233483.63773783101</v>
      </c>
      <c r="R13" s="7">
        <f>$Q$12+20*$B$13</f>
        <v>274463.63773783098</v>
      </c>
      <c r="S13" s="11">
        <v>68870.426616112716</v>
      </c>
      <c r="T13" s="11">
        <v>7526.1810909611158</v>
      </c>
      <c r="U13" s="11">
        <v>8800</v>
      </c>
      <c r="V13" s="11">
        <v>213050</v>
      </c>
      <c r="W13" s="11">
        <f t="shared" si="0"/>
        <v>221850</v>
      </c>
      <c r="X13" s="12">
        <f t="shared" si="1"/>
        <v>298246.6077070738</v>
      </c>
    </row>
    <row r="14" spans="1:24" s="6" customFormat="1" x14ac:dyDescent="0.25">
      <c r="A14" s="10" t="s">
        <v>77</v>
      </c>
      <c r="B14" s="7">
        <v>342</v>
      </c>
      <c r="C14" s="7">
        <v>4535</v>
      </c>
      <c r="D14" s="7">
        <v>80</v>
      </c>
      <c r="E14" s="7">
        <v>8</v>
      </c>
      <c r="F14" s="7" t="s">
        <v>21</v>
      </c>
      <c r="G14" s="7" t="s">
        <v>39</v>
      </c>
      <c r="H14" s="7">
        <v>0.54</v>
      </c>
      <c r="I14" s="7">
        <v>0.28000000000000003</v>
      </c>
      <c r="J14" s="7">
        <v>2.2000000000000002</v>
      </c>
      <c r="K14" s="7">
        <v>8</v>
      </c>
      <c r="L14" s="7">
        <v>610</v>
      </c>
      <c r="M14" s="7">
        <v>7039.7238495865004</v>
      </c>
      <c r="N14" s="7">
        <v>50467.597460168901</v>
      </c>
      <c r="O14" s="7">
        <v>69134.465806048596</v>
      </c>
      <c r="P14" s="7">
        <v>8635.1542501059794</v>
      </c>
      <c r="Q14" s="7">
        <v>233483.63773783101</v>
      </c>
      <c r="R14" s="7">
        <v>387592.626526276</v>
      </c>
      <c r="S14" s="11">
        <v>68386.565042534159</v>
      </c>
      <c r="T14" s="11">
        <v>3778.2685110852781</v>
      </c>
      <c r="U14" s="11">
        <v>8000</v>
      </c>
      <c r="V14" s="11">
        <v>170800</v>
      </c>
      <c r="W14" s="11">
        <f t="shared" si="0"/>
        <v>178800</v>
      </c>
      <c r="X14" s="12">
        <f t="shared" si="1"/>
        <v>250964.83355361945</v>
      </c>
    </row>
    <row r="15" spans="1:24" s="6" customFormat="1" x14ac:dyDescent="0.25">
      <c r="A15" s="10" t="s">
        <v>78</v>
      </c>
      <c r="B15" s="7">
        <v>342</v>
      </c>
      <c r="C15" s="7">
        <v>4535</v>
      </c>
      <c r="D15" s="7">
        <v>80</v>
      </c>
      <c r="E15" s="7">
        <v>16</v>
      </c>
      <c r="F15" s="7" t="s">
        <v>21</v>
      </c>
      <c r="G15" s="7" t="s">
        <v>8</v>
      </c>
      <c r="H15" s="7">
        <v>0.54</v>
      </c>
      <c r="I15" s="7">
        <v>0.28000000000000003</v>
      </c>
      <c r="J15" s="7">
        <v>3.1</v>
      </c>
      <c r="K15" s="7">
        <v>8</v>
      </c>
      <c r="L15" s="7">
        <v>305</v>
      </c>
      <c r="M15" s="7">
        <v>7039.7238495865004</v>
      </c>
      <c r="N15" s="7">
        <v>50467.597460168901</v>
      </c>
      <c r="O15" s="7">
        <v>70030.505757120001</v>
      </c>
      <c r="P15" s="7">
        <v>8635.1542501059794</v>
      </c>
      <c r="Q15" s="7">
        <v>233483.63773783101</v>
      </c>
      <c r="R15" s="7">
        <f>$Q$12</f>
        <v>233483.63773783101</v>
      </c>
      <c r="S15" s="11">
        <v>68870.426616112716</v>
      </c>
      <c r="T15" s="11">
        <v>3663.5010909611156</v>
      </c>
      <c r="U15" s="11">
        <v>8800</v>
      </c>
      <c r="V15" s="11">
        <v>78050</v>
      </c>
      <c r="W15" s="11">
        <f t="shared" si="0"/>
        <v>86850</v>
      </c>
      <c r="X15" s="12">
        <f t="shared" ref="X15" si="2">SUM(S15:V15)</f>
        <v>159383.92770707383</v>
      </c>
    </row>
    <row r="27" spans="17:17" x14ac:dyDescent="0.25">
      <c r="Q27">
        <f>0.02/1000</f>
        <v>2.0000000000000002E-5</v>
      </c>
    </row>
    <row r="42" spans="18:25" x14ac:dyDescent="0.25">
      <c r="R42" s="5" t="s">
        <v>52</v>
      </c>
      <c r="S42" s="5"/>
      <c r="T42" s="5"/>
      <c r="U42" s="5"/>
      <c r="V42" s="5"/>
      <c r="W42" s="5"/>
      <c r="X42" s="5"/>
      <c r="Y42" s="5" t="s">
        <v>53</v>
      </c>
    </row>
    <row r="43" spans="18:25" x14ac:dyDescent="0.25">
      <c r="S43" t="s">
        <v>54</v>
      </c>
    </row>
    <row r="44" spans="18:25" x14ac:dyDescent="0.25">
      <c r="R44" t="s">
        <v>55</v>
      </c>
      <c r="S44">
        <f>0.02/1000</f>
        <v>2.0000000000000002E-5</v>
      </c>
      <c r="T44">
        <f>0.02/1000</f>
        <v>2.0000000000000002E-5</v>
      </c>
      <c r="W44">
        <f>0.02/1000</f>
        <v>2.0000000000000002E-5</v>
      </c>
      <c r="Y44" t="s">
        <v>56</v>
      </c>
    </row>
    <row r="45" spans="18:25" x14ac:dyDescent="0.25">
      <c r="S45" t="s">
        <v>57</v>
      </c>
      <c r="T45" t="s">
        <v>58</v>
      </c>
      <c r="W45" t="s">
        <v>59</v>
      </c>
    </row>
    <row r="46" spans="18:25" x14ac:dyDescent="0.25">
      <c r="R46" t="s">
        <v>60</v>
      </c>
      <c r="S46">
        <v>1.1200000000000001</v>
      </c>
      <c r="T46">
        <v>1.1200000000000001</v>
      </c>
      <c r="W46">
        <v>0.73</v>
      </c>
      <c r="Y46" t="s">
        <v>56</v>
      </c>
    </row>
  </sheetData>
  <pageMargins left="0.7" right="0.7" top="0.75" bottom="0.75" header="0.3" footer="0.3"/>
  <drawing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sqref="A1:U22"/>
    </sheetView>
  </sheetViews>
  <sheetFormatPr defaultRowHeight="15" x14ac:dyDescent="0.25"/>
  <sheetData>
    <row r="1" spans="1:21" x14ac:dyDescent="0.3">
      <c r="A1" t="s">
        <v>24</v>
      </c>
      <c r="B1" t="s">
        <v>28</v>
      </c>
      <c r="C1" t="s">
        <v>26</v>
      </c>
      <c r="D1" t="s">
        <v>29</v>
      </c>
      <c r="E1" t="s">
        <v>44</v>
      </c>
      <c r="F1" t="s">
        <v>42</v>
      </c>
      <c r="G1" t="s">
        <v>45</v>
      </c>
      <c r="H1" t="s">
        <v>30</v>
      </c>
      <c r="I1" t="s">
        <v>31</v>
      </c>
      <c r="J1" t="s">
        <v>32</v>
      </c>
      <c r="K1" t="s">
        <v>33</v>
      </c>
      <c r="L1" t="s">
        <v>46</v>
      </c>
      <c r="M1" t="s">
        <v>47</v>
      </c>
      <c r="N1" t="s">
        <v>48</v>
      </c>
      <c r="O1" t="s">
        <v>34</v>
      </c>
      <c r="P1" t="s">
        <v>35</v>
      </c>
      <c r="Q1" t="s">
        <v>36</v>
      </c>
      <c r="R1" t="s">
        <v>37</v>
      </c>
      <c r="S1" t="s">
        <v>49</v>
      </c>
      <c r="T1" t="s">
        <v>50</v>
      </c>
      <c r="U1" t="s">
        <v>51</v>
      </c>
    </row>
    <row r="2" spans="1:21" x14ac:dyDescent="0.3">
      <c r="A2">
        <v>2018</v>
      </c>
      <c r="B2">
        <v>1284</v>
      </c>
      <c r="C2">
        <v>1284</v>
      </c>
      <c r="D2">
        <v>1284</v>
      </c>
      <c r="E2">
        <v>1140</v>
      </c>
      <c r="F2">
        <v>1140</v>
      </c>
      <c r="G2">
        <v>1140</v>
      </c>
      <c r="H2">
        <v>2513.815837057527</v>
      </c>
      <c r="I2">
        <v>-1229.815837057527</v>
      </c>
      <c r="J2">
        <v>-1229.815837057527</v>
      </c>
      <c r="K2">
        <v>-1229.815837057527</v>
      </c>
      <c r="L2">
        <v>-1373.815837057527</v>
      </c>
      <c r="M2">
        <v>-1373.815837057527</v>
      </c>
      <c r="N2">
        <v>-1373.815837057527</v>
      </c>
      <c r="O2">
        <v>1</v>
      </c>
      <c r="P2">
        <v>-1229.815837057527</v>
      </c>
      <c r="Q2">
        <v>-1229.815837057527</v>
      </c>
      <c r="R2">
        <v>-1229.815837057527</v>
      </c>
      <c r="S2">
        <v>-1373.815837057527</v>
      </c>
      <c r="T2">
        <v>-1373.815837057527</v>
      </c>
      <c r="U2">
        <v>-1373.815837057527</v>
      </c>
    </row>
    <row r="3" spans="1:21" x14ac:dyDescent="0.3">
      <c r="A3">
        <v>2019</v>
      </c>
      <c r="B3">
        <v>1716</v>
      </c>
      <c r="C3">
        <v>1800</v>
      </c>
      <c r="D3">
        <v>2436</v>
      </c>
      <c r="E3">
        <v>1536</v>
      </c>
      <c r="F3">
        <v>1608</v>
      </c>
      <c r="G3">
        <v>2160</v>
      </c>
      <c r="H3">
        <v>2513.815837057527</v>
      </c>
      <c r="I3">
        <v>-797.81583705752701</v>
      </c>
      <c r="J3">
        <v>-713.81583705752701</v>
      </c>
      <c r="K3">
        <v>-77.815837057527006</v>
      </c>
      <c r="L3">
        <v>-977.81583705752701</v>
      </c>
      <c r="M3">
        <v>-905.81583705752701</v>
      </c>
      <c r="N3">
        <v>-353.81583705752701</v>
      </c>
      <c r="O3">
        <v>0.90909090909090906</v>
      </c>
      <c r="P3">
        <v>-725.28712459775181</v>
      </c>
      <c r="Q3">
        <v>-648.92348823411544</v>
      </c>
      <c r="R3">
        <v>-70.74167005229728</v>
      </c>
      <c r="S3">
        <v>-888.92348823411544</v>
      </c>
      <c r="T3">
        <v>-823.46894277956994</v>
      </c>
      <c r="U3">
        <v>-321.65076096138819</v>
      </c>
    </row>
    <row r="4" spans="1:21" x14ac:dyDescent="0.3">
      <c r="A4">
        <v>2020</v>
      </c>
      <c r="B4">
        <v>2352</v>
      </c>
      <c r="C4">
        <v>2472</v>
      </c>
      <c r="D4">
        <v>4644</v>
      </c>
      <c r="E4">
        <v>2088</v>
      </c>
      <c r="F4">
        <v>2196</v>
      </c>
      <c r="G4">
        <v>4152</v>
      </c>
      <c r="H4">
        <v>2513.815837057527</v>
      </c>
      <c r="I4">
        <v>-161.81583705752701</v>
      </c>
      <c r="J4">
        <v>-41.815837057527006</v>
      </c>
      <c r="K4">
        <v>2130.184162942473</v>
      </c>
      <c r="L4">
        <v>-425.81583705752701</v>
      </c>
      <c r="M4">
        <v>-317.81583705752701</v>
      </c>
      <c r="N4">
        <v>1638.184162942473</v>
      </c>
      <c r="O4">
        <v>0.82644628099173545</v>
      </c>
      <c r="P4">
        <v>-133.73209674175783</v>
      </c>
      <c r="Q4">
        <v>-34.558543022749589</v>
      </c>
      <c r="R4">
        <v>1760.4827792912997</v>
      </c>
      <c r="S4">
        <v>-351.91391492357599</v>
      </c>
      <c r="T4">
        <v>-262.65771657646854</v>
      </c>
      <c r="U4">
        <v>1353.871209043366</v>
      </c>
    </row>
    <row r="5" spans="1:21" x14ac:dyDescent="0.3">
      <c r="A5">
        <v>2021</v>
      </c>
      <c r="B5">
        <v>3180</v>
      </c>
      <c r="C5">
        <v>3516</v>
      </c>
      <c r="D5">
        <v>9036</v>
      </c>
      <c r="E5">
        <v>2844</v>
      </c>
      <c r="F5">
        <v>3156</v>
      </c>
      <c r="G5">
        <v>8112</v>
      </c>
      <c r="H5">
        <v>2513.815837057527</v>
      </c>
      <c r="I5">
        <v>666.18416294247299</v>
      </c>
      <c r="J5">
        <v>1002.184162942473</v>
      </c>
      <c r="K5">
        <v>6522.1841629424725</v>
      </c>
      <c r="L5">
        <v>330.18416294247299</v>
      </c>
      <c r="M5">
        <v>642.18416294247299</v>
      </c>
      <c r="N5">
        <v>5598.1841629424725</v>
      </c>
      <c r="O5">
        <v>0.75131480090157754</v>
      </c>
      <c r="P5">
        <v>500.51402174490818</v>
      </c>
      <c r="Q5">
        <v>752.95579484783821</v>
      </c>
      <c r="R5">
        <v>4900.213495824546</v>
      </c>
      <c r="S5">
        <v>248.07224864197812</v>
      </c>
      <c r="T5">
        <v>482.48246652327032</v>
      </c>
      <c r="U5">
        <v>4205.9986197914886</v>
      </c>
    </row>
    <row r="6" spans="1:21" x14ac:dyDescent="0.3">
      <c r="A6">
        <v>2022</v>
      </c>
      <c r="B6">
        <v>4344</v>
      </c>
      <c r="C6">
        <v>4956</v>
      </c>
      <c r="D6">
        <v>17532</v>
      </c>
      <c r="E6">
        <v>3876</v>
      </c>
      <c r="F6">
        <v>4440</v>
      </c>
      <c r="G6">
        <v>15768</v>
      </c>
      <c r="H6">
        <v>2513.815837057527</v>
      </c>
      <c r="I6">
        <v>1830.184162942473</v>
      </c>
      <c r="J6">
        <v>2442.184162942473</v>
      </c>
      <c r="K6">
        <v>15018.184162942473</v>
      </c>
      <c r="L6">
        <v>1362.184162942473</v>
      </c>
      <c r="M6">
        <v>1926.184162942473</v>
      </c>
      <c r="N6">
        <v>13254.184162942473</v>
      </c>
      <c r="O6">
        <v>0.68301345536507052</v>
      </c>
      <c r="P6">
        <v>1250.0404090857678</v>
      </c>
      <c r="Q6">
        <v>1668.044643769191</v>
      </c>
      <c r="R6">
        <v>10257.621858440318</v>
      </c>
      <c r="S6">
        <v>930.3901119749147</v>
      </c>
      <c r="T6">
        <v>1315.6097008008146</v>
      </c>
      <c r="U6">
        <v>9052.7861231763327</v>
      </c>
    </row>
    <row r="7" spans="1:21" x14ac:dyDescent="0.3">
      <c r="A7">
        <v>2023</v>
      </c>
      <c r="B7">
        <v>5928</v>
      </c>
      <c r="C7">
        <v>6996</v>
      </c>
      <c r="D7">
        <v>33828</v>
      </c>
      <c r="E7">
        <v>5328</v>
      </c>
      <c r="F7">
        <v>6276</v>
      </c>
      <c r="G7">
        <v>30420</v>
      </c>
      <c r="H7">
        <v>2513.815837057527</v>
      </c>
      <c r="I7">
        <v>3414.184162942473</v>
      </c>
      <c r="J7">
        <v>4482.1841629424725</v>
      </c>
      <c r="K7">
        <v>31314.184162942474</v>
      </c>
      <c r="L7">
        <v>2814.184162942473</v>
      </c>
      <c r="M7">
        <v>3762.184162942473</v>
      </c>
      <c r="N7">
        <v>27906.184162942474</v>
      </c>
      <c r="O7">
        <v>0.62092132305915493</v>
      </c>
      <c r="P7">
        <v>2119.9397476218537</v>
      </c>
      <c r="Q7">
        <v>2783.083720649031</v>
      </c>
      <c r="R7">
        <v>19443.644660972277</v>
      </c>
      <c r="S7">
        <v>1747.3869537863607</v>
      </c>
      <c r="T7">
        <v>2336.0203680464397</v>
      </c>
      <c r="U7">
        <v>17327.544791986678</v>
      </c>
    </row>
    <row r="8" spans="1:21" x14ac:dyDescent="0.3">
      <c r="A8">
        <v>2024</v>
      </c>
      <c r="B8">
        <v>8112</v>
      </c>
      <c r="C8">
        <v>9912</v>
      </c>
      <c r="D8">
        <v>63732</v>
      </c>
      <c r="E8">
        <v>7260</v>
      </c>
      <c r="F8">
        <v>8916</v>
      </c>
      <c r="G8">
        <v>57336</v>
      </c>
      <c r="H8">
        <v>2513.815837057527</v>
      </c>
      <c r="I8">
        <v>5598.1841629424725</v>
      </c>
      <c r="J8">
        <v>7398.1841629424725</v>
      </c>
      <c r="K8">
        <v>61218.184162942474</v>
      </c>
      <c r="L8">
        <v>4746.1841629424725</v>
      </c>
      <c r="M8">
        <v>6402.1841629424725</v>
      </c>
      <c r="N8">
        <v>54822.184162942474</v>
      </c>
      <c r="O8">
        <v>0.56447393005377722</v>
      </c>
      <c r="P8">
        <v>3160.0290156209526</v>
      </c>
      <c r="Q8">
        <v>4176.0820897177518</v>
      </c>
      <c r="R8">
        <v>34556.069005212041</v>
      </c>
      <c r="S8">
        <v>2679.0972272151344</v>
      </c>
      <c r="T8">
        <v>3613.8660553841896</v>
      </c>
      <c r="U8">
        <v>30945.693748588084</v>
      </c>
    </row>
    <row r="9" spans="1:21" x14ac:dyDescent="0.3">
      <c r="A9">
        <v>2025</v>
      </c>
      <c r="B9">
        <v>11088</v>
      </c>
      <c r="C9">
        <v>14016</v>
      </c>
      <c r="D9">
        <v>114540</v>
      </c>
      <c r="E9">
        <v>9960</v>
      </c>
      <c r="F9">
        <v>12576</v>
      </c>
      <c r="G9">
        <v>103068</v>
      </c>
      <c r="H9">
        <v>2513.815837057527</v>
      </c>
      <c r="I9">
        <v>8574.1841629424725</v>
      </c>
      <c r="J9">
        <v>11502.184162942473</v>
      </c>
      <c r="K9">
        <v>112026.18416294247</v>
      </c>
      <c r="L9">
        <v>7446.1841629424725</v>
      </c>
      <c r="M9">
        <v>10062.184162942473</v>
      </c>
      <c r="N9">
        <v>100554.18416294247</v>
      </c>
      <c r="O9">
        <v>0.51315811823070645</v>
      </c>
      <c r="P9">
        <v>4399.9122104190837</v>
      </c>
      <c r="Q9">
        <v>5902.4391805985924</v>
      </c>
      <c r="R9">
        <v>57487.145857622127</v>
      </c>
      <c r="S9">
        <v>3821.069853054847</v>
      </c>
      <c r="T9">
        <v>5163.491490346375</v>
      </c>
      <c r="U9">
        <v>51600.195925279462</v>
      </c>
    </row>
    <row r="10" spans="1:21" x14ac:dyDescent="0.3">
      <c r="A10">
        <v>2026</v>
      </c>
      <c r="B10">
        <v>15144</v>
      </c>
      <c r="C10">
        <v>19776</v>
      </c>
      <c r="D10">
        <v>188232</v>
      </c>
      <c r="E10">
        <v>13608</v>
      </c>
      <c r="F10">
        <v>17760</v>
      </c>
      <c r="G10">
        <v>169380</v>
      </c>
      <c r="H10">
        <v>2513.815837057527</v>
      </c>
      <c r="I10">
        <v>12630.184162942473</v>
      </c>
      <c r="J10">
        <v>17262.184162942474</v>
      </c>
      <c r="K10">
        <v>185718.18416294246</v>
      </c>
      <c r="L10">
        <v>11094.184162942473</v>
      </c>
      <c r="M10">
        <v>15246.184162942473</v>
      </c>
      <c r="N10">
        <v>166866.18416294246</v>
      </c>
      <c r="O10">
        <v>0.46650738020973315</v>
      </c>
      <c r="P10">
        <v>5892.0741254207542</v>
      </c>
      <c r="Q10">
        <v>8052.9363105522389</v>
      </c>
      <c r="R10">
        <v>86638.903551163035</v>
      </c>
      <c r="S10">
        <v>5175.5187894186038</v>
      </c>
      <c r="T10">
        <v>7112.4574320494157</v>
      </c>
      <c r="U10">
        <v>77844.306419449145</v>
      </c>
    </row>
    <row r="11" spans="1:21" x14ac:dyDescent="0.3">
      <c r="A11">
        <v>2027</v>
      </c>
      <c r="B11">
        <v>20616</v>
      </c>
      <c r="C11">
        <v>27744</v>
      </c>
      <c r="D11">
        <v>266976</v>
      </c>
      <c r="E11">
        <v>18528</v>
      </c>
      <c r="F11">
        <v>24936</v>
      </c>
      <c r="G11">
        <v>240264</v>
      </c>
      <c r="H11">
        <v>2513.815837057527</v>
      </c>
      <c r="I11">
        <v>18102.184162942474</v>
      </c>
      <c r="J11">
        <v>25230.184162942474</v>
      </c>
      <c r="K11">
        <v>264462.18416294246</v>
      </c>
      <c r="L11">
        <v>16014.184162942473</v>
      </c>
      <c r="M11">
        <v>22422.184162942474</v>
      </c>
      <c r="N11">
        <v>237750.18416294246</v>
      </c>
      <c r="O11">
        <v>0.42409761837248466</v>
      </c>
      <c r="P11">
        <v>7677.0931908440134</v>
      </c>
      <c r="Q11">
        <v>10700.061014603083</v>
      </c>
      <c r="R11">
        <v>112157.78245308933</v>
      </c>
      <c r="S11">
        <v>6791.5773636822641</v>
      </c>
      <c r="T11">
        <v>9509.1949022131466</v>
      </c>
      <c r="U11">
        <v>100829.28687112352</v>
      </c>
    </row>
    <row r="12" spans="1:21" x14ac:dyDescent="0.3">
      <c r="A12">
        <v>2028</v>
      </c>
      <c r="B12">
        <v>27960</v>
      </c>
      <c r="C12">
        <v>38580</v>
      </c>
      <c r="D12">
        <v>314256</v>
      </c>
      <c r="E12">
        <v>25128</v>
      </c>
      <c r="F12">
        <v>34704</v>
      </c>
      <c r="G12">
        <v>282816</v>
      </c>
      <c r="H12">
        <v>2513.815837057527</v>
      </c>
      <c r="I12">
        <v>25446.184162942474</v>
      </c>
      <c r="J12">
        <v>36066.184162942474</v>
      </c>
      <c r="K12">
        <v>311742.18416294246</v>
      </c>
      <c r="L12">
        <v>22614.184162942474</v>
      </c>
      <c r="M12">
        <v>32190.184162942474</v>
      </c>
      <c r="N12">
        <v>280302.18416294246</v>
      </c>
      <c r="O12">
        <v>0.38554328942953148</v>
      </c>
      <c r="P12">
        <v>9810.6055456104914</v>
      </c>
      <c r="Q12">
        <v>13905.075279352115</v>
      </c>
      <c r="R12">
        <v>120190.10713612763</v>
      </c>
      <c r="S12">
        <v>8718.7469499460567</v>
      </c>
      <c r="T12">
        <v>12410.709489523251</v>
      </c>
      <c r="U12">
        <v>108068.62611646316</v>
      </c>
    </row>
    <row r="13" spans="1:21" x14ac:dyDescent="0.3">
      <c r="A13">
        <v>2029</v>
      </c>
      <c r="B13">
        <v>37608</v>
      </c>
      <c r="C13">
        <v>53172</v>
      </c>
      <c r="D13">
        <v>324396</v>
      </c>
      <c r="E13">
        <v>33816</v>
      </c>
      <c r="F13">
        <v>47820</v>
      </c>
      <c r="G13">
        <v>291948</v>
      </c>
      <c r="H13">
        <v>2513.815837057527</v>
      </c>
      <c r="I13">
        <v>35094.184162942474</v>
      </c>
      <c r="J13">
        <v>50658.184162942474</v>
      </c>
      <c r="K13">
        <v>321882.18416294246</v>
      </c>
      <c r="L13">
        <v>31302.184162942474</v>
      </c>
      <c r="M13">
        <v>45306.184162942474</v>
      </c>
      <c r="N13">
        <v>289434.18416294246</v>
      </c>
      <c r="O13">
        <v>0.3504938994813922</v>
      </c>
      <c r="P13">
        <v>12300.297456387825</v>
      </c>
      <c r="Q13">
        <v>17755.384507916213</v>
      </c>
      <c r="R13">
        <v>112817.74190085733</v>
      </c>
      <c r="S13">
        <v>10971.224589554386</v>
      </c>
      <c r="T13">
        <v>15879.541157891803</v>
      </c>
      <c r="U13">
        <v>101444.91585048511</v>
      </c>
    </row>
    <row r="14" spans="1:21" x14ac:dyDescent="0.3">
      <c r="A14">
        <v>2030</v>
      </c>
      <c r="B14">
        <v>50232</v>
      </c>
      <c r="C14">
        <v>72216</v>
      </c>
      <c r="D14">
        <v>324852</v>
      </c>
      <c r="E14">
        <v>45192</v>
      </c>
      <c r="F14">
        <v>64980</v>
      </c>
      <c r="G14">
        <v>292332</v>
      </c>
      <c r="H14">
        <v>2513.815837057527</v>
      </c>
      <c r="I14">
        <v>47718.184162942474</v>
      </c>
      <c r="J14">
        <v>69702.184162942474</v>
      </c>
      <c r="K14">
        <v>322338.18416294246</v>
      </c>
      <c r="L14">
        <v>42678.184162942474</v>
      </c>
      <c r="M14">
        <v>62466.184162942474</v>
      </c>
      <c r="N14">
        <v>289818.18416294246</v>
      </c>
      <c r="O14">
        <v>0.31863081771035656</v>
      </c>
      <c r="P14">
        <v>15204.484039491746</v>
      </c>
      <c r="Q14">
        <v>22209.263936036226</v>
      </c>
      <c r="R14">
        <v>102706.87919910986</v>
      </c>
      <c r="S14">
        <v>13598.58471823155</v>
      </c>
      <c r="T14">
        <v>19903.651339084085</v>
      </c>
      <c r="U14">
        <v>92345.005007169064</v>
      </c>
    </row>
    <row r="15" spans="1:21" x14ac:dyDescent="0.3">
      <c r="A15">
        <v>2031</v>
      </c>
      <c r="B15">
        <v>66312</v>
      </c>
      <c r="C15">
        <v>96336</v>
      </c>
      <c r="D15">
        <v>324936</v>
      </c>
      <c r="E15">
        <v>59676</v>
      </c>
      <c r="F15">
        <v>86676</v>
      </c>
      <c r="G15">
        <v>292416</v>
      </c>
      <c r="H15">
        <v>2513.815837057527</v>
      </c>
      <c r="I15">
        <v>63798.184162942474</v>
      </c>
      <c r="J15">
        <v>93822.184162942474</v>
      </c>
      <c r="K15">
        <v>322422.18416294246</v>
      </c>
      <c r="L15">
        <v>57162.184162942474</v>
      </c>
      <c r="M15">
        <v>84162.184162942474</v>
      </c>
      <c r="N15">
        <v>289902.18416294246</v>
      </c>
      <c r="O15">
        <v>0.28966437973668779</v>
      </c>
      <c r="P15">
        <v>18480.061443885712</v>
      </c>
      <c r="Q15">
        <v>27176.944781100025</v>
      </c>
      <c r="R15">
        <v>93394.221988906851</v>
      </c>
      <c r="S15">
        <v>16557.848619953049</v>
      </c>
      <c r="T15">
        <v>24378.786872843619</v>
      </c>
      <c r="U15">
        <v>83974.336359869762</v>
      </c>
    </row>
    <row r="16" spans="1:21" x14ac:dyDescent="0.3">
      <c r="A16">
        <v>2032</v>
      </c>
      <c r="B16">
        <v>86304</v>
      </c>
      <c r="C16">
        <v>125364</v>
      </c>
      <c r="D16">
        <v>324972</v>
      </c>
      <c r="E16">
        <v>77640</v>
      </c>
      <c r="F16">
        <v>112788</v>
      </c>
      <c r="G16">
        <v>292440</v>
      </c>
      <c r="H16">
        <v>2513.815837057527</v>
      </c>
      <c r="I16">
        <v>83790.184162942474</v>
      </c>
      <c r="J16">
        <v>122850.18416294247</v>
      </c>
      <c r="K16">
        <v>322458.18416294246</v>
      </c>
      <c r="L16">
        <v>75126.184162942474</v>
      </c>
      <c r="M16">
        <v>110274.18416294247</v>
      </c>
      <c r="N16">
        <v>289926.18416294246</v>
      </c>
      <c r="O16">
        <v>0.26333125430607973</v>
      </c>
      <c r="P16">
        <v>22064.574294165061</v>
      </c>
      <c r="Q16">
        <v>32350.293087360533</v>
      </c>
      <c r="R16">
        <v>84913.318096888499</v>
      </c>
      <c r="S16">
        <v>19783.072306857186</v>
      </c>
      <c r="T16">
        <v>29038.639233207276</v>
      </c>
      <c r="U16">
        <v>76346.625731803113</v>
      </c>
    </row>
    <row r="17" spans="1:21" x14ac:dyDescent="0.3">
      <c r="A17">
        <v>2033</v>
      </c>
      <c r="B17">
        <v>110340</v>
      </c>
      <c r="C17">
        <v>158388</v>
      </c>
      <c r="D17">
        <v>324996</v>
      </c>
      <c r="E17">
        <v>99276</v>
      </c>
      <c r="F17">
        <v>142548</v>
      </c>
      <c r="G17">
        <v>292464</v>
      </c>
      <c r="H17">
        <v>2513.815837057527</v>
      </c>
      <c r="I17">
        <v>107826.18416294247</v>
      </c>
      <c r="J17">
        <v>155874.18416294246</v>
      </c>
      <c r="K17">
        <v>322482.18416294246</v>
      </c>
      <c r="L17">
        <v>96762.184162942474</v>
      </c>
      <c r="M17">
        <v>140034.18416294246</v>
      </c>
      <c r="N17">
        <v>289950.18416294246</v>
      </c>
      <c r="O17">
        <v>0.23939204936916339</v>
      </c>
      <c r="P17">
        <v>25812.731202423627</v>
      </c>
      <c r="Q17">
        <v>37315.04039051319</v>
      </c>
      <c r="R17">
        <v>77199.670951810767</v>
      </c>
      <c r="S17">
        <v>23164.097568203204</v>
      </c>
      <c r="T17">
        <v>33523.070328505637</v>
      </c>
      <c r="U17">
        <v>69411.768801733138</v>
      </c>
    </row>
    <row r="18" spans="1:21" x14ac:dyDescent="0.3">
      <c r="A18">
        <v>2034</v>
      </c>
      <c r="B18">
        <v>137988</v>
      </c>
      <c r="C18">
        <v>193248</v>
      </c>
      <c r="D18">
        <v>325008</v>
      </c>
      <c r="E18">
        <v>124164</v>
      </c>
      <c r="F18">
        <v>173916</v>
      </c>
      <c r="G18">
        <v>292476</v>
      </c>
      <c r="H18">
        <v>2513.815837057527</v>
      </c>
      <c r="I18">
        <v>135474.18416294246</v>
      </c>
      <c r="J18">
        <v>190734.18416294246</v>
      </c>
      <c r="K18">
        <v>322494.18416294246</v>
      </c>
      <c r="L18">
        <v>121650.18416294247</v>
      </c>
      <c r="M18">
        <v>171402.18416294246</v>
      </c>
      <c r="N18">
        <v>289962.18416294246</v>
      </c>
      <c r="O18">
        <v>0.21762913579014853</v>
      </c>
      <c r="P18">
        <v>29483.129621256594</v>
      </c>
      <c r="Q18">
        <v>41509.3156650202</v>
      </c>
      <c r="R18">
        <v>70184.130596730174</v>
      </c>
      <c r="S18">
        <v>26474.624448093586</v>
      </c>
      <c r="T18">
        <v>37302.109211925053</v>
      </c>
      <c r="U18">
        <v>63104.21955120506</v>
      </c>
    </row>
    <row r="19" spans="1:21" x14ac:dyDescent="0.3">
      <c r="A19">
        <v>2035</v>
      </c>
      <c r="B19">
        <v>168072</v>
      </c>
      <c r="C19">
        <v>226848</v>
      </c>
      <c r="D19">
        <v>325020</v>
      </c>
      <c r="E19">
        <v>151260</v>
      </c>
      <c r="F19">
        <v>204120</v>
      </c>
      <c r="G19">
        <v>292488</v>
      </c>
      <c r="H19">
        <v>2513.815837057527</v>
      </c>
      <c r="I19">
        <v>165558.18416294246</v>
      </c>
      <c r="J19">
        <v>224334.18416294246</v>
      </c>
      <c r="K19">
        <v>322506.18416294246</v>
      </c>
      <c r="L19">
        <v>148746.18416294246</v>
      </c>
      <c r="M19">
        <v>201606.18416294246</v>
      </c>
      <c r="N19">
        <v>289974.18416294246</v>
      </c>
      <c r="O19">
        <v>0.19784466890013502</v>
      </c>
      <c r="P19">
        <v>32754.804129424931</v>
      </c>
      <c r="Q19">
        <v>44383.322388699264</v>
      </c>
      <c r="R19">
        <v>63806.129223963319</v>
      </c>
      <c r="S19">
        <v>29428.63955587586</v>
      </c>
      <c r="T19">
        <v>39886.708753936997</v>
      </c>
      <c r="U19">
        <v>57369.846455304127</v>
      </c>
    </row>
    <row r="20" spans="1:21" x14ac:dyDescent="0.3">
      <c r="A20">
        <v>2036</v>
      </c>
      <c r="B20">
        <v>198828</v>
      </c>
      <c r="C20">
        <v>256224</v>
      </c>
      <c r="D20">
        <v>325020</v>
      </c>
      <c r="E20">
        <v>178932</v>
      </c>
      <c r="F20">
        <v>230568</v>
      </c>
      <c r="G20">
        <v>292488</v>
      </c>
      <c r="H20">
        <v>2513.815837057527</v>
      </c>
      <c r="I20">
        <v>196314.18416294246</v>
      </c>
      <c r="J20">
        <v>253710.18416294246</v>
      </c>
      <c r="K20">
        <v>322506.18416294246</v>
      </c>
      <c r="L20">
        <v>176418.18416294246</v>
      </c>
      <c r="M20">
        <v>228054.18416294246</v>
      </c>
      <c r="N20">
        <v>289974.18416294246</v>
      </c>
      <c r="O20">
        <v>0.17985878990921364</v>
      </c>
      <c r="P20">
        <v>35308.831605561347</v>
      </c>
      <c r="Q20">
        <v>45632.006711190566</v>
      </c>
      <c r="R20">
        <v>58005.572021784828</v>
      </c>
      <c r="S20">
        <v>31730.361121527629</v>
      </c>
      <c r="T20">
        <v>41017.549597279787</v>
      </c>
      <c r="U20">
        <v>52154.405868458292</v>
      </c>
    </row>
    <row r="21" spans="1:21" x14ac:dyDescent="0.3">
      <c r="A21">
        <v>2037</v>
      </c>
      <c r="B21">
        <v>228084</v>
      </c>
      <c r="C21">
        <v>279480</v>
      </c>
      <c r="D21">
        <v>325020</v>
      </c>
      <c r="E21">
        <v>205260</v>
      </c>
      <c r="F21">
        <v>251532</v>
      </c>
      <c r="G21">
        <v>292488</v>
      </c>
      <c r="H21">
        <v>2513.815837057527</v>
      </c>
      <c r="I21">
        <v>225570.18416294246</v>
      </c>
      <c r="J21">
        <v>276966.18416294246</v>
      </c>
      <c r="K21">
        <v>322506.18416294246</v>
      </c>
      <c r="L21">
        <v>202746.18416294246</v>
      </c>
      <c r="M21">
        <v>249018.18416294246</v>
      </c>
      <c r="N21">
        <v>289974.18416294246</v>
      </c>
      <c r="O21">
        <v>0.16350799082655781</v>
      </c>
      <c r="P21">
        <v>36882.527602859351</v>
      </c>
      <c r="Q21">
        <v>45286.184299381115</v>
      </c>
      <c r="R21">
        <v>52732.338201622559</v>
      </c>
      <c r="S21">
        <v>33150.621220233996</v>
      </c>
      <c r="T21">
        <v>40716.462971760477</v>
      </c>
      <c r="U21">
        <v>47413.096244052984</v>
      </c>
    </row>
    <row r="22" spans="1:21" x14ac:dyDescent="0.3">
      <c r="A22">
        <v>2038</v>
      </c>
      <c r="B22">
        <v>253872</v>
      </c>
      <c r="C22">
        <v>296280</v>
      </c>
      <c r="D22">
        <v>325020</v>
      </c>
      <c r="E22">
        <v>228480</v>
      </c>
      <c r="F22">
        <v>266628</v>
      </c>
      <c r="G22">
        <v>292488</v>
      </c>
      <c r="H22">
        <v>2513.815837057527</v>
      </c>
      <c r="I22">
        <v>251358.18416294246</v>
      </c>
      <c r="J22">
        <v>293766.18416294246</v>
      </c>
      <c r="K22">
        <v>322506.18416294246</v>
      </c>
      <c r="L22">
        <v>225966.18416294246</v>
      </c>
      <c r="M22">
        <v>264114.18416294246</v>
      </c>
      <c r="N22">
        <v>289974.18416294246</v>
      </c>
      <c r="O22">
        <v>0.14864362802414349</v>
      </c>
      <c r="P22">
        <v>37362.792427540575</v>
      </c>
      <c r="Q22">
        <v>43666.471404788455</v>
      </c>
      <c r="R22">
        <v>47938.489274202337</v>
      </c>
      <c r="S22">
        <v>33588.433424751522</v>
      </c>
      <c r="T22">
        <v>39258.890546616552</v>
      </c>
      <c r="U22">
        <v>43102.814767320902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S46" sqref="S46"/>
    </sheetView>
  </sheetViews>
  <sheetFormatPr defaultRowHeight="15" x14ac:dyDescent="0.25"/>
  <sheetData>
    <row r="1" spans="1:21" x14ac:dyDescent="0.3">
      <c r="A1" t="s">
        <v>24</v>
      </c>
      <c r="B1" t="s">
        <v>28</v>
      </c>
      <c r="C1" t="s">
        <v>26</v>
      </c>
      <c r="D1" t="s">
        <v>29</v>
      </c>
      <c r="E1" t="s">
        <v>44</v>
      </c>
      <c r="F1" t="s">
        <v>42</v>
      </c>
      <c r="G1" t="s">
        <v>45</v>
      </c>
      <c r="H1" t="s">
        <v>30</v>
      </c>
      <c r="I1" t="s">
        <v>31</v>
      </c>
      <c r="J1" t="s">
        <v>32</v>
      </c>
      <c r="K1" t="s">
        <v>33</v>
      </c>
      <c r="L1" t="s">
        <v>46</v>
      </c>
      <c r="M1" t="s">
        <v>47</v>
      </c>
      <c r="N1" t="s">
        <v>48</v>
      </c>
      <c r="O1" t="s">
        <v>34</v>
      </c>
      <c r="P1" t="s">
        <v>35</v>
      </c>
      <c r="Q1" t="s">
        <v>36</v>
      </c>
      <c r="R1" t="s">
        <v>37</v>
      </c>
      <c r="S1" t="s">
        <v>49</v>
      </c>
      <c r="T1" t="s">
        <v>50</v>
      </c>
      <c r="U1" t="s">
        <v>51</v>
      </c>
    </row>
    <row r="2" spans="1:21" x14ac:dyDescent="0.3">
      <c r="A2">
        <v>2018</v>
      </c>
      <c r="B2">
        <v>1284</v>
      </c>
      <c r="C2">
        <v>1284</v>
      </c>
      <c r="D2">
        <v>1284</v>
      </c>
      <c r="E2">
        <v>1140</v>
      </c>
      <c r="F2">
        <v>1140</v>
      </c>
      <c r="G2">
        <v>1140</v>
      </c>
      <c r="H2">
        <v>2377.5328644674091</v>
      </c>
      <c r="I2">
        <v>-1093.5328644674091</v>
      </c>
      <c r="J2">
        <v>-1093.5328644674091</v>
      </c>
      <c r="K2">
        <v>-1093.5328644674091</v>
      </c>
      <c r="L2">
        <v>-1237.5328644674091</v>
      </c>
      <c r="M2">
        <v>-1237.5328644674091</v>
      </c>
      <c r="N2">
        <v>-1237.5328644674091</v>
      </c>
      <c r="O2">
        <v>1</v>
      </c>
      <c r="P2">
        <v>-1093.5328644674091</v>
      </c>
      <c r="Q2">
        <v>-1093.5328644674091</v>
      </c>
      <c r="R2">
        <v>-1093.5328644674091</v>
      </c>
      <c r="S2">
        <v>-1237.5328644674091</v>
      </c>
      <c r="T2">
        <v>-1237.5328644674091</v>
      </c>
      <c r="U2">
        <v>-1237.5328644674091</v>
      </c>
    </row>
    <row r="3" spans="1:21" x14ac:dyDescent="0.3">
      <c r="A3">
        <v>2019</v>
      </c>
      <c r="B3">
        <v>1716</v>
      </c>
      <c r="C3">
        <v>1800</v>
      </c>
      <c r="D3">
        <v>2436</v>
      </c>
      <c r="E3">
        <v>1536</v>
      </c>
      <c r="F3">
        <v>1608</v>
      </c>
      <c r="G3">
        <v>2160</v>
      </c>
      <c r="H3">
        <v>2377.5328644674091</v>
      </c>
      <c r="I3">
        <v>-661.53286446740913</v>
      </c>
      <c r="J3">
        <v>-577.53286446740913</v>
      </c>
      <c r="K3">
        <v>58.467135532590873</v>
      </c>
      <c r="L3">
        <v>-841.53286446740913</v>
      </c>
      <c r="M3">
        <v>-769.53286446740913</v>
      </c>
      <c r="N3">
        <v>-217.53286446740913</v>
      </c>
      <c r="O3">
        <v>0.90909090909090906</v>
      </c>
      <c r="P3">
        <v>-601.39351315219005</v>
      </c>
      <c r="Q3">
        <v>-525.02987678855368</v>
      </c>
      <c r="R3">
        <v>53.15194139326443</v>
      </c>
      <c r="S3">
        <v>-765.02987678855368</v>
      </c>
      <c r="T3">
        <v>-699.5753313340083</v>
      </c>
      <c r="U3">
        <v>-197.75714951582648</v>
      </c>
    </row>
    <row r="4" spans="1:21" x14ac:dyDescent="0.3">
      <c r="A4">
        <v>2020</v>
      </c>
      <c r="B4">
        <v>2352</v>
      </c>
      <c r="C4">
        <v>2472</v>
      </c>
      <c r="D4">
        <v>4644</v>
      </c>
      <c r="E4">
        <v>2088</v>
      </c>
      <c r="F4">
        <v>2196</v>
      </c>
      <c r="G4">
        <v>4152</v>
      </c>
      <c r="H4">
        <v>2377.5328644674091</v>
      </c>
      <c r="I4">
        <v>-25.532864467409127</v>
      </c>
      <c r="J4">
        <v>94.467135532590873</v>
      </c>
      <c r="K4">
        <v>2266.4671355325909</v>
      </c>
      <c r="L4">
        <v>-289.53286446740913</v>
      </c>
      <c r="M4">
        <v>-181.53286446740913</v>
      </c>
      <c r="N4">
        <v>1774.4671355325909</v>
      </c>
      <c r="O4">
        <v>0.82644628099173545</v>
      </c>
      <c r="P4">
        <v>-21.1015408821563</v>
      </c>
      <c r="Q4">
        <v>78.072012836851954</v>
      </c>
      <c r="R4">
        <v>1873.1133351509013</v>
      </c>
      <c r="S4">
        <v>-239.28335906397447</v>
      </c>
      <c r="T4">
        <v>-150.02716071686703</v>
      </c>
      <c r="U4">
        <v>1466.5017649029676</v>
      </c>
    </row>
    <row r="5" spans="1:21" x14ac:dyDescent="0.3">
      <c r="A5">
        <v>2021</v>
      </c>
      <c r="B5">
        <v>3180</v>
      </c>
      <c r="C5">
        <v>3516</v>
      </c>
      <c r="D5">
        <v>9036</v>
      </c>
      <c r="E5">
        <v>2844</v>
      </c>
      <c r="F5">
        <v>3156</v>
      </c>
      <c r="G5">
        <v>8112</v>
      </c>
      <c r="H5">
        <v>2377.5328644674091</v>
      </c>
      <c r="I5">
        <v>802.46713553259087</v>
      </c>
      <c r="J5">
        <v>1138.4671355325909</v>
      </c>
      <c r="K5">
        <v>6658.4671355325909</v>
      </c>
      <c r="L5">
        <v>466.46713553259087</v>
      </c>
      <c r="M5">
        <v>778.46713553259087</v>
      </c>
      <c r="N5">
        <v>5734.4671355325909</v>
      </c>
      <c r="O5">
        <v>0.75131480090157754</v>
      </c>
      <c r="P5">
        <v>602.90543616272771</v>
      </c>
      <c r="Q5">
        <v>855.34720926565785</v>
      </c>
      <c r="R5">
        <v>5002.6049102423658</v>
      </c>
      <c r="S5">
        <v>350.46366305979768</v>
      </c>
      <c r="T5">
        <v>584.87388094108985</v>
      </c>
      <c r="U5">
        <v>4308.3900342093084</v>
      </c>
    </row>
    <row r="6" spans="1:21" x14ac:dyDescent="0.3">
      <c r="A6">
        <v>2022</v>
      </c>
      <c r="B6">
        <v>4344</v>
      </c>
      <c r="C6">
        <v>4956</v>
      </c>
      <c r="D6">
        <v>17532</v>
      </c>
      <c r="E6">
        <v>3876</v>
      </c>
      <c r="F6">
        <v>4440</v>
      </c>
      <c r="G6">
        <v>15768</v>
      </c>
      <c r="H6">
        <v>2377.5328644674091</v>
      </c>
      <c r="I6">
        <v>1966.4671355325909</v>
      </c>
      <c r="J6">
        <v>2578.4671355325909</v>
      </c>
      <c r="K6">
        <v>15154.467135532592</v>
      </c>
      <c r="L6">
        <v>1498.4671355325909</v>
      </c>
      <c r="M6">
        <v>2062.4671355325909</v>
      </c>
      <c r="N6">
        <v>13390.467135532592</v>
      </c>
      <c r="O6">
        <v>0.68301345536507052</v>
      </c>
      <c r="P6">
        <v>1343.1235131019673</v>
      </c>
      <c r="Q6">
        <v>1761.1277477853905</v>
      </c>
      <c r="R6">
        <v>10350.704962456519</v>
      </c>
      <c r="S6">
        <v>1023.4732159911143</v>
      </c>
      <c r="T6">
        <v>1408.6928048170141</v>
      </c>
      <c r="U6">
        <v>9145.8692271925338</v>
      </c>
    </row>
    <row r="7" spans="1:21" x14ac:dyDescent="0.3">
      <c r="A7">
        <v>2023</v>
      </c>
      <c r="B7">
        <v>5928</v>
      </c>
      <c r="C7">
        <v>6996</v>
      </c>
      <c r="D7">
        <v>33828</v>
      </c>
      <c r="E7">
        <v>5328</v>
      </c>
      <c r="F7">
        <v>6276</v>
      </c>
      <c r="G7">
        <v>30420</v>
      </c>
      <c r="H7">
        <v>2377.5328644674091</v>
      </c>
      <c r="I7">
        <v>3550.4671355325909</v>
      </c>
      <c r="J7">
        <v>4618.4671355325909</v>
      </c>
      <c r="K7">
        <v>31450.467135532592</v>
      </c>
      <c r="L7">
        <v>2950.4671355325909</v>
      </c>
      <c r="M7">
        <v>3898.4671355325909</v>
      </c>
      <c r="N7">
        <v>28042.467135532592</v>
      </c>
      <c r="O7">
        <v>0.62092132305915493</v>
      </c>
      <c r="P7">
        <v>2204.5607512729443</v>
      </c>
      <c r="Q7">
        <v>2867.7047243001216</v>
      </c>
      <c r="R7">
        <v>19528.265664623366</v>
      </c>
      <c r="S7">
        <v>1832.0079574374513</v>
      </c>
      <c r="T7">
        <v>2420.6413716975303</v>
      </c>
      <c r="U7">
        <v>17412.165795637768</v>
      </c>
    </row>
    <row r="8" spans="1:21" x14ac:dyDescent="0.3">
      <c r="A8">
        <v>2024</v>
      </c>
      <c r="B8">
        <v>8112</v>
      </c>
      <c r="C8">
        <v>9912</v>
      </c>
      <c r="D8">
        <v>63732</v>
      </c>
      <c r="E8">
        <v>7260</v>
      </c>
      <c r="F8">
        <v>8916</v>
      </c>
      <c r="G8">
        <v>57336</v>
      </c>
      <c r="H8">
        <v>2377.5328644674091</v>
      </c>
      <c r="I8">
        <v>5734.4671355325909</v>
      </c>
      <c r="J8">
        <v>7534.4671355325909</v>
      </c>
      <c r="K8">
        <v>61354.467135532592</v>
      </c>
      <c r="L8">
        <v>4882.4671355325909</v>
      </c>
      <c r="M8">
        <v>6538.4671355325909</v>
      </c>
      <c r="N8">
        <v>54958.467135532592</v>
      </c>
      <c r="O8">
        <v>0.56447393005377722</v>
      </c>
      <c r="P8">
        <v>3236.9572007583079</v>
      </c>
      <c r="Q8">
        <v>4253.0102748551071</v>
      </c>
      <c r="R8">
        <v>34632.997190349401</v>
      </c>
      <c r="S8">
        <v>2756.0254123524896</v>
      </c>
      <c r="T8">
        <v>3690.7942405215449</v>
      </c>
      <c r="U8">
        <v>31022.621933725437</v>
      </c>
    </row>
    <row r="9" spans="1:21" x14ac:dyDescent="0.3">
      <c r="A9">
        <v>2025</v>
      </c>
      <c r="B9">
        <v>11088</v>
      </c>
      <c r="C9">
        <v>14016</v>
      </c>
      <c r="D9">
        <v>114540</v>
      </c>
      <c r="E9">
        <v>9960</v>
      </c>
      <c r="F9">
        <v>12576</v>
      </c>
      <c r="G9">
        <v>103068</v>
      </c>
      <c r="H9">
        <v>2377.5328644674091</v>
      </c>
      <c r="I9">
        <v>8710.4671355325918</v>
      </c>
      <c r="J9">
        <v>11638.467135532592</v>
      </c>
      <c r="K9">
        <v>112162.46713553258</v>
      </c>
      <c r="L9">
        <v>7582.4671355325909</v>
      </c>
      <c r="M9">
        <v>10198.467135532592</v>
      </c>
      <c r="N9">
        <v>100690.46713553258</v>
      </c>
      <c r="O9">
        <v>0.51315811823070645</v>
      </c>
      <c r="P9">
        <v>4469.8469241803168</v>
      </c>
      <c r="Q9">
        <v>5972.3738943598255</v>
      </c>
      <c r="R9">
        <v>57557.080571383354</v>
      </c>
      <c r="S9">
        <v>3891.0045668160792</v>
      </c>
      <c r="T9">
        <v>5233.4262041076081</v>
      </c>
      <c r="U9">
        <v>51670.13063904069</v>
      </c>
    </row>
    <row r="10" spans="1:21" x14ac:dyDescent="0.3">
      <c r="A10">
        <v>2026</v>
      </c>
      <c r="B10">
        <v>15144</v>
      </c>
      <c r="C10">
        <v>19776</v>
      </c>
      <c r="D10">
        <v>188232</v>
      </c>
      <c r="E10">
        <v>13608</v>
      </c>
      <c r="F10">
        <v>17760</v>
      </c>
      <c r="G10">
        <v>169380</v>
      </c>
      <c r="H10">
        <v>2377.5328644674091</v>
      </c>
      <c r="I10">
        <v>12766.467135532592</v>
      </c>
      <c r="J10">
        <v>17398.467135532592</v>
      </c>
      <c r="K10">
        <v>185854.46713553258</v>
      </c>
      <c r="L10">
        <v>11230.467135532592</v>
      </c>
      <c r="M10">
        <v>15382.467135532592</v>
      </c>
      <c r="N10">
        <v>167002.46713553258</v>
      </c>
      <c r="O10">
        <v>0.46650738020973315</v>
      </c>
      <c r="P10">
        <v>5955.6511379309659</v>
      </c>
      <c r="Q10">
        <v>8116.5133230624497</v>
      </c>
      <c r="R10">
        <v>86702.480563673249</v>
      </c>
      <c r="S10">
        <v>5239.0958019288155</v>
      </c>
      <c r="T10">
        <v>7176.0344445596274</v>
      </c>
      <c r="U10">
        <v>77907.883431959359</v>
      </c>
    </row>
    <row r="11" spans="1:21" x14ac:dyDescent="0.3">
      <c r="A11">
        <v>2027</v>
      </c>
      <c r="B11">
        <v>20616</v>
      </c>
      <c r="C11">
        <v>27744</v>
      </c>
      <c r="D11">
        <v>266976</v>
      </c>
      <c r="E11">
        <v>18528</v>
      </c>
      <c r="F11">
        <v>24936</v>
      </c>
      <c r="G11">
        <v>240264</v>
      </c>
      <c r="H11">
        <v>2377.5328644674091</v>
      </c>
      <c r="I11">
        <v>18238.467135532592</v>
      </c>
      <c r="J11">
        <v>25366.467135532592</v>
      </c>
      <c r="K11">
        <v>264598.46713553258</v>
      </c>
      <c r="L11">
        <v>16150.467135532592</v>
      </c>
      <c r="M11">
        <v>22558.467135532592</v>
      </c>
      <c r="N11">
        <v>237886.46713553258</v>
      </c>
      <c r="O11">
        <v>0.42409761837248466</v>
      </c>
      <c r="P11">
        <v>7734.8904749442045</v>
      </c>
      <c r="Q11">
        <v>10757.858298703275</v>
      </c>
      <c r="R11">
        <v>112215.57973718952</v>
      </c>
      <c r="S11">
        <v>6849.374647782457</v>
      </c>
      <c r="T11">
        <v>9566.9921863133386</v>
      </c>
      <c r="U11">
        <v>100887.08415522371</v>
      </c>
    </row>
    <row r="12" spans="1:21" x14ac:dyDescent="0.3">
      <c r="A12">
        <v>2028</v>
      </c>
      <c r="B12">
        <v>27960</v>
      </c>
      <c r="C12">
        <v>38580</v>
      </c>
      <c r="D12">
        <v>314256</v>
      </c>
      <c r="E12">
        <v>25128</v>
      </c>
      <c r="F12">
        <v>34704</v>
      </c>
      <c r="G12">
        <v>282816</v>
      </c>
      <c r="H12">
        <v>2377.5328644674091</v>
      </c>
      <c r="I12">
        <v>25582.467135532592</v>
      </c>
      <c r="J12">
        <v>36202.467135532592</v>
      </c>
      <c r="K12">
        <v>311878.46713553258</v>
      </c>
      <c r="L12">
        <v>22750.467135532592</v>
      </c>
      <c r="M12">
        <v>32326.467135532592</v>
      </c>
      <c r="N12">
        <v>280438.46713553258</v>
      </c>
      <c r="O12">
        <v>0.38554328942953148</v>
      </c>
      <c r="P12">
        <v>9863.1485311561191</v>
      </c>
      <c r="Q12">
        <v>13957.618264897743</v>
      </c>
      <c r="R12">
        <v>120242.65012167326</v>
      </c>
      <c r="S12">
        <v>8771.2899354916863</v>
      </c>
      <c r="T12">
        <v>12463.252475068879</v>
      </c>
      <c r="U12">
        <v>108121.16910200879</v>
      </c>
    </row>
    <row r="13" spans="1:21" x14ac:dyDescent="0.3">
      <c r="A13">
        <v>2029</v>
      </c>
      <c r="B13">
        <v>37608</v>
      </c>
      <c r="C13">
        <v>53172</v>
      </c>
      <c r="D13">
        <v>324396</v>
      </c>
      <c r="E13">
        <v>33816</v>
      </c>
      <c r="F13">
        <v>47820</v>
      </c>
      <c r="G13">
        <v>291948</v>
      </c>
      <c r="H13">
        <v>2377.5328644674091</v>
      </c>
      <c r="I13">
        <v>35230.467135532592</v>
      </c>
      <c r="J13">
        <v>50794.467135532592</v>
      </c>
      <c r="K13">
        <v>322018.46713553258</v>
      </c>
      <c r="L13">
        <v>31438.467135532592</v>
      </c>
      <c r="M13">
        <v>45442.467135532592</v>
      </c>
      <c r="N13">
        <v>289570.46713553258</v>
      </c>
      <c r="O13">
        <v>0.3504938994813922</v>
      </c>
      <c r="P13">
        <v>12348.063806883853</v>
      </c>
      <c r="Q13">
        <v>17803.150858412238</v>
      </c>
      <c r="R13">
        <v>112865.50825135336</v>
      </c>
      <c r="S13">
        <v>11018.990940050413</v>
      </c>
      <c r="T13">
        <v>15927.307508387828</v>
      </c>
      <c r="U13">
        <v>101492.68220098114</v>
      </c>
    </row>
    <row r="14" spans="1:21" x14ac:dyDescent="0.3">
      <c r="A14">
        <v>2030</v>
      </c>
      <c r="B14">
        <v>50232</v>
      </c>
      <c r="C14">
        <v>72216</v>
      </c>
      <c r="D14">
        <v>324852</v>
      </c>
      <c r="E14">
        <v>45192</v>
      </c>
      <c r="F14">
        <v>64980</v>
      </c>
      <c r="G14">
        <v>292332</v>
      </c>
      <c r="H14">
        <v>2377.5328644674091</v>
      </c>
      <c r="I14">
        <v>47854.467135532592</v>
      </c>
      <c r="J14">
        <v>69838.467135532585</v>
      </c>
      <c r="K14">
        <v>322474.46713553258</v>
      </c>
      <c r="L14">
        <v>42814.467135532592</v>
      </c>
      <c r="M14">
        <v>62602.467135532592</v>
      </c>
      <c r="N14">
        <v>289954.46713553258</v>
      </c>
      <c r="O14">
        <v>0.31863081771035656</v>
      </c>
      <c r="P14">
        <v>15247.907994488134</v>
      </c>
      <c r="Q14">
        <v>22252.687891032612</v>
      </c>
      <c r="R14">
        <v>102750.30315410625</v>
      </c>
      <c r="S14">
        <v>13642.008673227938</v>
      </c>
      <c r="T14">
        <v>19947.075294080474</v>
      </c>
      <c r="U14">
        <v>92388.428962165461</v>
      </c>
    </row>
    <row r="15" spans="1:21" x14ac:dyDescent="0.3">
      <c r="A15">
        <v>2031</v>
      </c>
      <c r="B15">
        <v>66312</v>
      </c>
      <c r="C15">
        <v>96336</v>
      </c>
      <c r="D15">
        <v>324936</v>
      </c>
      <c r="E15">
        <v>59676</v>
      </c>
      <c r="F15">
        <v>86676</v>
      </c>
      <c r="G15">
        <v>292416</v>
      </c>
      <c r="H15">
        <v>2377.5328644674091</v>
      </c>
      <c r="I15">
        <v>63934.467135532592</v>
      </c>
      <c r="J15">
        <v>93958.467135532585</v>
      </c>
      <c r="K15">
        <v>322558.46713553258</v>
      </c>
      <c r="L15">
        <v>57298.467135532592</v>
      </c>
      <c r="M15">
        <v>84298.467135532585</v>
      </c>
      <c r="N15">
        <v>290038.46713553258</v>
      </c>
      <c r="O15">
        <v>0.28966437973668779</v>
      </c>
      <c r="P15">
        <v>18519.537766609697</v>
      </c>
      <c r="Q15">
        <v>27216.42110382401</v>
      </c>
      <c r="R15">
        <v>93433.69831163084</v>
      </c>
      <c r="S15">
        <v>16597.324942677038</v>
      </c>
      <c r="T15">
        <v>24418.263195567608</v>
      </c>
      <c r="U15">
        <v>84013.812682593751</v>
      </c>
    </row>
    <row r="16" spans="1:21" x14ac:dyDescent="0.3">
      <c r="A16">
        <v>2032</v>
      </c>
      <c r="B16">
        <v>86304</v>
      </c>
      <c r="C16">
        <v>125364</v>
      </c>
      <c r="D16">
        <v>324972</v>
      </c>
      <c r="E16">
        <v>77640</v>
      </c>
      <c r="F16">
        <v>112788</v>
      </c>
      <c r="G16">
        <v>292440</v>
      </c>
      <c r="H16">
        <v>2377.5328644674091</v>
      </c>
      <c r="I16">
        <v>83926.467135532585</v>
      </c>
      <c r="J16">
        <v>122986.46713553258</v>
      </c>
      <c r="K16">
        <v>322594.46713553258</v>
      </c>
      <c r="L16">
        <v>75262.467135532585</v>
      </c>
      <c r="M16">
        <v>110410.46713553258</v>
      </c>
      <c r="N16">
        <v>290062.46713553258</v>
      </c>
      <c r="O16">
        <v>0.26333125430607973</v>
      </c>
      <c r="P16">
        <v>22100.461860277774</v>
      </c>
      <c r="Q16">
        <v>32386.18065347325</v>
      </c>
      <c r="R16">
        <v>84949.205663001208</v>
      </c>
      <c r="S16">
        <v>19818.959872969899</v>
      </c>
      <c r="T16">
        <v>29074.526799319989</v>
      </c>
      <c r="U16">
        <v>76382.513297915822</v>
      </c>
    </row>
    <row r="17" spans="1:21" x14ac:dyDescent="0.3">
      <c r="A17">
        <v>2033</v>
      </c>
      <c r="B17">
        <v>110340</v>
      </c>
      <c r="C17">
        <v>158388</v>
      </c>
      <c r="D17">
        <v>324996</v>
      </c>
      <c r="E17">
        <v>99276</v>
      </c>
      <c r="F17">
        <v>142548</v>
      </c>
      <c r="G17">
        <v>292464</v>
      </c>
      <c r="H17">
        <v>2377.5328644674091</v>
      </c>
      <c r="I17">
        <v>107962.46713553258</v>
      </c>
      <c r="J17">
        <v>156010.46713553258</v>
      </c>
      <c r="K17">
        <v>322618.46713553258</v>
      </c>
      <c r="L17">
        <v>96898.467135532585</v>
      </c>
      <c r="M17">
        <v>140170.46713553258</v>
      </c>
      <c r="N17">
        <v>290086.46713553258</v>
      </c>
      <c r="O17">
        <v>0.23939204936916339</v>
      </c>
      <c r="P17">
        <v>25845.356262526097</v>
      </c>
      <c r="Q17">
        <v>37347.665450615656</v>
      </c>
      <c r="R17">
        <v>77232.296011913233</v>
      </c>
      <c r="S17">
        <v>23196.722628305673</v>
      </c>
      <c r="T17">
        <v>33555.69538860811</v>
      </c>
      <c r="U17">
        <v>69444.393861835604</v>
      </c>
    </row>
    <row r="18" spans="1:21" x14ac:dyDescent="0.3">
      <c r="A18">
        <v>2034</v>
      </c>
      <c r="B18">
        <v>137988</v>
      </c>
      <c r="C18">
        <v>193248</v>
      </c>
      <c r="D18">
        <v>325008</v>
      </c>
      <c r="E18">
        <v>124164</v>
      </c>
      <c r="F18">
        <v>173916</v>
      </c>
      <c r="G18">
        <v>292476</v>
      </c>
      <c r="H18">
        <v>2377.5328644674091</v>
      </c>
      <c r="I18">
        <v>135610.46713553258</v>
      </c>
      <c r="J18">
        <v>190870.46713553258</v>
      </c>
      <c r="K18">
        <v>322630.46713553258</v>
      </c>
      <c r="L18">
        <v>121786.46713553258</v>
      </c>
      <c r="M18">
        <v>171538.46713553258</v>
      </c>
      <c r="N18">
        <v>290098.46713553258</v>
      </c>
      <c r="O18">
        <v>0.21762913579014853</v>
      </c>
      <c r="P18">
        <v>29512.788766804297</v>
      </c>
      <c r="Q18">
        <v>41538.974810567903</v>
      </c>
      <c r="R18">
        <v>70213.789742277877</v>
      </c>
      <c r="S18">
        <v>26504.283593641281</v>
      </c>
      <c r="T18">
        <v>37331.768357472749</v>
      </c>
      <c r="U18">
        <v>63133.878696752763</v>
      </c>
    </row>
    <row r="19" spans="1:21" x14ac:dyDescent="0.3">
      <c r="A19">
        <v>2035</v>
      </c>
      <c r="B19">
        <v>168072</v>
      </c>
      <c r="C19">
        <v>226848</v>
      </c>
      <c r="D19">
        <v>325020</v>
      </c>
      <c r="E19">
        <v>151260</v>
      </c>
      <c r="F19">
        <v>204120</v>
      </c>
      <c r="G19">
        <v>292488</v>
      </c>
      <c r="H19">
        <v>2377.5328644674091</v>
      </c>
      <c r="I19">
        <v>165694.46713553258</v>
      </c>
      <c r="J19">
        <v>224470.46713553258</v>
      </c>
      <c r="K19">
        <v>322642.46713553258</v>
      </c>
      <c r="L19">
        <v>148882.46713553258</v>
      </c>
      <c r="M19">
        <v>201742.46713553258</v>
      </c>
      <c r="N19">
        <v>290110.46713553258</v>
      </c>
      <c r="O19">
        <v>0.19784466890013502</v>
      </c>
      <c r="P19">
        <v>32781.766989013748</v>
      </c>
      <c r="Q19">
        <v>44410.285248288084</v>
      </c>
      <c r="R19">
        <v>63833.092083552139</v>
      </c>
      <c r="S19">
        <v>29455.602415464677</v>
      </c>
      <c r="T19">
        <v>39913.671613525818</v>
      </c>
      <c r="U19">
        <v>57396.809314892947</v>
      </c>
    </row>
    <row r="20" spans="1:21" x14ac:dyDescent="0.3">
      <c r="A20">
        <v>2036</v>
      </c>
      <c r="B20">
        <v>198828</v>
      </c>
      <c r="C20">
        <v>256224</v>
      </c>
      <c r="D20">
        <v>325020</v>
      </c>
      <c r="E20">
        <v>178932</v>
      </c>
      <c r="F20">
        <v>230568</v>
      </c>
      <c r="G20">
        <v>292488</v>
      </c>
      <c r="H20">
        <v>2377.5328644674091</v>
      </c>
      <c r="I20">
        <v>196450.46713553258</v>
      </c>
      <c r="J20">
        <v>253846.46713553258</v>
      </c>
      <c r="K20">
        <v>322642.46713553258</v>
      </c>
      <c r="L20">
        <v>176554.46713553258</v>
      </c>
      <c r="M20">
        <v>228190.46713553258</v>
      </c>
      <c r="N20">
        <v>290110.46713553258</v>
      </c>
      <c r="O20">
        <v>0.17985878990921364</v>
      </c>
      <c r="P20">
        <v>35333.343296096631</v>
      </c>
      <c r="Q20">
        <v>45656.518401725858</v>
      </c>
      <c r="R20">
        <v>58030.08371232012</v>
      </c>
      <c r="S20">
        <v>31754.87281206292</v>
      </c>
      <c r="T20">
        <v>41042.061287815071</v>
      </c>
      <c r="U20">
        <v>52178.917558993584</v>
      </c>
    </row>
    <row r="21" spans="1:21" x14ac:dyDescent="0.3">
      <c r="A21">
        <v>2037</v>
      </c>
      <c r="B21">
        <v>228084</v>
      </c>
      <c r="C21">
        <v>279480</v>
      </c>
      <c r="D21">
        <v>325020</v>
      </c>
      <c r="E21">
        <v>205260</v>
      </c>
      <c r="F21">
        <v>251532</v>
      </c>
      <c r="G21">
        <v>292488</v>
      </c>
      <c r="H21">
        <v>2377.5328644674091</v>
      </c>
      <c r="I21">
        <v>225706.46713553258</v>
      </c>
      <c r="J21">
        <v>277102.46713553258</v>
      </c>
      <c r="K21">
        <v>322642.46713553258</v>
      </c>
      <c r="L21">
        <v>202882.46713553258</v>
      </c>
      <c r="M21">
        <v>249154.46713553258</v>
      </c>
      <c r="N21">
        <v>290110.46713553258</v>
      </c>
      <c r="O21">
        <v>0.16350799082655781</v>
      </c>
      <c r="P21">
        <v>36904.810957891437</v>
      </c>
      <c r="Q21">
        <v>45308.467654413202</v>
      </c>
      <c r="R21">
        <v>52754.621556654645</v>
      </c>
      <c r="S21">
        <v>33172.904575266082</v>
      </c>
      <c r="T21">
        <v>40738.746326792563</v>
      </c>
      <c r="U21">
        <v>47435.379599085063</v>
      </c>
    </row>
    <row r="22" spans="1:21" x14ac:dyDescent="0.3">
      <c r="A22">
        <v>2038</v>
      </c>
      <c r="B22">
        <v>253872</v>
      </c>
      <c r="C22">
        <v>296280</v>
      </c>
      <c r="D22">
        <v>325020</v>
      </c>
      <c r="E22">
        <v>228480</v>
      </c>
      <c r="F22">
        <v>266628</v>
      </c>
      <c r="G22">
        <v>292488</v>
      </c>
      <c r="H22">
        <v>2377.5328644674091</v>
      </c>
      <c r="I22">
        <v>251494.46713553258</v>
      </c>
      <c r="J22">
        <v>293902.46713553258</v>
      </c>
      <c r="K22">
        <v>322642.46713553258</v>
      </c>
      <c r="L22">
        <v>226102.46713553258</v>
      </c>
      <c r="M22">
        <v>264250.46713553258</v>
      </c>
      <c r="N22">
        <v>290110.46713553258</v>
      </c>
      <c r="O22">
        <v>0.14864362802414349</v>
      </c>
      <c r="P22">
        <v>37383.050023024283</v>
      </c>
      <c r="Q22">
        <v>43686.729000272164</v>
      </c>
      <c r="R22">
        <v>47958.746869686045</v>
      </c>
      <c r="S22">
        <v>33608.691020235237</v>
      </c>
      <c r="T22">
        <v>39279.148142100261</v>
      </c>
      <c r="U22">
        <v>43123.072362804611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sqref="A1:U22"/>
    </sheetView>
  </sheetViews>
  <sheetFormatPr defaultRowHeight="15" x14ac:dyDescent="0.25"/>
  <cols>
    <col min="19" max="19" width="16.85546875" customWidth="1"/>
  </cols>
  <sheetData>
    <row r="1" spans="1:21" x14ac:dyDescent="0.3">
      <c r="A1" t="s">
        <v>24</v>
      </c>
      <c r="B1" t="s">
        <v>28</v>
      </c>
      <c r="C1" t="s">
        <v>26</v>
      </c>
      <c r="D1" t="s">
        <v>29</v>
      </c>
      <c r="E1" t="s">
        <v>44</v>
      </c>
      <c r="F1" t="s">
        <v>42</v>
      </c>
      <c r="G1" t="s">
        <v>45</v>
      </c>
      <c r="H1" t="s">
        <v>30</v>
      </c>
      <c r="I1" t="s">
        <v>31</v>
      </c>
      <c r="J1" t="s">
        <v>32</v>
      </c>
      <c r="K1" t="s">
        <v>33</v>
      </c>
      <c r="L1" t="s">
        <v>46</v>
      </c>
      <c r="M1" t="s">
        <v>47</v>
      </c>
      <c r="N1" t="s">
        <v>48</v>
      </c>
      <c r="O1" t="s">
        <v>34</v>
      </c>
      <c r="P1" t="s">
        <v>35</v>
      </c>
      <c r="Q1" t="s">
        <v>36</v>
      </c>
      <c r="R1" t="s">
        <v>37</v>
      </c>
      <c r="S1" t="s">
        <v>49</v>
      </c>
      <c r="T1" t="s">
        <v>50</v>
      </c>
      <c r="U1" t="s">
        <v>51</v>
      </c>
    </row>
    <row r="2" spans="1:21" x14ac:dyDescent="0.3">
      <c r="A2">
        <v>2018</v>
      </c>
      <c r="B2">
        <v>1284</v>
      </c>
      <c r="C2">
        <v>1284</v>
      </c>
      <c r="D2">
        <v>1284</v>
      </c>
      <c r="E2">
        <v>1140</v>
      </c>
      <c r="F2">
        <v>1140</v>
      </c>
      <c r="G2">
        <v>1140</v>
      </c>
      <c r="H2">
        <v>2438.1283124115794</v>
      </c>
      <c r="I2">
        <v>-1154.1283124115794</v>
      </c>
      <c r="J2">
        <v>-1154.1283124115794</v>
      </c>
      <c r="K2">
        <v>-1154.1283124115794</v>
      </c>
      <c r="L2">
        <v>-1298.1283124115794</v>
      </c>
      <c r="M2">
        <v>-1298.1283124115794</v>
      </c>
      <c r="N2">
        <v>-1298.1283124115794</v>
      </c>
      <c r="O2">
        <v>1</v>
      </c>
      <c r="P2">
        <v>-1154.1283124115794</v>
      </c>
      <c r="Q2">
        <v>-1154.1283124115794</v>
      </c>
      <c r="R2">
        <v>-1154.1283124115794</v>
      </c>
      <c r="S2">
        <v>-1298.1283124115794</v>
      </c>
      <c r="T2">
        <v>-1298.1283124115794</v>
      </c>
      <c r="U2">
        <v>-1298.1283124115794</v>
      </c>
    </row>
    <row r="3" spans="1:21" x14ac:dyDescent="0.3">
      <c r="A3">
        <v>2019</v>
      </c>
      <c r="B3">
        <v>1716</v>
      </c>
      <c r="C3">
        <v>1800</v>
      </c>
      <c r="D3">
        <v>2436</v>
      </c>
      <c r="E3">
        <v>1536</v>
      </c>
      <c r="F3">
        <v>1608</v>
      </c>
      <c r="G3">
        <v>2160</v>
      </c>
      <c r="H3">
        <v>2438.1283124115794</v>
      </c>
      <c r="I3">
        <v>-722.12831241157937</v>
      </c>
      <c r="J3">
        <v>-638.12831241157937</v>
      </c>
      <c r="K3">
        <v>-2.1283124115793726</v>
      </c>
      <c r="L3">
        <v>-902.12831241157937</v>
      </c>
      <c r="M3">
        <v>-830.12831241157937</v>
      </c>
      <c r="N3">
        <v>-278.12831241157937</v>
      </c>
      <c r="O3">
        <v>0.90909090909090906</v>
      </c>
      <c r="P3">
        <v>-656.4802840105267</v>
      </c>
      <c r="Q3">
        <v>-580.11664764689033</v>
      </c>
      <c r="R3">
        <v>-1.9348294650721569</v>
      </c>
      <c r="S3">
        <v>-820.11664764689033</v>
      </c>
      <c r="T3">
        <v>-754.66210219234483</v>
      </c>
      <c r="U3">
        <v>-252.84392037416305</v>
      </c>
    </row>
    <row r="4" spans="1:21" x14ac:dyDescent="0.3">
      <c r="A4">
        <v>2020</v>
      </c>
      <c r="B4">
        <v>2352</v>
      </c>
      <c r="C4">
        <v>2472</v>
      </c>
      <c r="D4">
        <v>4644</v>
      </c>
      <c r="E4">
        <v>2088</v>
      </c>
      <c r="F4">
        <v>2196</v>
      </c>
      <c r="G4">
        <v>4152</v>
      </c>
      <c r="H4">
        <v>2438.1283124115794</v>
      </c>
      <c r="I4">
        <v>-86.128312411579373</v>
      </c>
      <c r="J4">
        <v>33.871687588420627</v>
      </c>
      <c r="K4">
        <v>2205.8716875884206</v>
      </c>
      <c r="L4">
        <v>-350.12831241157937</v>
      </c>
      <c r="M4">
        <v>-242.12831241157937</v>
      </c>
      <c r="N4">
        <v>1713.8716875884206</v>
      </c>
      <c r="O4">
        <v>0.82644628099173545</v>
      </c>
      <c r="P4">
        <v>-71.180423480644109</v>
      </c>
      <c r="Q4">
        <v>27.993130238364152</v>
      </c>
      <c r="R4">
        <v>1823.0344525524135</v>
      </c>
      <c r="S4">
        <v>-289.36224166246228</v>
      </c>
      <c r="T4">
        <v>-200.10604331535484</v>
      </c>
      <c r="U4">
        <v>1416.4228823044798</v>
      </c>
    </row>
    <row r="5" spans="1:21" x14ac:dyDescent="0.3">
      <c r="A5">
        <v>2021</v>
      </c>
      <c r="B5">
        <v>3180</v>
      </c>
      <c r="C5">
        <v>3516</v>
      </c>
      <c r="D5">
        <v>9036</v>
      </c>
      <c r="E5">
        <v>2844</v>
      </c>
      <c r="F5">
        <v>3156</v>
      </c>
      <c r="G5">
        <v>8112</v>
      </c>
      <c r="H5">
        <v>2438.1283124115794</v>
      </c>
      <c r="I5">
        <v>741.87168758842063</v>
      </c>
      <c r="J5">
        <v>1077.8716875884206</v>
      </c>
      <c r="K5">
        <v>6597.8716875884202</v>
      </c>
      <c r="L5">
        <v>405.87168758842063</v>
      </c>
      <c r="M5">
        <v>717.87168758842063</v>
      </c>
      <c r="N5">
        <v>5673.8716875884202</v>
      </c>
      <c r="O5">
        <v>0.75131480090157754</v>
      </c>
      <c r="P5">
        <v>557.37917925501154</v>
      </c>
      <c r="Q5">
        <v>809.82095235794168</v>
      </c>
      <c r="R5">
        <v>4957.0786533346491</v>
      </c>
      <c r="S5">
        <v>304.93740615208151</v>
      </c>
      <c r="T5">
        <v>539.34762403337368</v>
      </c>
      <c r="U5">
        <v>4262.8637773015917</v>
      </c>
    </row>
    <row r="6" spans="1:21" x14ac:dyDescent="0.3">
      <c r="A6">
        <v>2022</v>
      </c>
      <c r="B6">
        <v>4344</v>
      </c>
      <c r="C6">
        <v>4956</v>
      </c>
      <c r="D6">
        <v>17532</v>
      </c>
      <c r="E6">
        <v>3876</v>
      </c>
      <c r="F6">
        <v>4440</v>
      </c>
      <c r="G6">
        <v>15768</v>
      </c>
      <c r="H6">
        <v>2438.1283124115794</v>
      </c>
      <c r="I6">
        <v>1905.8716875884206</v>
      </c>
      <c r="J6">
        <v>2517.8716875884206</v>
      </c>
      <c r="K6">
        <v>15093.87168758842</v>
      </c>
      <c r="L6">
        <v>1437.8716875884206</v>
      </c>
      <c r="M6">
        <v>2001.8716875884206</v>
      </c>
      <c r="N6">
        <v>13329.87168758842</v>
      </c>
      <c r="O6">
        <v>0.68301345536507052</v>
      </c>
      <c r="P6">
        <v>1301.7360068222254</v>
      </c>
      <c r="Q6">
        <v>1719.7402415056486</v>
      </c>
      <c r="R6">
        <v>10309.317456176776</v>
      </c>
      <c r="S6">
        <v>982.08570971137237</v>
      </c>
      <c r="T6">
        <v>1367.3052985372722</v>
      </c>
      <c r="U6">
        <v>9104.4817209127905</v>
      </c>
    </row>
    <row r="7" spans="1:21" x14ac:dyDescent="0.3">
      <c r="A7">
        <v>2023</v>
      </c>
      <c r="B7">
        <v>5928</v>
      </c>
      <c r="C7">
        <v>6996</v>
      </c>
      <c r="D7">
        <v>33828</v>
      </c>
      <c r="E7">
        <v>5328</v>
      </c>
      <c r="F7">
        <v>6276</v>
      </c>
      <c r="G7">
        <v>30420</v>
      </c>
      <c r="H7">
        <v>2438.1283124115794</v>
      </c>
      <c r="I7">
        <v>3489.8716875884206</v>
      </c>
      <c r="J7">
        <v>4557.8716875884202</v>
      </c>
      <c r="K7">
        <v>31389.87168758842</v>
      </c>
      <c r="L7">
        <v>2889.8716875884206</v>
      </c>
      <c r="M7">
        <v>3837.8716875884206</v>
      </c>
      <c r="N7">
        <v>27981.87168758842</v>
      </c>
      <c r="O7">
        <v>0.62092132305915493</v>
      </c>
      <c r="P7">
        <v>2166.9357455640879</v>
      </c>
      <c r="Q7">
        <v>2830.0797185912652</v>
      </c>
      <c r="R7">
        <v>19490.640658914512</v>
      </c>
      <c r="S7">
        <v>1794.3829517285949</v>
      </c>
      <c r="T7">
        <v>2383.0163659886739</v>
      </c>
      <c r="U7">
        <v>17374.540789928909</v>
      </c>
    </row>
    <row r="8" spans="1:21" x14ac:dyDescent="0.3">
      <c r="A8">
        <v>2024</v>
      </c>
      <c r="B8">
        <v>8112</v>
      </c>
      <c r="C8">
        <v>9912</v>
      </c>
      <c r="D8">
        <v>63732</v>
      </c>
      <c r="E8">
        <v>7260</v>
      </c>
      <c r="F8">
        <v>8916</v>
      </c>
      <c r="G8">
        <v>57336</v>
      </c>
      <c r="H8">
        <v>2438.1283124115794</v>
      </c>
      <c r="I8">
        <v>5673.8716875884202</v>
      </c>
      <c r="J8">
        <v>7473.8716875884202</v>
      </c>
      <c r="K8">
        <v>61293.87168758842</v>
      </c>
      <c r="L8">
        <v>4821.8716875884202</v>
      </c>
      <c r="M8">
        <v>6477.8716875884202</v>
      </c>
      <c r="N8">
        <v>54897.87168758842</v>
      </c>
      <c r="O8">
        <v>0.56447393005377722</v>
      </c>
      <c r="P8">
        <v>3202.7526501138927</v>
      </c>
      <c r="Q8">
        <v>4218.8057242106916</v>
      </c>
      <c r="R8">
        <v>34598.792639704981</v>
      </c>
      <c r="S8">
        <v>2721.8208617080745</v>
      </c>
      <c r="T8">
        <v>3656.5896898771298</v>
      </c>
      <c r="U8">
        <v>30988.417383081021</v>
      </c>
    </row>
    <row r="9" spans="1:21" x14ac:dyDescent="0.3">
      <c r="A9">
        <v>2025</v>
      </c>
      <c r="B9">
        <v>11088</v>
      </c>
      <c r="C9">
        <v>14016</v>
      </c>
      <c r="D9">
        <v>114540</v>
      </c>
      <c r="E9">
        <v>9960</v>
      </c>
      <c r="F9">
        <v>12576</v>
      </c>
      <c r="G9">
        <v>103068</v>
      </c>
      <c r="H9">
        <v>2438.1283124115794</v>
      </c>
      <c r="I9">
        <v>8649.8716875884202</v>
      </c>
      <c r="J9">
        <v>11577.87168758842</v>
      </c>
      <c r="K9">
        <v>112101.87168758843</v>
      </c>
      <c r="L9">
        <v>7521.8716875884202</v>
      </c>
      <c r="M9">
        <v>10137.87168758842</v>
      </c>
      <c r="N9">
        <v>100629.87168758843</v>
      </c>
      <c r="O9">
        <v>0.51315811823070645</v>
      </c>
      <c r="P9">
        <v>4438.7518781399385</v>
      </c>
      <c r="Q9">
        <v>5941.2788483194472</v>
      </c>
      <c r="R9">
        <v>57525.985525342985</v>
      </c>
      <c r="S9">
        <v>3859.9095207757018</v>
      </c>
      <c r="T9">
        <v>5202.3311580672298</v>
      </c>
      <c r="U9">
        <v>51639.035593000321</v>
      </c>
    </row>
    <row r="10" spans="1:21" x14ac:dyDescent="0.3">
      <c r="A10">
        <v>2026</v>
      </c>
      <c r="B10">
        <v>15144</v>
      </c>
      <c r="C10">
        <v>19776</v>
      </c>
      <c r="D10">
        <v>188232</v>
      </c>
      <c r="E10">
        <v>13608</v>
      </c>
      <c r="F10">
        <v>17760</v>
      </c>
      <c r="G10">
        <v>169380</v>
      </c>
      <c r="H10">
        <v>2438.1283124115794</v>
      </c>
      <c r="I10">
        <v>12705.87168758842</v>
      </c>
      <c r="J10">
        <v>17337.87168758842</v>
      </c>
      <c r="K10">
        <v>185793.87168758843</v>
      </c>
      <c r="L10">
        <v>11169.87168758842</v>
      </c>
      <c r="M10">
        <v>15321.87168758842</v>
      </c>
      <c r="N10">
        <v>166941.87168758843</v>
      </c>
      <c r="O10">
        <v>0.46650738020973315</v>
      </c>
      <c r="P10">
        <v>5927.3829142578952</v>
      </c>
      <c r="Q10">
        <v>8088.245099389379</v>
      </c>
      <c r="R10">
        <v>86674.212340000187</v>
      </c>
      <c r="S10">
        <v>5210.8275782557448</v>
      </c>
      <c r="T10">
        <v>7147.7662208865568</v>
      </c>
      <c r="U10">
        <v>77879.615208286297</v>
      </c>
    </row>
    <row r="11" spans="1:21" x14ac:dyDescent="0.3">
      <c r="A11">
        <v>2027</v>
      </c>
      <c r="B11">
        <v>20616</v>
      </c>
      <c r="C11">
        <v>27744</v>
      </c>
      <c r="D11">
        <v>266976</v>
      </c>
      <c r="E11">
        <v>18528</v>
      </c>
      <c r="F11">
        <v>24936</v>
      </c>
      <c r="G11">
        <v>240264</v>
      </c>
      <c r="H11">
        <v>2438.1283124115794</v>
      </c>
      <c r="I11">
        <v>18177.87168758842</v>
      </c>
      <c r="J11">
        <v>25305.87168758842</v>
      </c>
      <c r="K11">
        <v>264537.8716875884</v>
      </c>
      <c r="L11">
        <v>16089.87168758842</v>
      </c>
      <c r="M11">
        <v>22497.87168758842</v>
      </c>
      <c r="N11">
        <v>237825.87168758843</v>
      </c>
      <c r="O11">
        <v>0.42409761837248466</v>
      </c>
      <c r="P11">
        <v>7709.1920897868677</v>
      </c>
      <c r="Q11">
        <v>10732.159913545938</v>
      </c>
      <c r="R11">
        <v>112189.88135203219</v>
      </c>
      <c r="S11">
        <v>6823.6762626251193</v>
      </c>
      <c r="T11">
        <v>9541.2938011560018</v>
      </c>
      <c r="U11">
        <v>100861.38577006638</v>
      </c>
    </row>
    <row r="12" spans="1:21" x14ac:dyDescent="0.3">
      <c r="A12">
        <v>2028</v>
      </c>
      <c r="B12">
        <v>27960</v>
      </c>
      <c r="C12">
        <v>38580</v>
      </c>
      <c r="D12">
        <v>314256</v>
      </c>
      <c r="E12">
        <v>25128</v>
      </c>
      <c r="F12">
        <v>34704</v>
      </c>
      <c r="G12">
        <v>282816</v>
      </c>
      <c r="H12">
        <v>2438.1283124115794</v>
      </c>
      <c r="I12">
        <v>25521.87168758842</v>
      </c>
      <c r="J12">
        <v>36141.87168758842</v>
      </c>
      <c r="K12">
        <v>311817.8716875884</v>
      </c>
      <c r="L12">
        <v>22689.87168758842</v>
      </c>
      <c r="M12">
        <v>32265.87168758842</v>
      </c>
      <c r="N12">
        <v>280377.8716875884</v>
      </c>
      <c r="O12">
        <v>0.38554328942953148</v>
      </c>
      <c r="P12">
        <v>9839.786362831268</v>
      </c>
      <c r="Q12">
        <v>13934.256096572892</v>
      </c>
      <c r="R12">
        <v>120219.28795334841</v>
      </c>
      <c r="S12">
        <v>8747.9277671668333</v>
      </c>
      <c r="T12">
        <v>12439.890306744028</v>
      </c>
      <c r="U12">
        <v>108097.80693368394</v>
      </c>
    </row>
    <row r="13" spans="1:21" x14ac:dyDescent="0.3">
      <c r="A13">
        <v>2029</v>
      </c>
      <c r="B13">
        <v>37608</v>
      </c>
      <c r="C13">
        <v>53172</v>
      </c>
      <c r="D13">
        <v>324396</v>
      </c>
      <c r="E13">
        <v>33816</v>
      </c>
      <c r="F13">
        <v>47820</v>
      </c>
      <c r="G13">
        <v>291948</v>
      </c>
      <c r="H13">
        <v>2438.1283124115794</v>
      </c>
      <c r="I13">
        <v>35169.87168758842</v>
      </c>
      <c r="J13">
        <v>50733.87168758842</v>
      </c>
      <c r="K13">
        <v>321957.8716875884</v>
      </c>
      <c r="L13">
        <v>31377.87168758842</v>
      </c>
      <c r="M13">
        <v>45381.87168758842</v>
      </c>
      <c r="N13">
        <v>289509.8716875884</v>
      </c>
      <c r="O13">
        <v>0.3504938994813922</v>
      </c>
      <c r="P13">
        <v>12326.825472043078</v>
      </c>
      <c r="Q13">
        <v>17781.912523571464</v>
      </c>
      <c r="R13">
        <v>112844.26991651258</v>
      </c>
      <c r="S13">
        <v>10997.752605209638</v>
      </c>
      <c r="T13">
        <v>15906.069173547054</v>
      </c>
      <c r="U13">
        <v>101471.44386614037</v>
      </c>
    </row>
    <row r="14" spans="1:21" x14ac:dyDescent="0.3">
      <c r="A14">
        <v>2030</v>
      </c>
      <c r="B14">
        <v>50232</v>
      </c>
      <c r="C14">
        <v>72216</v>
      </c>
      <c r="D14">
        <v>324852</v>
      </c>
      <c r="E14">
        <v>45192</v>
      </c>
      <c r="F14">
        <v>64980</v>
      </c>
      <c r="G14">
        <v>292332</v>
      </c>
      <c r="H14">
        <v>2438.1283124115794</v>
      </c>
      <c r="I14">
        <v>47793.87168758842</v>
      </c>
      <c r="J14">
        <v>69777.871687588427</v>
      </c>
      <c r="K14">
        <v>322413.8716875884</v>
      </c>
      <c r="L14">
        <v>42753.87168758842</v>
      </c>
      <c r="M14">
        <v>62541.87168758842</v>
      </c>
      <c r="N14">
        <v>289893.8716875884</v>
      </c>
      <c r="O14">
        <v>0.31863081771035656</v>
      </c>
      <c r="P14">
        <v>15228.600417360158</v>
      </c>
      <c r="Q14">
        <v>22233.380313904639</v>
      </c>
      <c r="R14">
        <v>102730.99557697827</v>
      </c>
      <c r="S14">
        <v>13622.70109609996</v>
      </c>
      <c r="T14">
        <v>19927.767716952498</v>
      </c>
      <c r="U14">
        <v>92369.121385037477</v>
      </c>
    </row>
    <row r="15" spans="1:21" x14ac:dyDescent="0.3">
      <c r="A15">
        <v>2031</v>
      </c>
      <c r="B15">
        <v>66312</v>
      </c>
      <c r="C15">
        <v>96336</v>
      </c>
      <c r="D15">
        <v>324936</v>
      </c>
      <c r="E15">
        <v>59676</v>
      </c>
      <c r="F15">
        <v>86676</v>
      </c>
      <c r="G15">
        <v>292416</v>
      </c>
      <c r="H15">
        <v>2438.1283124115794</v>
      </c>
      <c r="I15">
        <v>63873.87168758842</v>
      </c>
      <c r="J15">
        <v>93897.871687588427</v>
      </c>
      <c r="K15">
        <v>322497.8716875884</v>
      </c>
      <c r="L15">
        <v>57237.87168758842</v>
      </c>
      <c r="M15">
        <v>84237.871687588427</v>
      </c>
      <c r="N15">
        <v>289977.8716875884</v>
      </c>
      <c r="O15">
        <v>0.28966437973668779</v>
      </c>
      <c r="P15">
        <v>18501.985423766084</v>
      </c>
      <c r="Q15">
        <v>27198.8687609804</v>
      </c>
      <c r="R15">
        <v>93416.145968787227</v>
      </c>
      <c r="S15">
        <v>16579.772599833424</v>
      </c>
      <c r="T15">
        <v>24400.710852723994</v>
      </c>
      <c r="U15">
        <v>83996.260339750137</v>
      </c>
    </row>
    <row r="16" spans="1:21" x14ac:dyDescent="0.3">
      <c r="A16">
        <v>2032</v>
      </c>
      <c r="B16">
        <v>86304</v>
      </c>
      <c r="C16">
        <v>125364</v>
      </c>
      <c r="D16">
        <v>324972</v>
      </c>
      <c r="E16">
        <v>77640</v>
      </c>
      <c r="F16">
        <v>112788</v>
      </c>
      <c r="G16">
        <v>292440</v>
      </c>
      <c r="H16">
        <v>2438.1283124115794</v>
      </c>
      <c r="I16">
        <v>83865.871687588427</v>
      </c>
      <c r="J16">
        <v>122925.87168758843</v>
      </c>
      <c r="K16">
        <v>322533.8716875884</v>
      </c>
      <c r="L16">
        <v>75201.871687588427</v>
      </c>
      <c r="M16">
        <v>110349.87168758843</v>
      </c>
      <c r="N16">
        <v>290001.8716875884</v>
      </c>
      <c r="O16">
        <v>0.26333125430607973</v>
      </c>
      <c r="P16">
        <v>22084.505184965401</v>
      </c>
      <c r="Q16">
        <v>32370.223978160873</v>
      </c>
      <c r="R16">
        <v>84933.248987688828</v>
      </c>
      <c r="S16">
        <v>19803.003197657526</v>
      </c>
      <c r="T16">
        <v>29058.570124007616</v>
      </c>
      <c r="U16">
        <v>76366.556622603443</v>
      </c>
    </row>
    <row r="17" spans="1:21" x14ac:dyDescent="0.3">
      <c r="A17">
        <v>2033</v>
      </c>
      <c r="B17">
        <v>110340</v>
      </c>
      <c r="C17">
        <v>158388</v>
      </c>
      <c r="D17">
        <v>324996</v>
      </c>
      <c r="E17">
        <v>99276</v>
      </c>
      <c r="F17">
        <v>142548</v>
      </c>
      <c r="G17">
        <v>292464</v>
      </c>
      <c r="H17">
        <v>2438.1283124115794</v>
      </c>
      <c r="I17">
        <v>107901.87168758843</v>
      </c>
      <c r="J17">
        <v>155949.87168758843</v>
      </c>
      <c r="K17">
        <v>322557.8716875884</v>
      </c>
      <c r="L17">
        <v>96837.871687588427</v>
      </c>
      <c r="M17">
        <v>140109.87168758843</v>
      </c>
      <c r="N17">
        <v>290025.8716875884</v>
      </c>
      <c r="O17">
        <v>0.23939204936916339</v>
      </c>
      <c r="P17">
        <v>25830.850194060302</v>
      </c>
      <c r="Q17">
        <v>37333.159382149868</v>
      </c>
      <c r="R17">
        <v>77217.789943447438</v>
      </c>
      <c r="S17">
        <v>23182.216559839879</v>
      </c>
      <c r="T17">
        <v>33541.189320142315</v>
      </c>
      <c r="U17">
        <v>69429.88779336981</v>
      </c>
    </row>
    <row r="18" spans="1:21" x14ac:dyDescent="0.3">
      <c r="A18">
        <v>2034</v>
      </c>
      <c r="B18">
        <v>137988</v>
      </c>
      <c r="C18">
        <v>193248</v>
      </c>
      <c r="D18">
        <v>325008</v>
      </c>
      <c r="E18">
        <v>124164</v>
      </c>
      <c r="F18">
        <v>173916</v>
      </c>
      <c r="G18">
        <v>292476</v>
      </c>
      <c r="H18">
        <v>2438.1283124115794</v>
      </c>
      <c r="I18">
        <v>135549.87168758843</v>
      </c>
      <c r="J18">
        <v>190809.87168758843</v>
      </c>
      <c r="K18">
        <v>322569.8716875884</v>
      </c>
      <c r="L18">
        <v>121725.87168758843</v>
      </c>
      <c r="M18">
        <v>171477.87168758843</v>
      </c>
      <c r="N18">
        <v>290037.8716875884</v>
      </c>
      <c r="O18">
        <v>0.21762913579014853</v>
      </c>
      <c r="P18">
        <v>29499.601431835392</v>
      </c>
      <c r="Q18">
        <v>41525.787475598998</v>
      </c>
      <c r="R18">
        <v>70200.602407308965</v>
      </c>
      <c r="S18">
        <v>26491.09625867238</v>
      </c>
      <c r="T18">
        <v>37318.581022503851</v>
      </c>
      <c r="U18">
        <v>63120.691361783851</v>
      </c>
    </row>
    <row r="19" spans="1:21" x14ac:dyDescent="0.3">
      <c r="A19">
        <v>2035</v>
      </c>
      <c r="B19">
        <v>168072</v>
      </c>
      <c r="C19">
        <v>226848</v>
      </c>
      <c r="D19">
        <v>325020</v>
      </c>
      <c r="E19">
        <v>151260</v>
      </c>
      <c r="F19">
        <v>204120</v>
      </c>
      <c r="G19">
        <v>292488</v>
      </c>
      <c r="H19">
        <v>2438.1283124115794</v>
      </c>
      <c r="I19">
        <v>165633.87168758843</v>
      </c>
      <c r="J19">
        <v>224409.87168758843</v>
      </c>
      <c r="K19">
        <v>322581.8716875884</v>
      </c>
      <c r="L19">
        <v>148821.87168758843</v>
      </c>
      <c r="M19">
        <v>201681.87168758843</v>
      </c>
      <c r="N19">
        <v>290049.8716875884</v>
      </c>
      <c r="O19">
        <v>0.19784466890013502</v>
      </c>
      <c r="P19">
        <v>32769.778502678382</v>
      </c>
      <c r="Q19">
        <v>44398.296761952719</v>
      </c>
      <c r="R19">
        <v>63821.103597216767</v>
      </c>
      <c r="S19">
        <v>29443.613929129311</v>
      </c>
      <c r="T19">
        <v>39901.683127190452</v>
      </c>
      <c r="U19">
        <v>57384.820828557575</v>
      </c>
    </row>
    <row r="20" spans="1:21" x14ac:dyDescent="0.3">
      <c r="A20">
        <v>2036</v>
      </c>
      <c r="B20">
        <v>198828</v>
      </c>
      <c r="C20">
        <v>256224</v>
      </c>
      <c r="D20">
        <v>325020</v>
      </c>
      <c r="E20">
        <v>178932</v>
      </c>
      <c r="F20">
        <v>230568</v>
      </c>
      <c r="G20">
        <v>292488</v>
      </c>
      <c r="H20">
        <v>2438.1283124115794</v>
      </c>
      <c r="I20">
        <v>196389.87168758843</v>
      </c>
      <c r="J20">
        <v>253785.87168758843</v>
      </c>
      <c r="K20">
        <v>322581.8716875884</v>
      </c>
      <c r="L20">
        <v>176493.87168758843</v>
      </c>
      <c r="M20">
        <v>228129.87168758843</v>
      </c>
      <c r="N20">
        <v>290049.8716875884</v>
      </c>
      <c r="O20">
        <v>0.17985878990921364</v>
      </c>
      <c r="P20">
        <v>35322.44467215539</v>
      </c>
      <c r="Q20">
        <v>45645.619777784617</v>
      </c>
      <c r="R20">
        <v>58019.185088378872</v>
      </c>
      <c r="S20">
        <v>31743.974188121676</v>
      </c>
      <c r="T20">
        <v>41031.162663873831</v>
      </c>
      <c r="U20">
        <v>52168.018935052336</v>
      </c>
    </row>
    <row r="21" spans="1:21" x14ac:dyDescent="0.3">
      <c r="A21">
        <v>2037</v>
      </c>
      <c r="B21">
        <v>228084</v>
      </c>
      <c r="C21">
        <v>279480</v>
      </c>
      <c r="D21">
        <v>325020</v>
      </c>
      <c r="E21">
        <v>205260</v>
      </c>
      <c r="F21">
        <v>251532</v>
      </c>
      <c r="G21">
        <v>292488</v>
      </c>
      <c r="H21">
        <v>2438.1283124115794</v>
      </c>
      <c r="I21">
        <v>225645.87168758843</v>
      </c>
      <c r="J21">
        <v>277041.8716875884</v>
      </c>
      <c r="K21">
        <v>322581.8716875884</v>
      </c>
      <c r="L21">
        <v>202821.87168758843</v>
      </c>
      <c r="M21">
        <v>249093.87168758843</v>
      </c>
      <c r="N21">
        <v>290049.8716875884</v>
      </c>
      <c r="O21">
        <v>0.16350799082655781</v>
      </c>
      <c r="P21">
        <v>36894.90311794485</v>
      </c>
      <c r="Q21">
        <v>45298.559814466607</v>
      </c>
      <c r="R21">
        <v>52744.713716708051</v>
      </c>
      <c r="S21">
        <v>33162.996735319495</v>
      </c>
      <c r="T21">
        <v>40728.838486845976</v>
      </c>
      <c r="U21">
        <v>47425.471759138476</v>
      </c>
    </row>
    <row r="22" spans="1:21" x14ac:dyDescent="0.3">
      <c r="A22">
        <v>2038</v>
      </c>
      <c r="B22">
        <v>253872</v>
      </c>
      <c r="C22">
        <v>296280</v>
      </c>
      <c r="D22">
        <v>325020</v>
      </c>
      <c r="E22">
        <v>228480</v>
      </c>
      <c r="F22">
        <v>266628</v>
      </c>
      <c r="G22">
        <v>292488</v>
      </c>
      <c r="H22">
        <v>2438.1283124115794</v>
      </c>
      <c r="I22">
        <v>251433.87168758843</v>
      </c>
      <c r="J22">
        <v>293841.8716875884</v>
      </c>
      <c r="K22">
        <v>322581.8716875884</v>
      </c>
      <c r="L22">
        <v>226041.87168758843</v>
      </c>
      <c r="M22">
        <v>264189.8716875884</v>
      </c>
      <c r="N22">
        <v>290049.8716875884</v>
      </c>
      <c r="O22">
        <v>0.14864362802414349</v>
      </c>
      <c r="P22">
        <v>37374.042895800121</v>
      </c>
      <c r="Q22">
        <v>43677.721873047994</v>
      </c>
      <c r="R22">
        <v>47949.739742461876</v>
      </c>
      <c r="S22">
        <v>33599.683893011068</v>
      </c>
      <c r="T22">
        <v>39270.141014876092</v>
      </c>
      <c r="U22">
        <v>43114.065235580441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sqref="A1:U22"/>
    </sheetView>
  </sheetViews>
  <sheetFormatPr defaultRowHeight="15" x14ac:dyDescent="0.25"/>
  <sheetData>
    <row r="1" spans="1:21" x14ac:dyDescent="0.3">
      <c r="A1" t="s">
        <v>24</v>
      </c>
      <c r="B1" t="s">
        <v>28</v>
      </c>
      <c r="C1" t="s">
        <v>26</v>
      </c>
      <c r="D1" t="s">
        <v>29</v>
      </c>
      <c r="E1" t="s">
        <v>44</v>
      </c>
      <c r="F1" t="s">
        <v>42</v>
      </c>
      <c r="G1" t="s">
        <v>45</v>
      </c>
      <c r="H1" t="s">
        <v>30</v>
      </c>
      <c r="I1" t="s">
        <v>31</v>
      </c>
      <c r="J1" t="s">
        <v>32</v>
      </c>
      <c r="K1" t="s">
        <v>33</v>
      </c>
      <c r="L1" t="s">
        <v>46</v>
      </c>
      <c r="M1" t="s">
        <v>47</v>
      </c>
      <c r="N1" t="s">
        <v>48</v>
      </c>
      <c r="O1" t="s">
        <v>34</v>
      </c>
      <c r="P1" t="s">
        <v>35</v>
      </c>
      <c r="Q1" t="s">
        <v>36</v>
      </c>
      <c r="R1" t="s">
        <v>37</v>
      </c>
      <c r="S1" t="s">
        <v>49</v>
      </c>
      <c r="T1" t="s">
        <v>50</v>
      </c>
      <c r="U1" t="s">
        <v>51</v>
      </c>
    </row>
    <row r="2" spans="1:21" x14ac:dyDescent="0.3">
      <c r="A2">
        <v>2018</v>
      </c>
      <c r="B2">
        <v>712.80000000000007</v>
      </c>
      <c r="C2">
        <v>712.80000000000007</v>
      </c>
      <c r="D2">
        <v>712.80000000000007</v>
      </c>
      <c r="E2">
        <v>636</v>
      </c>
      <c r="F2">
        <v>636</v>
      </c>
      <c r="G2">
        <v>636</v>
      </c>
      <c r="H2">
        <v>1708.7975413371182</v>
      </c>
      <c r="I2">
        <v>-995.99754133711815</v>
      </c>
      <c r="J2">
        <v>-995.99754133711815</v>
      </c>
      <c r="K2">
        <v>-995.99754133711815</v>
      </c>
      <c r="L2">
        <v>-1072.7975413371182</v>
      </c>
      <c r="M2">
        <v>-1072.7975413371182</v>
      </c>
      <c r="N2">
        <v>-1072.7975413371182</v>
      </c>
      <c r="O2">
        <v>1</v>
      </c>
      <c r="P2">
        <v>-995.99754133711815</v>
      </c>
      <c r="Q2">
        <v>-995.99754133711815</v>
      </c>
      <c r="R2">
        <v>-995.99754133711815</v>
      </c>
      <c r="S2">
        <v>-1072.7975413371182</v>
      </c>
      <c r="T2">
        <v>-1072.7975413371182</v>
      </c>
      <c r="U2">
        <v>-1072.7975413371182</v>
      </c>
    </row>
    <row r="3" spans="1:21" x14ac:dyDescent="0.3">
      <c r="A3">
        <v>2019</v>
      </c>
      <c r="B3">
        <v>952.80000000000007</v>
      </c>
      <c r="C3">
        <v>993.6</v>
      </c>
      <c r="D3">
        <v>1346.4</v>
      </c>
      <c r="E3">
        <v>854.4</v>
      </c>
      <c r="F3">
        <v>888</v>
      </c>
      <c r="G3">
        <v>1200</v>
      </c>
      <c r="H3">
        <v>1708.7975413371182</v>
      </c>
      <c r="I3">
        <v>-755.99754133711815</v>
      </c>
      <c r="J3">
        <v>-715.1975413371182</v>
      </c>
      <c r="K3">
        <v>-362.39754133711813</v>
      </c>
      <c r="L3">
        <v>-854.39754133711824</v>
      </c>
      <c r="M3">
        <v>-820.79754133711822</v>
      </c>
      <c r="N3">
        <v>-508.79754133711822</v>
      </c>
      <c r="O3">
        <v>0.90909090909090906</v>
      </c>
      <c r="P3">
        <v>-687.27049212465283</v>
      </c>
      <c r="Q3">
        <v>-650.17958303374382</v>
      </c>
      <c r="R3">
        <v>-329.45231030647102</v>
      </c>
      <c r="S3">
        <v>-776.72503757919833</v>
      </c>
      <c r="T3">
        <v>-746.17958303374382</v>
      </c>
      <c r="U3">
        <v>-462.5432193973802</v>
      </c>
    </row>
    <row r="4" spans="1:21" x14ac:dyDescent="0.3">
      <c r="A4">
        <v>2020</v>
      </c>
      <c r="B4">
        <v>1296</v>
      </c>
      <c r="C4">
        <v>1368</v>
      </c>
      <c r="D4">
        <v>2565.6</v>
      </c>
      <c r="E4">
        <v>1156.8</v>
      </c>
      <c r="F4">
        <v>1221.6000000000001</v>
      </c>
      <c r="G4">
        <v>2299.2000000000003</v>
      </c>
      <c r="H4">
        <v>1708.7975413371182</v>
      </c>
      <c r="I4">
        <v>-412.79754133711822</v>
      </c>
      <c r="J4">
        <v>-340.79754133711822</v>
      </c>
      <c r="K4">
        <v>856.80245866288169</v>
      </c>
      <c r="L4">
        <v>-551.99754133711826</v>
      </c>
      <c r="M4">
        <v>-487.19754133711808</v>
      </c>
      <c r="N4">
        <v>590.40245866288205</v>
      </c>
      <c r="O4">
        <v>0.82644628099173545</v>
      </c>
      <c r="P4">
        <v>-341.15499284059354</v>
      </c>
      <c r="Q4">
        <v>-281.65086060918856</v>
      </c>
      <c r="R4">
        <v>708.10120550651368</v>
      </c>
      <c r="S4">
        <v>-456.19631515464312</v>
      </c>
      <c r="T4">
        <v>-402.64259614637854</v>
      </c>
      <c r="U4">
        <v>487.9359162503157</v>
      </c>
    </row>
    <row r="5" spans="1:21" x14ac:dyDescent="0.3">
      <c r="A5">
        <v>2021</v>
      </c>
      <c r="B5">
        <v>1754.4</v>
      </c>
      <c r="C5">
        <v>1936.8</v>
      </c>
      <c r="D5">
        <v>4980</v>
      </c>
      <c r="E5">
        <v>1572</v>
      </c>
      <c r="F5">
        <v>1740</v>
      </c>
      <c r="G5">
        <v>4473.6000000000004</v>
      </c>
      <c r="H5">
        <v>1708.7975413371182</v>
      </c>
      <c r="I5">
        <v>45.602458662881872</v>
      </c>
      <c r="J5">
        <v>228.00245866288174</v>
      </c>
      <c r="K5">
        <v>3271.2024586628818</v>
      </c>
      <c r="L5">
        <v>-136.79754133711822</v>
      </c>
      <c r="M5">
        <v>31.202458662881781</v>
      </c>
      <c r="N5">
        <v>2764.8024586628821</v>
      </c>
      <c r="O5">
        <v>0.75131480090157754</v>
      </c>
      <c r="P5">
        <v>34.261802150925512</v>
      </c>
      <c r="Q5">
        <v>171.30162183537317</v>
      </c>
      <c r="R5">
        <v>2457.7028239390538</v>
      </c>
      <c r="S5">
        <v>-102.7780175335223</v>
      </c>
      <c r="T5">
        <v>23.44286901794273</v>
      </c>
      <c r="U5">
        <v>2077.2370087624954</v>
      </c>
    </row>
    <row r="6" spans="1:21" x14ac:dyDescent="0.3">
      <c r="A6">
        <v>2022</v>
      </c>
      <c r="B6">
        <v>2395.2000000000003</v>
      </c>
      <c r="C6">
        <v>2733.6</v>
      </c>
      <c r="D6">
        <v>9664.8000000000011</v>
      </c>
      <c r="E6">
        <v>2143.1999999999998</v>
      </c>
      <c r="F6">
        <v>2452.8000000000002</v>
      </c>
      <c r="G6">
        <v>8692.7999999999993</v>
      </c>
      <c r="H6">
        <v>1708.7975413371182</v>
      </c>
      <c r="I6">
        <v>686.40245866288205</v>
      </c>
      <c r="J6">
        <v>1024.8024586628817</v>
      </c>
      <c r="K6">
        <v>7956.0024586628824</v>
      </c>
      <c r="L6">
        <v>434.4024586628816</v>
      </c>
      <c r="M6">
        <v>744.00245866288196</v>
      </c>
      <c r="N6">
        <v>6984.0024586628806</v>
      </c>
      <c r="O6">
        <v>0.68301345536507052</v>
      </c>
      <c r="P6">
        <v>468.82211506241504</v>
      </c>
      <c r="Q6">
        <v>699.95386835795466</v>
      </c>
      <c r="R6">
        <v>5434.0567301843321</v>
      </c>
      <c r="S6">
        <v>296.70272431041695</v>
      </c>
      <c r="T6">
        <v>508.16369009144307</v>
      </c>
      <c r="U6">
        <v>4770.1676515694826</v>
      </c>
    </row>
    <row r="7" spans="1:21" x14ac:dyDescent="0.3">
      <c r="A7">
        <v>2023</v>
      </c>
      <c r="B7">
        <v>3268.8</v>
      </c>
      <c r="C7">
        <v>3861.6</v>
      </c>
      <c r="D7">
        <v>18636</v>
      </c>
      <c r="E7">
        <v>2937.6</v>
      </c>
      <c r="F7">
        <v>3468</v>
      </c>
      <c r="G7">
        <v>16764</v>
      </c>
      <c r="H7">
        <v>1708.7975413371182</v>
      </c>
      <c r="I7">
        <v>1560.002458662882</v>
      </c>
      <c r="J7">
        <v>2152.8024586628817</v>
      </c>
      <c r="K7">
        <v>16927.202458662883</v>
      </c>
      <c r="L7">
        <v>1228.8024586628817</v>
      </c>
      <c r="M7">
        <v>1759.2024586628818</v>
      </c>
      <c r="N7">
        <v>15055.202458662881</v>
      </c>
      <c r="O7">
        <v>0.62092132305915493</v>
      </c>
      <c r="P7">
        <v>968.63879060849126</v>
      </c>
      <c r="Q7">
        <v>1336.7209509179581</v>
      </c>
      <c r="R7">
        <v>10510.460946323137</v>
      </c>
      <c r="S7">
        <v>762.98964841129907</v>
      </c>
      <c r="T7">
        <v>1092.326318161875</v>
      </c>
      <c r="U7">
        <v>9348.0962295563986</v>
      </c>
    </row>
    <row r="8" spans="1:21" x14ac:dyDescent="0.3">
      <c r="A8">
        <v>2024</v>
      </c>
      <c r="B8">
        <v>4473.6000000000004</v>
      </c>
      <c r="C8">
        <v>5467.2</v>
      </c>
      <c r="D8">
        <v>35109.600000000006</v>
      </c>
      <c r="E8">
        <v>4010.4</v>
      </c>
      <c r="F8">
        <v>4917.6000000000004</v>
      </c>
      <c r="G8">
        <v>31588.799999999999</v>
      </c>
      <c r="H8">
        <v>1708.7975413371182</v>
      </c>
      <c r="I8">
        <v>2764.8024586628821</v>
      </c>
      <c r="J8">
        <v>3758.4024586628816</v>
      </c>
      <c r="K8">
        <v>33400.802458662889</v>
      </c>
      <c r="L8">
        <v>2301.6024586628819</v>
      </c>
      <c r="M8">
        <v>3208.8024586628821</v>
      </c>
      <c r="N8">
        <v>29880.002458662882</v>
      </c>
      <c r="O8">
        <v>0.56447393005377722</v>
      </c>
      <c r="P8">
        <v>1560.6589096637831</v>
      </c>
      <c r="Q8">
        <v>2121.5202065652156</v>
      </c>
      <c r="R8">
        <v>18853.882230791307</v>
      </c>
      <c r="S8">
        <v>1299.1945852628733</v>
      </c>
      <c r="T8">
        <v>1811.2853346076602</v>
      </c>
      <c r="U8">
        <v>16866.482417857962</v>
      </c>
    </row>
    <row r="9" spans="1:21" x14ac:dyDescent="0.3">
      <c r="A9">
        <v>2025</v>
      </c>
      <c r="B9">
        <v>6115.2</v>
      </c>
      <c r="C9">
        <v>7728</v>
      </c>
      <c r="D9">
        <v>63098.400000000001</v>
      </c>
      <c r="E9">
        <v>5496</v>
      </c>
      <c r="F9">
        <v>6940.8</v>
      </c>
      <c r="G9">
        <v>56781.599999999999</v>
      </c>
      <c r="H9">
        <v>1708.7975413371182</v>
      </c>
      <c r="I9">
        <v>4406.4024586628821</v>
      </c>
      <c r="J9">
        <v>6019.2024586628813</v>
      </c>
      <c r="K9">
        <v>61389.602458662885</v>
      </c>
      <c r="L9">
        <v>3787.2024586628818</v>
      </c>
      <c r="M9">
        <v>5232.0024586628824</v>
      </c>
      <c r="N9">
        <v>55072.802458662882</v>
      </c>
      <c r="O9">
        <v>0.51315811823070645</v>
      </c>
      <c r="P9">
        <v>2261.181193854603</v>
      </c>
      <c r="Q9">
        <v>3088.8026069370858</v>
      </c>
      <c r="R9">
        <v>31502.572876618597</v>
      </c>
      <c r="S9">
        <v>1943.4336870461493</v>
      </c>
      <c r="T9">
        <v>2684.8445362658745</v>
      </c>
      <c r="U9">
        <v>28261.05567537887</v>
      </c>
    </row>
    <row r="10" spans="1:21" x14ac:dyDescent="0.3">
      <c r="A10">
        <v>2026</v>
      </c>
      <c r="B10">
        <v>8347.2000000000007</v>
      </c>
      <c r="C10">
        <v>10896</v>
      </c>
      <c r="D10">
        <v>103694.40000000001</v>
      </c>
      <c r="E10">
        <v>7502.4000000000005</v>
      </c>
      <c r="F10">
        <v>9792</v>
      </c>
      <c r="G10">
        <v>93314.400000000009</v>
      </c>
      <c r="H10">
        <v>1708.7975413371182</v>
      </c>
      <c r="I10">
        <v>6638.4024586628821</v>
      </c>
      <c r="J10">
        <v>9187.2024586628813</v>
      </c>
      <c r="K10">
        <v>101985.60245866289</v>
      </c>
      <c r="L10">
        <v>5793.6024586628828</v>
      </c>
      <c r="M10">
        <v>8083.2024586628813</v>
      </c>
      <c r="N10">
        <v>91605.602458662892</v>
      </c>
      <c r="O10">
        <v>0.46650738020973315</v>
      </c>
      <c r="P10">
        <v>3096.8637397686725</v>
      </c>
      <c r="Q10">
        <v>4285.8977504472396</v>
      </c>
      <c r="R10">
        <v>47577.036222102142</v>
      </c>
      <c r="S10">
        <v>2702.7583049674904</v>
      </c>
      <c r="T10">
        <v>3770.8736026956944</v>
      </c>
      <c r="U10">
        <v>42734.689615525116</v>
      </c>
    </row>
    <row r="11" spans="1:21" x14ac:dyDescent="0.3">
      <c r="A11">
        <v>2027</v>
      </c>
      <c r="B11">
        <v>11361.6</v>
      </c>
      <c r="C11">
        <v>15283.2</v>
      </c>
      <c r="D11">
        <v>147072</v>
      </c>
      <c r="E11">
        <v>10214.4</v>
      </c>
      <c r="F11">
        <v>13742.4</v>
      </c>
      <c r="G11">
        <v>132360</v>
      </c>
      <c r="H11">
        <v>1708.7975413371182</v>
      </c>
      <c r="I11">
        <v>9652.8024586628817</v>
      </c>
      <c r="J11">
        <v>13574.402458662882</v>
      </c>
      <c r="K11">
        <v>145363.20245866288</v>
      </c>
      <c r="L11">
        <v>8505.602458662881</v>
      </c>
      <c r="M11">
        <v>12033.602458662881</v>
      </c>
      <c r="N11">
        <v>130651.20245866288</v>
      </c>
      <c r="O11">
        <v>0.42409761837248466</v>
      </c>
      <c r="P11">
        <v>4093.7305333389922</v>
      </c>
      <c r="Q11">
        <v>5756.8717535485284</v>
      </c>
      <c r="R11">
        <v>61648.187961716234</v>
      </c>
      <c r="S11">
        <v>3607.2057455420777</v>
      </c>
      <c r="T11">
        <v>5103.4221431602036</v>
      </c>
      <c r="U11">
        <v>55408.863800220242</v>
      </c>
    </row>
    <row r="12" spans="1:21" x14ac:dyDescent="0.3">
      <c r="A12">
        <v>2028</v>
      </c>
      <c r="B12">
        <v>15403.2</v>
      </c>
      <c r="C12">
        <v>21256.799999999999</v>
      </c>
      <c r="D12">
        <v>173116.80000000002</v>
      </c>
      <c r="E12">
        <v>13848</v>
      </c>
      <c r="F12">
        <v>19123.2</v>
      </c>
      <c r="G12">
        <v>155798.39999999999</v>
      </c>
      <c r="H12">
        <v>1708.7975413371182</v>
      </c>
      <c r="I12">
        <v>13694.402458662882</v>
      </c>
      <c r="J12">
        <v>19548.002458662882</v>
      </c>
      <c r="K12">
        <v>171408.0024586629</v>
      </c>
      <c r="L12">
        <v>12139.202458662881</v>
      </c>
      <c r="M12">
        <v>17414.402458662884</v>
      </c>
      <c r="N12">
        <v>154089.60245866288</v>
      </c>
      <c r="O12">
        <v>0.38554328942953148</v>
      </c>
      <c r="P12">
        <v>5279.784970684751</v>
      </c>
      <c r="Q12">
        <v>7536.6011696894566</v>
      </c>
      <c r="R12">
        <v>66085.205102458116</v>
      </c>
      <c r="S12">
        <v>4680.1880469639436</v>
      </c>
      <c r="T12">
        <v>6714.0060073626091</v>
      </c>
      <c r="U12">
        <v>59408.21219880171</v>
      </c>
    </row>
    <row r="13" spans="1:21" x14ac:dyDescent="0.3">
      <c r="A13">
        <v>2029</v>
      </c>
      <c r="B13">
        <v>20721.600000000002</v>
      </c>
      <c r="C13">
        <v>29292</v>
      </c>
      <c r="D13">
        <v>178701.6</v>
      </c>
      <c r="E13">
        <v>18638.400000000001</v>
      </c>
      <c r="F13">
        <v>26349.600000000002</v>
      </c>
      <c r="G13">
        <v>160826.4</v>
      </c>
      <c r="H13">
        <v>1708.7975413371182</v>
      </c>
      <c r="I13">
        <v>19012.802458662885</v>
      </c>
      <c r="J13">
        <v>27583.202458662883</v>
      </c>
      <c r="K13">
        <v>176992.80245866289</v>
      </c>
      <c r="L13">
        <v>16929.602458662885</v>
      </c>
      <c r="M13">
        <v>24640.802458662885</v>
      </c>
      <c r="N13">
        <v>159117.60245866288</v>
      </c>
      <c r="O13">
        <v>0.3504938994813922</v>
      </c>
      <c r="P13">
        <v>6663.8712738061558</v>
      </c>
      <c r="Q13">
        <v>9667.7441899214791</v>
      </c>
      <c r="R13">
        <v>62034.897513876494</v>
      </c>
      <c r="S13">
        <v>5933.7223824065195</v>
      </c>
      <c r="T13">
        <v>8636.4509400874304</v>
      </c>
      <c r="U13">
        <v>55769.74896186671</v>
      </c>
    </row>
    <row r="14" spans="1:21" x14ac:dyDescent="0.3">
      <c r="A14">
        <v>2030</v>
      </c>
      <c r="B14">
        <v>27672</v>
      </c>
      <c r="C14">
        <v>39787.200000000004</v>
      </c>
      <c r="D14">
        <v>178956</v>
      </c>
      <c r="E14">
        <v>24897.600000000002</v>
      </c>
      <c r="F14">
        <v>35800.800000000003</v>
      </c>
      <c r="G14">
        <v>161047.20000000001</v>
      </c>
      <c r="H14">
        <v>1708.7975413371182</v>
      </c>
      <c r="I14">
        <v>25963.202458662883</v>
      </c>
      <c r="J14">
        <v>38078.402458662888</v>
      </c>
      <c r="K14">
        <v>177247.20245866288</v>
      </c>
      <c r="L14">
        <v>23188.802458662885</v>
      </c>
      <c r="M14">
        <v>34092.002458662886</v>
      </c>
      <c r="N14">
        <v>159338.40245866289</v>
      </c>
      <c r="O14">
        <v>0.31863081771035656</v>
      </c>
      <c r="P14">
        <v>8272.6764297832942</v>
      </c>
      <c r="Q14">
        <v>12132.952512507807</v>
      </c>
      <c r="R14">
        <v>56476.421056276879</v>
      </c>
      <c r="S14">
        <v>7388.6670891276817</v>
      </c>
      <c r="T14">
        <v>10862.762620787242</v>
      </c>
      <c r="U14">
        <v>50770.125468065649</v>
      </c>
    </row>
    <row r="15" spans="1:21" x14ac:dyDescent="0.3">
      <c r="A15">
        <v>2031</v>
      </c>
      <c r="B15">
        <v>36532.800000000003</v>
      </c>
      <c r="C15">
        <v>53068.800000000003</v>
      </c>
      <c r="D15">
        <v>178996.80000000002</v>
      </c>
      <c r="E15">
        <v>32877.600000000006</v>
      </c>
      <c r="F15">
        <v>47752.800000000003</v>
      </c>
      <c r="G15">
        <v>161088</v>
      </c>
      <c r="H15">
        <v>1708.7975413371182</v>
      </c>
      <c r="I15">
        <v>34824.002458662886</v>
      </c>
      <c r="J15">
        <v>51360.002458662886</v>
      </c>
      <c r="K15">
        <v>177288.0024586629</v>
      </c>
      <c r="L15">
        <v>31168.802458662889</v>
      </c>
      <c r="M15">
        <v>46044.002458662886</v>
      </c>
      <c r="N15">
        <v>159379.20245866288</v>
      </c>
      <c r="O15">
        <v>0.28966437973668779</v>
      </c>
      <c r="P15">
        <v>10087.273072137476</v>
      </c>
      <c r="Q15">
        <v>14877.163255463345</v>
      </c>
      <c r="R15">
        <v>51354.019266944968</v>
      </c>
      <c r="S15">
        <v>9028.4918313239359</v>
      </c>
      <c r="T15">
        <v>13337.307412783113</v>
      </c>
      <c r="U15">
        <v>46166.477823116569</v>
      </c>
    </row>
    <row r="16" spans="1:21" x14ac:dyDescent="0.3">
      <c r="A16">
        <v>2032</v>
      </c>
      <c r="B16">
        <v>47548.800000000003</v>
      </c>
      <c r="C16">
        <v>69064.800000000003</v>
      </c>
      <c r="D16">
        <v>179018.4</v>
      </c>
      <c r="E16">
        <v>42782.400000000001</v>
      </c>
      <c r="F16">
        <v>62143.200000000004</v>
      </c>
      <c r="G16">
        <v>161102.39999999999</v>
      </c>
      <c r="H16">
        <v>1708.7975413371182</v>
      </c>
      <c r="I16">
        <v>45840.002458662886</v>
      </c>
      <c r="J16">
        <v>67356.002458662886</v>
      </c>
      <c r="K16">
        <v>177309.60245866288</v>
      </c>
      <c r="L16">
        <v>41073.602458662885</v>
      </c>
      <c r="M16">
        <v>60434.402458662888</v>
      </c>
      <c r="N16">
        <v>159393.60245866288</v>
      </c>
      <c r="O16">
        <v>0.26333125430607973</v>
      </c>
      <c r="P16">
        <v>12071.105344833477</v>
      </c>
      <c r="Q16">
        <v>17736.940612483089</v>
      </c>
      <c r="R16">
        <v>46691.160015952053</v>
      </c>
      <c r="S16">
        <v>10815.963254308977</v>
      </c>
      <c r="T16">
        <v>15914.267002678127</v>
      </c>
      <c r="U16">
        <v>41973.317263804332</v>
      </c>
    </row>
    <row r="17" spans="1:21" x14ac:dyDescent="0.3">
      <c r="A17">
        <v>2033</v>
      </c>
      <c r="B17">
        <v>60789.599999999999</v>
      </c>
      <c r="C17">
        <v>87256.8</v>
      </c>
      <c r="D17">
        <v>179032.80000000002</v>
      </c>
      <c r="E17">
        <v>54698.400000000001</v>
      </c>
      <c r="F17">
        <v>78530.400000000009</v>
      </c>
      <c r="G17">
        <v>161116.80000000002</v>
      </c>
      <c r="H17">
        <v>1708.7975413371182</v>
      </c>
      <c r="I17">
        <v>59080.802458662882</v>
      </c>
      <c r="J17">
        <v>85548.002458662886</v>
      </c>
      <c r="K17">
        <v>177324.0024586629</v>
      </c>
      <c r="L17">
        <v>52989.602458662885</v>
      </c>
      <c r="M17">
        <v>76821.602458662892</v>
      </c>
      <c r="N17">
        <v>159408.0024586629</v>
      </c>
      <c r="O17">
        <v>0.23939204936916339</v>
      </c>
      <c r="P17">
        <v>14143.474378954015</v>
      </c>
      <c r="Q17">
        <v>20479.511628017535</v>
      </c>
      <c r="R17">
        <v>42449.956350921879</v>
      </c>
      <c r="S17">
        <v>12685.289527836567</v>
      </c>
      <c r="T17">
        <v>18390.480848402472</v>
      </c>
      <c r="U17">
        <v>38161.008394423945</v>
      </c>
    </row>
    <row r="18" spans="1:21" x14ac:dyDescent="0.3">
      <c r="A18">
        <v>2034</v>
      </c>
      <c r="B18">
        <v>76015.199999999997</v>
      </c>
      <c r="C18">
        <v>106454.40000000001</v>
      </c>
      <c r="D18">
        <v>179040</v>
      </c>
      <c r="E18">
        <v>68402.399999999994</v>
      </c>
      <c r="F18">
        <v>95805.6</v>
      </c>
      <c r="G18">
        <v>161124</v>
      </c>
      <c r="H18">
        <v>1708.7975413371182</v>
      </c>
      <c r="I18">
        <v>74306.40245866288</v>
      </c>
      <c r="J18">
        <v>104745.60245866289</v>
      </c>
      <c r="K18">
        <v>177331.20245866288</v>
      </c>
      <c r="L18">
        <v>66693.602458662877</v>
      </c>
      <c r="M18">
        <v>94096.802458662889</v>
      </c>
      <c r="N18">
        <v>159415.20245866288</v>
      </c>
      <c r="O18">
        <v>0.21762913579014853</v>
      </c>
      <c r="P18">
        <v>16171.23815075377</v>
      </c>
      <c r="Q18">
        <v>22795.694940897261</v>
      </c>
      <c r="R18">
        <v>38592.436339706663</v>
      </c>
      <c r="S18">
        <v>14514.471065810527</v>
      </c>
      <c r="T18">
        <v>20478.20579969513</v>
      </c>
      <c r="U18">
        <v>34693.392742890363</v>
      </c>
    </row>
    <row r="19" spans="1:21" x14ac:dyDescent="0.3">
      <c r="A19">
        <v>2035</v>
      </c>
      <c r="B19">
        <v>92587.199999999997</v>
      </c>
      <c r="C19">
        <v>124963.2</v>
      </c>
      <c r="D19">
        <v>179047.2</v>
      </c>
      <c r="E19">
        <v>83325.600000000006</v>
      </c>
      <c r="F19">
        <v>112449.60000000001</v>
      </c>
      <c r="G19">
        <v>161131.20000000001</v>
      </c>
      <c r="H19">
        <v>1708.7975413371182</v>
      </c>
      <c r="I19">
        <v>90878.40245866288</v>
      </c>
      <c r="J19">
        <v>123254.40245866288</v>
      </c>
      <c r="K19">
        <v>177338.40245866289</v>
      </c>
      <c r="L19">
        <v>81616.802458662889</v>
      </c>
      <c r="M19">
        <v>110740.80245866289</v>
      </c>
      <c r="N19">
        <v>159422.40245866289</v>
      </c>
      <c r="O19">
        <v>0.19784466890013502</v>
      </c>
      <c r="P19">
        <v>17979.807444607373</v>
      </c>
      <c r="Q19">
        <v>24385.226444918146</v>
      </c>
      <c r="R19">
        <v>35085.457517713054</v>
      </c>
      <c r="S19">
        <v>16147.449259121886</v>
      </c>
      <c r="T19">
        <v>21909.477396169419</v>
      </c>
      <c r="U19">
        <v>31540.872429698233</v>
      </c>
    </row>
    <row r="20" spans="1:21" x14ac:dyDescent="0.3">
      <c r="A20">
        <v>2036</v>
      </c>
      <c r="B20">
        <v>109533.6</v>
      </c>
      <c r="C20">
        <v>141148.79999999999</v>
      </c>
      <c r="D20">
        <v>179047.2</v>
      </c>
      <c r="E20">
        <v>98575.2</v>
      </c>
      <c r="F20">
        <v>127022.40000000001</v>
      </c>
      <c r="G20">
        <v>161131.20000000001</v>
      </c>
      <c r="H20">
        <v>1708.7975413371182</v>
      </c>
      <c r="I20">
        <v>107824.80245866289</v>
      </c>
      <c r="J20">
        <v>139440.00245866287</v>
      </c>
      <c r="K20">
        <v>177338.40245866289</v>
      </c>
      <c r="L20">
        <v>96866.40245866288</v>
      </c>
      <c r="M20">
        <v>125313.60245866289</v>
      </c>
      <c r="N20">
        <v>159422.40245866289</v>
      </c>
      <c r="O20">
        <v>0.17985878990921364</v>
      </c>
      <c r="P20">
        <v>19393.238492415112</v>
      </c>
      <c r="Q20">
        <v>25079.510107152877</v>
      </c>
      <c r="R20">
        <v>31895.870470648224</v>
      </c>
      <c r="S20">
        <v>17422.273929073981</v>
      </c>
      <c r="T20">
        <v>22538.752897379367</v>
      </c>
      <c r="U20">
        <v>28673.520390634752</v>
      </c>
    </row>
    <row r="21" spans="1:21" x14ac:dyDescent="0.3">
      <c r="A21">
        <v>2037</v>
      </c>
      <c r="B21">
        <v>125647.2</v>
      </c>
      <c r="C21">
        <v>153960</v>
      </c>
      <c r="D21">
        <v>179047.2</v>
      </c>
      <c r="E21">
        <v>113076</v>
      </c>
      <c r="F21">
        <v>138564</v>
      </c>
      <c r="G21">
        <v>161131.20000000001</v>
      </c>
      <c r="H21">
        <v>1708.7975413371182</v>
      </c>
      <c r="I21">
        <v>123938.40245866288</v>
      </c>
      <c r="J21">
        <v>152251.20245866288</v>
      </c>
      <c r="K21">
        <v>177338.40245866289</v>
      </c>
      <c r="L21">
        <v>111367.20245866288</v>
      </c>
      <c r="M21">
        <v>136855.20245866288</v>
      </c>
      <c r="N21">
        <v>159422.40245866289</v>
      </c>
      <c r="O21">
        <v>0.16350799082655781</v>
      </c>
      <c r="P21">
        <v>20264.919172269281</v>
      </c>
      <c r="Q21">
        <v>24894.288214943448</v>
      </c>
      <c r="R21">
        <v>28996.245882407471</v>
      </c>
      <c r="S21">
        <v>18209.427517990458</v>
      </c>
      <c r="T21">
        <v>22376.919188177762</v>
      </c>
      <c r="U21">
        <v>26066.836718758859</v>
      </c>
    </row>
    <row r="22" spans="1:21" x14ac:dyDescent="0.3">
      <c r="A22">
        <v>2038</v>
      </c>
      <c r="B22">
        <v>139852.79999999999</v>
      </c>
      <c r="C22">
        <v>163214.39999999999</v>
      </c>
      <c r="D22">
        <v>179047.2</v>
      </c>
      <c r="E22">
        <v>125865.60000000001</v>
      </c>
      <c r="F22">
        <v>146882.40000000002</v>
      </c>
      <c r="G22">
        <v>161131.20000000001</v>
      </c>
      <c r="H22">
        <v>1708.7975413371182</v>
      </c>
      <c r="I22">
        <v>138144.00245866287</v>
      </c>
      <c r="J22">
        <v>161505.60245866288</v>
      </c>
      <c r="K22">
        <v>177338.40245866289</v>
      </c>
      <c r="L22">
        <v>124156.80245866289</v>
      </c>
      <c r="M22">
        <v>145173.60245866291</v>
      </c>
      <c r="N22">
        <v>159422.40245866289</v>
      </c>
      <c r="O22">
        <v>0.14864362802414349</v>
      </c>
      <c r="P22">
        <v>20534.225715231849</v>
      </c>
      <c r="Q22">
        <v>24006.778695680678</v>
      </c>
      <c r="R22">
        <v>26360.223529461342</v>
      </c>
      <c r="S22">
        <v>18455.11756133255</v>
      </c>
      <c r="T22">
        <v>21579.130962790372</v>
      </c>
      <c r="U22">
        <v>23697.124289780786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H35" sqref="H35"/>
    </sheetView>
  </sheetViews>
  <sheetFormatPr defaultRowHeight="15" x14ac:dyDescent="0.25"/>
  <sheetData>
    <row r="1" spans="1:21" x14ac:dyDescent="0.3">
      <c r="A1" t="s">
        <v>24</v>
      </c>
      <c r="B1" t="s">
        <v>28</v>
      </c>
      <c r="C1" t="s">
        <v>26</v>
      </c>
      <c r="D1" t="s">
        <v>29</v>
      </c>
      <c r="E1" t="s">
        <v>44</v>
      </c>
      <c r="F1" t="s">
        <v>42</v>
      </c>
      <c r="G1" t="s">
        <v>45</v>
      </c>
      <c r="H1" t="s">
        <v>30</v>
      </c>
      <c r="I1" t="s">
        <v>31</v>
      </c>
      <c r="J1" t="s">
        <v>32</v>
      </c>
      <c r="K1" t="s">
        <v>33</v>
      </c>
      <c r="L1" t="s">
        <v>46</v>
      </c>
      <c r="M1" t="s">
        <v>47</v>
      </c>
      <c r="N1" t="s">
        <v>48</v>
      </c>
      <c r="O1" t="s">
        <v>34</v>
      </c>
      <c r="P1" t="s">
        <v>35</v>
      </c>
      <c r="Q1" t="s">
        <v>36</v>
      </c>
      <c r="R1" t="s">
        <v>37</v>
      </c>
      <c r="S1" t="s">
        <v>49</v>
      </c>
      <c r="T1" t="s">
        <v>50</v>
      </c>
      <c r="U1" t="s">
        <v>51</v>
      </c>
    </row>
    <row r="2" spans="1:21" x14ac:dyDescent="0.3">
      <c r="A2">
        <v>2018</v>
      </c>
      <c r="B2">
        <v>998.4</v>
      </c>
      <c r="C2">
        <v>998.4</v>
      </c>
      <c r="D2">
        <v>998.4</v>
      </c>
      <c r="E2">
        <v>888</v>
      </c>
      <c r="F2">
        <v>888</v>
      </c>
      <c r="G2">
        <v>888</v>
      </c>
      <c r="H2">
        <v>2920.9008073992691</v>
      </c>
      <c r="I2">
        <v>-1922.500807399269</v>
      </c>
      <c r="J2">
        <v>-1922.500807399269</v>
      </c>
      <c r="K2">
        <v>-1922.500807399269</v>
      </c>
      <c r="L2">
        <v>-2032.9008073992691</v>
      </c>
      <c r="M2">
        <v>-2032.9008073992691</v>
      </c>
      <c r="N2">
        <v>-2032.9008073992691</v>
      </c>
      <c r="O2">
        <v>1</v>
      </c>
      <c r="P2">
        <v>-1922.500807399269</v>
      </c>
      <c r="Q2">
        <v>-1922.500807399269</v>
      </c>
      <c r="R2">
        <v>-1922.500807399269</v>
      </c>
      <c r="S2">
        <v>-2032.9008073992691</v>
      </c>
      <c r="T2">
        <v>-2032.9008073992691</v>
      </c>
      <c r="U2">
        <v>-2032.9008073992691</v>
      </c>
    </row>
    <row r="3" spans="1:21" x14ac:dyDescent="0.3">
      <c r="A3">
        <v>2019</v>
      </c>
      <c r="B3">
        <v>1334.3999999999999</v>
      </c>
      <c r="C3">
        <v>1396.8</v>
      </c>
      <c r="D3">
        <v>1891.2</v>
      </c>
      <c r="E3">
        <v>1195.2</v>
      </c>
      <c r="F3">
        <v>1248</v>
      </c>
      <c r="G3">
        <v>1680</v>
      </c>
      <c r="H3">
        <v>2920.9008073992691</v>
      </c>
      <c r="I3">
        <v>-1586.5008073992692</v>
      </c>
      <c r="J3">
        <v>-1524.1008073992691</v>
      </c>
      <c r="K3">
        <v>-1029.700807399269</v>
      </c>
      <c r="L3">
        <v>-1725.700807399269</v>
      </c>
      <c r="M3">
        <v>-1672.9008073992691</v>
      </c>
      <c r="N3">
        <v>-1240.9008073992691</v>
      </c>
      <c r="O3">
        <v>0.90909090909090906</v>
      </c>
      <c r="P3">
        <v>-1442.2734612720628</v>
      </c>
      <c r="Q3">
        <v>-1385.5461885447901</v>
      </c>
      <c r="R3">
        <v>-936.09164309024459</v>
      </c>
      <c r="S3">
        <v>-1568.8189158175173</v>
      </c>
      <c r="T3">
        <v>-1520.8189158175173</v>
      </c>
      <c r="U3">
        <v>-1128.0916430902446</v>
      </c>
    </row>
    <row r="4" spans="1:21" x14ac:dyDescent="0.3">
      <c r="A4">
        <v>2020</v>
      </c>
      <c r="B4">
        <v>1824</v>
      </c>
      <c r="C4">
        <v>1920</v>
      </c>
      <c r="D4">
        <v>3604.7999999999997</v>
      </c>
      <c r="E4">
        <v>1622.3999999999999</v>
      </c>
      <c r="F4">
        <v>1708.8</v>
      </c>
      <c r="G4">
        <v>3225.6</v>
      </c>
      <c r="H4">
        <v>2920.9008073992691</v>
      </c>
      <c r="I4">
        <v>-1096.9008073992691</v>
      </c>
      <c r="J4">
        <v>-1000.9008073992691</v>
      </c>
      <c r="K4">
        <v>683.89919260073066</v>
      </c>
      <c r="L4">
        <v>-1298.5008073992692</v>
      </c>
      <c r="M4">
        <v>-1212.1008073992691</v>
      </c>
      <c r="N4">
        <v>304.69919260073084</v>
      </c>
      <c r="O4">
        <v>0.82644628099173545</v>
      </c>
      <c r="P4">
        <v>-906.5295928919578</v>
      </c>
      <c r="Q4">
        <v>-827.1907499167512</v>
      </c>
      <c r="R4">
        <v>565.20594429812445</v>
      </c>
      <c r="S4">
        <v>-1073.1411631398919</v>
      </c>
      <c r="T4">
        <v>-1001.7362044622058</v>
      </c>
      <c r="U4">
        <v>251.8175145460585</v>
      </c>
    </row>
    <row r="5" spans="1:21" x14ac:dyDescent="0.3">
      <c r="A5">
        <v>2021</v>
      </c>
      <c r="B5">
        <v>2467.1999999999998</v>
      </c>
      <c r="C5">
        <v>2726.4</v>
      </c>
      <c r="D5">
        <v>7008</v>
      </c>
      <c r="E5">
        <v>2208</v>
      </c>
      <c r="F5">
        <v>2448</v>
      </c>
      <c r="G5">
        <v>6292.8</v>
      </c>
      <c r="H5">
        <v>2920.9008073992691</v>
      </c>
      <c r="I5">
        <v>-453.70080739926925</v>
      </c>
      <c r="J5">
        <v>-194.50080739926898</v>
      </c>
      <c r="K5">
        <v>4087.0991926007309</v>
      </c>
      <c r="L5">
        <v>-712.90080739926907</v>
      </c>
      <c r="M5">
        <v>-472.90080739926907</v>
      </c>
      <c r="N5">
        <v>3371.8991926007311</v>
      </c>
      <c r="O5">
        <v>0.75131480090157754</v>
      </c>
      <c r="P5">
        <v>-340.87213178006698</v>
      </c>
      <c r="Q5">
        <v>-146.13133538637786</v>
      </c>
      <c r="R5">
        <v>3070.6981161538165</v>
      </c>
      <c r="S5">
        <v>-535.61292817375568</v>
      </c>
      <c r="T5">
        <v>-355.29737595737708</v>
      </c>
      <c r="U5">
        <v>2533.3577705490084</v>
      </c>
    </row>
    <row r="6" spans="1:21" x14ac:dyDescent="0.3">
      <c r="A6">
        <v>2022</v>
      </c>
      <c r="B6">
        <v>3369.6</v>
      </c>
      <c r="C6">
        <v>3844.7999999999997</v>
      </c>
      <c r="D6">
        <v>13598.4</v>
      </c>
      <c r="E6">
        <v>3009.6</v>
      </c>
      <c r="F6">
        <v>3446.4</v>
      </c>
      <c r="G6">
        <v>12230.4</v>
      </c>
      <c r="H6">
        <v>2920.9008073992691</v>
      </c>
      <c r="I6">
        <v>448.69919260073084</v>
      </c>
      <c r="J6">
        <v>923.89919260073066</v>
      </c>
      <c r="K6">
        <v>10677.499192600731</v>
      </c>
      <c r="L6">
        <v>88.699192600730839</v>
      </c>
      <c r="M6">
        <v>525.49919260073102</v>
      </c>
      <c r="N6">
        <v>9309.4991926007315</v>
      </c>
      <c r="O6">
        <v>0.68301345536507052</v>
      </c>
      <c r="P6">
        <v>306.46758595774247</v>
      </c>
      <c r="Q6">
        <v>631.03557994722382</v>
      </c>
      <c r="R6">
        <v>7292.8756181959761</v>
      </c>
      <c r="S6">
        <v>60.582742026317064</v>
      </c>
      <c r="T6">
        <v>358.92301932978</v>
      </c>
      <c r="U6">
        <v>6358.5132112565598</v>
      </c>
    </row>
    <row r="7" spans="1:21" x14ac:dyDescent="0.3">
      <c r="A7">
        <v>2023</v>
      </c>
      <c r="B7">
        <v>4598.3999999999996</v>
      </c>
      <c r="C7">
        <v>5428.8</v>
      </c>
      <c r="D7">
        <v>26232</v>
      </c>
      <c r="E7">
        <v>4132.7999999999993</v>
      </c>
      <c r="F7">
        <v>4872</v>
      </c>
      <c r="G7">
        <v>23592</v>
      </c>
      <c r="H7">
        <v>2920.9008073992691</v>
      </c>
      <c r="I7">
        <v>1677.4991926007306</v>
      </c>
      <c r="J7">
        <v>2507.8991926007311</v>
      </c>
      <c r="K7">
        <v>23311.09919260073</v>
      </c>
      <c r="L7">
        <v>1211.8991926007302</v>
      </c>
      <c r="M7">
        <v>1951.0991926007309</v>
      </c>
      <c r="N7">
        <v>20671.09919260073</v>
      </c>
      <c r="O7">
        <v>0.62092132305915493</v>
      </c>
      <c r="P7">
        <v>1041.5950181003097</v>
      </c>
      <c r="Q7">
        <v>1557.2080847686323</v>
      </c>
      <c r="R7">
        <v>14474.358552632844</v>
      </c>
      <c r="S7">
        <v>752.49405008396707</v>
      </c>
      <c r="T7">
        <v>1211.4790920892947</v>
      </c>
      <c r="U7">
        <v>12835.126259756675</v>
      </c>
    </row>
    <row r="8" spans="1:21" x14ac:dyDescent="0.3">
      <c r="A8">
        <v>2024</v>
      </c>
      <c r="B8">
        <v>6292.8</v>
      </c>
      <c r="C8">
        <v>7689.5999999999995</v>
      </c>
      <c r="D8">
        <v>49420.799999999996</v>
      </c>
      <c r="E8">
        <v>5635.2</v>
      </c>
      <c r="F8">
        <v>6916.8</v>
      </c>
      <c r="G8">
        <v>44462.400000000001</v>
      </c>
      <c r="H8">
        <v>2920.9008073992691</v>
      </c>
      <c r="I8">
        <v>3371.8991926007311</v>
      </c>
      <c r="J8">
        <v>4768.6991926007304</v>
      </c>
      <c r="K8">
        <v>46499.899192600729</v>
      </c>
      <c r="L8">
        <v>2714.2991926007307</v>
      </c>
      <c r="M8">
        <v>3995.8991926007311</v>
      </c>
      <c r="N8">
        <v>41541.499192600735</v>
      </c>
      <c r="O8">
        <v>0.56447393005377722</v>
      </c>
      <c r="P8">
        <v>1903.3491889924931</v>
      </c>
      <c r="Q8">
        <v>2691.8063744916085</v>
      </c>
      <c r="R8">
        <v>26247.980844351794</v>
      </c>
      <c r="S8">
        <v>1532.1511325891288</v>
      </c>
      <c r="T8">
        <v>2255.5809213460498</v>
      </c>
      <c r="U8">
        <v>23449.093309573149</v>
      </c>
    </row>
    <row r="9" spans="1:21" x14ac:dyDescent="0.3">
      <c r="A9">
        <v>2025</v>
      </c>
      <c r="B9">
        <v>8601.5999999999985</v>
      </c>
      <c r="C9">
        <v>10872</v>
      </c>
      <c r="D9">
        <v>88819.199999999997</v>
      </c>
      <c r="E9">
        <v>7728</v>
      </c>
      <c r="F9">
        <v>9758.4</v>
      </c>
      <c r="G9">
        <v>79924.800000000003</v>
      </c>
      <c r="H9">
        <v>2920.9008073992691</v>
      </c>
      <c r="I9">
        <v>5680.6991926007295</v>
      </c>
      <c r="J9">
        <v>7951.0991926007309</v>
      </c>
      <c r="K9">
        <v>85898.299192600723</v>
      </c>
      <c r="L9">
        <v>4807.0991926007309</v>
      </c>
      <c r="M9">
        <v>6837.4991926007306</v>
      </c>
      <c r="N9">
        <v>77003.899192600729</v>
      </c>
      <c r="O9">
        <v>0.51315811823070645</v>
      </c>
      <c r="P9">
        <v>2915.096907909684</v>
      </c>
      <c r="Q9">
        <v>4080.1710995406806</v>
      </c>
      <c r="R9">
        <v>44079.409572893201</v>
      </c>
      <c r="S9">
        <v>2466.8019758233395</v>
      </c>
      <c r="T9">
        <v>3508.7182190789654</v>
      </c>
      <c r="U9">
        <v>39515.176006102003</v>
      </c>
    </row>
    <row r="10" spans="1:21" x14ac:dyDescent="0.3">
      <c r="A10">
        <v>2026</v>
      </c>
      <c r="B10">
        <v>11745.6</v>
      </c>
      <c r="C10">
        <v>15336</v>
      </c>
      <c r="D10">
        <v>145963.20000000001</v>
      </c>
      <c r="E10">
        <v>10555.199999999999</v>
      </c>
      <c r="F10">
        <v>13776</v>
      </c>
      <c r="G10">
        <v>131347.20000000001</v>
      </c>
      <c r="H10">
        <v>2920.9008073992691</v>
      </c>
      <c r="I10">
        <v>8824.6991926007322</v>
      </c>
      <c r="J10">
        <v>12415.09919260073</v>
      </c>
      <c r="K10">
        <v>143042.29919260074</v>
      </c>
      <c r="L10">
        <v>7634.2991926007298</v>
      </c>
      <c r="M10">
        <v>10855.09919260073</v>
      </c>
      <c r="N10">
        <v>128426.29919260074</v>
      </c>
      <c r="O10">
        <v>0.46650738020973315</v>
      </c>
      <c r="P10">
        <v>4116.7873014791148</v>
      </c>
      <c r="Q10">
        <v>5791.7353993841398</v>
      </c>
      <c r="R10">
        <v>66730.288255516993</v>
      </c>
      <c r="S10">
        <v>3561.4569160774477</v>
      </c>
      <c r="T10">
        <v>5063.9838862569559</v>
      </c>
      <c r="U10">
        <v>59911.816386371538</v>
      </c>
    </row>
    <row r="11" spans="1:21" x14ac:dyDescent="0.3">
      <c r="A11">
        <v>2027</v>
      </c>
      <c r="B11">
        <v>15988.8</v>
      </c>
      <c r="C11">
        <v>21513.599999999999</v>
      </c>
      <c r="D11">
        <v>207024</v>
      </c>
      <c r="E11">
        <v>14371.199999999999</v>
      </c>
      <c r="F11">
        <v>19339.199999999997</v>
      </c>
      <c r="G11">
        <v>186312</v>
      </c>
      <c r="H11">
        <v>2920.9008073992691</v>
      </c>
      <c r="I11">
        <v>13067.899192600729</v>
      </c>
      <c r="J11">
        <v>18592.699192600729</v>
      </c>
      <c r="K11">
        <v>204103.09919260073</v>
      </c>
      <c r="L11">
        <v>11450.299192600731</v>
      </c>
      <c r="M11">
        <v>16418.299192600727</v>
      </c>
      <c r="N11">
        <v>183391.09919260073</v>
      </c>
      <c r="O11">
        <v>0.42409761837248466</v>
      </c>
      <c r="P11">
        <v>5542.0649247136844</v>
      </c>
      <c r="Q11">
        <v>7885.1194466979878</v>
      </c>
      <c r="R11">
        <v>86559.638270024967</v>
      </c>
      <c r="S11">
        <v>4856.0446172343536</v>
      </c>
      <c r="T11">
        <v>6962.9615853088562</v>
      </c>
      <c r="U11">
        <v>77775.728398294057</v>
      </c>
    </row>
    <row r="12" spans="1:21" x14ac:dyDescent="0.3">
      <c r="A12">
        <v>2028</v>
      </c>
      <c r="B12">
        <v>21681.599999999999</v>
      </c>
      <c r="C12">
        <v>29918.399999999998</v>
      </c>
      <c r="D12">
        <v>243686.39999999999</v>
      </c>
      <c r="E12">
        <v>19488</v>
      </c>
      <c r="F12">
        <v>26913.599999999999</v>
      </c>
      <c r="G12">
        <v>219307.19999999998</v>
      </c>
      <c r="H12">
        <v>2920.9008073992691</v>
      </c>
      <c r="I12">
        <v>18760.699192600729</v>
      </c>
      <c r="J12">
        <v>26997.499192600728</v>
      </c>
      <c r="K12">
        <v>240765.49919260072</v>
      </c>
      <c r="L12">
        <v>16567.09919260073</v>
      </c>
      <c r="M12">
        <v>23992.699192600729</v>
      </c>
      <c r="N12">
        <v>216386.29919260071</v>
      </c>
      <c r="O12">
        <v>0.38554328942953148</v>
      </c>
      <c r="P12">
        <v>7233.0616787132403</v>
      </c>
      <c r="Q12">
        <v>10408.704645086405</v>
      </c>
      <c r="R12">
        <v>92825.522539858488</v>
      </c>
      <c r="S12">
        <v>6387.3339190206207</v>
      </c>
      <c r="T12">
        <v>9250.2241690085484</v>
      </c>
      <c r="U12">
        <v>83426.285578198047</v>
      </c>
    </row>
    <row r="13" spans="1:21" x14ac:dyDescent="0.3">
      <c r="A13">
        <v>2029</v>
      </c>
      <c r="B13">
        <v>29164.799999999999</v>
      </c>
      <c r="C13">
        <v>41232</v>
      </c>
      <c r="D13">
        <v>251548.79999999999</v>
      </c>
      <c r="E13">
        <v>26227.200000000001</v>
      </c>
      <c r="F13">
        <v>37084.800000000003</v>
      </c>
      <c r="G13">
        <v>226387.19999999998</v>
      </c>
      <c r="H13">
        <v>2920.9008073992691</v>
      </c>
      <c r="I13">
        <v>26243.899192600729</v>
      </c>
      <c r="J13">
        <v>38311.099192600734</v>
      </c>
      <c r="K13">
        <v>248627.89919260071</v>
      </c>
      <c r="L13">
        <v>23306.299192600731</v>
      </c>
      <c r="M13">
        <v>34163.899192600737</v>
      </c>
      <c r="N13">
        <v>223466.29919260071</v>
      </c>
      <c r="O13">
        <v>0.3504938994813922</v>
      </c>
      <c r="P13">
        <v>9198.3265656111907</v>
      </c>
      <c r="Q13">
        <v>13427.806549433048</v>
      </c>
      <c r="R13">
        <v>87142.561907881114</v>
      </c>
      <c r="S13">
        <v>8168.7156864946528</v>
      </c>
      <c r="T13">
        <v>11974.238249503818</v>
      </c>
      <c r="U13">
        <v>78323.574606690105</v>
      </c>
    </row>
    <row r="14" spans="1:21" x14ac:dyDescent="0.3">
      <c r="A14">
        <v>2030</v>
      </c>
      <c r="B14">
        <v>38952</v>
      </c>
      <c r="C14">
        <v>56001.599999999999</v>
      </c>
      <c r="D14">
        <v>251904</v>
      </c>
      <c r="E14">
        <v>35044.800000000003</v>
      </c>
      <c r="F14">
        <v>50390.400000000001</v>
      </c>
      <c r="G14">
        <v>226689.6</v>
      </c>
      <c r="H14">
        <v>2920.9008073992691</v>
      </c>
      <c r="I14">
        <v>36031.099192600734</v>
      </c>
      <c r="J14">
        <v>53080.699192600732</v>
      </c>
      <c r="K14">
        <v>248983.09919260073</v>
      </c>
      <c r="L14">
        <v>32123.899192600733</v>
      </c>
      <c r="M14">
        <v>47469.499192600735</v>
      </c>
      <c r="N14">
        <v>223768.69919260073</v>
      </c>
      <c r="O14">
        <v>0.31863081771035656</v>
      </c>
      <c r="P14">
        <v>11480.618598741339</v>
      </c>
      <c r="Q14">
        <v>16913.146588375836</v>
      </c>
      <c r="R14">
        <v>79333.688491797191</v>
      </c>
      <c r="S14">
        <v>10235.664267783435</v>
      </c>
      <c r="T14">
        <v>15125.245344039482</v>
      </c>
      <c r="U14">
        <v>71299.603601721174</v>
      </c>
    </row>
    <row r="15" spans="1:21" x14ac:dyDescent="0.3">
      <c r="A15">
        <v>2031</v>
      </c>
      <c r="B15">
        <v>51422.400000000001</v>
      </c>
      <c r="C15">
        <v>74702.399999999994</v>
      </c>
      <c r="D15">
        <v>251966.4</v>
      </c>
      <c r="E15">
        <v>46276.799999999996</v>
      </c>
      <c r="F15">
        <v>67214.399999999994</v>
      </c>
      <c r="G15">
        <v>226752</v>
      </c>
      <c r="H15">
        <v>2920.9008073992691</v>
      </c>
      <c r="I15">
        <v>48501.499192600735</v>
      </c>
      <c r="J15">
        <v>71781.499192600721</v>
      </c>
      <c r="K15">
        <v>249045.49919260072</v>
      </c>
      <c r="L15">
        <v>43355.899192600729</v>
      </c>
      <c r="M15">
        <v>64293.499192600728</v>
      </c>
      <c r="N15">
        <v>223831.09919260073</v>
      </c>
      <c r="O15">
        <v>0.28966437973668779</v>
      </c>
      <c r="P15">
        <v>14049.156679924155</v>
      </c>
      <c r="Q15">
        <v>20792.543440194244</v>
      </c>
      <c r="R15">
        <v>72139.610049838462</v>
      </c>
      <c r="S15">
        <v>12558.659647551054</v>
      </c>
      <c r="T15">
        <v>18623.536564725928</v>
      </c>
      <c r="U15">
        <v>64835.896513405729</v>
      </c>
    </row>
    <row r="16" spans="1:21" x14ac:dyDescent="0.3">
      <c r="A16">
        <v>2032</v>
      </c>
      <c r="B16">
        <v>66926.399999999994</v>
      </c>
      <c r="C16">
        <v>97214.399999999994</v>
      </c>
      <c r="D16">
        <v>251995.19999999998</v>
      </c>
      <c r="E16">
        <v>60211.199999999997</v>
      </c>
      <c r="F16">
        <v>87465.599999999991</v>
      </c>
      <c r="G16">
        <v>226771.19999999998</v>
      </c>
      <c r="H16">
        <v>2920.9008073992691</v>
      </c>
      <c r="I16">
        <v>64005.499192600728</v>
      </c>
      <c r="J16">
        <v>94293.499192600721</v>
      </c>
      <c r="K16">
        <v>249074.29919260071</v>
      </c>
      <c r="L16">
        <v>57290.299192600731</v>
      </c>
      <c r="M16">
        <v>84544.699192600718</v>
      </c>
      <c r="N16">
        <v>223850.29919260071</v>
      </c>
      <c r="O16">
        <v>0.26333125430607973</v>
      </c>
      <c r="P16">
        <v>16854.648384874323</v>
      </c>
      <c r="Q16">
        <v>24830.425415296864</v>
      </c>
      <c r="R16">
        <v>65589.047621795326</v>
      </c>
      <c r="S16">
        <v>15086.326345958138</v>
      </c>
      <c r="T16">
        <v>22263.261683317753</v>
      </c>
      <c r="U16">
        <v>58946.780063178769</v>
      </c>
    </row>
    <row r="17" spans="1:21" x14ac:dyDescent="0.3">
      <c r="A17">
        <v>2033</v>
      </c>
      <c r="B17">
        <v>85564.800000000003</v>
      </c>
      <c r="C17">
        <v>122822.39999999999</v>
      </c>
      <c r="D17">
        <v>252014.4</v>
      </c>
      <c r="E17">
        <v>76987.199999999997</v>
      </c>
      <c r="F17">
        <v>110539.2</v>
      </c>
      <c r="G17">
        <v>226790.39999999999</v>
      </c>
      <c r="H17">
        <v>2920.9008073992691</v>
      </c>
      <c r="I17">
        <v>82643.899192600729</v>
      </c>
      <c r="J17">
        <v>119901.49919260072</v>
      </c>
      <c r="K17">
        <v>249093.49919260072</v>
      </c>
      <c r="L17">
        <v>74066.299192600723</v>
      </c>
      <c r="M17">
        <v>107618.29919260072</v>
      </c>
      <c r="N17">
        <v>223869.49919260072</v>
      </c>
      <c r="O17">
        <v>0.23939204936916339</v>
      </c>
      <c r="P17">
        <v>19784.292395575238</v>
      </c>
      <c r="Q17">
        <v>28703.465614151777</v>
      </c>
      <c r="R17">
        <v>59631.003256252734</v>
      </c>
      <c r="S17">
        <v>17730.883152906299</v>
      </c>
      <c r="T17">
        <v>25762.965193340468</v>
      </c>
      <c r="U17">
        <v>53592.578202964956</v>
      </c>
    </row>
    <row r="18" spans="1:21" x14ac:dyDescent="0.3">
      <c r="A18">
        <v>2034</v>
      </c>
      <c r="B18">
        <v>107001.59999999999</v>
      </c>
      <c r="C18">
        <v>149851.20000000001</v>
      </c>
      <c r="D18">
        <v>252024</v>
      </c>
      <c r="E18">
        <v>96283.199999999997</v>
      </c>
      <c r="F18">
        <v>134860.79999999999</v>
      </c>
      <c r="G18">
        <v>226800</v>
      </c>
      <c r="H18">
        <v>2920.9008073992691</v>
      </c>
      <c r="I18">
        <v>104080.69919260072</v>
      </c>
      <c r="J18">
        <v>146930.29919260074</v>
      </c>
      <c r="K18">
        <v>249103.09919260073</v>
      </c>
      <c r="L18">
        <v>93362.299192600723</v>
      </c>
      <c r="M18">
        <v>131939.89919260071</v>
      </c>
      <c r="N18">
        <v>223879.09919260073</v>
      </c>
      <c r="O18">
        <v>0.21762913579014853</v>
      </c>
      <c r="P18">
        <v>22650.992617720105</v>
      </c>
      <c r="Q18">
        <v>31976.314034673658</v>
      </c>
      <c r="R18">
        <v>54212.092199933344</v>
      </c>
      <c r="S18">
        <v>20318.356488666977</v>
      </c>
      <c r="T18">
        <v>28713.966237525008</v>
      </c>
      <c r="U18">
        <v>48722.614878762637</v>
      </c>
    </row>
    <row r="19" spans="1:21" x14ac:dyDescent="0.3">
      <c r="A19">
        <v>2035</v>
      </c>
      <c r="B19">
        <v>130329.59999999999</v>
      </c>
      <c r="C19">
        <v>175905.6</v>
      </c>
      <c r="D19">
        <v>252033.6</v>
      </c>
      <c r="E19">
        <v>117292.8</v>
      </c>
      <c r="F19">
        <v>158284.79999999999</v>
      </c>
      <c r="G19">
        <v>226809.60000000001</v>
      </c>
      <c r="H19">
        <v>2920.9008073992691</v>
      </c>
      <c r="I19">
        <v>127408.69919260072</v>
      </c>
      <c r="J19">
        <v>172984.69919260073</v>
      </c>
      <c r="K19">
        <v>249112.69919260073</v>
      </c>
      <c r="L19">
        <v>114371.89919260073</v>
      </c>
      <c r="M19">
        <v>155363.89919260071</v>
      </c>
      <c r="N19">
        <v>223888.69919260073</v>
      </c>
      <c r="O19">
        <v>0.19784466890013502</v>
      </c>
      <c r="P19">
        <v>25207.131906756989</v>
      </c>
      <c r="Q19">
        <v>34224.100536549544</v>
      </c>
      <c r="R19">
        <v>49285.619490579025</v>
      </c>
      <c r="S19">
        <v>22627.870527239713</v>
      </c>
      <c r="T19">
        <v>30737.919194794042</v>
      </c>
      <c r="U19">
        <v>44295.185562242019</v>
      </c>
    </row>
    <row r="20" spans="1:21" x14ac:dyDescent="0.3">
      <c r="A20">
        <v>2036</v>
      </c>
      <c r="B20">
        <v>154180.79999999999</v>
      </c>
      <c r="C20">
        <v>198686.4</v>
      </c>
      <c r="D20">
        <v>252033.6</v>
      </c>
      <c r="E20">
        <v>138753.59999999998</v>
      </c>
      <c r="F20">
        <v>178795.19999999998</v>
      </c>
      <c r="G20">
        <v>226809.60000000001</v>
      </c>
      <c r="H20">
        <v>2920.9008073992691</v>
      </c>
      <c r="I20">
        <v>151259.89919260071</v>
      </c>
      <c r="J20">
        <v>195765.49919260072</v>
      </c>
      <c r="K20">
        <v>249112.69919260073</v>
      </c>
      <c r="L20">
        <v>135832.6991926007</v>
      </c>
      <c r="M20">
        <v>175874.29919260071</v>
      </c>
      <c r="N20">
        <v>223888.69919260073</v>
      </c>
      <c r="O20">
        <v>0.17985878990921364</v>
      </c>
      <c r="P20">
        <v>27205.422430570805</v>
      </c>
      <c r="Q20">
        <v>35210.145790754308</v>
      </c>
      <c r="R20">
        <v>44805.108627799113</v>
      </c>
      <c r="S20">
        <v>24430.704906883384</v>
      </c>
      <c r="T20">
        <v>31632.538628912152</v>
      </c>
      <c r="U20">
        <v>40268.350511129102</v>
      </c>
    </row>
    <row r="21" spans="1:21" x14ac:dyDescent="0.3">
      <c r="A21">
        <v>2037</v>
      </c>
      <c r="B21">
        <v>176865.6</v>
      </c>
      <c r="C21">
        <v>216720</v>
      </c>
      <c r="D21">
        <v>252033.6</v>
      </c>
      <c r="E21">
        <v>159168</v>
      </c>
      <c r="F21">
        <v>195048</v>
      </c>
      <c r="G21">
        <v>226809.60000000001</v>
      </c>
      <c r="H21">
        <v>2920.9008073992691</v>
      </c>
      <c r="I21">
        <v>173944.69919260073</v>
      </c>
      <c r="J21">
        <v>213799.09919260073</v>
      </c>
      <c r="K21">
        <v>249112.69919260073</v>
      </c>
      <c r="L21">
        <v>156247.09919260073</v>
      </c>
      <c r="M21">
        <v>192127.09919260073</v>
      </c>
      <c r="N21">
        <v>223888.69919260073</v>
      </c>
      <c r="O21">
        <v>0.16350799082655781</v>
      </c>
      <c r="P21">
        <v>28441.348279912119</v>
      </c>
      <c r="Q21">
        <v>34957.861149510085</v>
      </c>
      <c r="R21">
        <v>40731.916934362816</v>
      </c>
      <c r="S21">
        <v>25547.649261460028</v>
      </c>
      <c r="T21">
        <v>31414.315972316923</v>
      </c>
      <c r="U21">
        <v>36607.591373753719</v>
      </c>
    </row>
    <row r="22" spans="1:21" x14ac:dyDescent="0.3">
      <c r="A22">
        <v>2038</v>
      </c>
      <c r="B22">
        <v>196862.4</v>
      </c>
      <c r="C22">
        <v>229747.19999999998</v>
      </c>
      <c r="D22">
        <v>252033.6</v>
      </c>
      <c r="E22">
        <v>177172.8</v>
      </c>
      <c r="F22">
        <v>206755.19999999998</v>
      </c>
      <c r="G22">
        <v>226809.60000000001</v>
      </c>
      <c r="H22">
        <v>2920.9008073992691</v>
      </c>
      <c r="I22">
        <v>193941.49919260072</v>
      </c>
      <c r="J22">
        <v>226826.29919260071</v>
      </c>
      <c r="K22">
        <v>249112.69919260073</v>
      </c>
      <c r="L22">
        <v>174251.89919260071</v>
      </c>
      <c r="M22">
        <v>203834.29919260071</v>
      </c>
      <c r="N22">
        <v>223888.69919260073</v>
      </c>
      <c r="O22">
        <v>0.14864362802414349</v>
      </c>
      <c r="P22">
        <v>28828.168064429668</v>
      </c>
      <c r="Q22">
        <v>33716.284043278021</v>
      </c>
      <c r="R22">
        <v>37029.015394875292</v>
      </c>
      <c r="S22">
        <v>25901.434486085491</v>
      </c>
      <c r="T22">
        <v>30298.669747746913</v>
      </c>
      <c r="U22">
        <v>33279.628521594299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K41" sqref="K41"/>
    </sheetView>
  </sheetViews>
  <sheetFormatPr defaultRowHeight="15" x14ac:dyDescent="0.25"/>
  <sheetData>
    <row r="1" spans="1:21" x14ac:dyDescent="0.3">
      <c r="A1" t="s">
        <v>24</v>
      </c>
      <c r="B1" t="s">
        <v>28</v>
      </c>
      <c r="C1" t="s">
        <v>26</v>
      </c>
      <c r="D1" t="s">
        <v>29</v>
      </c>
      <c r="E1" t="s">
        <v>44</v>
      </c>
      <c r="F1" t="s">
        <v>42</v>
      </c>
      <c r="G1" t="s">
        <v>45</v>
      </c>
      <c r="H1" t="s">
        <v>30</v>
      </c>
      <c r="I1" t="s">
        <v>31</v>
      </c>
      <c r="J1" t="s">
        <v>32</v>
      </c>
      <c r="K1" t="s">
        <v>33</v>
      </c>
      <c r="L1" t="s">
        <v>46</v>
      </c>
      <c r="M1" t="s">
        <v>47</v>
      </c>
      <c r="N1" t="s">
        <v>48</v>
      </c>
      <c r="O1" t="s">
        <v>34</v>
      </c>
      <c r="P1" t="s">
        <v>35</v>
      </c>
      <c r="Q1" t="s">
        <v>36</v>
      </c>
      <c r="R1" t="s">
        <v>37</v>
      </c>
      <c r="S1" t="s">
        <v>49</v>
      </c>
      <c r="T1" t="s">
        <v>50</v>
      </c>
      <c r="U1" t="s">
        <v>51</v>
      </c>
    </row>
    <row r="2" spans="1:21" x14ac:dyDescent="0.3">
      <c r="A2">
        <v>2018</v>
      </c>
      <c r="B2">
        <v>1284</v>
      </c>
      <c r="C2">
        <v>1284</v>
      </c>
      <c r="D2">
        <v>1284</v>
      </c>
      <c r="E2">
        <v>1140</v>
      </c>
      <c r="F2">
        <v>1140</v>
      </c>
      <c r="G2">
        <v>1140</v>
      </c>
      <c r="H2">
        <v>12626.239659399269</v>
      </c>
      <c r="I2">
        <v>-11342.239659399269</v>
      </c>
      <c r="J2">
        <v>-11342.239659399269</v>
      </c>
      <c r="K2">
        <v>-11342.239659399269</v>
      </c>
      <c r="L2">
        <v>-11486.239659399269</v>
      </c>
      <c r="M2">
        <v>-11486.239659399269</v>
      </c>
      <c r="N2">
        <v>-11486.239659399269</v>
      </c>
      <c r="O2">
        <v>1</v>
      </c>
      <c r="P2">
        <v>-11342.239659399269</v>
      </c>
      <c r="Q2">
        <v>-11342.239659399269</v>
      </c>
      <c r="R2">
        <v>-11342.239659399269</v>
      </c>
      <c r="S2">
        <v>-11486.239659399269</v>
      </c>
      <c r="T2">
        <v>-11486.239659399269</v>
      </c>
      <c r="U2">
        <v>-11486.239659399269</v>
      </c>
    </row>
    <row r="3" spans="1:21" x14ac:dyDescent="0.3">
      <c r="A3">
        <v>2019</v>
      </c>
      <c r="B3">
        <v>1716</v>
      </c>
      <c r="C3">
        <v>1800</v>
      </c>
      <c r="D3">
        <v>2436</v>
      </c>
      <c r="E3">
        <v>1536</v>
      </c>
      <c r="F3">
        <v>1608</v>
      </c>
      <c r="G3">
        <v>2160</v>
      </c>
      <c r="H3">
        <v>12626.239659399269</v>
      </c>
      <c r="I3">
        <v>-10910.239659399269</v>
      </c>
      <c r="J3">
        <v>-10826.239659399269</v>
      </c>
      <c r="K3">
        <v>-10190.239659399269</v>
      </c>
      <c r="L3">
        <v>-11090.239659399269</v>
      </c>
      <c r="M3">
        <v>-11018.239659399269</v>
      </c>
      <c r="N3">
        <v>-10466.239659399269</v>
      </c>
      <c r="O3">
        <v>0.90909090909090906</v>
      </c>
      <c r="P3">
        <v>-9918.3996903629723</v>
      </c>
      <c r="Q3">
        <v>-9842.0360539993344</v>
      </c>
      <c r="R3">
        <v>-9263.8542358175164</v>
      </c>
      <c r="S3">
        <v>-10082.036053999334</v>
      </c>
      <c r="T3">
        <v>-10016.58150854479</v>
      </c>
      <c r="U3">
        <v>-9514.7633267266083</v>
      </c>
    </row>
    <row r="4" spans="1:21" x14ac:dyDescent="0.3">
      <c r="A4">
        <v>2020</v>
      </c>
      <c r="B4">
        <v>2352</v>
      </c>
      <c r="C4">
        <v>2472</v>
      </c>
      <c r="D4">
        <v>4644</v>
      </c>
      <c r="E4">
        <v>2088</v>
      </c>
      <c r="F4">
        <v>2196</v>
      </c>
      <c r="G4">
        <v>4152</v>
      </c>
      <c r="H4">
        <v>12626.239659399269</v>
      </c>
      <c r="I4">
        <v>-10274.239659399269</v>
      </c>
      <c r="J4">
        <v>-10154.239659399269</v>
      </c>
      <c r="K4">
        <v>-7982.2396593992689</v>
      </c>
      <c r="L4">
        <v>-10538.239659399269</v>
      </c>
      <c r="M4">
        <v>-10430.239659399269</v>
      </c>
      <c r="N4">
        <v>-8474.2396593992689</v>
      </c>
      <c r="O4">
        <v>0.82644628099173545</v>
      </c>
      <c r="P4">
        <v>-8491.10715652832</v>
      </c>
      <c r="Q4">
        <v>-8391.933602809313</v>
      </c>
      <c r="R4">
        <v>-6596.8922804952626</v>
      </c>
      <c r="S4">
        <v>-8709.2889747101381</v>
      </c>
      <c r="T4">
        <v>-8620.0327763630321</v>
      </c>
      <c r="U4">
        <v>-7003.5038507431964</v>
      </c>
    </row>
    <row r="5" spans="1:21" x14ac:dyDescent="0.3">
      <c r="A5">
        <v>2021</v>
      </c>
      <c r="B5">
        <v>3180</v>
      </c>
      <c r="C5">
        <v>3516</v>
      </c>
      <c r="D5">
        <v>9036</v>
      </c>
      <c r="E5">
        <v>2844</v>
      </c>
      <c r="F5">
        <v>3156</v>
      </c>
      <c r="G5">
        <v>8112</v>
      </c>
      <c r="H5">
        <v>12626.239659399269</v>
      </c>
      <c r="I5">
        <v>-9446.2396593992689</v>
      </c>
      <c r="J5">
        <v>-9110.2396593992689</v>
      </c>
      <c r="K5">
        <v>-3590.2396593992689</v>
      </c>
      <c r="L5">
        <v>-9782.2396593992689</v>
      </c>
      <c r="M5">
        <v>-9470.2396593992689</v>
      </c>
      <c r="N5">
        <v>-4514.2396593992689</v>
      </c>
      <c r="O5">
        <v>0.75131480090157754</v>
      </c>
      <c r="P5">
        <v>-7097.0996689701469</v>
      </c>
      <c r="Q5">
        <v>-6844.6578958672171</v>
      </c>
      <c r="R5">
        <v>-2697.4001948905093</v>
      </c>
      <c r="S5">
        <v>-7349.5414420730776</v>
      </c>
      <c r="T5">
        <v>-7115.1312241917849</v>
      </c>
      <c r="U5">
        <v>-3391.6150709235671</v>
      </c>
    </row>
    <row r="6" spans="1:21" x14ac:dyDescent="0.3">
      <c r="A6">
        <v>2022</v>
      </c>
      <c r="B6">
        <v>4344</v>
      </c>
      <c r="C6">
        <v>4956</v>
      </c>
      <c r="D6">
        <v>17532</v>
      </c>
      <c r="E6">
        <v>3876</v>
      </c>
      <c r="F6">
        <v>4440</v>
      </c>
      <c r="G6">
        <v>15768</v>
      </c>
      <c r="H6">
        <v>12626.239659399269</v>
      </c>
      <c r="I6">
        <v>-8282.2396593992689</v>
      </c>
      <c r="J6">
        <v>-7670.2396593992689</v>
      </c>
      <c r="K6">
        <v>4905.7603406007311</v>
      </c>
      <c r="L6">
        <v>-8750.2396593992689</v>
      </c>
      <c r="M6">
        <v>-8186.2396593992689</v>
      </c>
      <c r="N6">
        <v>3141.7603406007311</v>
      </c>
      <c r="O6">
        <v>0.68301345536507052</v>
      </c>
      <c r="P6">
        <v>-5656.8811279279198</v>
      </c>
      <c r="Q6">
        <v>-5238.8768932444964</v>
      </c>
      <c r="R6">
        <v>3350.7003214266306</v>
      </c>
      <c r="S6">
        <v>-5976.5314250387728</v>
      </c>
      <c r="T6">
        <v>-5591.3118362128725</v>
      </c>
      <c r="U6">
        <v>2145.864586162646</v>
      </c>
    </row>
    <row r="7" spans="1:21" x14ac:dyDescent="0.3">
      <c r="A7">
        <v>2023</v>
      </c>
      <c r="B7">
        <v>5928</v>
      </c>
      <c r="C7">
        <v>6996</v>
      </c>
      <c r="D7">
        <v>33828</v>
      </c>
      <c r="E7">
        <v>5328</v>
      </c>
      <c r="F7">
        <v>6276</v>
      </c>
      <c r="G7">
        <v>30420</v>
      </c>
      <c r="H7">
        <v>12626.239659399269</v>
      </c>
      <c r="I7">
        <v>-6698.2396593992689</v>
      </c>
      <c r="J7">
        <v>-5630.2396593992689</v>
      </c>
      <c r="K7">
        <v>21201.760340600733</v>
      </c>
      <c r="L7">
        <v>-7298.2396593992689</v>
      </c>
      <c r="M7">
        <v>-6350.2396593992689</v>
      </c>
      <c r="N7">
        <v>17793.760340600733</v>
      </c>
      <c r="O7">
        <v>0.62092132305915493</v>
      </c>
      <c r="P7">
        <v>-4159.0798314814974</v>
      </c>
      <c r="Q7">
        <v>-3495.9358584543197</v>
      </c>
      <c r="R7">
        <v>13164.625081868926</v>
      </c>
      <c r="S7">
        <v>-4531.63262531699</v>
      </c>
      <c r="T7">
        <v>-3942.9992110569115</v>
      </c>
      <c r="U7">
        <v>11048.525212883327</v>
      </c>
    </row>
    <row r="8" spans="1:21" x14ac:dyDescent="0.3">
      <c r="A8">
        <v>2024</v>
      </c>
      <c r="B8">
        <v>8112</v>
      </c>
      <c r="C8">
        <v>9912</v>
      </c>
      <c r="D8">
        <v>63732</v>
      </c>
      <c r="E8">
        <v>7260</v>
      </c>
      <c r="F8">
        <v>8916</v>
      </c>
      <c r="G8">
        <v>57336</v>
      </c>
      <c r="H8">
        <v>12626.239659399269</v>
      </c>
      <c r="I8">
        <v>-4514.2396593992689</v>
      </c>
      <c r="J8">
        <v>-2714.2396593992689</v>
      </c>
      <c r="K8">
        <v>51105.760340600733</v>
      </c>
      <c r="L8">
        <v>-5366.2396593992689</v>
      </c>
      <c r="M8">
        <v>-3710.2396593992689</v>
      </c>
      <c r="N8">
        <v>44709.760340600733</v>
      </c>
      <c r="O8">
        <v>0.56447393005377722</v>
      </c>
      <c r="P8">
        <v>-2548.17060174573</v>
      </c>
      <c r="Q8">
        <v>-1532.1175276489309</v>
      </c>
      <c r="R8">
        <v>28847.86938784536</v>
      </c>
      <c r="S8">
        <v>-3029.1023901515482</v>
      </c>
      <c r="T8">
        <v>-2094.3335619824929</v>
      </c>
      <c r="U8">
        <v>25237.4941312214</v>
      </c>
    </row>
    <row r="9" spans="1:21" x14ac:dyDescent="0.3">
      <c r="A9">
        <v>2025</v>
      </c>
      <c r="B9">
        <v>11088</v>
      </c>
      <c r="C9">
        <v>14016</v>
      </c>
      <c r="D9">
        <v>114540</v>
      </c>
      <c r="E9">
        <v>9960</v>
      </c>
      <c r="F9">
        <v>12576</v>
      </c>
      <c r="G9">
        <v>103068</v>
      </c>
      <c r="H9">
        <v>12626.239659399269</v>
      </c>
      <c r="I9">
        <v>-1538.2396593992689</v>
      </c>
      <c r="J9">
        <v>1389.7603406007311</v>
      </c>
      <c r="K9">
        <v>101913.76034060073</v>
      </c>
      <c r="L9">
        <v>-2666.2396593992689</v>
      </c>
      <c r="M9">
        <v>-50.23965939926893</v>
      </c>
      <c r="N9">
        <v>90441.760340600726</v>
      </c>
      <c r="O9">
        <v>0.51315811823070645</v>
      </c>
      <c r="P9">
        <v>-789.36016900517166</v>
      </c>
      <c r="Q9">
        <v>713.1668011743368</v>
      </c>
      <c r="R9">
        <v>52297.873478197871</v>
      </c>
      <c r="S9">
        <v>-1368.2025263694086</v>
      </c>
      <c r="T9">
        <v>-25.780889077880467</v>
      </c>
      <c r="U9">
        <v>46410.923545855207</v>
      </c>
    </row>
    <row r="10" spans="1:21" x14ac:dyDescent="0.3">
      <c r="A10">
        <v>2026</v>
      </c>
      <c r="B10">
        <v>15144</v>
      </c>
      <c r="C10">
        <v>19776</v>
      </c>
      <c r="D10">
        <v>188232</v>
      </c>
      <c r="E10">
        <v>13608</v>
      </c>
      <c r="F10">
        <v>17760</v>
      </c>
      <c r="G10">
        <v>169380</v>
      </c>
      <c r="H10">
        <v>12626.239659399269</v>
      </c>
      <c r="I10">
        <v>2517.7603406007311</v>
      </c>
      <c r="J10">
        <v>7149.7603406007311</v>
      </c>
      <c r="K10">
        <v>175605.76034060074</v>
      </c>
      <c r="L10">
        <v>981.76034060073107</v>
      </c>
      <c r="M10">
        <v>5133.7603406007311</v>
      </c>
      <c r="N10">
        <v>156753.76034060074</v>
      </c>
      <c r="O10">
        <v>0.46650738020973315</v>
      </c>
      <c r="P10">
        <v>1174.5537804896126</v>
      </c>
      <c r="Q10">
        <v>3335.4159656210963</v>
      </c>
      <c r="R10">
        <v>81921.383206231912</v>
      </c>
      <c r="S10">
        <v>457.99844448746234</v>
      </c>
      <c r="T10">
        <v>2394.9370871182746</v>
      </c>
      <c r="U10">
        <v>73126.786074518022</v>
      </c>
    </row>
    <row r="11" spans="1:21" x14ac:dyDescent="0.3">
      <c r="A11">
        <v>2027</v>
      </c>
      <c r="B11">
        <v>20616</v>
      </c>
      <c r="C11">
        <v>27744</v>
      </c>
      <c r="D11">
        <v>266976</v>
      </c>
      <c r="E11">
        <v>18528</v>
      </c>
      <c r="F11">
        <v>24936</v>
      </c>
      <c r="G11">
        <v>240264</v>
      </c>
      <c r="H11">
        <v>12626.239659399269</v>
      </c>
      <c r="I11">
        <v>7989.7603406007311</v>
      </c>
      <c r="J11">
        <v>15117.760340600731</v>
      </c>
      <c r="K11">
        <v>254349.76034060074</v>
      </c>
      <c r="L11">
        <v>5901.7603406007311</v>
      </c>
      <c r="M11">
        <v>12309.760340600731</v>
      </c>
      <c r="N11">
        <v>227637.76034060074</v>
      </c>
      <c r="O11">
        <v>0.42409761837248466</v>
      </c>
      <c r="P11">
        <v>3388.438331815702</v>
      </c>
      <c r="Q11">
        <v>6411.406155574773</v>
      </c>
      <c r="R11">
        <v>107869.12759406102</v>
      </c>
      <c r="S11">
        <v>2502.9225046539541</v>
      </c>
      <c r="T11">
        <v>5220.5400431848357</v>
      </c>
      <c r="U11">
        <v>96540.632012095215</v>
      </c>
    </row>
    <row r="12" spans="1:21" x14ac:dyDescent="0.3">
      <c r="A12">
        <v>2028</v>
      </c>
      <c r="B12">
        <v>27960</v>
      </c>
      <c r="C12">
        <v>38580</v>
      </c>
      <c r="D12">
        <v>314256</v>
      </c>
      <c r="E12">
        <v>25128</v>
      </c>
      <c r="F12">
        <v>34704</v>
      </c>
      <c r="G12">
        <v>282816</v>
      </c>
      <c r="H12">
        <v>12626.239659399269</v>
      </c>
      <c r="I12">
        <v>15333.760340600731</v>
      </c>
      <c r="J12">
        <v>25953.760340600733</v>
      </c>
      <c r="K12">
        <v>301629.76034060074</v>
      </c>
      <c r="L12">
        <v>12501.760340600731</v>
      </c>
      <c r="M12">
        <v>22077.760340600733</v>
      </c>
      <c r="N12">
        <v>270189.76034060074</v>
      </c>
      <c r="O12">
        <v>0.38554328942953148</v>
      </c>
      <c r="P12">
        <v>5911.828401039299</v>
      </c>
      <c r="Q12">
        <v>10006.298134780924</v>
      </c>
      <c r="R12">
        <v>116291.32999155644</v>
      </c>
      <c r="S12">
        <v>4819.9698053748652</v>
      </c>
      <c r="T12">
        <v>8511.9323449520598</v>
      </c>
      <c r="U12">
        <v>104169.84897189197</v>
      </c>
    </row>
    <row r="13" spans="1:21" x14ac:dyDescent="0.3">
      <c r="A13">
        <v>2029</v>
      </c>
      <c r="B13">
        <v>37608</v>
      </c>
      <c r="C13">
        <v>53172</v>
      </c>
      <c r="D13">
        <v>324396</v>
      </c>
      <c r="E13">
        <v>33816</v>
      </c>
      <c r="F13">
        <v>47820</v>
      </c>
      <c r="G13">
        <v>291948</v>
      </c>
      <c r="H13">
        <v>12626.239659399269</v>
      </c>
      <c r="I13">
        <v>24981.760340600733</v>
      </c>
      <c r="J13">
        <v>40545.760340600733</v>
      </c>
      <c r="K13">
        <v>311769.76034060074</v>
      </c>
      <c r="L13">
        <v>21189.760340600733</v>
      </c>
      <c r="M13">
        <v>35193.760340600733</v>
      </c>
      <c r="N13">
        <v>279321.76034060074</v>
      </c>
      <c r="O13">
        <v>0.3504938994813922</v>
      </c>
      <c r="P13">
        <v>8755.954597686743</v>
      </c>
      <c r="Q13">
        <v>14211.041649215133</v>
      </c>
      <c r="R13">
        <v>109273.39904215625</v>
      </c>
      <c r="S13">
        <v>7426.8817308533044</v>
      </c>
      <c r="T13">
        <v>12335.198299190721</v>
      </c>
      <c r="U13">
        <v>97900.572991784036</v>
      </c>
    </row>
    <row r="14" spans="1:21" x14ac:dyDescent="0.3">
      <c r="A14">
        <v>2030</v>
      </c>
      <c r="B14">
        <v>50232</v>
      </c>
      <c r="C14">
        <v>72216</v>
      </c>
      <c r="D14">
        <v>324852</v>
      </c>
      <c r="E14">
        <v>45192</v>
      </c>
      <c r="F14">
        <v>64980</v>
      </c>
      <c r="G14">
        <v>292332</v>
      </c>
      <c r="H14">
        <v>12626.239659399269</v>
      </c>
      <c r="I14">
        <v>37605.760340600733</v>
      </c>
      <c r="J14">
        <v>59589.760340600733</v>
      </c>
      <c r="K14">
        <v>312225.76034060074</v>
      </c>
      <c r="L14">
        <v>32565.760340600733</v>
      </c>
      <c r="M14">
        <v>52353.760340600733</v>
      </c>
      <c r="N14">
        <v>279705.76034060074</v>
      </c>
      <c r="O14">
        <v>0.31863081771035656</v>
      </c>
      <c r="P14">
        <v>11982.354167945308</v>
      </c>
      <c r="Q14">
        <v>18987.134064489786</v>
      </c>
      <c r="R14">
        <v>99484.749327563433</v>
      </c>
      <c r="S14">
        <v>10376.454846685112</v>
      </c>
      <c r="T14">
        <v>16681.521467537648</v>
      </c>
      <c r="U14">
        <v>89122.875135622628</v>
      </c>
    </row>
    <row r="15" spans="1:21" x14ac:dyDescent="0.3">
      <c r="A15">
        <v>2031</v>
      </c>
      <c r="B15">
        <v>66312</v>
      </c>
      <c r="C15">
        <v>96336</v>
      </c>
      <c r="D15">
        <v>324936</v>
      </c>
      <c r="E15">
        <v>59676</v>
      </c>
      <c r="F15">
        <v>86676</v>
      </c>
      <c r="G15">
        <v>292416</v>
      </c>
      <c r="H15">
        <v>12626.239659399269</v>
      </c>
      <c r="I15">
        <v>53685.760340600733</v>
      </c>
      <c r="J15">
        <v>83709.760340600726</v>
      </c>
      <c r="K15">
        <v>312309.76034060074</v>
      </c>
      <c r="L15">
        <v>47049.760340600733</v>
      </c>
      <c r="M15">
        <v>74049.760340600726</v>
      </c>
      <c r="N15">
        <v>279789.76034060074</v>
      </c>
      <c r="O15">
        <v>0.28966437973668779</v>
      </c>
      <c r="P15">
        <v>15550.852469752585</v>
      </c>
      <c r="Q15">
        <v>24247.735806966895</v>
      </c>
      <c r="R15">
        <v>90465.013014773736</v>
      </c>
      <c r="S15">
        <v>13628.639645819923</v>
      </c>
      <c r="T15">
        <v>21449.577898710493</v>
      </c>
      <c r="U15">
        <v>81045.127385736647</v>
      </c>
    </row>
    <row r="16" spans="1:21" x14ac:dyDescent="0.3">
      <c r="A16">
        <v>2032</v>
      </c>
      <c r="B16">
        <v>86304</v>
      </c>
      <c r="C16">
        <v>125364</v>
      </c>
      <c r="D16">
        <v>324972</v>
      </c>
      <c r="E16">
        <v>77640</v>
      </c>
      <c r="F16">
        <v>112788</v>
      </c>
      <c r="G16">
        <v>292440</v>
      </c>
      <c r="H16">
        <v>12626.239659399269</v>
      </c>
      <c r="I16">
        <v>73677.760340600726</v>
      </c>
      <c r="J16">
        <v>112737.76034060073</v>
      </c>
      <c r="K16">
        <v>312345.76034060074</v>
      </c>
      <c r="L16">
        <v>65013.760340600733</v>
      </c>
      <c r="M16">
        <v>100161.76034060073</v>
      </c>
      <c r="N16">
        <v>279813.76034060074</v>
      </c>
      <c r="O16">
        <v>0.26333125430607973</v>
      </c>
      <c r="P16">
        <v>19401.657044953125</v>
      </c>
      <c r="Q16">
        <v>29687.3758381486</v>
      </c>
      <c r="R16">
        <v>82250.400847676559</v>
      </c>
      <c r="S16">
        <v>17120.155057645254</v>
      </c>
      <c r="T16">
        <v>26375.72198399534</v>
      </c>
      <c r="U16">
        <v>73683.708482591188</v>
      </c>
    </row>
    <row r="17" spans="1:21" x14ac:dyDescent="0.3">
      <c r="A17">
        <v>2033</v>
      </c>
      <c r="B17">
        <v>110340</v>
      </c>
      <c r="C17">
        <v>158388</v>
      </c>
      <c r="D17">
        <v>324996</v>
      </c>
      <c r="E17">
        <v>99276</v>
      </c>
      <c r="F17">
        <v>142548</v>
      </c>
      <c r="G17">
        <v>292464</v>
      </c>
      <c r="H17">
        <v>12626.239659399269</v>
      </c>
      <c r="I17">
        <v>97713.760340600726</v>
      </c>
      <c r="J17">
        <v>145761.76034060074</v>
      </c>
      <c r="K17">
        <v>312369.76034060074</v>
      </c>
      <c r="L17">
        <v>86649.760340600726</v>
      </c>
      <c r="M17">
        <v>129921.76034060073</v>
      </c>
      <c r="N17">
        <v>279837.76034060074</v>
      </c>
      <c r="O17">
        <v>0.23939204936916339</v>
      </c>
      <c r="P17">
        <v>23391.897339503688</v>
      </c>
      <c r="Q17">
        <v>34894.206527593255</v>
      </c>
      <c r="R17">
        <v>74778.837088890825</v>
      </c>
      <c r="S17">
        <v>20743.263705283265</v>
      </c>
      <c r="T17">
        <v>31102.236465585702</v>
      </c>
      <c r="U17">
        <v>66990.93493881321</v>
      </c>
    </row>
    <row r="18" spans="1:21" x14ac:dyDescent="0.3">
      <c r="A18">
        <v>2034</v>
      </c>
      <c r="B18">
        <v>137988</v>
      </c>
      <c r="C18">
        <v>193248</v>
      </c>
      <c r="D18">
        <v>325008</v>
      </c>
      <c r="E18">
        <v>124164</v>
      </c>
      <c r="F18">
        <v>173916</v>
      </c>
      <c r="G18">
        <v>292476</v>
      </c>
      <c r="H18">
        <v>12626.239659399269</v>
      </c>
      <c r="I18">
        <v>125361.76034060073</v>
      </c>
      <c r="J18">
        <v>180621.76034060074</v>
      </c>
      <c r="K18">
        <v>312381.76034060074</v>
      </c>
      <c r="L18">
        <v>111537.76034060073</v>
      </c>
      <c r="M18">
        <v>161289.76034060074</v>
      </c>
      <c r="N18">
        <v>279849.76034060074</v>
      </c>
      <c r="O18">
        <v>0.21762913579014853</v>
      </c>
      <c r="P18">
        <v>27282.371564056652</v>
      </c>
      <c r="Q18">
        <v>39308.557607820265</v>
      </c>
      <c r="R18">
        <v>67983.372539530232</v>
      </c>
      <c r="S18">
        <v>24273.86639089364</v>
      </c>
      <c r="T18">
        <v>35101.351154725111</v>
      </c>
      <c r="U18">
        <v>60903.461494005125</v>
      </c>
    </row>
    <row r="19" spans="1:21" x14ac:dyDescent="0.3">
      <c r="A19">
        <v>2035</v>
      </c>
      <c r="B19">
        <v>168072</v>
      </c>
      <c r="C19">
        <v>226848</v>
      </c>
      <c r="D19">
        <v>325020</v>
      </c>
      <c r="E19">
        <v>151260</v>
      </c>
      <c r="F19">
        <v>204120</v>
      </c>
      <c r="G19">
        <v>292488</v>
      </c>
      <c r="H19">
        <v>12626.239659399269</v>
      </c>
      <c r="I19">
        <v>155445.76034060074</v>
      </c>
      <c r="J19">
        <v>214221.76034060074</v>
      </c>
      <c r="K19">
        <v>312393.76034060074</v>
      </c>
      <c r="L19">
        <v>138633.76034060074</v>
      </c>
      <c r="M19">
        <v>191493.76034060074</v>
      </c>
      <c r="N19">
        <v>279861.76034060074</v>
      </c>
      <c r="O19">
        <v>0.19784466890013502</v>
      </c>
      <c r="P19">
        <v>30754.114986515895</v>
      </c>
      <c r="Q19">
        <v>42382.633245790232</v>
      </c>
      <c r="R19">
        <v>61805.440081054287</v>
      </c>
      <c r="S19">
        <v>27427.950412966824</v>
      </c>
      <c r="T19">
        <v>37886.019611027958</v>
      </c>
      <c r="U19">
        <v>55369.157312395095</v>
      </c>
    </row>
    <row r="20" spans="1:21" x14ac:dyDescent="0.3">
      <c r="A20">
        <v>2036</v>
      </c>
      <c r="B20">
        <v>198828</v>
      </c>
      <c r="C20">
        <v>256224</v>
      </c>
      <c r="D20">
        <v>325020</v>
      </c>
      <c r="E20">
        <v>178932</v>
      </c>
      <c r="F20">
        <v>230568</v>
      </c>
      <c r="G20">
        <v>292488</v>
      </c>
      <c r="H20">
        <v>12626.239659399269</v>
      </c>
      <c r="I20">
        <v>186201.76034060074</v>
      </c>
      <c r="J20">
        <v>243597.76034060074</v>
      </c>
      <c r="K20">
        <v>312393.76034060074</v>
      </c>
      <c r="L20">
        <v>166305.76034060074</v>
      </c>
      <c r="M20">
        <v>217941.76034060074</v>
      </c>
      <c r="N20">
        <v>279861.76034060074</v>
      </c>
      <c r="O20">
        <v>0.17985878990921364</v>
      </c>
      <c r="P20">
        <v>33490.023293825856</v>
      </c>
      <c r="Q20">
        <v>43813.198399455083</v>
      </c>
      <c r="R20">
        <v>56186.763710049345</v>
      </c>
      <c r="S20">
        <v>29911.552809792141</v>
      </c>
      <c r="T20">
        <v>39198.741285544296</v>
      </c>
      <c r="U20">
        <v>50335.597556722809</v>
      </c>
    </row>
    <row r="21" spans="1:21" x14ac:dyDescent="0.3">
      <c r="A21">
        <v>2037</v>
      </c>
      <c r="B21">
        <v>228084</v>
      </c>
      <c r="C21">
        <v>279480</v>
      </c>
      <c r="D21">
        <v>325020</v>
      </c>
      <c r="E21">
        <v>205260</v>
      </c>
      <c r="F21">
        <v>251532</v>
      </c>
      <c r="G21">
        <v>292488</v>
      </c>
      <c r="H21">
        <v>12626.239659399269</v>
      </c>
      <c r="I21">
        <v>215457.76034060074</v>
      </c>
      <c r="J21">
        <v>266853.76034060074</v>
      </c>
      <c r="K21">
        <v>312393.76034060074</v>
      </c>
      <c r="L21">
        <v>192633.76034060074</v>
      </c>
      <c r="M21">
        <v>238905.76034060074</v>
      </c>
      <c r="N21">
        <v>279861.76034060074</v>
      </c>
      <c r="O21">
        <v>0.16350799082655781</v>
      </c>
      <c r="P21">
        <v>35229.065501281635</v>
      </c>
      <c r="Q21">
        <v>43632.722197803407</v>
      </c>
      <c r="R21">
        <v>51078.876100044843</v>
      </c>
      <c r="S21">
        <v>31497.159118656284</v>
      </c>
      <c r="T21">
        <v>39063.000870182768</v>
      </c>
      <c r="U21">
        <v>45759.634142475268</v>
      </c>
    </row>
    <row r="22" spans="1:21" x14ac:dyDescent="0.3">
      <c r="A22">
        <v>2038</v>
      </c>
      <c r="B22">
        <v>253872</v>
      </c>
      <c r="C22">
        <v>296280</v>
      </c>
      <c r="D22">
        <v>325020</v>
      </c>
      <c r="E22">
        <v>228480</v>
      </c>
      <c r="F22">
        <v>266628</v>
      </c>
      <c r="G22">
        <v>292488</v>
      </c>
      <c r="H22">
        <v>12626.239659399269</v>
      </c>
      <c r="I22">
        <v>241245.76034060074</v>
      </c>
      <c r="J22">
        <v>283653.76034060074</v>
      </c>
      <c r="K22">
        <v>312393.76034060074</v>
      </c>
      <c r="L22">
        <v>215853.76034060074</v>
      </c>
      <c r="M22">
        <v>254001.76034060074</v>
      </c>
      <c r="N22">
        <v>279861.76034060074</v>
      </c>
      <c r="O22">
        <v>0.14864362802414349</v>
      </c>
      <c r="P22">
        <v>35859.645062469928</v>
      </c>
      <c r="Q22">
        <v>42163.324039717801</v>
      </c>
      <c r="R22">
        <v>46435.341909131683</v>
      </c>
      <c r="S22">
        <v>32085.286059680875</v>
      </c>
      <c r="T22">
        <v>37755.743181545899</v>
      </c>
      <c r="U22">
        <v>41599.667402250248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N40" sqref="N40"/>
    </sheetView>
  </sheetViews>
  <sheetFormatPr defaultRowHeight="15" x14ac:dyDescent="0.25"/>
  <sheetData>
    <row r="1" spans="1:21" x14ac:dyDescent="0.3">
      <c r="A1" t="s">
        <v>24</v>
      </c>
      <c r="B1" t="s">
        <v>28</v>
      </c>
      <c r="C1" t="s">
        <v>26</v>
      </c>
      <c r="D1" t="s">
        <v>29</v>
      </c>
      <c r="E1" t="s">
        <v>44</v>
      </c>
      <c r="F1" t="s">
        <v>42</v>
      </c>
      <c r="G1" t="s">
        <v>45</v>
      </c>
      <c r="H1" t="s">
        <v>30</v>
      </c>
      <c r="I1" t="s">
        <v>31</v>
      </c>
      <c r="J1" t="s">
        <v>32</v>
      </c>
      <c r="K1" t="s">
        <v>33</v>
      </c>
      <c r="L1" t="s">
        <v>46</v>
      </c>
      <c r="M1" t="s">
        <v>47</v>
      </c>
      <c r="N1" t="s">
        <v>48</v>
      </c>
      <c r="O1" t="s">
        <v>34</v>
      </c>
      <c r="P1" t="s">
        <v>35</v>
      </c>
      <c r="Q1" t="s">
        <v>36</v>
      </c>
      <c r="R1" t="s">
        <v>37</v>
      </c>
      <c r="S1" t="s">
        <v>49</v>
      </c>
      <c r="T1" t="s">
        <v>50</v>
      </c>
      <c r="U1" t="s">
        <v>51</v>
      </c>
    </row>
    <row r="2" spans="1:21" x14ac:dyDescent="0.3">
      <c r="A2">
        <v>2018</v>
      </c>
      <c r="B2">
        <v>1284</v>
      </c>
      <c r="C2">
        <v>1284</v>
      </c>
      <c r="D2">
        <v>1284</v>
      </c>
      <c r="E2">
        <v>1140</v>
      </c>
      <c r="F2">
        <v>1140</v>
      </c>
      <c r="G2">
        <v>1140</v>
      </c>
      <c r="H2">
        <v>2621.7435413371186</v>
      </c>
      <c r="I2">
        <v>-1337.7435413371186</v>
      </c>
      <c r="J2">
        <v>-1337.7435413371186</v>
      </c>
      <c r="K2">
        <v>-1337.7435413371186</v>
      </c>
      <c r="L2">
        <v>-1481.7435413371186</v>
      </c>
      <c r="M2">
        <v>-1481.7435413371186</v>
      </c>
      <c r="N2">
        <v>-1481.7435413371186</v>
      </c>
      <c r="O2">
        <v>1</v>
      </c>
      <c r="P2">
        <v>-1337.7435413371186</v>
      </c>
      <c r="Q2">
        <v>-1337.7435413371186</v>
      </c>
      <c r="R2">
        <v>-1337.7435413371186</v>
      </c>
      <c r="S2">
        <v>-1481.7435413371186</v>
      </c>
      <c r="T2">
        <v>-1481.7435413371186</v>
      </c>
      <c r="U2">
        <v>-1481.7435413371186</v>
      </c>
    </row>
    <row r="3" spans="1:21" x14ac:dyDescent="0.3">
      <c r="A3">
        <v>2019</v>
      </c>
      <c r="B3">
        <v>1716</v>
      </c>
      <c r="C3">
        <v>1800</v>
      </c>
      <c r="D3">
        <v>2436</v>
      </c>
      <c r="E3">
        <v>1536</v>
      </c>
      <c r="F3">
        <v>1608</v>
      </c>
      <c r="G3">
        <v>2160</v>
      </c>
      <c r="H3">
        <v>2621.7435413371186</v>
      </c>
      <c r="I3">
        <v>-905.74354133711859</v>
      </c>
      <c r="J3">
        <v>-821.74354133711859</v>
      </c>
      <c r="K3">
        <v>-185.74354133711859</v>
      </c>
      <c r="L3">
        <v>-1085.7435413371186</v>
      </c>
      <c r="M3">
        <v>-1013.7435413371186</v>
      </c>
      <c r="N3">
        <v>-461.74354133711859</v>
      </c>
      <c r="O3">
        <v>0.90909090909090906</v>
      </c>
      <c r="P3">
        <v>-823.40321939738055</v>
      </c>
      <c r="Q3">
        <v>-747.03958303374418</v>
      </c>
      <c r="R3">
        <v>-168.85776485192599</v>
      </c>
      <c r="S3">
        <v>-987.03958303374418</v>
      </c>
      <c r="T3">
        <v>-921.58503757919868</v>
      </c>
      <c r="U3">
        <v>-419.76685576101687</v>
      </c>
    </row>
    <row r="4" spans="1:21" x14ac:dyDescent="0.3">
      <c r="A4">
        <v>2020</v>
      </c>
      <c r="B4">
        <v>2352</v>
      </c>
      <c r="C4">
        <v>2472</v>
      </c>
      <c r="D4">
        <v>4644</v>
      </c>
      <c r="E4">
        <v>2088</v>
      </c>
      <c r="F4">
        <v>2196</v>
      </c>
      <c r="G4">
        <v>4152</v>
      </c>
      <c r="H4">
        <v>2621.7435413371186</v>
      </c>
      <c r="I4">
        <v>-269.74354133711859</v>
      </c>
      <c r="J4">
        <v>-149.74354133711859</v>
      </c>
      <c r="K4">
        <v>2022.2564586628814</v>
      </c>
      <c r="L4">
        <v>-533.74354133711859</v>
      </c>
      <c r="M4">
        <v>-425.74354133711859</v>
      </c>
      <c r="N4">
        <v>1530.2564586628814</v>
      </c>
      <c r="O4">
        <v>0.82644628099173545</v>
      </c>
      <c r="P4">
        <v>-222.92854655960213</v>
      </c>
      <c r="Q4">
        <v>-123.75499284059386</v>
      </c>
      <c r="R4">
        <v>1671.2863294734555</v>
      </c>
      <c r="S4">
        <v>-441.11036474142026</v>
      </c>
      <c r="T4">
        <v>-351.85416639431287</v>
      </c>
      <c r="U4">
        <v>1264.6747592255217</v>
      </c>
    </row>
    <row r="5" spans="1:21" x14ac:dyDescent="0.3">
      <c r="A5">
        <v>2021</v>
      </c>
      <c r="B5">
        <v>3180</v>
      </c>
      <c r="C5">
        <v>3516</v>
      </c>
      <c r="D5">
        <v>9036</v>
      </c>
      <c r="E5">
        <v>2844</v>
      </c>
      <c r="F5">
        <v>3156</v>
      </c>
      <c r="G5">
        <v>8112</v>
      </c>
      <c r="H5">
        <v>2621.7435413371186</v>
      </c>
      <c r="I5">
        <v>558.25645866288141</v>
      </c>
      <c r="J5">
        <v>894.25645866288141</v>
      </c>
      <c r="K5">
        <v>6414.2564586628814</v>
      </c>
      <c r="L5">
        <v>222.25645866288141</v>
      </c>
      <c r="M5">
        <v>534.25645866288141</v>
      </c>
      <c r="N5">
        <v>5490.2564586628814</v>
      </c>
      <c r="O5">
        <v>0.75131480090157754</v>
      </c>
      <c r="P5">
        <v>419.4263400923225</v>
      </c>
      <c r="Q5">
        <v>671.86811319525259</v>
      </c>
      <c r="R5">
        <v>4819.1258141719609</v>
      </c>
      <c r="S5">
        <v>166.98456698939245</v>
      </c>
      <c r="T5">
        <v>401.39478487068465</v>
      </c>
      <c r="U5">
        <v>4124.9109381389026</v>
      </c>
    </row>
    <row r="6" spans="1:21" x14ac:dyDescent="0.3">
      <c r="A6">
        <v>2022</v>
      </c>
      <c r="B6">
        <v>4344</v>
      </c>
      <c r="C6">
        <v>4956</v>
      </c>
      <c r="D6">
        <v>17532</v>
      </c>
      <c r="E6">
        <v>3876</v>
      </c>
      <c r="F6">
        <v>4440</v>
      </c>
      <c r="G6">
        <v>15768</v>
      </c>
      <c r="H6">
        <v>2621.7435413371186</v>
      </c>
      <c r="I6">
        <v>1722.2564586628814</v>
      </c>
      <c r="J6">
        <v>2334.2564586628814</v>
      </c>
      <c r="K6">
        <v>14910.256458662881</v>
      </c>
      <c r="L6">
        <v>1254.2564586628814</v>
      </c>
      <c r="M6">
        <v>1818.2564586628814</v>
      </c>
      <c r="N6">
        <v>13146.256458662881</v>
      </c>
      <c r="O6">
        <v>0.68301345536507052</v>
      </c>
      <c r="P6">
        <v>1176.3243348561443</v>
      </c>
      <c r="Q6">
        <v>1594.3285695395675</v>
      </c>
      <c r="R6">
        <v>10183.905784210694</v>
      </c>
      <c r="S6">
        <v>856.67403774529134</v>
      </c>
      <c r="T6">
        <v>1241.8936265711911</v>
      </c>
      <c r="U6">
        <v>8979.0700489467108</v>
      </c>
    </row>
    <row r="7" spans="1:21" x14ac:dyDescent="0.3">
      <c r="A7">
        <v>2023</v>
      </c>
      <c r="B7">
        <v>5928</v>
      </c>
      <c r="C7">
        <v>6996</v>
      </c>
      <c r="D7">
        <v>33828</v>
      </c>
      <c r="E7">
        <v>5328</v>
      </c>
      <c r="F7">
        <v>6276</v>
      </c>
      <c r="G7">
        <v>30420</v>
      </c>
      <c r="H7">
        <v>2621.7435413371186</v>
      </c>
      <c r="I7">
        <v>3306.2564586628814</v>
      </c>
      <c r="J7">
        <v>4374.2564586628814</v>
      </c>
      <c r="K7">
        <v>31206.25645866288</v>
      </c>
      <c r="L7">
        <v>2706.2564586628814</v>
      </c>
      <c r="M7">
        <v>3654.2564586628814</v>
      </c>
      <c r="N7">
        <v>27798.25645866288</v>
      </c>
      <c r="O7">
        <v>0.62092132305915493</v>
      </c>
      <c r="P7">
        <v>2052.9251346858323</v>
      </c>
      <c r="Q7">
        <v>2716.06910771301</v>
      </c>
      <c r="R7">
        <v>19376.630048036255</v>
      </c>
      <c r="S7">
        <v>1680.3723408503395</v>
      </c>
      <c r="T7">
        <v>2269.0057551104182</v>
      </c>
      <c r="U7">
        <v>17260.530179050653</v>
      </c>
    </row>
    <row r="8" spans="1:21" x14ac:dyDescent="0.3">
      <c r="A8">
        <v>2024</v>
      </c>
      <c r="B8">
        <v>8112</v>
      </c>
      <c r="C8">
        <v>9912</v>
      </c>
      <c r="D8">
        <v>63732</v>
      </c>
      <c r="E8">
        <v>7260</v>
      </c>
      <c r="F8">
        <v>8916</v>
      </c>
      <c r="G8">
        <v>57336</v>
      </c>
      <c r="H8">
        <v>2621.7435413371186</v>
      </c>
      <c r="I8">
        <v>5490.2564586628814</v>
      </c>
      <c r="J8">
        <v>7290.2564586628814</v>
      </c>
      <c r="K8">
        <v>61110.25645866288</v>
      </c>
      <c r="L8">
        <v>4638.2564586628814</v>
      </c>
      <c r="M8">
        <v>6294.2564586628814</v>
      </c>
      <c r="N8">
        <v>54714.25645866288</v>
      </c>
      <c r="O8">
        <v>0.56447393005377722</v>
      </c>
      <c r="P8">
        <v>3099.1066402245701</v>
      </c>
      <c r="Q8">
        <v>4115.1597143213685</v>
      </c>
      <c r="R8">
        <v>34495.146629815659</v>
      </c>
      <c r="S8">
        <v>2618.1748518187519</v>
      </c>
      <c r="T8">
        <v>3552.9436799878067</v>
      </c>
      <c r="U8">
        <v>30884.771373191699</v>
      </c>
    </row>
    <row r="9" spans="1:21" x14ac:dyDescent="0.3">
      <c r="A9">
        <v>2025</v>
      </c>
      <c r="B9">
        <v>11088</v>
      </c>
      <c r="C9">
        <v>14016</v>
      </c>
      <c r="D9">
        <v>114540</v>
      </c>
      <c r="E9">
        <v>9960</v>
      </c>
      <c r="F9">
        <v>12576</v>
      </c>
      <c r="G9">
        <v>103068</v>
      </c>
      <c r="H9">
        <v>2621.7435413371186</v>
      </c>
      <c r="I9">
        <v>8466.2564586628814</v>
      </c>
      <c r="J9">
        <v>11394.256458662881</v>
      </c>
      <c r="K9">
        <v>111918.25645866289</v>
      </c>
      <c r="L9">
        <v>7338.2564586628814</v>
      </c>
      <c r="M9">
        <v>9954.2564586628814</v>
      </c>
      <c r="N9">
        <v>100446.25645866289</v>
      </c>
      <c r="O9">
        <v>0.51315811823070645</v>
      </c>
      <c r="P9">
        <v>4344.5282327860086</v>
      </c>
      <c r="Q9">
        <v>5847.0552029655173</v>
      </c>
      <c r="R9">
        <v>57431.761879989055</v>
      </c>
      <c r="S9">
        <v>3765.6858754217719</v>
      </c>
      <c r="T9">
        <v>5108.1075127132999</v>
      </c>
      <c r="U9">
        <v>51544.811947646391</v>
      </c>
    </row>
    <row r="10" spans="1:21" x14ac:dyDescent="0.3">
      <c r="A10">
        <v>2026</v>
      </c>
      <c r="B10">
        <v>15144</v>
      </c>
      <c r="C10">
        <v>19776</v>
      </c>
      <c r="D10">
        <v>188232</v>
      </c>
      <c r="E10">
        <v>13608</v>
      </c>
      <c r="F10">
        <v>17760</v>
      </c>
      <c r="G10">
        <v>169380</v>
      </c>
      <c r="H10">
        <v>2621.7435413371186</v>
      </c>
      <c r="I10">
        <v>12522.256458662881</v>
      </c>
      <c r="J10">
        <v>17154.25645866288</v>
      </c>
      <c r="K10">
        <v>185610.25645866289</v>
      </c>
      <c r="L10">
        <v>10986.256458662881</v>
      </c>
      <c r="M10">
        <v>15138.256458662881</v>
      </c>
      <c r="N10">
        <v>166758.25645866289</v>
      </c>
      <c r="O10">
        <v>0.46650738020973315</v>
      </c>
      <c r="P10">
        <v>5841.7250548452312</v>
      </c>
      <c r="Q10">
        <v>8002.587239976714</v>
      </c>
      <c r="R10">
        <v>86588.554480587525</v>
      </c>
      <c r="S10">
        <v>5125.1697188430817</v>
      </c>
      <c r="T10">
        <v>7062.1083614738936</v>
      </c>
      <c r="U10">
        <v>77793.957348873635</v>
      </c>
    </row>
    <row r="11" spans="1:21" x14ac:dyDescent="0.3">
      <c r="A11">
        <v>2027</v>
      </c>
      <c r="B11">
        <v>20616</v>
      </c>
      <c r="C11">
        <v>27744</v>
      </c>
      <c r="D11">
        <v>266976</v>
      </c>
      <c r="E11">
        <v>18528</v>
      </c>
      <c r="F11">
        <v>24936</v>
      </c>
      <c r="G11">
        <v>240264</v>
      </c>
      <c r="H11">
        <v>2621.7435413371186</v>
      </c>
      <c r="I11">
        <v>17994.25645866288</v>
      </c>
      <c r="J11">
        <v>25122.25645866288</v>
      </c>
      <c r="K11">
        <v>264354.25645866286</v>
      </c>
      <c r="L11">
        <v>15906.256458662881</v>
      </c>
      <c r="M11">
        <v>22314.25645866288</v>
      </c>
      <c r="N11">
        <v>237642.25645866289</v>
      </c>
      <c r="O11">
        <v>0.42409761837248466</v>
      </c>
      <c r="P11">
        <v>7631.3213085026273</v>
      </c>
      <c r="Q11">
        <v>10654.289132261698</v>
      </c>
      <c r="R11">
        <v>112112.01057074794</v>
      </c>
      <c r="S11">
        <v>6745.8054813408799</v>
      </c>
      <c r="T11">
        <v>9463.4230198717614</v>
      </c>
      <c r="U11">
        <v>100783.51498878215</v>
      </c>
    </row>
    <row r="12" spans="1:21" x14ac:dyDescent="0.3">
      <c r="A12">
        <v>2028</v>
      </c>
      <c r="B12">
        <v>27960</v>
      </c>
      <c r="C12">
        <v>38580</v>
      </c>
      <c r="D12">
        <v>314256</v>
      </c>
      <c r="E12">
        <v>25128</v>
      </c>
      <c r="F12">
        <v>34704</v>
      </c>
      <c r="G12">
        <v>282816</v>
      </c>
      <c r="H12">
        <v>2621.7435413371186</v>
      </c>
      <c r="I12">
        <v>25338.25645866288</v>
      </c>
      <c r="J12">
        <v>35958.25645866288</v>
      </c>
      <c r="K12">
        <v>311634.25645866286</v>
      </c>
      <c r="L12">
        <v>22506.25645866288</v>
      </c>
      <c r="M12">
        <v>32082.25645866288</v>
      </c>
      <c r="N12">
        <v>280194.25645866286</v>
      </c>
      <c r="O12">
        <v>0.38554328942953148</v>
      </c>
      <c r="P12">
        <v>9768.9947434819587</v>
      </c>
      <c r="Q12">
        <v>13863.464477223582</v>
      </c>
      <c r="R12">
        <v>120148.49633399909</v>
      </c>
      <c r="S12">
        <v>8677.136147817524</v>
      </c>
      <c r="T12">
        <v>12369.098687394719</v>
      </c>
      <c r="U12">
        <v>108027.01531433463</v>
      </c>
    </row>
    <row r="13" spans="1:21" x14ac:dyDescent="0.3">
      <c r="A13">
        <v>2029</v>
      </c>
      <c r="B13">
        <v>37608</v>
      </c>
      <c r="C13">
        <v>53172</v>
      </c>
      <c r="D13">
        <v>324396</v>
      </c>
      <c r="E13">
        <v>33816</v>
      </c>
      <c r="F13">
        <v>47820</v>
      </c>
      <c r="G13">
        <v>291948</v>
      </c>
      <c r="H13">
        <v>2621.7435413371186</v>
      </c>
      <c r="I13">
        <v>34986.25645866288</v>
      </c>
      <c r="J13">
        <v>50550.25645866288</v>
      </c>
      <c r="K13">
        <v>321774.25645866286</v>
      </c>
      <c r="L13">
        <v>31194.25645866288</v>
      </c>
      <c r="M13">
        <v>45198.25645866288</v>
      </c>
      <c r="N13">
        <v>289326.25645866286</v>
      </c>
      <c r="O13">
        <v>0.3504938994813922</v>
      </c>
      <c r="P13">
        <v>12262.469454452796</v>
      </c>
      <c r="Q13">
        <v>17717.556505981185</v>
      </c>
      <c r="R13">
        <v>112779.9138989223</v>
      </c>
      <c r="S13">
        <v>10933.396587619356</v>
      </c>
      <c r="T13">
        <v>15841.713155956773</v>
      </c>
      <c r="U13">
        <v>101407.08784855009</v>
      </c>
    </row>
    <row r="14" spans="1:21" x14ac:dyDescent="0.3">
      <c r="A14">
        <v>2030</v>
      </c>
      <c r="B14">
        <v>50232</v>
      </c>
      <c r="C14">
        <v>72216</v>
      </c>
      <c r="D14">
        <v>324852</v>
      </c>
      <c r="E14">
        <v>45192</v>
      </c>
      <c r="F14">
        <v>64980</v>
      </c>
      <c r="G14">
        <v>292332</v>
      </c>
      <c r="H14">
        <v>2621.7435413371186</v>
      </c>
      <c r="I14">
        <v>47610.25645866288</v>
      </c>
      <c r="J14">
        <v>69594.256458662887</v>
      </c>
      <c r="K14">
        <v>322230.25645866286</v>
      </c>
      <c r="L14">
        <v>42570.25645866288</v>
      </c>
      <c r="M14">
        <v>62358.25645866288</v>
      </c>
      <c r="N14">
        <v>289710.25645866286</v>
      </c>
      <c r="O14">
        <v>0.31863081771035656</v>
      </c>
      <c r="P14">
        <v>15170.094946823538</v>
      </c>
      <c r="Q14">
        <v>22174.874843368019</v>
      </c>
      <c r="R14">
        <v>102672.49010644165</v>
      </c>
      <c r="S14">
        <v>13564.195625563341</v>
      </c>
      <c r="T14">
        <v>19869.262246415878</v>
      </c>
      <c r="U14">
        <v>92310.615914500857</v>
      </c>
    </row>
    <row r="15" spans="1:21" x14ac:dyDescent="0.3">
      <c r="A15">
        <v>2031</v>
      </c>
      <c r="B15">
        <v>66312</v>
      </c>
      <c r="C15">
        <v>96336</v>
      </c>
      <c r="D15">
        <v>324936</v>
      </c>
      <c r="E15">
        <v>59676</v>
      </c>
      <c r="F15">
        <v>86676</v>
      </c>
      <c r="G15">
        <v>292416</v>
      </c>
      <c r="H15">
        <v>2621.7435413371186</v>
      </c>
      <c r="I15">
        <v>63690.25645866288</v>
      </c>
      <c r="J15">
        <v>93714.256458662887</v>
      </c>
      <c r="K15">
        <v>322314.25645866286</v>
      </c>
      <c r="L15">
        <v>57054.25645866288</v>
      </c>
      <c r="M15">
        <v>84054.256458662887</v>
      </c>
      <c r="N15">
        <v>289794.25645866286</v>
      </c>
      <c r="O15">
        <v>0.28966437973668779</v>
      </c>
      <c r="P15">
        <v>18448.798632369158</v>
      </c>
      <c r="Q15">
        <v>27145.681969583475</v>
      </c>
      <c r="R15">
        <v>93362.959177390294</v>
      </c>
      <c r="S15">
        <v>16526.585808436495</v>
      </c>
      <c r="T15">
        <v>24347.524061327069</v>
      </c>
      <c r="U15">
        <v>83943.073548353204</v>
      </c>
    </row>
    <row r="16" spans="1:21" x14ac:dyDescent="0.3">
      <c r="A16">
        <v>2032</v>
      </c>
      <c r="B16">
        <v>86304</v>
      </c>
      <c r="C16">
        <v>125364</v>
      </c>
      <c r="D16">
        <v>324972</v>
      </c>
      <c r="E16">
        <v>77640</v>
      </c>
      <c r="F16">
        <v>112788</v>
      </c>
      <c r="G16">
        <v>292440</v>
      </c>
      <c r="H16">
        <v>2621.7435413371186</v>
      </c>
      <c r="I16">
        <v>83682.256458662887</v>
      </c>
      <c r="J16">
        <v>122742.25645866289</v>
      </c>
      <c r="K16">
        <v>322350.25645866286</v>
      </c>
      <c r="L16">
        <v>75018.256458662887</v>
      </c>
      <c r="M16">
        <v>110166.25645866289</v>
      </c>
      <c r="N16">
        <v>289818.25645866286</v>
      </c>
      <c r="O16">
        <v>0.26333125430607973</v>
      </c>
      <c r="P16">
        <v>22036.153556422742</v>
      </c>
      <c r="Q16">
        <v>32321.872349618214</v>
      </c>
      <c r="R16">
        <v>84884.897359146169</v>
      </c>
      <c r="S16">
        <v>19754.651569114863</v>
      </c>
      <c r="T16">
        <v>29010.218495464957</v>
      </c>
      <c r="U16">
        <v>76318.204994060783</v>
      </c>
    </row>
    <row r="17" spans="1:21" x14ac:dyDescent="0.3">
      <c r="A17">
        <v>2033</v>
      </c>
      <c r="B17">
        <v>110340</v>
      </c>
      <c r="C17">
        <v>158388</v>
      </c>
      <c r="D17">
        <v>324996</v>
      </c>
      <c r="E17">
        <v>99276</v>
      </c>
      <c r="F17">
        <v>142548</v>
      </c>
      <c r="G17">
        <v>292464</v>
      </c>
      <c r="H17">
        <v>2621.7435413371186</v>
      </c>
      <c r="I17">
        <v>107718.25645866289</v>
      </c>
      <c r="J17">
        <v>155766.25645866289</v>
      </c>
      <c r="K17">
        <v>322374.25645866286</v>
      </c>
      <c r="L17">
        <v>96654.256458662887</v>
      </c>
      <c r="M17">
        <v>139926.25645866289</v>
      </c>
      <c r="N17">
        <v>289842.25645866286</v>
      </c>
      <c r="O17">
        <v>0.23939204936916339</v>
      </c>
      <c r="P17">
        <v>25786.894168112431</v>
      </c>
      <c r="Q17">
        <v>37289.203356201993</v>
      </c>
      <c r="R17">
        <v>77173.833917499564</v>
      </c>
      <c r="S17">
        <v>23138.260533892004</v>
      </c>
      <c r="T17">
        <v>33497.233294194441</v>
      </c>
      <c r="U17">
        <v>69385.931767421935</v>
      </c>
    </row>
    <row r="18" spans="1:21" x14ac:dyDescent="0.3">
      <c r="A18">
        <v>2034</v>
      </c>
      <c r="B18">
        <v>137988</v>
      </c>
      <c r="C18">
        <v>193248</v>
      </c>
      <c r="D18">
        <v>325008</v>
      </c>
      <c r="E18">
        <v>124164</v>
      </c>
      <c r="F18">
        <v>173916</v>
      </c>
      <c r="G18">
        <v>292476</v>
      </c>
      <c r="H18">
        <v>2621.7435413371186</v>
      </c>
      <c r="I18">
        <v>135366.25645866289</v>
      </c>
      <c r="J18">
        <v>190626.25645866289</v>
      </c>
      <c r="K18">
        <v>322386.25645866286</v>
      </c>
      <c r="L18">
        <v>121542.25645866289</v>
      </c>
      <c r="M18">
        <v>171294.25645866289</v>
      </c>
      <c r="N18">
        <v>289854.25645866286</v>
      </c>
      <c r="O18">
        <v>0.21762913579014853</v>
      </c>
      <c r="P18">
        <v>29459.641408246414</v>
      </c>
      <c r="Q18">
        <v>41485.827452010024</v>
      </c>
      <c r="R18">
        <v>70160.642383719984</v>
      </c>
      <c r="S18">
        <v>26451.136235083402</v>
      </c>
      <c r="T18">
        <v>37278.62099891487</v>
      </c>
      <c r="U18">
        <v>63080.731338194877</v>
      </c>
    </row>
    <row r="19" spans="1:21" x14ac:dyDescent="0.3">
      <c r="A19">
        <v>2035</v>
      </c>
      <c r="B19">
        <v>168072</v>
      </c>
      <c r="C19">
        <v>226848</v>
      </c>
      <c r="D19">
        <v>325020</v>
      </c>
      <c r="E19">
        <v>151260</v>
      </c>
      <c r="F19">
        <v>204120</v>
      </c>
      <c r="G19">
        <v>292488</v>
      </c>
      <c r="H19">
        <v>2621.7435413371186</v>
      </c>
      <c r="I19">
        <v>165450.25645866289</v>
      </c>
      <c r="J19">
        <v>224226.25645866289</v>
      </c>
      <c r="K19">
        <v>322398.25645866286</v>
      </c>
      <c r="L19">
        <v>148638.25645866289</v>
      </c>
      <c r="M19">
        <v>201498.25645866289</v>
      </c>
      <c r="N19">
        <v>289866.25645866286</v>
      </c>
      <c r="O19">
        <v>0.19784466890013502</v>
      </c>
      <c r="P19">
        <v>32733.451208506583</v>
      </c>
      <c r="Q19">
        <v>44361.969467780924</v>
      </c>
      <c r="R19">
        <v>63784.776303044971</v>
      </c>
      <c r="S19">
        <v>29407.286634957516</v>
      </c>
      <c r="T19">
        <v>39865.35583301865</v>
      </c>
      <c r="U19">
        <v>57348.49353438578</v>
      </c>
    </row>
    <row r="20" spans="1:21" x14ac:dyDescent="0.3">
      <c r="A20">
        <v>2036</v>
      </c>
      <c r="B20">
        <v>198828</v>
      </c>
      <c r="C20">
        <v>256224</v>
      </c>
      <c r="D20">
        <v>325020</v>
      </c>
      <c r="E20">
        <v>178932</v>
      </c>
      <c r="F20">
        <v>230568</v>
      </c>
      <c r="G20">
        <v>292488</v>
      </c>
      <c r="H20">
        <v>2621.7435413371186</v>
      </c>
      <c r="I20">
        <v>196206.25645866289</v>
      </c>
      <c r="J20">
        <v>253602.25645866289</v>
      </c>
      <c r="K20">
        <v>322398.25645866286</v>
      </c>
      <c r="L20">
        <v>176310.25645866289</v>
      </c>
      <c r="M20">
        <v>227946.25645866289</v>
      </c>
      <c r="N20">
        <v>289866.25645866286</v>
      </c>
      <c r="O20">
        <v>0.17985878990921364</v>
      </c>
      <c r="P20">
        <v>35289.41985927194</v>
      </c>
      <c r="Q20">
        <v>45612.594964901167</v>
      </c>
      <c r="R20">
        <v>57986.160275495422</v>
      </c>
      <c r="S20">
        <v>31710.949375238226</v>
      </c>
      <c r="T20">
        <v>40998.137850990381</v>
      </c>
      <c r="U20">
        <v>52134.994122168886</v>
      </c>
    </row>
    <row r="21" spans="1:21" x14ac:dyDescent="0.3">
      <c r="A21">
        <v>2037</v>
      </c>
      <c r="B21">
        <v>228084</v>
      </c>
      <c r="C21">
        <v>279480</v>
      </c>
      <c r="D21">
        <v>325020</v>
      </c>
      <c r="E21">
        <v>205260</v>
      </c>
      <c r="F21">
        <v>251532</v>
      </c>
      <c r="G21">
        <v>292488</v>
      </c>
      <c r="H21">
        <v>2621.7435413371186</v>
      </c>
      <c r="I21">
        <v>225462.25645866289</v>
      </c>
      <c r="J21">
        <v>276858.25645866286</v>
      </c>
      <c r="K21">
        <v>322398.25645866286</v>
      </c>
      <c r="L21">
        <v>202638.25645866289</v>
      </c>
      <c r="M21">
        <v>248910.25645866289</v>
      </c>
      <c r="N21">
        <v>289866.25645866286</v>
      </c>
      <c r="O21">
        <v>0.16350799082655781</v>
      </c>
      <c r="P21">
        <v>36864.880560778074</v>
      </c>
      <c r="Q21">
        <v>45268.537257299839</v>
      </c>
      <c r="R21">
        <v>52714.691159541282</v>
      </c>
      <c r="S21">
        <v>33132.974178152719</v>
      </c>
      <c r="T21">
        <v>40698.815929679207</v>
      </c>
      <c r="U21">
        <v>47395.4492019717</v>
      </c>
    </row>
    <row r="22" spans="1:21" x14ac:dyDescent="0.3">
      <c r="A22">
        <v>2038</v>
      </c>
      <c r="B22">
        <v>253872</v>
      </c>
      <c r="C22">
        <v>296280</v>
      </c>
      <c r="D22">
        <v>325020</v>
      </c>
      <c r="E22">
        <v>228480</v>
      </c>
      <c r="F22">
        <v>266628</v>
      </c>
      <c r="G22">
        <v>292488</v>
      </c>
      <c r="H22">
        <v>2621.7435413371186</v>
      </c>
      <c r="I22">
        <v>251250.25645866289</v>
      </c>
      <c r="J22">
        <v>293658.25645866286</v>
      </c>
      <c r="K22">
        <v>322398.25645866286</v>
      </c>
      <c r="L22">
        <v>225858.25645866289</v>
      </c>
      <c r="M22">
        <v>264006.25645866286</v>
      </c>
      <c r="N22">
        <v>289866.25645866286</v>
      </c>
      <c r="O22">
        <v>0.14864362802414349</v>
      </c>
      <c r="P22">
        <v>37346.749662012146</v>
      </c>
      <c r="Q22">
        <v>43650.428639260012</v>
      </c>
      <c r="R22">
        <v>47922.4465086739</v>
      </c>
      <c r="S22">
        <v>33572.390659223092</v>
      </c>
      <c r="T22">
        <v>39242.847781088116</v>
      </c>
      <c r="U22">
        <v>43086.772001792466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R39" sqref="R39"/>
    </sheetView>
  </sheetViews>
  <sheetFormatPr defaultRowHeight="15" x14ac:dyDescent="0.25"/>
  <sheetData>
    <row r="1" spans="1:21" x14ac:dyDescent="0.3">
      <c r="A1" t="s">
        <v>24</v>
      </c>
      <c r="B1" t="s">
        <v>28</v>
      </c>
      <c r="C1" t="s">
        <v>26</v>
      </c>
      <c r="D1" t="s">
        <v>29</v>
      </c>
      <c r="E1" t="s">
        <v>44</v>
      </c>
      <c r="F1" t="s">
        <v>42</v>
      </c>
      <c r="G1" t="s">
        <v>45</v>
      </c>
      <c r="H1" t="s">
        <v>30</v>
      </c>
      <c r="I1" t="s">
        <v>31</v>
      </c>
      <c r="J1" t="s">
        <v>32</v>
      </c>
      <c r="K1" t="s">
        <v>33</v>
      </c>
      <c r="L1" t="s">
        <v>46</v>
      </c>
      <c r="M1" t="s">
        <v>47</v>
      </c>
      <c r="N1" t="s">
        <v>48</v>
      </c>
      <c r="O1" t="s">
        <v>34</v>
      </c>
      <c r="P1" t="s">
        <v>35</v>
      </c>
      <c r="Q1" t="s">
        <v>36</v>
      </c>
      <c r="R1" t="s">
        <v>37</v>
      </c>
      <c r="S1" t="s">
        <v>49</v>
      </c>
      <c r="T1" t="s">
        <v>50</v>
      </c>
      <c r="U1" t="s">
        <v>51</v>
      </c>
    </row>
    <row r="2" spans="1:21" x14ac:dyDescent="0.3">
      <c r="A2">
        <v>2018</v>
      </c>
      <c r="B2">
        <v>1284</v>
      </c>
      <c r="C2">
        <v>1284</v>
      </c>
      <c r="D2">
        <v>1284</v>
      </c>
      <c r="E2">
        <v>1140</v>
      </c>
      <c r="F2">
        <v>1140</v>
      </c>
      <c r="G2">
        <v>1140</v>
      </c>
      <c r="H2">
        <v>3067.2108073992695</v>
      </c>
      <c r="I2">
        <v>-1783.2108073992695</v>
      </c>
      <c r="J2">
        <v>-1783.2108073992695</v>
      </c>
      <c r="K2">
        <v>-1783.2108073992695</v>
      </c>
      <c r="L2">
        <v>-1927.2108073992695</v>
      </c>
      <c r="M2">
        <v>-1927.2108073992695</v>
      </c>
      <c r="N2">
        <v>-1927.2108073992695</v>
      </c>
      <c r="O2">
        <v>1</v>
      </c>
      <c r="P2">
        <v>-1783.2108073992695</v>
      </c>
      <c r="Q2">
        <v>-1783.2108073992695</v>
      </c>
      <c r="R2">
        <v>-1783.2108073992695</v>
      </c>
      <c r="S2">
        <v>-1927.2108073992695</v>
      </c>
      <c r="T2">
        <v>-1927.2108073992695</v>
      </c>
      <c r="U2">
        <v>-1927.2108073992695</v>
      </c>
    </row>
    <row r="3" spans="1:21" x14ac:dyDescent="0.3">
      <c r="A3">
        <v>2019</v>
      </c>
      <c r="B3">
        <v>1716</v>
      </c>
      <c r="C3">
        <v>1800</v>
      </c>
      <c r="D3">
        <v>2436</v>
      </c>
      <c r="E3">
        <v>1536</v>
      </c>
      <c r="F3">
        <v>1608</v>
      </c>
      <c r="G3">
        <v>2160</v>
      </c>
      <c r="H3">
        <v>3067.2108073992695</v>
      </c>
      <c r="I3">
        <v>-1351.2108073992695</v>
      </c>
      <c r="J3">
        <v>-1267.2108073992695</v>
      </c>
      <c r="K3">
        <v>-631.21080739926947</v>
      </c>
      <c r="L3">
        <v>-1531.2108073992695</v>
      </c>
      <c r="M3">
        <v>-1459.2108073992695</v>
      </c>
      <c r="N3">
        <v>-907.21080739926947</v>
      </c>
      <c r="O3">
        <v>0.90909090909090906</v>
      </c>
      <c r="P3">
        <v>-1228.3734612720632</v>
      </c>
      <c r="Q3">
        <v>-1152.0098249084267</v>
      </c>
      <c r="R3">
        <v>-573.82800672660858</v>
      </c>
      <c r="S3">
        <v>-1392.0098249084267</v>
      </c>
      <c r="T3">
        <v>-1326.5552794538812</v>
      </c>
      <c r="U3">
        <v>-824.73709763569946</v>
      </c>
    </row>
    <row r="4" spans="1:21" x14ac:dyDescent="0.3">
      <c r="A4">
        <v>2020</v>
      </c>
      <c r="B4">
        <v>2352</v>
      </c>
      <c r="C4">
        <v>2472</v>
      </c>
      <c r="D4">
        <v>4644</v>
      </c>
      <c r="E4">
        <v>2088</v>
      </c>
      <c r="F4">
        <v>2196</v>
      </c>
      <c r="G4">
        <v>4152</v>
      </c>
      <c r="H4">
        <v>3067.2108073992695</v>
      </c>
      <c r="I4">
        <v>-715.21080739926947</v>
      </c>
      <c r="J4">
        <v>-595.21080739926947</v>
      </c>
      <c r="K4">
        <v>1576.7891926007305</v>
      </c>
      <c r="L4">
        <v>-979.21080739926947</v>
      </c>
      <c r="M4">
        <v>-871.21080739926947</v>
      </c>
      <c r="N4">
        <v>1084.7891926007305</v>
      </c>
      <c r="O4">
        <v>0.82644628099173545</v>
      </c>
      <c r="P4">
        <v>-591.08331190022261</v>
      </c>
      <c r="Q4">
        <v>-491.90975818121439</v>
      </c>
      <c r="R4">
        <v>1303.1315641328349</v>
      </c>
      <c r="S4">
        <v>-809.26513008204074</v>
      </c>
      <c r="T4">
        <v>-720.00893173493341</v>
      </c>
      <c r="U4">
        <v>896.51999388490117</v>
      </c>
    </row>
    <row r="5" spans="1:21" x14ac:dyDescent="0.3">
      <c r="A5">
        <v>2021</v>
      </c>
      <c r="B5">
        <v>3180</v>
      </c>
      <c r="C5">
        <v>3516</v>
      </c>
      <c r="D5">
        <v>9036</v>
      </c>
      <c r="E5">
        <v>2844</v>
      </c>
      <c r="F5">
        <v>3156</v>
      </c>
      <c r="G5">
        <v>8112</v>
      </c>
      <c r="H5">
        <v>3067.2108073992695</v>
      </c>
      <c r="I5">
        <v>112.78919260073053</v>
      </c>
      <c r="J5">
        <v>448.78919260073053</v>
      </c>
      <c r="K5">
        <v>5968.7891926007305</v>
      </c>
      <c r="L5">
        <v>-223.21080739926947</v>
      </c>
      <c r="M5">
        <v>88.78919260073053</v>
      </c>
      <c r="N5">
        <v>5044.7891926007305</v>
      </c>
      <c r="O5">
        <v>0.75131480090157754</v>
      </c>
      <c r="P5">
        <v>84.740189782667542</v>
      </c>
      <c r="Q5">
        <v>337.18196288559761</v>
      </c>
      <c r="R5">
        <v>4484.4396638623057</v>
      </c>
      <c r="S5">
        <v>-167.7015833202625</v>
      </c>
      <c r="T5">
        <v>66.708634561029683</v>
      </c>
      <c r="U5">
        <v>3790.2247878292478</v>
      </c>
    </row>
    <row r="6" spans="1:21" x14ac:dyDescent="0.3">
      <c r="A6">
        <v>2022</v>
      </c>
      <c r="B6">
        <v>4344</v>
      </c>
      <c r="C6">
        <v>4956</v>
      </c>
      <c r="D6">
        <v>17532</v>
      </c>
      <c r="E6">
        <v>3876</v>
      </c>
      <c r="F6">
        <v>4440</v>
      </c>
      <c r="G6">
        <v>15768</v>
      </c>
      <c r="H6">
        <v>3067.2108073992695</v>
      </c>
      <c r="I6">
        <v>1276.7891926007305</v>
      </c>
      <c r="J6">
        <v>1888.7891926007305</v>
      </c>
      <c r="K6">
        <v>14464.789192600731</v>
      </c>
      <c r="L6">
        <v>808.78919260073053</v>
      </c>
      <c r="M6">
        <v>1372.7891926007305</v>
      </c>
      <c r="N6">
        <v>12700.789192600731</v>
      </c>
      <c r="O6">
        <v>0.68301345536507052</v>
      </c>
      <c r="P6">
        <v>872.06419821100349</v>
      </c>
      <c r="Q6">
        <v>1290.0684328944267</v>
      </c>
      <c r="R6">
        <v>9879.6456475655541</v>
      </c>
      <c r="S6">
        <v>552.4139011001505</v>
      </c>
      <c r="T6">
        <v>937.63348992605029</v>
      </c>
      <c r="U6">
        <v>8674.8099123015691</v>
      </c>
    </row>
    <row r="7" spans="1:21" x14ac:dyDescent="0.3">
      <c r="A7">
        <v>2023</v>
      </c>
      <c r="B7">
        <v>5928</v>
      </c>
      <c r="C7">
        <v>6996</v>
      </c>
      <c r="D7">
        <v>33828</v>
      </c>
      <c r="E7">
        <v>5328</v>
      </c>
      <c r="F7">
        <v>6276</v>
      </c>
      <c r="G7">
        <v>30420</v>
      </c>
      <c r="H7">
        <v>3067.2108073992695</v>
      </c>
      <c r="I7">
        <v>2860.7891926007305</v>
      </c>
      <c r="J7">
        <v>3928.7891926007305</v>
      </c>
      <c r="K7">
        <v>30760.789192600729</v>
      </c>
      <c r="L7">
        <v>2260.7891926007305</v>
      </c>
      <c r="M7">
        <v>3208.7891926007305</v>
      </c>
      <c r="N7">
        <v>27352.789192600729</v>
      </c>
      <c r="O7">
        <v>0.62092132305915493</v>
      </c>
      <c r="P7">
        <v>1776.3250104629772</v>
      </c>
      <c r="Q7">
        <v>2439.4689834901546</v>
      </c>
      <c r="R7">
        <v>19100.029923813399</v>
      </c>
      <c r="S7">
        <v>1403.7722166274843</v>
      </c>
      <c r="T7">
        <v>1992.4056308875631</v>
      </c>
      <c r="U7">
        <v>16983.930054827797</v>
      </c>
    </row>
    <row r="8" spans="1:21" x14ac:dyDescent="0.3">
      <c r="A8">
        <v>2024</v>
      </c>
      <c r="B8">
        <v>8112</v>
      </c>
      <c r="C8">
        <v>9912</v>
      </c>
      <c r="D8">
        <v>63732</v>
      </c>
      <c r="E8">
        <v>7260</v>
      </c>
      <c r="F8">
        <v>8916</v>
      </c>
      <c r="G8">
        <v>57336</v>
      </c>
      <c r="H8">
        <v>3067.2108073992695</v>
      </c>
      <c r="I8">
        <v>5044.7891926007305</v>
      </c>
      <c r="J8">
        <v>6844.7891926007305</v>
      </c>
      <c r="K8">
        <v>60664.789192600729</v>
      </c>
      <c r="L8">
        <v>4192.7891926007305</v>
      </c>
      <c r="M8">
        <v>5848.7891926007305</v>
      </c>
      <c r="N8">
        <v>54268.789192600729</v>
      </c>
      <c r="O8">
        <v>0.56447393005377722</v>
      </c>
      <c r="P8">
        <v>2847.6519818401562</v>
      </c>
      <c r="Q8">
        <v>3863.705055936955</v>
      </c>
      <c r="R8">
        <v>34243.691971431246</v>
      </c>
      <c r="S8">
        <v>2366.7201934343379</v>
      </c>
      <c r="T8">
        <v>3301.4890216033928</v>
      </c>
      <c r="U8">
        <v>30633.316714807286</v>
      </c>
    </row>
    <row r="9" spans="1:21" x14ac:dyDescent="0.3">
      <c r="A9">
        <v>2025</v>
      </c>
      <c r="B9">
        <v>11088</v>
      </c>
      <c r="C9">
        <v>14016</v>
      </c>
      <c r="D9">
        <v>114540</v>
      </c>
      <c r="E9">
        <v>9960</v>
      </c>
      <c r="F9">
        <v>12576</v>
      </c>
      <c r="G9">
        <v>103068</v>
      </c>
      <c r="H9">
        <v>3067.2108073992695</v>
      </c>
      <c r="I9">
        <v>8020.7891926007305</v>
      </c>
      <c r="J9">
        <v>10948.789192600731</v>
      </c>
      <c r="K9">
        <v>111472.78919260073</v>
      </c>
      <c r="L9">
        <v>6892.7891926007305</v>
      </c>
      <c r="M9">
        <v>9508.7891926007305</v>
      </c>
      <c r="N9">
        <v>100000.78919260073</v>
      </c>
      <c r="O9">
        <v>0.51315811823070645</v>
      </c>
      <c r="P9">
        <v>4115.9330888001778</v>
      </c>
      <c r="Q9">
        <v>5618.4600589796864</v>
      </c>
      <c r="R9">
        <v>57203.166736003222</v>
      </c>
      <c r="S9">
        <v>3537.0907314359415</v>
      </c>
      <c r="T9">
        <v>4879.512368727469</v>
      </c>
      <c r="U9">
        <v>51316.216803660558</v>
      </c>
    </row>
    <row r="10" spans="1:21" x14ac:dyDescent="0.3">
      <c r="A10">
        <v>2026</v>
      </c>
      <c r="B10">
        <v>15144</v>
      </c>
      <c r="C10">
        <v>19776</v>
      </c>
      <c r="D10">
        <v>188232</v>
      </c>
      <c r="E10">
        <v>13608</v>
      </c>
      <c r="F10">
        <v>17760</v>
      </c>
      <c r="G10">
        <v>169380</v>
      </c>
      <c r="H10">
        <v>3067.2108073992695</v>
      </c>
      <c r="I10">
        <v>12076.789192600731</v>
      </c>
      <c r="J10">
        <v>16708.789192600729</v>
      </c>
      <c r="K10">
        <v>185164.78919260073</v>
      </c>
      <c r="L10">
        <v>10540.789192600731</v>
      </c>
      <c r="M10">
        <v>14692.789192600731</v>
      </c>
      <c r="N10">
        <v>166312.78919260073</v>
      </c>
      <c r="O10">
        <v>0.46650738020973315</v>
      </c>
      <c r="P10">
        <v>5633.9112875853853</v>
      </c>
      <c r="Q10">
        <v>7794.7734727168681</v>
      </c>
      <c r="R10">
        <v>86380.740713327672</v>
      </c>
      <c r="S10">
        <v>4917.3559515832349</v>
      </c>
      <c r="T10">
        <v>6854.2945942140468</v>
      </c>
      <c r="U10">
        <v>77586.143581613782</v>
      </c>
    </row>
    <row r="11" spans="1:21" x14ac:dyDescent="0.3">
      <c r="A11">
        <v>2027</v>
      </c>
      <c r="B11">
        <v>20616</v>
      </c>
      <c r="C11">
        <v>27744</v>
      </c>
      <c r="D11">
        <v>266976</v>
      </c>
      <c r="E11">
        <v>18528</v>
      </c>
      <c r="F11">
        <v>24936</v>
      </c>
      <c r="G11">
        <v>240264</v>
      </c>
      <c r="H11">
        <v>3067.2108073992695</v>
      </c>
      <c r="I11">
        <v>17548.789192600729</v>
      </c>
      <c r="J11">
        <v>24676.789192600729</v>
      </c>
      <c r="K11">
        <v>263908.78919260076</v>
      </c>
      <c r="L11">
        <v>15460.789192600731</v>
      </c>
      <c r="M11">
        <v>21868.789192600729</v>
      </c>
      <c r="N11">
        <v>237196.78919260073</v>
      </c>
      <c r="O11">
        <v>0.42409761837248466</v>
      </c>
      <c r="P11">
        <v>7442.3997019027674</v>
      </c>
      <c r="Q11">
        <v>10465.367525661837</v>
      </c>
      <c r="R11">
        <v>111923.0889641481</v>
      </c>
      <c r="S11">
        <v>6556.88387474102</v>
      </c>
      <c r="T11">
        <v>9274.5014132719007</v>
      </c>
      <c r="U11">
        <v>100594.59338218228</v>
      </c>
    </row>
    <row r="12" spans="1:21" x14ac:dyDescent="0.3">
      <c r="A12">
        <v>2028</v>
      </c>
      <c r="B12">
        <v>27960</v>
      </c>
      <c r="C12">
        <v>38580</v>
      </c>
      <c r="D12">
        <v>314256</v>
      </c>
      <c r="E12">
        <v>25128</v>
      </c>
      <c r="F12">
        <v>34704</v>
      </c>
      <c r="G12">
        <v>282816</v>
      </c>
      <c r="H12">
        <v>3067.2108073992695</v>
      </c>
      <c r="I12">
        <v>24892.789192600729</v>
      </c>
      <c r="J12">
        <v>35512.789192600729</v>
      </c>
      <c r="K12">
        <v>311188.78919260076</v>
      </c>
      <c r="L12">
        <v>22060.789192600729</v>
      </c>
      <c r="M12">
        <v>31636.789192600729</v>
      </c>
      <c r="N12">
        <v>279748.78919260076</v>
      </c>
      <c r="O12">
        <v>0.38554328942953148</v>
      </c>
      <c r="P12">
        <v>9597.2478283911751</v>
      </c>
      <c r="Q12">
        <v>13691.717562132801</v>
      </c>
      <c r="R12">
        <v>119976.74941890834</v>
      </c>
      <c r="S12">
        <v>8505.3892327267422</v>
      </c>
      <c r="T12">
        <v>12197.351772303937</v>
      </c>
      <c r="U12">
        <v>107855.26839924385</v>
      </c>
    </row>
    <row r="13" spans="1:21" x14ac:dyDescent="0.3">
      <c r="A13">
        <v>2029</v>
      </c>
      <c r="B13">
        <v>37608</v>
      </c>
      <c r="C13">
        <v>53172</v>
      </c>
      <c r="D13">
        <v>324396</v>
      </c>
      <c r="E13">
        <v>33816</v>
      </c>
      <c r="F13">
        <v>47820</v>
      </c>
      <c r="G13">
        <v>291948</v>
      </c>
      <c r="H13">
        <v>3067.2108073992695</v>
      </c>
      <c r="I13">
        <v>34540.789192600729</v>
      </c>
      <c r="J13">
        <v>50104.789192600729</v>
      </c>
      <c r="K13">
        <v>321328.78919260076</v>
      </c>
      <c r="L13">
        <v>30748.789192600729</v>
      </c>
      <c r="M13">
        <v>44752.789192600729</v>
      </c>
      <c r="N13">
        <v>288880.78919260076</v>
      </c>
      <c r="O13">
        <v>0.3504938994813922</v>
      </c>
      <c r="P13">
        <v>12106.335895279359</v>
      </c>
      <c r="Q13">
        <v>17561.422946807746</v>
      </c>
      <c r="R13">
        <v>112623.78033974888</v>
      </c>
      <c r="S13">
        <v>10777.263028445919</v>
      </c>
      <c r="T13">
        <v>15685.579596783335</v>
      </c>
      <c r="U13">
        <v>101250.95428937666</v>
      </c>
    </row>
    <row r="14" spans="1:21" x14ac:dyDescent="0.3">
      <c r="A14">
        <v>2030</v>
      </c>
      <c r="B14">
        <v>50232</v>
      </c>
      <c r="C14">
        <v>72216</v>
      </c>
      <c r="D14">
        <v>324852</v>
      </c>
      <c r="E14">
        <v>45192</v>
      </c>
      <c r="F14">
        <v>64980</v>
      </c>
      <c r="G14">
        <v>292332</v>
      </c>
      <c r="H14">
        <v>3067.2108073992695</v>
      </c>
      <c r="I14">
        <v>47164.789192600729</v>
      </c>
      <c r="J14">
        <v>69148.789192600729</v>
      </c>
      <c r="K14">
        <v>321784.78919260076</v>
      </c>
      <c r="L14">
        <v>42124.789192600729</v>
      </c>
      <c r="M14">
        <v>61912.789192600729</v>
      </c>
      <c r="N14">
        <v>289264.78919260076</v>
      </c>
      <c r="O14">
        <v>0.31863081771035656</v>
      </c>
      <c r="P14">
        <v>15028.155347574959</v>
      </c>
      <c r="Q14">
        <v>22032.935244119435</v>
      </c>
      <c r="R14">
        <v>102530.55050719308</v>
      </c>
      <c r="S14">
        <v>13422.256026314761</v>
      </c>
      <c r="T14">
        <v>19727.322647167297</v>
      </c>
      <c r="U14">
        <v>92168.676315252291</v>
      </c>
    </row>
    <row r="15" spans="1:21" x14ac:dyDescent="0.3">
      <c r="A15">
        <v>2031</v>
      </c>
      <c r="B15">
        <v>66312</v>
      </c>
      <c r="C15">
        <v>96336</v>
      </c>
      <c r="D15">
        <v>324936</v>
      </c>
      <c r="E15">
        <v>59676</v>
      </c>
      <c r="F15">
        <v>86676</v>
      </c>
      <c r="G15">
        <v>292416</v>
      </c>
      <c r="H15">
        <v>3067.2108073992695</v>
      </c>
      <c r="I15">
        <v>63244.789192600729</v>
      </c>
      <c r="J15">
        <v>93268.789192600729</v>
      </c>
      <c r="K15">
        <v>321868.78919260076</v>
      </c>
      <c r="L15">
        <v>56608.789192600729</v>
      </c>
      <c r="M15">
        <v>83608.789192600729</v>
      </c>
      <c r="N15">
        <v>289348.78919260076</v>
      </c>
      <c r="O15">
        <v>0.28966437973668779</v>
      </c>
      <c r="P15">
        <v>18319.762633052265</v>
      </c>
      <c r="Q15">
        <v>27016.645970266582</v>
      </c>
      <c r="R15">
        <v>93233.923178073412</v>
      </c>
      <c r="S15">
        <v>16397.549809119606</v>
      </c>
      <c r="T15">
        <v>24218.488062010176</v>
      </c>
      <c r="U15">
        <v>83814.037549036337</v>
      </c>
    </row>
    <row r="16" spans="1:21" x14ac:dyDescent="0.3">
      <c r="A16">
        <v>2032</v>
      </c>
      <c r="B16">
        <v>86304</v>
      </c>
      <c r="C16">
        <v>125364</v>
      </c>
      <c r="D16">
        <v>324972</v>
      </c>
      <c r="E16">
        <v>77640</v>
      </c>
      <c r="F16">
        <v>112788</v>
      </c>
      <c r="G16">
        <v>292440</v>
      </c>
      <c r="H16">
        <v>3067.2108073992695</v>
      </c>
      <c r="I16">
        <v>83236.789192600729</v>
      </c>
      <c r="J16">
        <v>122296.78919260073</v>
      </c>
      <c r="K16">
        <v>321904.78919260076</v>
      </c>
      <c r="L16">
        <v>74572.789192600729</v>
      </c>
      <c r="M16">
        <v>109720.78919260073</v>
      </c>
      <c r="N16">
        <v>289372.78919260076</v>
      </c>
      <c r="O16">
        <v>0.26333125430607973</v>
      </c>
      <c r="P16">
        <v>21918.84810249829</v>
      </c>
      <c r="Q16">
        <v>32204.566895693766</v>
      </c>
      <c r="R16">
        <v>84767.591905221736</v>
      </c>
      <c r="S16">
        <v>19637.346115190416</v>
      </c>
      <c r="T16">
        <v>28892.913041540509</v>
      </c>
      <c r="U16">
        <v>76200.89954013635</v>
      </c>
    </row>
    <row r="17" spans="1:21" x14ac:dyDescent="0.3">
      <c r="A17">
        <v>2033</v>
      </c>
      <c r="B17">
        <v>110340</v>
      </c>
      <c r="C17">
        <v>158388</v>
      </c>
      <c r="D17">
        <v>324996</v>
      </c>
      <c r="E17">
        <v>99276</v>
      </c>
      <c r="F17">
        <v>142548</v>
      </c>
      <c r="G17">
        <v>292464</v>
      </c>
      <c r="H17">
        <v>3067.2108073992695</v>
      </c>
      <c r="I17">
        <v>107272.78919260073</v>
      </c>
      <c r="J17">
        <v>155320.78919260073</v>
      </c>
      <c r="K17">
        <v>321928.78919260076</v>
      </c>
      <c r="L17">
        <v>96208.789192600729</v>
      </c>
      <c r="M17">
        <v>139480.78919260073</v>
      </c>
      <c r="N17">
        <v>289396.78919260076</v>
      </c>
      <c r="O17">
        <v>0.23939204936916339</v>
      </c>
      <c r="P17">
        <v>25680.252846362931</v>
      </c>
      <c r="Q17">
        <v>37182.562034452494</v>
      </c>
      <c r="R17">
        <v>77067.192595750079</v>
      </c>
      <c r="S17">
        <v>23031.619212142508</v>
      </c>
      <c r="T17">
        <v>33390.591972444949</v>
      </c>
      <c r="U17">
        <v>69279.29044567245</v>
      </c>
    </row>
    <row r="18" spans="1:21" x14ac:dyDescent="0.3">
      <c r="A18">
        <v>2034</v>
      </c>
      <c r="B18">
        <v>137988</v>
      </c>
      <c r="C18">
        <v>193248</v>
      </c>
      <c r="D18">
        <v>325008</v>
      </c>
      <c r="E18">
        <v>124164</v>
      </c>
      <c r="F18">
        <v>173916</v>
      </c>
      <c r="G18">
        <v>292476</v>
      </c>
      <c r="H18">
        <v>3067.2108073992695</v>
      </c>
      <c r="I18">
        <v>134920.78919260073</v>
      </c>
      <c r="J18">
        <v>190180.78919260073</v>
      </c>
      <c r="K18">
        <v>321940.78919260076</v>
      </c>
      <c r="L18">
        <v>121096.78919260073</v>
      </c>
      <c r="M18">
        <v>170848.78919260073</v>
      </c>
      <c r="N18">
        <v>289408.78919260076</v>
      </c>
      <c r="O18">
        <v>0.21762913579014853</v>
      </c>
      <c r="P18">
        <v>29362.694752110507</v>
      </c>
      <c r="Q18">
        <v>41388.880795874116</v>
      </c>
      <c r="R18">
        <v>70063.695727584098</v>
      </c>
      <c r="S18">
        <v>26354.189578947495</v>
      </c>
      <c r="T18">
        <v>37181.674342778962</v>
      </c>
      <c r="U18">
        <v>62983.784682058984</v>
      </c>
    </row>
    <row r="19" spans="1:21" x14ac:dyDescent="0.3">
      <c r="A19">
        <v>2035</v>
      </c>
      <c r="B19">
        <v>168072</v>
      </c>
      <c r="C19">
        <v>226848</v>
      </c>
      <c r="D19">
        <v>325020</v>
      </c>
      <c r="E19">
        <v>151260</v>
      </c>
      <c r="F19">
        <v>204120</v>
      </c>
      <c r="G19">
        <v>292488</v>
      </c>
      <c r="H19">
        <v>3067.2108073992695</v>
      </c>
      <c r="I19">
        <v>165004.78919260073</v>
      </c>
      <c r="J19">
        <v>223780.78919260073</v>
      </c>
      <c r="K19">
        <v>321952.78919260076</v>
      </c>
      <c r="L19">
        <v>148192.78919260073</v>
      </c>
      <c r="M19">
        <v>201052.78919260073</v>
      </c>
      <c r="N19">
        <v>289420.78919260076</v>
      </c>
      <c r="O19">
        <v>0.19784466890013502</v>
      </c>
      <c r="P19">
        <v>32645.31788474667</v>
      </c>
      <c r="Q19">
        <v>44273.836144021006</v>
      </c>
      <c r="R19">
        <v>63696.642979285069</v>
      </c>
      <c r="S19">
        <v>29319.153311197599</v>
      </c>
      <c r="T19">
        <v>39777.22250925874</v>
      </c>
      <c r="U19">
        <v>57260.360210625877</v>
      </c>
    </row>
    <row r="20" spans="1:21" x14ac:dyDescent="0.3">
      <c r="A20">
        <v>2036</v>
      </c>
      <c r="B20">
        <v>198828</v>
      </c>
      <c r="C20">
        <v>256224</v>
      </c>
      <c r="D20">
        <v>325020</v>
      </c>
      <c r="E20">
        <v>178932</v>
      </c>
      <c r="F20">
        <v>230568</v>
      </c>
      <c r="G20">
        <v>292488</v>
      </c>
      <c r="H20">
        <v>3067.2108073992695</v>
      </c>
      <c r="I20">
        <v>195760.78919260073</v>
      </c>
      <c r="J20">
        <v>253156.78919260073</v>
      </c>
      <c r="K20">
        <v>321952.78919260076</v>
      </c>
      <c r="L20">
        <v>175864.78919260073</v>
      </c>
      <c r="M20">
        <v>227500.78919260073</v>
      </c>
      <c r="N20">
        <v>289420.78919260076</v>
      </c>
      <c r="O20">
        <v>0.17985878990921364</v>
      </c>
      <c r="P20">
        <v>35209.298655853832</v>
      </c>
      <c r="Q20">
        <v>45532.473761483059</v>
      </c>
      <c r="R20">
        <v>57906.039072077328</v>
      </c>
      <c r="S20">
        <v>31630.828171820121</v>
      </c>
      <c r="T20">
        <v>40918.016647572273</v>
      </c>
      <c r="U20">
        <v>52054.872918750792</v>
      </c>
    </row>
    <row r="21" spans="1:21" x14ac:dyDescent="0.3">
      <c r="A21">
        <v>2037</v>
      </c>
      <c r="B21">
        <v>228084</v>
      </c>
      <c r="C21">
        <v>279480</v>
      </c>
      <c r="D21">
        <v>325020</v>
      </c>
      <c r="E21">
        <v>205260</v>
      </c>
      <c r="F21">
        <v>251532</v>
      </c>
      <c r="G21">
        <v>292488</v>
      </c>
      <c r="H21">
        <v>3067.2108073992695</v>
      </c>
      <c r="I21">
        <v>225016.78919260073</v>
      </c>
      <c r="J21">
        <v>276412.78919260076</v>
      </c>
      <c r="K21">
        <v>321952.78919260076</v>
      </c>
      <c r="L21">
        <v>202192.78919260073</v>
      </c>
      <c r="M21">
        <v>248464.78919260073</v>
      </c>
      <c r="N21">
        <v>289420.78919260076</v>
      </c>
      <c r="O21">
        <v>0.16350799082655781</v>
      </c>
      <c r="P21">
        <v>36792.043103125252</v>
      </c>
      <c r="Q21">
        <v>45195.699799647024</v>
      </c>
      <c r="R21">
        <v>52641.853701888467</v>
      </c>
      <c r="S21">
        <v>33060.136720499897</v>
      </c>
      <c r="T21">
        <v>40625.978472026378</v>
      </c>
      <c r="U21">
        <v>47322.611744318885</v>
      </c>
    </row>
    <row r="22" spans="1:21" x14ac:dyDescent="0.3">
      <c r="A22">
        <v>2038</v>
      </c>
      <c r="B22">
        <v>253872</v>
      </c>
      <c r="C22">
        <v>296280</v>
      </c>
      <c r="D22">
        <v>325020</v>
      </c>
      <c r="E22">
        <v>228480</v>
      </c>
      <c r="F22">
        <v>266628</v>
      </c>
      <c r="G22">
        <v>292488</v>
      </c>
      <c r="H22">
        <v>3067.2108073992695</v>
      </c>
      <c r="I22">
        <v>250804.78919260073</v>
      </c>
      <c r="J22">
        <v>293212.78919260076</v>
      </c>
      <c r="K22">
        <v>321952.78919260076</v>
      </c>
      <c r="L22">
        <v>225412.78919260073</v>
      </c>
      <c r="M22">
        <v>263560.78919260076</v>
      </c>
      <c r="N22">
        <v>289420.78919260076</v>
      </c>
      <c r="O22">
        <v>0.14864362802414349</v>
      </c>
      <c r="P22">
        <v>37280.533791418668</v>
      </c>
      <c r="Q22">
        <v>43584.212768666548</v>
      </c>
      <c r="R22">
        <v>47856.230638080429</v>
      </c>
      <c r="S22">
        <v>33506.174788629614</v>
      </c>
      <c r="T22">
        <v>39176.631910494645</v>
      </c>
      <c r="U22">
        <v>43020.556131198995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workbookViewId="0">
      <selection activeCell="H3" sqref="H3"/>
    </sheetView>
  </sheetViews>
  <sheetFormatPr defaultRowHeight="15" x14ac:dyDescent="0.25"/>
  <cols>
    <col min="1" max="1" width="30.85546875" customWidth="1"/>
    <col min="2" max="2" width="28" customWidth="1"/>
    <col min="3" max="3" width="18" customWidth="1"/>
    <col min="4" max="4" width="20.7109375" customWidth="1"/>
    <col min="5" max="5" width="19.28515625" customWidth="1"/>
    <col min="6" max="6" width="34.5703125" customWidth="1"/>
    <col min="7" max="7" width="22.7109375" customWidth="1"/>
    <col min="8" max="8" width="25" customWidth="1"/>
    <col min="9" max="9" width="17.28515625" customWidth="1"/>
    <col min="10" max="10" width="16" customWidth="1"/>
    <col min="11" max="11" width="16.85546875" customWidth="1"/>
    <col min="12" max="12" width="12.5703125" customWidth="1"/>
    <col min="13" max="13" width="15.28515625" customWidth="1"/>
    <col min="14" max="14" width="16.42578125" customWidth="1"/>
    <col min="15" max="15" width="25.7109375" customWidth="1"/>
  </cols>
  <sheetData>
    <row r="1" spans="1:15" x14ac:dyDescent="0.25">
      <c r="A1" t="s">
        <v>22</v>
      </c>
      <c r="B1" s="10" t="s">
        <v>23</v>
      </c>
      <c r="C1" s="10" t="s">
        <v>73</v>
      </c>
      <c r="D1" s="10" t="s">
        <v>66</v>
      </c>
      <c r="E1" s="10" t="s">
        <v>67</v>
      </c>
      <c r="F1" s="10" t="s">
        <v>68</v>
      </c>
      <c r="G1" s="10" t="s">
        <v>69</v>
      </c>
      <c r="H1" s="10" t="s">
        <v>70</v>
      </c>
      <c r="I1" s="10" t="s">
        <v>71</v>
      </c>
      <c r="J1" s="10" t="s">
        <v>72</v>
      </c>
      <c r="K1" s="10" t="s">
        <v>74</v>
      </c>
      <c r="L1" s="10" t="s">
        <v>75</v>
      </c>
      <c r="M1" s="10" t="s">
        <v>76</v>
      </c>
      <c r="N1" s="10" t="s">
        <v>77</v>
      </c>
      <c r="O1" s="10" t="s">
        <v>78</v>
      </c>
    </row>
    <row r="2" spans="1:15" s="6" customFormat="1" x14ac:dyDescent="0.25">
      <c r="A2" t="s">
        <v>23</v>
      </c>
      <c r="B2">
        <v>0</v>
      </c>
      <c r="C2">
        <f>[1]CAPEX!$X3</f>
        <v>307967.22911888885</v>
      </c>
      <c r="D2">
        <f>[1]CAPEX!$X4</f>
        <v>216506.84792333335</v>
      </c>
      <c r="E2">
        <f>[1]CAPEX!$X5</f>
        <v>145045.86878666666</v>
      </c>
      <c r="F2">
        <f>[1]CAPEX!$X6</f>
        <v>218092.13545333332</v>
      </c>
      <c r="G2">
        <f>[1]CAPEX!$X7</f>
        <v>288249.58125666669</v>
      </c>
      <c r="H2">
        <f>[1]CAPEX!$X8</f>
        <v>347869.80689666665</v>
      </c>
      <c r="I2">
        <f>[1]CAPEX!$X9</f>
        <v>221159.28125666664</v>
      </c>
      <c r="J2">
        <f>[1]CAPEX!$X10</f>
        <v>147813.53545333334</v>
      </c>
      <c r="K2">
        <f>[1]CAPEX!$X11</f>
        <v>215033.99423000001</v>
      </c>
      <c r="L2">
        <f>[1]CAPEX!$X12</f>
        <v>178789.21166999999</v>
      </c>
      <c r="M2">
        <f>[1]CAPEX!$X13</f>
        <v>298182.08727000002</v>
      </c>
      <c r="N2">
        <f>[1]CAPEX!$X14</f>
        <v>235044.99423000001</v>
      </c>
      <c r="O2">
        <f>[1]CAPEX!$X15</f>
        <v>196669.21166999999</v>
      </c>
    </row>
    <row r="3" spans="1:15" s="6" customFormat="1" x14ac:dyDescent="0.25">
      <c r="A3" t="s">
        <v>73</v>
      </c>
      <c r="B3">
        <v>0</v>
      </c>
      <c r="C3">
        <v>0</v>
      </c>
      <c r="D3">
        <f>IF(D2-C2&gt;0,D2-C2,0)</f>
        <v>0</v>
      </c>
      <c r="E3">
        <v>0</v>
      </c>
      <c r="F3">
        <v>0</v>
      </c>
      <c r="G3">
        <f>IF(G2-C2&gt;0,G2-C2,0)</f>
        <v>0</v>
      </c>
      <c r="H3">
        <f>H2-C2</f>
        <v>39902.577777777798</v>
      </c>
      <c r="I3">
        <f>I2-D2+D3</f>
        <v>4652.4333333332906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</row>
    <row r="4" spans="1:15" s="6" customFormat="1" x14ac:dyDescent="0.25">
      <c r="A4" t="s">
        <v>66</v>
      </c>
      <c r="B4">
        <v>0</v>
      </c>
      <c r="C4">
        <v>0</v>
      </c>
      <c r="D4">
        <v>0</v>
      </c>
      <c r="E4">
        <v>0</v>
      </c>
      <c r="F4">
        <v>0</v>
      </c>
      <c r="G4">
        <f>G2-D2</f>
        <v>71742.733333333337</v>
      </c>
      <c r="H4">
        <v>0</v>
      </c>
      <c r="I4">
        <f>I2-D2</f>
        <v>4652.4333333332906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</row>
    <row r="5" spans="1:15" s="6" customFormat="1" x14ac:dyDescent="0.25">
      <c r="A5" t="s">
        <v>67</v>
      </c>
      <c r="B5">
        <v>0</v>
      </c>
      <c r="C5">
        <v>0</v>
      </c>
      <c r="D5">
        <v>0</v>
      </c>
      <c r="E5">
        <v>0</v>
      </c>
      <c r="F5">
        <f>F2-E2</f>
        <v>73046.266666666663</v>
      </c>
      <c r="G5">
        <v>0</v>
      </c>
      <c r="H5">
        <v>0</v>
      </c>
      <c r="I5">
        <v>0</v>
      </c>
      <c r="J5">
        <f>J2-E2</f>
        <v>2767.6666666666861</v>
      </c>
      <c r="K5">
        <v>0</v>
      </c>
      <c r="L5">
        <v>0</v>
      </c>
      <c r="M5">
        <v>0</v>
      </c>
      <c r="N5">
        <v>0</v>
      </c>
      <c r="O5">
        <v>0</v>
      </c>
    </row>
    <row r="6" spans="1:15" s="6" customFormat="1" x14ac:dyDescent="0.25">
      <c r="A6" t="s">
        <v>68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</row>
    <row r="7" spans="1:15" s="6" customFormat="1" x14ac:dyDescent="0.25">
      <c r="A7" t="s">
        <v>69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</row>
    <row r="8" spans="1:15" s="6" customFormat="1" x14ac:dyDescent="0.25">
      <c r="A8" t="s">
        <v>70</v>
      </c>
      <c r="B8">
        <v>0</v>
      </c>
      <c r="C8">
        <v>0</v>
      </c>
      <c r="D8">
        <v>0</v>
      </c>
      <c r="E8">
        <v>0</v>
      </c>
      <c r="F8">
        <v>0</v>
      </c>
      <c r="G8">
        <f>IF(G2-H2&gt;0,G2-H2,0)</f>
        <v>0</v>
      </c>
      <c r="H8">
        <v>0</v>
      </c>
      <c r="I8">
        <f>IF(I2-H2&gt;0,I2-H2,0)</f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</row>
    <row r="9" spans="1:15" s="6" customFormat="1" x14ac:dyDescent="0.25">
      <c r="A9" t="s">
        <v>71</v>
      </c>
      <c r="B9">
        <v>0</v>
      </c>
      <c r="C9">
        <v>0</v>
      </c>
      <c r="D9">
        <v>0</v>
      </c>
      <c r="E9">
        <v>0</v>
      </c>
      <c r="F9">
        <v>0</v>
      </c>
      <c r="G9">
        <f>G2-I2</f>
        <v>67090.300000000047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</row>
    <row r="10" spans="1:15" s="6" customFormat="1" x14ac:dyDescent="0.25">
      <c r="A10" t="s">
        <v>72</v>
      </c>
      <c r="B10">
        <v>0</v>
      </c>
      <c r="C10">
        <v>0</v>
      </c>
      <c r="D10">
        <v>0</v>
      </c>
      <c r="E10">
        <v>0</v>
      </c>
      <c r="F10">
        <f>F2-J2</f>
        <v>70278.599999999977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</row>
    <row r="11" spans="1:15" x14ac:dyDescent="0.25">
      <c r="A11" t="s">
        <v>74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f>IF(L2-K2&gt;0,L2-K2,0)</f>
        <v>0</v>
      </c>
      <c r="M11">
        <f>M2-K2</f>
        <v>83148.093040000007</v>
      </c>
      <c r="N11">
        <f>N2-K2</f>
        <v>20011</v>
      </c>
      <c r="O11">
        <f>O2-L2+L11</f>
        <v>17880</v>
      </c>
    </row>
    <row r="12" spans="1:15" x14ac:dyDescent="0.25">
      <c r="A12" t="s">
        <v>75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f>M2-L2</f>
        <v>119392.87560000003</v>
      </c>
      <c r="N12">
        <v>0</v>
      </c>
      <c r="O12">
        <f>O2-L2</f>
        <v>17880</v>
      </c>
    </row>
    <row r="13" spans="1:15" x14ac:dyDescent="0.25">
      <c r="A13" t="s">
        <v>76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</row>
    <row r="14" spans="1:15" x14ac:dyDescent="0.25">
      <c r="A14" t="s">
        <v>77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f>M2-N2</f>
        <v>63137.093040000007</v>
      </c>
      <c r="N14">
        <v>0</v>
      </c>
      <c r="O14">
        <f>IF(O2-N2&gt;0,O2-N2,0)</f>
        <v>0</v>
      </c>
    </row>
    <row r="15" spans="1:15" x14ac:dyDescent="0.25">
      <c r="A15" t="s">
        <v>78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f>M2-O2</f>
        <v>101512.87560000003</v>
      </c>
      <c r="N15">
        <v>0</v>
      </c>
      <c r="O15">
        <v>0</v>
      </c>
    </row>
    <row r="31" spans="3:16" x14ac:dyDescent="0.3"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B3" sqref="B3"/>
    </sheetView>
  </sheetViews>
  <sheetFormatPr defaultRowHeight="15" x14ac:dyDescent="0.25"/>
  <cols>
    <col min="1" max="1" width="27.7109375" customWidth="1"/>
    <col min="2" max="2" width="39.85546875" customWidth="1"/>
    <col min="3" max="3" width="15.140625" customWidth="1"/>
  </cols>
  <sheetData>
    <row r="1" spans="1:2" ht="14.45" x14ac:dyDescent="0.3">
      <c r="A1" s="10" t="s">
        <v>22</v>
      </c>
      <c r="B1" s="10" t="s">
        <v>106</v>
      </c>
    </row>
    <row r="2" spans="1:2" ht="14.45" x14ac:dyDescent="0.3">
      <c r="A2" s="10" t="s">
        <v>23</v>
      </c>
      <c r="B2" s="12">
        <v>20000</v>
      </c>
    </row>
    <row r="3" spans="1:2" x14ac:dyDescent="0.25">
      <c r="A3" s="10" t="s">
        <v>73</v>
      </c>
      <c r="B3" s="12">
        <v>19283.042118970367</v>
      </c>
    </row>
    <row r="4" spans="1:2" x14ac:dyDescent="0.25">
      <c r="A4" s="10" t="s">
        <v>66</v>
      </c>
      <c r="B4" s="12">
        <v>43709.823692218881</v>
      </c>
    </row>
    <row r="5" spans="1:2" x14ac:dyDescent="0.25">
      <c r="A5" s="10" t="s">
        <v>67</v>
      </c>
      <c r="B5" s="12">
        <v>44248.4220525376</v>
      </c>
    </row>
    <row r="6" spans="1:2" x14ac:dyDescent="0.25">
      <c r="A6" s="10" t="s">
        <v>68</v>
      </c>
      <c r="B6" s="12">
        <v>10540.776519765759</v>
      </c>
    </row>
    <row r="7" spans="1:2" x14ac:dyDescent="0.25">
      <c r="A7" s="10" t="s">
        <v>69</v>
      </c>
      <c r="B7" s="12">
        <v>11938.918689039821</v>
      </c>
    </row>
    <row r="8" spans="1:2" x14ac:dyDescent="0.25">
      <c r="A8" s="10" t="s">
        <v>70</v>
      </c>
      <c r="B8" s="12">
        <v>50983.71612182937</v>
      </c>
    </row>
    <row r="9" spans="1:2" x14ac:dyDescent="0.25">
      <c r="A9" s="10" t="s">
        <v>71</v>
      </c>
      <c r="B9" s="12">
        <v>47726.863400003029</v>
      </c>
    </row>
    <row r="10" spans="1:2" x14ac:dyDescent="0.25">
      <c r="A10" s="10" t="s">
        <v>72</v>
      </c>
      <c r="B10" s="12">
        <v>48220.289169209609</v>
      </c>
    </row>
    <row r="11" spans="1:2" x14ac:dyDescent="0.25">
      <c r="A11" s="10" t="s">
        <v>74</v>
      </c>
      <c r="B11" s="12">
        <v>37682.867713520049</v>
      </c>
    </row>
    <row r="12" spans="1:2" x14ac:dyDescent="0.25">
      <c r="A12" s="10" t="s">
        <v>75</v>
      </c>
      <c r="B12" s="12">
        <v>44827.8721002112</v>
      </c>
    </row>
    <row r="13" spans="1:2" x14ac:dyDescent="0.25">
      <c r="A13" s="10" t="s">
        <v>76</v>
      </c>
      <c r="B13" s="12">
        <v>12139.814930199653</v>
      </c>
    </row>
    <row r="14" spans="1:2" x14ac:dyDescent="0.25">
      <c r="A14" s="10" t="s">
        <v>77</v>
      </c>
      <c r="B14" s="12">
        <v>47419.574760442287</v>
      </c>
    </row>
    <row r="15" spans="1:2" x14ac:dyDescent="0.25">
      <c r="A15" s="10" t="s">
        <v>78</v>
      </c>
      <c r="B15" s="12">
        <v>50088.476920599649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4"/>
  <sheetViews>
    <sheetView workbookViewId="0">
      <selection activeCell="G14" sqref="G14"/>
    </sheetView>
  </sheetViews>
  <sheetFormatPr defaultRowHeight="15" x14ac:dyDescent="0.25"/>
  <cols>
    <col min="2" max="2" width="16.7109375" customWidth="1"/>
    <col min="3" max="3" width="15.140625" customWidth="1"/>
    <col min="4" max="4" width="15.5703125" customWidth="1"/>
    <col min="5" max="5" width="19.28515625" customWidth="1"/>
    <col min="6" max="6" width="20.42578125" customWidth="1"/>
    <col min="7" max="7" width="23.5703125" customWidth="1"/>
    <col min="8" max="8" width="23" customWidth="1"/>
    <col min="9" max="9" width="13.28515625" customWidth="1"/>
    <col min="10" max="10" width="15.28515625" customWidth="1"/>
    <col min="11" max="11" width="14.7109375" customWidth="1"/>
    <col min="34" max="34" width="17.85546875" customWidth="1"/>
  </cols>
  <sheetData>
    <row r="1" spans="1:34" ht="14.45" x14ac:dyDescent="0.3">
      <c r="A1" t="s">
        <v>24</v>
      </c>
      <c r="B1" t="s">
        <v>25</v>
      </c>
      <c r="C1" t="s">
        <v>26</v>
      </c>
      <c r="D1" t="s">
        <v>27</v>
      </c>
      <c r="M1" s="10" t="s">
        <v>22</v>
      </c>
      <c r="N1" s="10" t="s">
        <v>24</v>
      </c>
      <c r="O1" s="10" t="s">
        <v>28</v>
      </c>
      <c r="P1" s="10" t="s">
        <v>26</v>
      </c>
      <c r="Q1" s="10" t="s">
        <v>29</v>
      </c>
      <c r="R1" s="10" t="s">
        <v>44</v>
      </c>
      <c r="S1" s="10" t="s">
        <v>42</v>
      </c>
      <c r="T1" s="10" t="s">
        <v>45</v>
      </c>
      <c r="U1" s="10" t="s">
        <v>30</v>
      </c>
      <c r="V1" s="10" t="s">
        <v>31</v>
      </c>
      <c r="W1" s="10" t="s">
        <v>32</v>
      </c>
      <c r="X1" s="10" t="s">
        <v>33</v>
      </c>
      <c r="Y1" s="10" t="s">
        <v>46</v>
      </c>
      <c r="Z1" s="10" t="s">
        <v>47</v>
      </c>
      <c r="AA1" s="10" t="s">
        <v>48</v>
      </c>
      <c r="AB1" s="10" t="s">
        <v>34</v>
      </c>
      <c r="AC1" s="10" t="s">
        <v>35</v>
      </c>
      <c r="AD1" s="10" t="s">
        <v>36</v>
      </c>
      <c r="AE1" s="10" t="s">
        <v>37</v>
      </c>
      <c r="AF1" s="10" t="s">
        <v>49</v>
      </c>
      <c r="AG1" s="10" t="s">
        <v>50</v>
      </c>
      <c r="AH1" s="10" t="s">
        <v>51</v>
      </c>
    </row>
    <row r="2" spans="1:34" ht="14.45" x14ac:dyDescent="0.3">
      <c r="A2" s="1">
        <v>2018</v>
      </c>
      <c r="B2" s="2">
        <v>3.30316322E-3</v>
      </c>
      <c r="C2" s="2">
        <v>3.30316322E-3</v>
      </c>
      <c r="D2" s="2">
        <v>3.30316322E-3</v>
      </c>
      <c r="E2" s="4"/>
      <c r="F2" s="4"/>
      <c r="G2" s="4"/>
      <c r="M2" s="10" t="s">
        <v>78</v>
      </c>
      <c r="N2" s="7">
        <v>2018</v>
      </c>
      <c r="O2" s="11">
        <f>$I$16*B29+$J$16*B54</f>
        <v>1284</v>
      </c>
      <c r="P2" s="11">
        <f t="shared" ref="P2:T2" si="0">$I$16*C29+$J$16*C54</f>
        <v>1284</v>
      </c>
      <c r="Q2" s="11">
        <f t="shared" si="0"/>
        <v>1284</v>
      </c>
      <c r="R2" s="11">
        <f t="shared" si="0"/>
        <v>1140</v>
      </c>
      <c r="S2" s="11">
        <f t="shared" si="0"/>
        <v>1140</v>
      </c>
      <c r="T2" s="11">
        <f t="shared" si="0"/>
        <v>1140</v>
      </c>
      <c r="U2" s="7">
        <f>OPEX!$B$15</f>
        <v>50088.476920599649</v>
      </c>
      <c r="V2" s="11">
        <f>O2-U2</f>
        <v>-48804.476920599649</v>
      </c>
      <c r="W2" s="11">
        <f>P2-U2</f>
        <v>-48804.476920599649</v>
      </c>
      <c r="X2" s="11">
        <f t="shared" ref="X2:X22" si="1">Q2-U2</f>
        <v>-48804.476920599649</v>
      </c>
      <c r="Y2" s="11">
        <f>R2-$U2</f>
        <v>-48948.476920599649</v>
      </c>
      <c r="Z2" s="11">
        <f>S2-$U2</f>
        <v>-48948.476920599649</v>
      </c>
      <c r="AA2" s="11">
        <f>T2-$U2</f>
        <v>-48948.476920599649</v>
      </c>
      <c r="AB2" s="11">
        <f>1/POWER(1+$L$25,N2-2018)</f>
        <v>1</v>
      </c>
      <c r="AC2" s="12">
        <f>V2*AB2</f>
        <v>-48804.476920599649</v>
      </c>
      <c r="AD2" s="12">
        <f>W2*AB2</f>
        <v>-48804.476920599649</v>
      </c>
      <c r="AE2" s="12">
        <f>X2*AB2</f>
        <v>-48804.476920599649</v>
      </c>
      <c r="AF2" s="12">
        <f>Y2*$AB2</f>
        <v>-48948.476920599649</v>
      </c>
      <c r="AG2" s="12">
        <f>Z2*$AB2</f>
        <v>-48948.476920599649</v>
      </c>
      <c r="AH2" s="12">
        <f>AA2*$AB2</f>
        <v>-48948.476920599649</v>
      </c>
    </row>
    <row r="3" spans="1:34" ht="14.45" x14ac:dyDescent="0.3">
      <c r="A3" s="1">
        <v>2019</v>
      </c>
      <c r="B3" s="2">
        <v>4.3790008477530579E-3</v>
      </c>
      <c r="C3" s="2">
        <v>4.5205608805890677E-3</v>
      </c>
      <c r="D3" s="2">
        <v>6.1418523386151062E-3</v>
      </c>
      <c r="E3" s="4"/>
      <c r="F3" s="4"/>
      <c r="M3" s="10" t="s">
        <v>86</v>
      </c>
      <c r="N3" s="7">
        <v>2019</v>
      </c>
      <c r="O3" s="11">
        <f t="shared" ref="O3:O22" si="2">$I$16*B30+$J$16*B55</f>
        <v>1716</v>
      </c>
      <c r="P3" s="11">
        <f t="shared" ref="P3:P22" si="3">$I$16*C30+$J$16*C55</f>
        <v>1800</v>
      </c>
      <c r="Q3" s="11">
        <f t="shared" ref="Q3:Q22" si="4">$I$16*D30+$J$16*D55</f>
        <v>2436</v>
      </c>
      <c r="R3" s="11">
        <f t="shared" ref="R3:R22" si="5">$I$16*E30+$J$16*E55</f>
        <v>1536</v>
      </c>
      <c r="S3" s="11">
        <f t="shared" ref="S3:S22" si="6">$I$16*F30+$J$16*F55</f>
        <v>1608</v>
      </c>
      <c r="T3" s="11">
        <f t="shared" ref="T3:T22" si="7">$I$16*G30+$J$16*G55</f>
        <v>2160</v>
      </c>
      <c r="U3" s="7">
        <f>OPEX!$B$15</f>
        <v>50088.476920599649</v>
      </c>
      <c r="V3" s="11">
        <f t="shared" ref="V3:V22" si="8">O3-U3</f>
        <v>-48372.476920599649</v>
      </c>
      <c r="W3" s="11">
        <f t="shared" ref="W3:W22" si="9">P3-U3</f>
        <v>-48288.476920599649</v>
      </c>
      <c r="X3" s="11">
        <f t="shared" si="1"/>
        <v>-47652.476920599649</v>
      </c>
      <c r="Y3" s="11">
        <f t="shared" ref="Y3:Y22" si="10">R3-$U3</f>
        <v>-48552.476920599649</v>
      </c>
      <c r="Z3" s="11">
        <f t="shared" ref="Z3:Z22" si="11">S3-$U3</f>
        <v>-48480.476920599649</v>
      </c>
      <c r="AA3" s="11">
        <f t="shared" ref="AA3:AA22" si="12">T3-$U3</f>
        <v>-47928.476920599649</v>
      </c>
      <c r="AB3" s="11">
        <f t="shared" ref="AB3:AB22" si="13">1/POWER(1+$L$25,N3-2018)</f>
        <v>0.90909090909090906</v>
      </c>
      <c r="AC3" s="12">
        <f t="shared" ref="AC3:AC22" si="14">V3*AB3</f>
        <v>-43974.979018726954</v>
      </c>
      <c r="AD3" s="12">
        <f t="shared" ref="AD3:AD22" si="15">W3*AB3</f>
        <v>-43898.615382363314</v>
      </c>
      <c r="AE3" s="12">
        <f t="shared" ref="AE3:AE22" si="16">X3*AB3</f>
        <v>-43320.433564181498</v>
      </c>
      <c r="AF3" s="12">
        <f t="shared" ref="AF3:AF22" si="17">Y3*$AB3</f>
        <v>-44138.615382363314</v>
      </c>
      <c r="AG3" s="12">
        <f t="shared" ref="AG3:AG22" si="18">Z3*$AB3</f>
        <v>-44073.16083690877</v>
      </c>
      <c r="AH3" s="12">
        <f t="shared" ref="AH3:AH22" si="19">AA3*$AB3</f>
        <v>-43571.342655090586</v>
      </c>
    </row>
    <row r="4" spans="1:34" ht="14.45" x14ac:dyDescent="0.3">
      <c r="A4" s="1">
        <v>2020</v>
      </c>
      <c r="B4" s="2">
        <v>5.8865875045967493E-3</v>
      </c>
      <c r="C4" s="2">
        <v>6.281328148171679E-3</v>
      </c>
      <c r="D4" s="2">
        <v>1.1707792890537517E-2</v>
      </c>
      <c r="E4" s="4"/>
      <c r="F4" s="4"/>
      <c r="H4" s="10" t="s">
        <v>83</v>
      </c>
      <c r="I4" s="10" t="s">
        <v>84</v>
      </c>
      <c r="J4" s="10" t="s">
        <v>82</v>
      </c>
      <c r="M4" s="10" t="s">
        <v>87</v>
      </c>
      <c r="N4" s="7">
        <v>2020</v>
      </c>
      <c r="O4" s="11">
        <f t="shared" si="2"/>
        <v>2352</v>
      </c>
      <c r="P4" s="11">
        <f t="shared" si="3"/>
        <v>2472</v>
      </c>
      <c r="Q4" s="11">
        <f t="shared" si="4"/>
        <v>4644</v>
      </c>
      <c r="R4" s="11">
        <f t="shared" si="5"/>
        <v>2088</v>
      </c>
      <c r="S4" s="11">
        <f t="shared" si="6"/>
        <v>2196</v>
      </c>
      <c r="T4" s="11">
        <f t="shared" si="7"/>
        <v>4152</v>
      </c>
      <c r="U4" s="7">
        <f>OPEX!$B$15</f>
        <v>50088.476920599649</v>
      </c>
      <c r="V4" s="11">
        <f t="shared" si="8"/>
        <v>-47736.476920599649</v>
      </c>
      <c r="W4" s="11">
        <f t="shared" si="9"/>
        <v>-47616.476920599649</v>
      </c>
      <c r="X4" s="11">
        <f t="shared" si="1"/>
        <v>-45444.476920599649</v>
      </c>
      <c r="Y4" s="11">
        <f t="shared" si="10"/>
        <v>-48000.476920599649</v>
      </c>
      <c r="Z4" s="11">
        <f t="shared" si="11"/>
        <v>-47892.476920599649</v>
      </c>
      <c r="AA4" s="11">
        <f t="shared" si="12"/>
        <v>-45936.476920599649</v>
      </c>
      <c r="AB4" s="11">
        <f t="shared" si="13"/>
        <v>0.82644628099173545</v>
      </c>
      <c r="AC4" s="12">
        <f t="shared" si="14"/>
        <v>-39451.633818677394</v>
      </c>
      <c r="AD4" s="12">
        <f t="shared" si="15"/>
        <v>-39352.460264958383</v>
      </c>
      <c r="AE4" s="12">
        <f t="shared" si="16"/>
        <v>-37557.418942644334</v>
      </c>
      <c r="AF4" s="12">
        <f t="shared" si="17"/>
        <v>-39669.81563685921</v>
      </c>
      <c r="AG4" s="12">
        <f t="shared" si="18"/>
        <v>-39580.5594385121</v>
      </c>
      <c r="AH4" s="12">
        <f t="shared" si="19"/>
        <v>-37964.03051289227</v>
      </c>
    </row>
    <row r="5" spans="1:34" ht="14.45" x14ac:dyDescent="0.3">
      <c r="A5" s="1">
        <v>2021</v>
      </c>
      <c r="B5" s="2">
        <v>7.9825182109571798E-3</v>
      </c>
      <c r="C5" s="2">
        <v>8.8107760924128423E-3</v>
      </c>
      <c r="D5" s="2">
        <v>2.2623018300336514E-2</v>
      </c>
      <c r="E5" s="4"/>
      <c r="F5" s="4"/>
      <c r="H5" s="10" t="s">
        <v>23</v>
      </c>
      <c r="I5" s="10">
        <f>15*12/50</f>
        <v>3.6</v>
      </c>
      <c r="J5" s="10">
        <v>3.6</v>
      </c>
      <c r="M5" s="10" t="s">
        <v>88</v>
      </c>
      <c r="N5" s="7">
        <v>2021</v>
      </c>
      <c r="O5" s="11">
        <f t="shared" si="2"/>
        <v>3180</v>
      </c>
      <c r="P5" s="11">
        <f t="shared" si="3"/>
        <v>3516</v>
      </c>
      <c r="Q5" s="11">
        <f t="shared" si="4"/>
        <v>9036</v>
      </c>
      <c r="R5" s="11">
        <f t="shared" si="5"/>
        <v>2844</v>
      </c>
      <c r="S5" s="11">
        <f t="shared" si="6"/>
        <v>3156</v>
      </c>
      <c r="T5" s="11">
        <f t="shared" si="7"/>
        <v>8112</v>
      </c>
      <c r="U5" s="7">
        <f>OPEX!$B$15</f>
        <v>50088.476920599649</v>
      </c>
      <c r="V5" s="11">
        <f t="shared" si="8"/>
        <v>-46908.476920599649</v>
      </c>
      <c r="W5" s="11">
        <f t="shared" si="9"/>
        <v>-46572.476920599649</v>
      </c>
      <c r="X5" s="11">
        <f t="shared" si="1"/>
        <v>-41052.476920599649</v>
      </c>
      <c r="Y5" s="11">
        <f t="shared" si="10"/>
        <v>-47244.476920599649</v>
      </c>
      <c r="Z5" s="11">
        <f t="shared" si="11"/>
        <v>-46932.476920599649</v>
      </c>
      <c r="AA5" s="11">
        <f t="shared" si="12"/>
        <v>-41976.476920599649</v>
      </c>
      <c r="AB5" s="11">
        <f t="shared" si="13"/>
        <v>0.75131480090157754</v>
      </c>
      <c r="AC5" s="12">
        <f t="shared" si="14"/>
        <v>-35243.03299819657</v>
      </c>
      <c r="AD5" s="12">
        <f t="shared" si="15"/>
        <v>-34990.591225093638</v>
      </c>
      <c r="AE5" s="12">
        <f t="shared" si="16"/>
        <v>-30843.333524116933</v>
      </c>
      <c r="AF5" s="12">
        <f t="shared" si="17"/>
        <v>-35495.474771299501</v>
      </c>
      <c r="AG5" s="12">
        <f t="shared" si="18"/>
        <v>-35261.064553418211</v>
      </c>
      <c r="AH5" s="12">
        <f t="shared" si="19"/>
        <v>-31537.54840014999</v>
      </c>
    </row>
    <row r="6" spans="1:34" ht="14.45" x14ac:dyDescent="0.3">
      <c r="A6" s="1">
        <v>2022</v>
      </c>
      <c r="B6" s="2">
        <v>1.0879817973447734E-2</v>
      </c>
      <c r="C6" s="2">
        <v>1.242562877324002E-2</v>
      </c>
      <c r="D6" s="2">
        <v>4.3880942981604595E-2</v>
      </c>
      <c r="E6" s="4"/>
      <c r="F6" s="4"/>
      <c r="H6" s="10" t="s">
        <v>73</v>
      </c>
      <c r="I6" s="10">
        <f>30*12/50</f>
        <v>7.2</v>
      </c>
      <c r="J6" s="10">
        <v>12</v>
      </c>
      <c r="M6" s="10" t="s">
        <v>89</v>
      </c>
      <c r="N6" s="7">
        <v>2022</v>
      </c>
      <c r="O6" s="11">
        <f t="shared" si="2"/>
        <v>4344</v>
      </c>
      <c r="P6" s="11">
        <f t="shared" si="3"/>
        <v>4956</v>
      </c>
      <c r="Q6" s="11">
        <f t="shared" si="4"/>
        <v>17532</v>
      </c>
      <c r="R6" s="11">
        <f t="shared" si="5"/>
        <v>3876</v>
      </c>
      <c r="S6" s="11">
        <f t="shared" si="6"/>
        <v>4440</v>
      </c>
      <c r="T6" s="11">
        <f t="shared" si="7"/>
        <v>15768</v>
      </c>
      <c r="U6" s="7">
        <f>OPEX!$B$15</f>
        <v>50088.476920599649</v>
      </c>
      <c r="V6" s="11">
        <f t="shared" si="8"/>
        <v>-45744.476920599649</v>
      </c>
      <c r="W6" s="11">
        <f t="shared" si="9"/>
        <v>-45132.476920599649</v>
      </c>
      <c r="X6" s="11">
        <f t="shared" si="1"/>
        <v>-32556.476920599649</v>
      </c>
      <c r="Y6" s="11">
        <f t="shared" si="10"/>
        <v>-46212.476920599649</v>
      </c>
      <c r="Z6" s="11">
        <f t="shared" si="11"/>
        <v>-45648.476920599649</v>
      </c>
      <c r="AA6" s="11">
        <f t="shared" si="12"/>
        <v>-34320.476920599649</v>
      </c>
      <c r="AB6" s="11">
        <f t="shared" si="13"/>
        <v>0.68301345536507052</v>
      </c>
      <c r="AC6" s="12">
        <f t="shared" si="14"/>
        <v>-31244.093245406486</v>
      </c>
      <c r="AD6" s="12">
        <f t="shared" si="15"/>
        <v>-30826.089010723063</v>
      </c>
      <c r="AE6" s="12">
        <f t="shared" si="16"/>
        <v>-22236.511796051938</v>
      </c>
      <c r="AF6" s="12">
        <f t="shared" si="17"/>
        <v>-31563.743542517339</v>
      </c>
      <c r="AG6" s="12">
        <f t="shared" si="18"/>
        <v>-31178.523953691441</v>
      </c>
      <c r="AH6" s="12">
        <f t="shared" si="19"/>
        <v>-23441.347531315922</v>
      </c>
    </row>
    <row r="7" spans="1:34" ht="14.45" x14ac:dyDescent="0.3">
      <c r="A7" s="1">
        <v>2023</v>
      </c>
      <c r="B7" s="2">
        <v>1.4866969947708513E-2</v>
      </c>
      <c r="C7" s="2">
        <v>1.7568307722274367E-2</v>
      </c>
      <c r="D7" s="2">
        <v>8.4529026793817325E-2</v>
      </c>
      <c r="E7" s="4"/>
      <c r="F7" s="4"/>
      <c r="H7" s="10" t="s">
        <v>66</v>
      </c>
      <c r="I7" s="10">
        <f>40*12/50</f>
        <v>9.6</v>
      </c>
      <c r="J7" s="10">
        <v>24</v>
      </c>
      <c r="M7" s="10" t="s">
        <v>90</v>
      </c>
      <c r="N7" s="7">
        <v>2023</v>
      </c>
      <c r="O7" s="11">
        <f t="shared" si="2"/>
        <v>5928</v>
      </c>
      <c r="P7" s="11">
        <f t="shared" si="3"/>
        <v>6996</v>
      </c>
      <c r="Q7" s="11">
        <f t="shared" si="4"/>
        <v>33828</v>
      </c>
      <c r="R7" s="11">
        <f t="shared" si="5"/>
        <v>5328</v>
      </c>
      <c r="S7" s="11">
        <f t="shared" si="6"/>
        <v>6276</v>
      </c>
      <c r="T7" s="11">
        <f t="shared" si="7"/>
        <v>30420</v>
      </c>
      <c r="U7" s="7">
        <f>OPEX!$B$15</f>
        <v>50088.476920599649</v>
      </c>
      <c r="V7" s="11">
        <f t="shared" si="8"/>
        <v>-44160.476920599649</v>
      </c>
      <c r="W7" s="11">
        <f t="shared" si="9"/>
        <v>-43092.476920599649</v>
      </c>
      <c r="X7" s="11">
        <f t="shared" si="1"/>
        <v>-16260.476920599649</v>
      </c>
      <c r="Y7" s="11">
        <f t="shared" si="10"/>
        <v>-44760.476920599649</v>
      </c>
      <c r="Z7" s="11">
        <f t="shared" si="11"/>
        <v>-43812.476920599649</v>
      </c>
      <c r="AA7" s="11">
        <f t="shared" si="12"/>
        <v>-19668.476920599649</v>
      </c>
      <c r="AB7" s="11">
        <f t="shared" si="13"/>
        <v>0.62092132305915493</v>
      </c>
      <c r="AC7" s="12">
        <f t="shared" si="14"/>
        <v>-27420.181756462011</v>
      </c>
      <c r="AD7" s="12">
        <f t="shared" si="15"/>
        <v>-26757.037783434833</v>
      </c>
      <c r="AE7" s="12">
        <f t="shared" si="16"/>
        <v>-10096.476843111588</v>
      </c>
      <c r="AF7" s="12">
        <f t="shared" si="17"/>
        <v>-27792.734550297504</v>
      </c>
      <c r="AG7" s="12">
        <f t="shared" si="18"/>
        <v>-27204.101136037425</v>
      </c>
      <c r="AH7" s="12">
        <f t="shared" si="19"/>
        <v>-12212.576712097187</v>
      </c>
    </row>
    <row r="8" spans="1:34" ht="14.45" x14ac:dyDescent="0.3">
      <c r="A8" s="1">
        <v>2024</v>
      </c>
      <c r="B8" s="2">
        <v>2.0331740194314465E-2</v>
      </c>
      <c r="C8" s="2">
        <v>2.4850680198143484E-2</v>
      </c>
      <c r="D8" s="2">
        <v>0.15926071421904917</v>
      </c>
      <c r="E8" s="4"/>
      <c r="F8" s="4"/>
      <c r="H8" s="10" t="s">
        <v>67</v>
      </c>
      <c r="I8" s="10">
        <f>40*12/50</f>
        <v>9.6</v>
      </c>
      <c r="J8" s="10">
        <v>24</v>
      </c>
      <c r="M8" s="10" t="s">
        <v>91</v>
      </c>
      <c r="N8" s="7">
        <v>2024</v>
      </c>
      <c r="O8" s="11">
        <f t="shared" si="2"/>
        <v>8112</v>
      </c>
      <c r="P8" s="11">
        <f t="shared" si="3"/>
        <v>9912</v>
      </c>
      <c r="Q8" s="11">
        <f t="shared" si="4"/>
        <v>63732</v>
      </c>
      <c r="R8" s="11">
        <f t="shared" si="5"/>
        <v>7260</v>
      </c>
      <c r="S8" s="11">
        <f t="shared" si="6"/>
        <v>8916</v>
      </c>
      <c r="T8" s="11">
        <f t="shared" si="7"/>
        <v>57336</v>
      </c>
      <c r="U8" s="7">
        <f>OPEX!$B$15</f>
        <v>50088.476920599649</v>
      </c>
      <c r="V8" s="11">
        <f t="shared" si="8"/>
        <v>-41976.476920599649</v>
      </c>
      <c r="W8" s="11">
        <f t="shared" si="9"/>
        <v>-40176.476920599649</v>
      </c>
      <c r="X8" s="11">
        <f t="shared" si="1"/>
        <v>13643.523079400351</v>
      </c>
      <c r="Y8" s="11">
        <f t="shared" si="10"/>
        <v>-42828.476920599649</v>
      </c>
      <c r="Z8" s="11">
        <f t="shared" si="11"/>
        <v>-41172.476920599649</v>
      </c>
      <c r="AA8" s="11">
        <f t="shared" si="12"/>
        <v>7247.523079400351</v>
      </c>
      <c r="AB8" s="11">
        <f t="shared" si="13"/>
        <v>0.56447393005377722</v>
      </c>
      <c r="AC8" s="12">
        <f t="shared" si="14"/>
        <v>-23694.626897182559</v>
      </c>
      <c r="AD8" s="12">
        <f t="shared" si="15"/>
        <v>-22678.573823085761</v>
      </c>
      <c r="AE8" s="12">
        <f t="shared" si="16"/>
        <v>7701.4130924085284</v>
      </c>
      <c r="AF8" s="12">
        <f t="shared" si="17"/>
        <v>-24175.558685588378</v>
      </c>
      <c r="AG8" s="12">
        <f t="shared" si="18"/>
        <v>-23240.789857419324</v>
      </c>
      <c r="AH8" s="12">
        <f t="shared" si="19"/>
        <v>4091.0378357845698</v>
      </c>
    </row>
    <row r="9" spans="1:34" ht="14.45" x14ac:dyDescent="0.3">
      <c r="A9" s="1">
        <v>2025</v>
      </c>
      <c r="B9" s="2">
        <v>2.7789822634922204E-2</v>
      </c>
      <c r="C9" s="2">
        <v>3.5106545426236535E-2</v>
      </c>
      <c r="D9" s="2">
        <v>0.286158081334489</v>
      </c>
      <c r="E9" s="4"/>
      <c r="F9" s="4"/>
      <c r="H9" s="10" t="s">
        <v>68</v>
      </c>
      <c r="I9" s="10">
        <v>12</v>
      </c>
      <c r="J9" s="10">
        <v>36</v>
      </c>
      <c r="M9" s="10" t="s">
        <v>92</v>
      </c>
      <c r="N9" s="7">
        <v>2025</v>
      </c>
      <c r="O9" s="11">
        <f t="shared" si="2"/>
        <v>11088</v>
      </c>
      <c r="P9" s="11">
        <f t="shared" si="3"/>
        <v>14016</v>
      </c>
      <c r="Q9" s="11">
        <f t="shared" si="4"/>
        <v>114540</v>
      </c>
      <c r="R9" s="11">
        <f t="shared" si="5"/>
        <v>9960</v>
      </c>
      <c r="S9" s="11">
        <f t="shared" si="6"/>
        <v>12576</v>
      </c>
      <c r="T9" s="11">
        <f t="shared" si="7"/>
        <v>103068</v>
      </c>
      <c r="U9" s="7">
        <f>OPEX!$B$15</f>
        <v>50088.476920599649</v>
      </c>
      <c r="V9" s="11">
        <f t="shared" si="8"/>
        <v>-39000.476920599649</v>
      </c>
      <c r="W9" s="11">
        <f t="shared" si="9"/>
        <v>-36072.476920599649</v>
      </c>
      <c r="X9" s="11">
        <f t="shared" si="1"/>
        <v>64451.523079400351</v>
      </c>
      <c r="Y9" s="11">
        <f t="shared" si="10"/>
        <v>-40128.476920599649</v>
      </c>
      <c r="Z9" s="11">
        <f t="shared" si="11"/>
        <v>-37512.476920599649</v>
      </c>
      <c r="AA9" s="11">
        <f t="shared" si="12"/>
        <v>52979.523079400351</v>
      </c>
      <c r="AB9" s="11">
        <f t="shared" si="13"/>
        <v>0.51315811823070645</v>
      </c>
      <c r="AC9" s="12">
        <f t="shared" si="14"/>
        <v>-20013.411346675013</v>
      </c>
      <c r="AD9" s="12">
        <f t="shared" si="15"/>
        <v>-18510.884376495505</v>
      </c>
      <c r="AE9" s="12">
        <f t="shared" si="16"/>
        <v>33073.822300528031</v>
      </c>
      <c r="AF9" s="12">
        <f t="shared" si="17"/>
        <v>-20592.253704039249</v>
      </c>
      <c r="AG9" s="12">
        <f t="shared" si="18"/>
        <v>-19249.83206674772</v>
      </c>
      <c r="AH9" s="12">
        <f t="shared" si="19"/>
        <v>27186.872368185366</v>
      </c>
    </row>
    <row r="10" spans="1:34" ht="14.45" x14ac:dyDescent="0.3">
      <c r="A10" s="1">
        <v>2026</v>
      </c>
      <c r="B10" s="2">
        <v>3.7916881685144836E-2</v>
      </c>
      <c r="C10" s="2">
        <v>4.9447642562598981E-2</v>
      </c>
      <c r="D10" s="2">
        <v>0.47025942843694951</v>
      </c>
      <c r="E10" s="4"/>
      <c r="F10" s="4"/>
      <c r="H10" s="10" t="s">
        <v>69</v>
      </c>
      <c r="I10" s="10">
        <v>12</v>
      </c>
      <c r="J10" s="10">
        <v>36</v>
      </c>
      <c r="M10" s="10" t="s">
        <v>93</v>
      </c>
      <c r="N10" s="7">
        <v>2026</v>
      </c>
      <c r="O10" s="11">
        <f t="shared" si="2"/>
        <v>15144</v>
      </c>
      <c r="P10" s="11">
        <f t="shared" si="3"/>
        <v>19776</v>
      </c>
      <c r="Q10" s="11">
        <f t="shared" si="4"/>
        <v>188232</v>
      </c>
      <c r="R10" s="11">
        <f t="shared" si="5"/>
        <v>13608</v>
      </c>
      <c r="S10" s="11">
        <f t="shared" si="6"/>
        <v>17760</v>
      </c>
      <c r="T10" s="11">
        <f t="shared" si="7"/>
        <v>169380</v>
      </c>
      <c r="U10" s="7">
        <f>OPEX!$B$15</f>
        <v>50088.476920599649</v>
      </c>
      <c r="V10" s="11">
        <f t="shared" si="8"/>
        <v>-34944.476920599649</v>
      </c>
      <c r="W10" s="11">
        <f t="shared" si="9"/>
        <v>-30312.476920599649</v>
      </c>
      <c r="X10" s="11">
        <f t="shared" si="1"/>
        <v>138143.52307940036</v>
      </c>
      <c r="Y10" s="11">
        <f t="shared" si="10"/>
        <v>-36480.476920599649</v>
      </c>
      <c r="Z10" s="11">
        <f t="shared" si="11"/>
        <v>-32328.476920599649</v>
      </c>
      <c r="AA10" s="11">
        <f t="shared" si="12"/>
        <v>119291.52307940036</v>
      </c>
      <c r="AB10" s="11">
        <f t="shared" si="13"/>
        <v>0.46650738020973315</v>
      </c>
      <c r="AC10" s="12">
        <f t="shared" si="14"/>
        <v>-16301.856381028425</v>
      </c>
      <c r="AD10" s="12">
        <f t="shared" si="15"/>
        <v>-14140.994195896941</v>
      </c>
      <c r="AE10" s="12">
        <f t="shared" si="16"/>
        <v>64444.973044713872</v>
      </c>
      <c r="AF10" s="12">
        <f t="shared" si="17"/>
        <v>-17018.411717030576</v>
      </c>
      <c r="AG10" s="12">
        <f t="shared" si="18"/>
        <v>-15081.473074399764</v>
      </c>
      <c r="AH10" s="12">
        <f t="shared" si="19"/>
        <v>55650.375912999982</v>
      </c>
    </row>
    <row r="11" spans="1:34" ht="14.45" x14ac:dyDescent="0.3">
      <c r="A11" s="1">
        <v>2027</v>
      </c>
      <c r="B11" s="2">
        <v>5.1579664289345135E-2</v>
      </c>
      <c r="C11" s="2">
        <v>6.9308704628144521E-2</v>
      </c>
      <c r="D11" s="2">
        <v>0.66698456387491634</v>
      </c>
      <c r="E11" s="4"/>
      <c r="F11" s="4"/>
      <c r="H11" s="10" t="s">
        <v>70</v>
      </c>
      <c r="I11" s="10">
        <v>12</v>
      </c>
      <c r="J11" s="10">
        <v>36</v>
      </c>
      <c r="M11" s="10" t="s">
        <v>94</v>
      </c>
      <c r="N11" s="7">
        <v>2027</v>
      </c>
      <c r="O11" s="11">
        <f t="shared" si="2"/>
        <v>20616</v>
      </c>
      <c r="P11" s="11">
        <f t="shared" si="3"/>
        <v>27744</v>
      </c>
      <c r="Q11" s="11">
        <f t="shared" si="4"/>
        <v>266976</v>
      </c>
      <c r="R11" s="11">
        <f t="shared" si="5"/>
        <v>18528</v>
      </c>
      <c r="S11" s="11">
        <f t="shared" si="6"/>
        <v>24936</v>
      </c>
      <c r="T11" s="11">
        <f t="shared" si="7"/>
        <v>240264</v>
      </c>
      <c r="U11" s="7">
        <f>OPEX!$B$15</f>
        <v>50088.476920599649</v>
      </c>
      <c r="V11" s="11">
        <f t="shared" si="8"/>
        <v>-29472.476920599649</v>
      </c>
      <c r="W11" s="11">
        <f t="shared" si="9"/>
        <v>-22344.476920599649</v>
      </c>
      <c r="X11" s="11">
        <f t="shared" si="1"/>
        <v>216887.52307940036</v>
      </c>
      <c r="Y11" s="11">
        <f t="shared" si="10"/>
        <v>-31560.476920599649</v>
      </c>
      <c r="Z11" s="11">
        <f t="shared" si="11"/>
        <v>-25152.476920599649</v>
      </c>
      <c r="AA11" s="11">
        <f t="shared" si="12"/>
        <v>190175.52307940036</v>
      </c>
      <c r="AB11" s="11">
        <f t="shared" si="13"/>
        <v>0.42409761837248466</v>
      </c>
      <c r="AC11" s="12">
        <f t="shared" si="14"/>
        <v>-12499.207269564333</v>
      </c>
      <c r="AD11" s="12">
        <f t="shared" si="15"/>
        <v>-9476.2394458052604</v>
      </c>
      <c r="AE11" s="12">
        <f t="shared" si="16"/>
        <v>91981.481992680987</v>
      </c>
      <c r="AF11" s="12">
        <f t="shared" si="17"/>
        <v>-13384.72309672608</v>
      </c>
      <c r="AG11" s="12">
        <f t="shared" si="18"/>
        <v>-10667.105558195199</v>
      </c>
      <c r="AH11" s="12">
        <f t="shared" si="19"/>
        <v>80652.986410715181</v>
      </c>
    </row>
    <row r="12" spans="1:34" ht="14.45" x14ac:dyDescent="0.3">
      <c r="A12" s="1">
        <v>2028</v>
      </c>
      <c r="B12" s="2">
        <v>6.9856627045960282E-2</v>
      </c>
      <c r="C12" s="2">
        <v>9.6450395049765575E-2</v>
      </c>
      <c r="D12" s="2">
        <v>0.78509413491423363</v>
      </c>
      <c r="E12" s="4"/>
      <c r="F12" s="4"/>
      <c r="H12" s="10" t="s">
        <v>71</v>
      </c>
      <c r="I12" s="10">
        <f>50*12/50</f>
        <v>12</v>
      </c>
      <c r="J12" s="10">
        <v>36</v>
      </c>
      <c r="M12" s="10" t="s">
        <v>95</v>
      </c>
      <c r="N12" s="7">
        <v>2028</v>
      </c>
      <c r="O12" s="11">
        <f t="shared" si="2"/>
        <v>27960</v>
      </c>
      <c r="P12" s="11">
        <f t="shared" si="3"/>
        <v>38580</v>
      </c>
      <c r="Q12" s="11">
        <f t="shared" si="4"/>
        <v>314256</v>
      </c>
      <c r="R12" s="11">
        <f t="shared" si="5"/>
        <v>25128</v>
      </c>
      <c r="S12" s="11">
        <f t="shared" si="6"/>
        <v>34704</v>
      </c>
      <c r="T12" s="11">
        <f t="shared" si="7"/>
        <v>282816</v>
      </c>
      <c r="U12" s="7">
        <f>OPEX!$B$15</f>
        <v>50088.476920599649</v>
      </c>
      <c r="V12" s="11">
        <f t="shared" si="8"/>
        <v>-22128.476920599649</v>
      </c>
      <c r="W12" s="11">
        <f t="shared" si="9"/>
        <v>-11508.476920599649</v>
      </c>
      <c r="X12" s="11">
        <f t="shared" si="1"/>
        <v>264167.52307940036</v>
      </c>
      <c r="Y12" s="11">
        <f t="shared" si="10"/>
        <v>-24960.476920599649</v>
      </c>
      <c r="Z12" s="11">
        <f t="shared" si="11"/>
        <v>-15384.476920599649</v>
      </c>
      <c r="AA12" s="11">
        <f t="shared" si="12"/>
        <v>232727.52307940036</v>
      </c>
      <c r="AB12" s="11">
        <f t="shared" si="13"/>
        <v>0.38554328942953148</v>
      </c>
      <c r="AC12" s="12">
        <f t="shared" si="14"/>
        <v>-8531.4857820334582</v>
      </c>
      <c r="AD12" s="12">
        <f t="shared" si="15"/>
        <v>-4437.0160482918336</v>
      </c>
      <c r="AE12" s="12">
        <f t="shared" si="16"/>
        <v>101848.01580848369</v>
      </c>
      <c r="AF12" s="12">
        <f t="shared" si="17"/>
        <v>-9623.3443776978911</v>
      </c>
      <c r="AG12" s="12">
        <f t="shared" si="18"/>
        <v>-5931.3818381206975</v>
      </c>
      <c r="AH12" s="12">
        <f t="shared" si="19"/>
        <v>89726.534788819219</v>
      </c>
    </row>
    <row r="13" spans="1:34" ht="14.45" x14ac:dyDescent="0.3">
      <c r="A13" s="1">
        <v>2029</v>
      </c>
      <c r="B13" s="2">
        <v>9.4030133446411479E-2</v>
      </c>
      <c r="C13" s="2">
        <v>0.13286350522208376</v>
      </c>
      <c r="D13" s="2">
        <v>0.81040059967158584</v>
      </c>
      <c r="E13" s="4"/>
      <c r="F13" s="4"/>
      <c r="H13" s="10" t="s">
        <v>72</v>
      </c>
      <c r="I13" s="10">
        <v>12</v>
      </c>
      <c r="J13" s="10">
        <v>36</v>
      </c>
      <c r="M13" s="10" t="s">
        <v>96</v>
      </c>
      <c r="N13" s="7">
        <v>2029</v>
      </c>
      <c r="O13" s="11">
        <f t="shared" si="2"/>
        <v>37608</v>
      </c>
      <c r="P13" s="11">
        <f t="shared" si="3"/>
        <v>53172</v>
      </c>
      <c r="Q13" s="11">
        <f t="shared" si="4"/>
        <v>324396</v>
      </c>
      <c r="R13" s="11">
        <f t="shared" si="5"/>
        <v>33816</v>
      </c>
      <c r="S13" s="11">
        <f t="shared" si="6"/>
        <v>47820</v>
      </c>
      <c r="T13" s="11">
        <f t="shared" si="7"/>
        <v>291948</v>
      </c>
      <c r="U13" s="7">
        <f>OPEX!$B$15</f>
        <v>50088.476920599649</v>
      </c>
      <c r="V13" s="11">
        <f t="shared" si="8"/>
        <v>-12480.476920599649</v>
      </c>
      <c r="W13" s="11">
        <f t="shared" si="9"/>
        <v>3083.523079400351</v>
      </c>
      <c r="X13" s="11">
        <f t="shared" si="1"/>
        <v>274307.52307940036</v>
      </c>
      <c r="Y13" s="11">
        <f t="shared" si="10"/>
        <v>-16272.476920599649</v>
      </c>
      <c r="Z13" s="11">
        <f t="shared" si="11"/>
        <v>-2268.476920599649</v>
      </c>
      <c r="AA13" s="11">
        <f t="shared" si="12"/>
        <v>241859.52307940036</v>
      </c>
      <c r="AB13" s="11">
        <f t="shared" si="13"/>
        <v>0.3504938994813922</v>
      </c>
      <c r="AC13" s="12">
        <f t="shared" si="14"/>
        <v>-4374.3310232884887</v>
      </c>
      <c r="AD13" s="12">
        <f t="shared" si="15"/>
        <v>1080.7560282398995</v>
      </c>
      <c r="AE13" s="12">
        <f t="shared" si="16"/>
        <v>96143.113421181028</v>
      </c>
      <c r="AF13" s="12">
        <f t="shared" si="17"/>
        <v>-5703.4038901219283</v>
      </c>
      <c r="AG13" s="12">
        <f t="shared" si="18"/>
        <v>-795.08732178451146</v>
      </c>
      <c r="AH13" s="12">
        <f t="shared" si="19"/>
        <v>84770.287370808801</v>
      </c>
    </row>
    <row r="14" spans="1:34" ht="14.45" x14ac:dyDescent="0.3">
      <c r="A14" s="1">
        <v>2030</v>
      </c>
      <c r="B14" s="2">
        <v>0.12552079465705115</v>
      </c>
      <c r="C14" s="2">
        <v>0.18048926277649102</v>
      </c>
      <c r="D14" s="2">
        <v>0.81156081089447252</v>
      </c>
      <c r="E14" s="4"/>
      <c r="F14" s="4"/>
      <c r="H14" s="10" t="s">
        <v>74</v>
      </c>
      <c r="I14" s="10">
        <v>7.2</v>
      </c>
      <c r="J14" s="10">
        <v>12</v>
      </c>
      <c r="M14" s="10" t="s">
        <v>97</v>
      </c>
      <c r="N14" s="7">
        <v>2030</v>
      </c>
      <c r="O14" s="11">
        <f t="shared" si="2"/>
        <v>50232</v>
      </c>
      <c r="P14" s="11">
        <f t="shared" si="3"/>
        <v>72216</v>
      </c>
      <c r="Q14" s="11">
        <f t="shared" si="4"/>
        <v>324852</v>
      </c>
      <c r="R14" s="11">
        <f t="shared" si="5"/>
        <v>45192</v>
      </c>
      <c r="S14" s="11">
        <f t="shared" si="6"/>
        <v>64980</v>
      </c>
      <c r="T14" s="11">
        <f t="shared" si="7"/>
        <v>292332</v>
      </c>
      <c r="U14" s="7">
        <f>OPEX!$B$15</f>
        <v>50088.476920599649</v>
      </c>
      <c r="V14" s="11">
        <f t="shared" si="8"/>
        <v>143.52307940035098</v>
      </c>
      <c r="W14" s="11">
        <f t="shared" si="9"/>
        <v>22127.523079400351</v>
      </c>
      <c r="X14" s="11">
        <f t="shared" si="1"/>
        <v>274763.52307940036</v>
      </c>
      <c r="Y14" s="11">
        <f t="shared" si="10"/>
        <v>-4896.476920599649</v>
      </c>
      <c r="Z14" s="11">
        <f t="shared" si="11"/>
        <v>14891.523079400351</v>
      </c>
      <c r="AA14" s="11">
        <f t="shared" si="12"/>
        <v>242243.52307940036</v>
      </c>
      <c r="AB14" s="11">
        <f t="shared" si="13"/>
        <v>0.31863081771035656</v>
      </c>
      <c r="AC14" s="12">
        <f t="shared" si="14"/>
        <v>45.730876149642263</v>
      </c>
      <c r="AD14" s="12">
        <f t="shared" si="15"/>
        <v>7050.5107726941205</v>
      </c>
      <c r="AE14" s="12">
        <f t="shared" si="16"/>
        <v>87548.126035767767</v>
      </c>
      <c r="AF14" s="12">
        <f t="shared" si="17"/>
        <v>-1560.1684451105548</v>
      </c>
      <c r="AG14" s="12">
        <f t="shared" si="18"/>
        <v>4744.8981757419806</v>
      </c>
      <c r="AH14" s="12">
        <f t="shared" si="19"/>
        <v>77186.251843826962</v>
      </c>
    </row>
    <row r="15" spans="1:34" ht="14.45" x14ac:dyDescent="0.3">
      <c r="A15" s="1">
        <v>2031</v>
      </c>
      <c r="B15" s="2">
        <v>0.16572310239246871</v>
      </c>
      <c r="C15" s="2">
        <v>0.24066361167047895</v>
      </c>
      <c r="D15" s="2">
        <v>0.81173922001271714</v>
      </c>
      <c r="E15" s="4"/>
      <c r="F15" s="4"/>
      <c r="H15" s="10" t="s">
        <v>75</v>
      </c>
      <c r="I15" s="10">
        <v>9.6</v>
      </c>
      <c r="J15" s="10">
        <v>24</v>
      </c>
      <c r="M15" s="10" t="s">
        <v>98</v>
      </c>
      <c r="N15" s="7">
        <v>2031</v>
      </c>
      <c r="O15" s="11">
        <f t="shared" si="2"/>
        <v>66312</v>
      </c>
      <c r="P15" s="11">
        <f t="shared" si="3"/>
        <v>96336</v>
      </c>
      <c r="Q15" s="11">
        <f t="shared" si="4"/>
        <v>324936</v>
      </c>
      <c r="R15" s="11">
        <f t="shared" si="5"/>
        <v>59676</v>
      </c>
      <c r="S15" s="11">
        <f t="shared" si="6"/>
        <v>86676</v>
      </c>
      <c r="T15" s="11">
        <f t="shared" si="7"/>
        <v>292416</v>
      </c>
      <c r="U15" s="7">
        <f>OPEX!$B$15</f>
        <v>50088.476920599649</v>
      </c>
      <c r="V15" s="11">
        <f t="shared" si="8"/>
        <v>16223.523079400351</v>
      </c>
      <c r="W15" s="11">
        <f t="shared" si="9"/>
        <v>46247.523079400351</v>
      </c>
      <c r="X15" s="11">
        <f t="shared" si="1"/>
        <v>274847.52307940036</v>
      </c>
      <c r="Y15" s="11">
        <f t="shared" si="10"/>
        <v>9587.523079400351</v>
      </c>
      <c r="Z15" s="11">
        <f t="shared" si="11"/>
        <v>36587.523079400351</v>
      </c>
      <c r="AA15" s="11">
        <f t="shared" si="12"/>
        <v>242327.52307940036</v>
      </c>
      <c r="AB15" s="11">
        <f t="shared" si="13"/>
        <v>0.28966437973668779</v>
      </c>
      <c r="AC15" s="12">
        <f t="shared" si="14"/>
        <v>4699.3767499383421</v>
      </c>
      <c r="AD15" s="12">
        <f t="shared" si="15"/>
        <v>13396.260087152656</v>
      </c>
      <c r="AE15" s="12">
        <f t="shared" si="16"/>
        <v>79613.537294959489</v>
      </c>
      <c r="AF15" s="12">
        <f t="shared" si="17"/>
        <v>2777.1639260056818</v>
      </c>
      <c r="AG15" s="12">
        <f t="shared" si="18"/>
        <v>10598.102178896252</v>
      </c>
      <c r="AH15" s="12">
        <f t="shared" si="19"/>
        <v>70193.6516659224</v>
      </c>
    </row>
    <row r="16" spans="1:34" ht="14.45" x14ac:dyDescent="0.3">
      <c r="A16" s="1">
        <v>2032</v>
      </c>
      <c r="B16" s="2">
        <v>0.21570008452474451</v>
      </c>
      <c r="C16" s="2">
        <v>0.31326462411097972</v>
      </c>
      <c r="D16" s="2">
        <v>0.81184443859445832</v>
      </c>
      <c r="E16" s="4"/>
      <c r="F16" s="4"/>
      <c r="H16" s="10" t="s">
        <v>76</v>
      </c>
      <c r="I16" s="10">
        <v>12</v>
      </c>
      <c r="J16" s="10">
        <v>36</v>
      </c>
      <c r="M16" s="10" t="s">
        <v>99</v>
      </c>
      <c r="N16" s="7">
        <v>2032</v>
      </c>
      <c r="O16" s="11">
        <f t="shared" si="2"/>
        <v>86304</v>
      </c>
      <c r="P16" s="11">
        <f t="shared" si="3"/>
        <v>125364</v>
      </c>
      <c r="Q16" s="11">
        <f t="shared" si="4"/>
        <v>324972</v>
      </c>
      <c r="R16" s="11">
        <f t="shared" si="5"/>
        <v>77640</v>
      </c>
      <c r="S16" s="11">
        <f t="shared" si="6"/>
        <v>112788</v>
      </c>
      <c r="T16" s="11">
        <f t="shared" si="7"/>
        <v>292440</v>
      </c>
      <c r="U16" s="7">
        <f>OPEX!$B$15</f>
        <v>50088.476920599649</v>
      </c>
      <c r="V16" s="11">
        <f t="shared" si="8"/>
        <v>36215.523079400351</v>
      </c>
      <c r="W16" s="11">
        <f t="shared" si="9"/>
        <v>75275.523079400358</v>
      </c>
      <c r="X16" s="11">
        <f t="shared" si="1"/>
        <v>274883.52307940036</v>
      </c>
      <c r="Y16" s="11">
        <f t="shared" si="10"/>
        <v>27551.523079400351</v>
      </c>
      <c r="Z16" s="11">
        <f t="shared" si="11"/>
        <v>62699.523079400351</v>
      </c>
      <c r="AA16" s="11">
        <f t="shared" si="12"/>
        <v>242351.52307940036</v>
      </c>
      <c r="AB16" s="11">
        <f t="shared" si="13"/>
        <v>0.26333125430607973</v>
      </c>
      <c r="AC16" s="12">
        <f t="shared" si="14"/>
        <v>9536.6791178492731</v>
      </c>
      <c r="AD16" s="12">
        <f t="shared" si="15"/>
        <v>19822.397911044751</v>
      </c>
      <c r="AE16" s="12">
        <f t="shared" si="16"/>
        <v>72385.422920572717</v>
      </c>
      <c r="AF16" s="12">
        <f t="shared" si="17"/>
        <v>7255.1771305413986</v>
      </c>
      <c r="AG16" s="12">
        <f t="shared" si="18"/>
        <v>16510.74405689149</v>
      </c>
      <c r="AH16" s="12">
        <f t="shared" si="19"/>
        <v>63818.730555487324</v>
      </c>
    </row>
    <row r="17" spans="1:34" ht="14.45" x14ac:dyDescent="0.3">
      <c r="A17" s="1">
        <v>2033</v>
      </c>
      <c r="B17" s="2">
        <v>0.27572345083288785</v>
      </c>
      <c r="C17" s="2">
        <v>0.39576564546835558</v>
      </c>
      <c r="D17" s="2">
        <v>0.81190720274904282</v>
      </c>
      <c r="E17" s="4"/>
      <c r="F17" s="4"/>
      <c r="H17" s="10" t="s">
        <v>77</v>
      </c>
      <c r="I17" s="10">
        <v>12</v>
      </c>
      <c r="J17" s="10">
        <v>36</v>
      </c>
      <c r="M17" s="10" t="s">
        <v>100</v>
      </c>
      <c r="N17" s="7">
        <v>2033</v>
      </c>
      <c r="O17" s="11">
        <f t="shared" si="2"/>
        <v>110340</v>
      </c>
      <c r="P17" s="11">
        <f t="shared" si="3"/>
        <v>158388</v>
      </c>
      <c r="Q17" s="11">
        <f t="shared" si="4"/>
        <v>324996</v>
      </c>
      <c r="R17" s="11">
        <f t="shared" si="5"/>
        <v>99276</v>
      </c>
      <c r="S17" s="11">
        <f t="shared" si="6"/>
        <v>142548</v>
      </c>
      <c r="T17" s="11">
        <f t="shared" si="7"/>
        <v>292464</v>
      </c>
      <c r="U17" s="7">
        <f>OPEX!$B$15</f>
        <v>50088.476920599649</v>
      </c>
      <c r="V17" s="11">
        <f t="shared" si="8"/>
        <v>60251.523079400351</v>
      </c>
      <c r="W17" s="11">
        <f t="shared" si="9"/>
        <v>108299.52307940036</v>
      </c>
      <c r="X17" s="11">
        <f t="shared" si="1"/>
        <v>274907.52307940036</v>
      </c>
      <c r="Y17" s="11">
        <f t="shared" si="10"/>
        <v>49187.523079400351</v>
      </c>
      <c r="Z17" s="11">
        <f t="shared" si="11"/>
        <v>92459.523079400358</v>
      </c>
      <c r="AA17" s="11">
        <f t="shared" si="12"/>
        <v>242375.52307940036</v>
      </c>
      <c r="AB17" s="11">
        <f t="shared" si="13"/>
        <v>0.23939204936916339</v>
      </c>
      <c r="AC17" s="12">
        <f t="shared" si="14"/>
        <v>14423.735587591096</v>
      </c>
      <c r="AD17" s="12">
        <f t="shared" si="15"/>
        <v>25926.044775680661</v>
      </c>
      <c r="AE17" s="12">
        <f t="shared" si="16"/>
        <v>65810.675336978238</v>
      </c>
      <c r="AF17" s="12">
        <f t="shared" si="17"/>
        <v>11775.101953370673</v>
      </c>
      <c r="AG17" s="12">
        <f t="shared" si="18"/>
        <v>22134.074713673112</v>
      </c>
      <c r="AH17" s="12">
        <f t="shared" si="19"/>
        <v>58022.773186900609</v>
      </c>
    </row>
    <row r="18" spans="1:34" ht="14.45" x14ac:dyDescent="0.3">
      <c r="A18" s="1">
        <v>2034</v>
      </c>
      <c r="B18" s="2">
        <v>0.34473003819424058</v>
      </c>
      <c r="C18" s="2">
        <v>0.48275715310771816</v>
      </c>
      <c r="D18" s="2">
        <v>0.81194464329899008</v>
      </c>
      <c r="E18" s="4"/>
      <c r="F18" s="4"/>
      <c r="H18" s="10" t="s">
        <v>78</v>
      </c>
      <c r="I18" s="10">
        <v>12</v>
      </c>
      <c r="J18" s="10">
        <v>36</v>
      </c>
      <c r="M18" s="10" t="s">
        <v>101</v>
      </c>
      <c r="N18" s="7">
        <v>2034</v>
      </c>
      <c r="O18" s="11">
        <f t="shared" si="2"/>
        <v>137988</v>
      </c>
      <c r="P18" s="11">
        <f t="shared" si="3"/>
        <v>193248</v>
      </c>
      <c r="Q18" s="11">
        <f t="shared" si="4"/>
        <v>325008</v>
      </c>
      <c r="R18" s="11">
        <f t="shared" si="5"/>
        <v>124164</v>
      </c>
      <c r="S18" s="11">
        <f t="shared" si="6"/>
        <v>173916</v>
      </c>
      <c r="T18" s="11">
        <f t="shared" si="7"/>
        <v>292476</v>
      </c>
      <c r="U18" s="7">
        <f>OPEX!$B$15</f>
        <v>50088.476920599649</v>
      </c>
      <c r="V18" s="11">
        <f t="shared" si="8"/>
        <v>87899.523079400358</v>
      </c>
      <c r="W18" s="11">
        <f t="shared" si="9"/>
        <v>143159.52307940036</v>
      </c>
      <c r="X18" s="11">
        <f t="shared" si="1"/>
        <v>274919.52307940036</v>
      </c>
      <c r="Y18" s="11">
        <f t="shared" si="10"/>
        <v>74075.523079400358</v>
      </c>
      <c r="Z18" s="11">
        <f t="shared" si="11"/>
        <v>123827.52307940036</v>
      </c>
      <c r="AA18" s="11">
        <f t="shared" si="12"/>
        <v>242387.52307940036</v>
      </c>
      <c r="AB18" s="11">
        <f t="shared" si="13"/>
        <v>0.21762913579014853</v>
      </c>
      <c r="AC18" s="12">
        <f t="shared" si="14"/>
        <v>19129.497244136117</v>
      </c>
      <c r="AD18" s="12">
        <f t="shared" si="15"/>
        <v>31155.683287899723</v>
      </c>
      <c r="AE18" s="12">
        <f t="shared" si="16"/>
        <v>59830.498219609697</v>
      </c>
      <c r="AF18" s="12">
        <f t="shared" si="17"/>
        <v>16120.992070973101</v>
      </c>
      <c r="AG18" s="12">
        <f t="shared" si="18"/>
        <v>26948.476834804573</v>
      </c>
      <c r="AH18" s="12">
        <f t="shared" si="19"/>
        <v>52750.587174084583</v>
      </c>
    </row>
    <row r="19" spans="1:34" ht="14.45" x14ac:dyDescent="0.3">
      <c r="A19" s="1">
        <v>2035</v>
      </c>
      <c r="B19" s="2">
        <v>0.41990776110729683</v>
      </c>
      <c r="C19" s="2">
        <v>0.56669544119894444</v>
      </c>
      <c r="D19" s="2">
        <v>0.81196697777142901</v>
      </c>
      <c r="E19" s="4"/>
      <c r="F19" s="4"/>
      <c r="M19" s="10" t="s">
        <v>102</v>
      </c>
      <c r="N19" s="7">
        <v>2035</v>
      </c>
      <c r="O19" s="11">
        <f t="shared" si="2"/>
        <v>168072</v>
      </c>
      <c r="P19" s="11">
        <f t="shared" si="3"/>
        <v>226848</v>
      </c>
      <c r="Q19" s="11">
        <f t="shared" si="4"/>
        <v>325020</v>
      </c>
      <c r="R19" s="11">
        <f t="shared" si="5"/>
        <v>151260</v>
      </c>
      <c r="S19" s="11">
        <f t="shared" si="6"/>
        <v>204120</v>
      </c>
      <c r="T19" s="11">
        <f t="shared" si="7"/>
        <v>292488</v>
      </c>
      <c r="U19" s="7">
        <f>OPEX!$B$15</f>
        <v>50088.476920599649</v>
      </c>
      <c r="V19" s="11">
        <f t="shared" si="8"/>
        <v>117983.52307940036</v>
      </c>
      <c r="W19" s="11">
        <f t="shared" si="9"/>
        <v>176759.52307940036</v>
      </c>
      <c r="X19" s="11">
        <f t="shared" si="1"/>
        <v>274931.52307940036</v>
      </c>
      <c r="Y19" s="11">
        <f t="shared" si="10"/>
        <v>101171.52307940036</v>
      </c>
      <c r="Z19" s="11">
        <f t="shared" si="11"/>
        <v>154031.52307940036</v>
      </c>
      <c r="AA19" s="11">
        <f t="shared" si="12"/>
        <v>242399.52307940036</v>
      </c>
      <c r="AB19" s="11">
        <f t="shared" si="13"/>
        <v>0.19784466890013502</v>
      </c>
      <c r="AC19" s="12">
        <f t="shared" si="14"/>
        <v>23342.411059315404</v>
      </c>
      <c r="AD19" s="12">
        <f t="shared" si="15"/>
        <v>34970.92931858974</v>
      </c>
      <c r="AE19" s="12">
        <f t="shared" si="16"/>
        <v>54393.736153853795</v>
      </c>
      <c r="AF19" s="12">
        <f t="shared" si="17"/>
        <v>20016.246485766333</v>
      </c>
      <c r="AG19" s="12">
        <f t="shared" si="18"/>
        <v>30474.31568382747</v>
      </c>
      <c r="AH19" s="12">
        <f t="shared" si="19"/>
        <v>47957.453385194603</v>
      </c>
    </row>
    <row r="20" spans="1:34" ht="14.45" x14ac:dyDescent="0.3">
      <c r="A20" s="1">
        <v>2036</v>
      </c>
      <c r="B20" s="2">
        <v>0.49674879435971603</v>
      </c>
      <c r="C20" s="2">
        <v>0.6401094708398074</v>
      </c>
      <c r="D20" s="2">
        <v>0.81198030104420527</v>
      </c>
      <c r="E20" s="4"/>
      <c r="F20" s="4"/>
      <c r="M20" s="10" t="s">
        <v>103</v>
      </c>
      <c r="N20" s="7">
        <v>2036</v>
      </c>
      <c r="O20" s="11">
        <f t="shared" si="2"/>
        <v>198828</v>
      </c>
      <c r="P20" s="11">
        <f t="shared" si="3"/>
        <v>256224</v>
      </c>
      <c r="Q20" s="11">
        <f t="shared" si="4"/>
        <v>325020</v>
      </c>
      <c r="R20" s="11">
        <f t="shared" si="5"/>
        <v>178932</v>
      </c>
      <c r="S20" s="11">
        <f t="shared" si="6"/>
        <v>230568</v>
      </c>
      <c r="T20" s="11">
        <f t="shared" si="7"/>
        <v>292488</v>
      </c>
      <c r="U20" s="7">
        <f>OPEX!$B$15</f>
        <v>50088.476920599649</v>
      </c>
      <c r="V20" s="11">
        <f t="shared" si="8"/>
        <v>148739.52307940036</v>
      </c>
      <c r="W20" s="11">
        <f t="shared" si="9"/>
        <v>206135.52307940036</v>
      </c>
      <c r="X20" s="11">
        <f t="shared" si="1"/>
        <v>274931.52307940036</v>
      </c>
      <c r="Y20" s="11">
        <f t="shared" si="10"/>
        <v>128843.52307940036</v>
      </c>
      <c r="Z20" s="11">
        <f t="shared" si="11"/>
        <v>180479.52307940036</v>
      </c>
      <c r="AA20" s="11">
        <f t="shared" si="12"/>
        <v>242399.52307940036</v>
      </c>
      <c r="AB20" s="11">
        <f t="shared" si="13"/>
        <v>0.17985878990921364</v>
      </c>
      <c r="AC20" s="12">
        <f t="shared" si="14"/>
        <v>26752.110632734504</v>
      </c>
      <c r="AD20" s="12">
        <f t="shared" si="15"/>
        <v>37075.285738363731</v>
      </c>
      <c r="AE20" s="12">
        <f t="shared" si="16"/>
        <v>49448.851048957993</v>
      </c>
      <c r="AF20" s="12">
        <f t="shared" si="17"/>
        <v>23173.640148700786</v>
      </c>
      <c r="AG20" s="12">
        <f t="shared" si="18"/>
        <v>32460.828624452944</v>
      </c>
      <c r="AH20" s="12">
        <f t="shared" si="19"/>
        <v>43597.68489563145</v>
      </c>
    </row>
    <row r="21" spans="1:34" ht="14.45" x14ac:dyDescent="0.3">
      <c r="A21" s="1">
        <v>2037</v>
      </c>
      <c r="B21" s="2">
        <v>0.56983749764265379</v>
      </c>
      <c r="C21" s="2">
        <v>0.69821736159425984</v>
      </c>
      <c r="D21" s="2">
        <v>0.81198824884870602</v>
      </c>
      <c r="E21" s="4"/>
      <c r="F21" s="4"/>
      <c r="M21" s="10" t="s">
        <v>104</v>
      </c>
      <c r="N21" s="7">
        <v>2037</v>
      </c>
      <c r="O21" s="11">
        <f t="shared" si="2"/>
        <v>228084</v>
      </c>
      <c r="P21" s="11">
        <f t="shared" si="3"/>
        <v>279480</v>
      </c>
      <c r="Q21" s="11">
        <f t="shared" si="4"/>
        <v>325020</v>
      </c>
      <c r="R21" s="11">
        <f t="shared" si="5"/>
        <v>205260</v>
      </c>
      <c r="S21" s="11">
        <f t="shared" si="6"/>
        <v>251532</v>
      </c>
      <c r="T21" s="11">
        <f t="shared" si="7"/>
        <v>292488</v>
      </c>
      <c r="U21" s="7">
        <f>OPEX!$B$15</f>
        <v>50088.476920599649</v>
      </c>
      <c r="V21" s="11">
        <f t="shared" si="8"/>
        <v>177995.52307940036</v>
      </c>
      <c r="W21" s="11">
        <f t="shared" si="9"/>
        <v>229391.52307940036</v>
      </c>
      <c r="X21" s="11">
        <f t="shared" si="1"/>
        <v>274931.52307940036</v>
      </c>
      <c r="Y21" s="11">
        <f t="shared" si="10"/>
        <v>155171.52307940036</v>
      </c>
      <c r="Z21" s="11">
        <f t="shared" si="11"/>
        <v>201443.52307940036</v>
      </c>
      <c r="AA21" s="11">
        <f t="shared" si="12"/>
        <v>242399.52307940036</v>
      </c>
      <c r="AB21" s="11">
        <f t="shared" si="13"/>
        <v>0.16350799082655781</v>
      </c>
      <c r="AC21" s="12">
        <f t="shared" si="14"/>
        <v>29103.690354834955</v>
      </c>
      <c r="AD21" s="12">
        <f t="shared" si="15"/>
        <v>37507.347051356715</v>
      </c>
      <c r="AE21" s="12">
        <f t="shared" si="16"/>
        <v>44953.500953598159</v>
      </c>
      <c r="AF21" s="12">
        <f t="shared" si="17"/>
        <v>25371.7839722096</v>
      </c>
      <c r="AG21" s="12">
        <f t="shared" si="18"/>
        <v>32937.625723736084</v>
      </c>
      <c r="AH21" s="12">
        <f t="shared" si="19"/>
        <v>39634.258996028584</v>
      </c>
    </row>
    <row r="22" spans="1:34" ht="14.45" x14ac:dyDescent="0.3">
      <c r="A22" s="1">
        <v>2038</v>
      </c>
      <c r="B22" s="2">
        <v>0.6342422946353552</v>
      </c>
      <c r="C22" s="2">
        <v>0.7401737876946326</v>
      </c>
      <c r="D22" s="2">
        <v>0.81199299000255409</v>
      </c>
      <c r="E22" s="4"/>
      <c r="F22" s="4"/>
      <c r="M22" s="10" t="s">
        <v>105</v>
      </c>
      <c r="N22" s="7">
        <v>2038</v>
      </c>
      <c r="O22" s="11">
        <f t="shared" si="2"/>
        <v>253872</v>
      </c>
      <c r="P22" s="11">
        <f t="shared" si="3"/>
        <v>296280</v>
      </c>
      <c r="Q22" s="11">
        <f t="shared" si="4"/>
        <v>325020</v>
      </c>
      <c r="R22" s="11">
        <f t="shared" si="5"/>
        <v>228480</v>
      </c>
      <c r="S22" s="11">
        <f t="shared" si="6"/>
        <v>266628</v>
      </c>
      <c r="T22" s="11">
        <f t="shared" si="7"/>
        <v>292488</v>
      </c>
      <c r="U22" s="7">
        <f>OPEX!$B$15</f>
        <v>50088.476920599649</v>
      </c>
      <c r="V22" s="11">
        <f t="shared" si="8"/>
        <v>203783.52307940036</v>
      </c>
      <c r="W22" s="11">
        <f t="shared" si="9"/>
        <v>246191.52307940036</v>
      </c>
      <c r="X22" s="11">
        <f t="shared" si="1"/>
        <v>274931.52307940036</v>
      </c>
      <c r="Y22" s="11">
        <f t="shared" si="10"/>
        <v>178391.52307940036</v>
      </c>
      <c r="Z22" s="11">
        <f t="shared" si="11"/>
        <v>216539.52307940036</v>
      </c>
      <c r="AA22" s="11">
        <f t="shared" si="12"/>
        <v>242399.52307940036</v>
      </c>
      <c r="AB22" s="11">
        <f t="shared" si="13"/>
        <v>0.14864362802414349</v>
      </c>
      <c r="AC22" s="12">
        <f t="shared" si="14"/>
        <v>30291.122202063849</v>
      </c>
      <c r="AD22" s="12">
        <f t="shared" si="15"/>
        <v>36594.801179311726</v>
      </c>
      <c r="AE22" s="12">
        <f t="shared" si="16"/>
        <v>40866.819048725607</v>
      </c>
      <c r="AF22" s="12">
        <f t="shared" si="17"/>
        <v>26516.763199274796</v>
      </c>
      <c r="AG22" s="12">
        <f t="shared" si="18"/>
        <v>32187.220321139823</v>
      </c>
      <c r="AH22" s="12">
        <f t="shared" si="19"/>
        <v>36031.144541844173</v>
      </c>
    </row>
    <row r="25" spans="1:34" ht="14.45" x14ac:dyDescent="0.3">
      <c r="J25" s="3">
        <v>29262</v>
      </c>
      <c r="K25" t="s">
        <v>38</v>
      </c>
      <c r="L25">
        <v>0.1</v>
      </c>
    </row>
    <row r="27" spans="1:34" ht="14.45" x14ac:dyDescent="0.3">
      <c r="A27" t="s">
        <v>81</v>
      </c>
      <c r="R27" t="s">
        <v>85</v>
      </c>
    </row>
    <row r="28" spans="1:34" ht="14.45" x14ac:dyDescent="0.3">
      <c r="A28" t="s">
        <v>24</v>
      </c>
      <c r="B28" t="s">
        <v>25</v>
      </c>
      <c r="C28" t="s">
        <v>26</v>
      </c>
      <c r="D28" t="s">
        <v>27</v>
      </c>
      <c r="E28" t="s">
        <v>41</v>
      </c>
      <c r="F28" t="s">
        <v>42</v>
      </c>
      <c r="G28" t="s">
        <v>43</v>
      </c>
    </row>
    <row r="29" spans="1:34" ht="14.45" x14ac:dyDescent="0.3">
      <c r="A29" s="1">
        <v>2018</v>
      </c>
      <c r="B29">
        <f>ROUNDDOWN(B2*$J$30,0)</f>
        <v>89</v>
      </c>
      <c r="C29">
        <f t="shared" ref="C29:D29" si="20">ROUNDDOWN(C2*$J$30,0)</f>
        <v>89</v>
      </c>
      <c r="D29">
        <f t="shared" si="20"/>
        <v>89</v>
      </c>
      <c r="E29">
        <f>ROUNDDOWN(B29-0.1*(B29),0)</f>
        <v>80</v>
      </c>
      <c r="F29">
        <f t="shared" ref="F29:G44" si="21">ROUNDDOWN(C29-0.1*(C29),0)</f>
        <v>80</v>
      </c>
      <c r="G29">
        <f t="shared" si="21"/>
        <v>80</v>
      </c>
      <c r="J29" t="s">
        <v>79</v>
      </c>
      <c r="K29" t="s">
        <v>80</v>
      </c>
    </row>
    <row r="30" spans="1:34" ht="14.45" x14ac:dyDescent="0.3">
      <c r="A30" s="1">
        <v>2019</v>
      </c>
      <c r="B30">
        <f t="shared" ref="B30:D49" si="22">ROUNDDOWN(B3*$J$30,0)</f>
        <v>119</v>
      </c>
      <c r="C30">
        <f t="shared" si="22"/>
        <v>123</v>
      </c>
      <c r="D30">
        <f t="shared" si="22"/>
        <v>167</v>
      </c>
      <c r="E30">
        <f t="shared" ref="E30:G49" si="23">ROUNDDOWN(B30-0.1*(B30),0)</f>
        <v>107</v>
      </c>
      <c r="F30">
        <f t="shared" si="21"/>
        <v>110</v>
      </c>
      <c r="G30">
        <f t="shared" si="21"/>
        <v>150</v>
      </c>
      <c r="J30">
        <v>27213</v>
      </c>
      <c r="K30">
        <v>2049</v>
      </c>
    </row>
    <row r="31" spans="1:34" ht="14.45" x14ac:dyDescent="0.3">
      <c r="A31" s="1">
        <v>2020</v>
      </c>
      <c r="B31">
        <f t="shared" si="22"/>
        <v>160</v>
      </c>
      <c r="C31">
        <f t="shared" si="22"/>
        <v>170</v>
      </c>
      <c r="D31">
        <f t="shared" si="22"/>
        <v>318</v>
      </c>
      <c r="E31">
        <f t="shared" si="23"/>
        <v>144</v>
      </c>
      <c r="F31">
        <f t="shared" si="21"/>
        <v>153</v>
      </c>
      <c r="G31">
        <f t="shared" si="21"/>
        <v>286</v>
      </c>
    </row>
    <row r="32" spans="1:34" ht="14.45" x14ac:dyDescent="0.3">
      <c r="A32" s="1">
        <v>2021</v>
      </c>
      <c r="B32">
        <f t="shared" si="22"/>
        <v>217</v>
      </c>
      <c r="C32">
        <f t="shared" si="22"/>
        <v>239</v>
      </c>
      <c r="D32">
        <f t="shared" si="22"/>
        <v>615</v>
      </c>
      <c r="E32">
        <f t="shared" si="23"/>
        <v>195</v>
      </c>
      <c r="F32">
        <f t="shared" si="21"/>
        <v>215</v>
      </c>
      <c r="G32">
        <f t="shared" si="21"/>
        <v>553</v>
      </c>
    </row>
    <row r="33" spans="1:30" ht="14.45" x14ac:dyDescent="0.3">
      <c r="A33" s="1">
        <v>2022</v>
      </c>
      <c r="B33">
        <f t="shared" si="22"/>
        <v>296</v>
      </c>
      <c r="C33">
        <f t="shared" si="22"/>
        <v>338</v>
      </c>
      <c r="D33">
        <f t="shared" si="22"/>
        <v>1194</v>
      </c>
      <c r="E33">
        <f t="shared" si="23"/>
        <v>266</v>
      </c>
      <c r="F33">
        <f t="shared" si="21"/>
        <v>304</v>
      </c>
      <c r="G33">
        <f t="shared" si="21"/>
        <v>1074</v>
      </c>
    </row>
    <row r="34" spans="1:30" ht="14.45" x14ac:dyDescent="0.3">
      <c r="A34" s="1">
        <v>2023</v>
      </c>
      <c r="B34">
        <f t="shared" si="22"/>
        <v>404</v>
      </c>
      <c r="C34">
        <f t="shared" si="22"/>
        <v>478</v>
      </c>
      <c r="D34">
        <f t="shared" si="22"/>
        <v>2300</v>
      </c>
      <c r="E34">
        <f t="shared" si="23"/>
        <v>363</v>
      </c>
      <c r="F34">
        <f t="shared" si="21"/>
        <v>430</v>
      </c>
      <c r="G34">
        <f t="shared" si="21"/>
        <v>2070</v>
      </c>
    </row>
    <row r="35" spans="1:30" x14ac:dyDescent="0.25">
      <c r="A35" s="1">
        <v>2024</v>
      </c>
      <c r="B35">
        <f t="shared" si="22"/>
        <v>553</v>
      </c>
      <c r="C35">
        <f t="shared" si="22"/>
        <v>676</v>
      </c>
      <c r="D35">
        <f t="shared" si="22"/>
        <v>4333</v>
      </c>
      <c r="E35">
        <f t="shared" si="23"/>
        <v>497</v>
      </c>
      <c r="F35">
        <f t="shared" si="21"/>
        <v>608</v>
      </c>
      <c r="G35">
        <f t="shared" si="21"/>
        <v>3899</v>
      </c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</row>
    <row r="36" spans="1:30" x14ac:dyDescent="0.25">
      <c r="A36" s="1">
        <v>2025</v>
      </c>
      <c r="B36">
        <f t="shared" si="22"/>
        <v>756</v>
      </c>
      <c r="C36">
        <f t="shared" si="22"/>
        <v>955</v>
      </c>
      <c r="D36">
        <f t="shared" si="22"/>
        <v>7787</v>
      </c>
      <c r="E36">
        <f t="shared" si="23"/>
        <v>680</v>
      </c>
      <c r="F36">
        <f t="shared" si="21"/>
        <v>859</v>
      </c>
      <c r="G36">
        <f t="shared" si="21"/>
        <v>7008</v>
      </c>
    </row>
    <row r="37" spans="1:30" x14ac:dyDescent="0.25">
      <c r="A37" s="1">
        <v>2026</v>
      </c>
      <c r="B37">
        <f t="shared" si="22"/>
        <v>1031</v>
      </c>
      <c r="C37">
        <f t="shared" si="22"/>
        <v>1345</v>
      </c>
      <c r="D37">
        <f t="shared" si="22"/>
        <v>12797</v>
      </c>
      <c r="E37">
        <f t="shared" si="23"/>
        <v>927</v>
      </c>
      <c r="F37">
        <f t="shared" si="21"/>
        <v>1210</v>
      </c>
      <c r="G37">
        <f t="shared" si="21"/>
        <v>11517</v>
      </c>
    </row>
    <row r="38" spans="1:30" x14ac:dyDescent="0.25">
      <c r="A38" s="1">
        <v>2027</v>
      </c>
      <c r="B38">
        <f t="shared" si="22"/>
        <v>1403</v>
      </c>
      <c r="C38">
        <f t="shared" si="22"/>
        <v>1886</v>
      </c>
      <c r="D38">
        <f t="shared" si="22"/>
        <v>18150</v>
      </c>
      <c r="E38">
        <f t="shared" si="23"/>
        <v>1262</v>
      </c>
      <c r="F38">
        <f t="shared" si="21"/>
        <v>1697</v>
      </c>
      <c r="G38">
        <f t="shared" si="21"/>
        <v>16335</v>
      </c>
    </row>
    <row r="39" spans="1:30" x14ac:dyDescent="0.25">
      <c r="A39" s="1">
        <v>2028</v>
      </c>
      <c r="B39">
        <f t="shared" si="22"/>
        <v>1901</v>
      </c>
      <c r="C39">
        <f t="shared" si="22"/>
        <v>2624</v>
      </c>
      <c r="D39">
        <f t="shared" si="22"/>
        <v>21364</v>
      </c>
      <c r="E39">
        <f t="shared" si="23"/>
        <v>1710</v>
      </c>
      <c r="F39">
        <f t="shared" si="21"/>
        <v>2361</v>
      </c>
      <c r="G39">
        <f t="shared" si="21"/>
        <v>19227</v>
      </c>
    </row>
    <row r="40" spans="1:30" x14ac:dyDescent="0.25">
      <c r="A40" s="1">
        <v>2029</v>
      </c>
      <c r="B40">
        <f t="shared" si="22"/>
        <v>2558</v>
      </c>
      <c r="C40">
        <f t="shared" si="22"/>
        <v>3615</v>
      </c>
      <c r="D40">
        <f t="shared" si="22"/>
        <v>22053</v>
      </c>
      <c r="E40">
        <f t="shared" si="23"/>
        <v>2302</v>
      </c>
      <c r="F40">
        <f t="shared" si="21"/>
        <v>3253</v>
      </c>
      <c r="G40">
        <f t="shared" si="21"/>
        <v>19847</v>
      </c>
    </row>
    <row r="41" spans="1:30" x14ac:dyDescent="0.25">
      <c r="A41" s="1">
        <v>2030</v>
      </c>
      <c r="B41">
        <f t="shared" si="22"/>
        <v>3415</v>
      </c>
      <c r="C41">
        <f t="shared" si="22"/>
        <v>4911</v>
      </c>
      <c r="D41">
        <f t="shared" si="22"/>
        <v>22085</v>
      </c>
      <c r="E41">
        <f t="shared" si="23"/>
        <v>3073</v>
      </c>
      <c r="F41">
        <f t="shared" si="21"/>
        <v>4419</v>
      </c>
      <c r="G41">
        <f t="shared" si="21"/>
        <v>19876</v>
      </c>
    </row>
    <row r="42" spans="1:30" x14ac:dyDescent="0.25">
      <c r="A42" s="1">
        <v>2031</v>
      </c>
      <c r="B42">
        <f t="shared" si="22"/>
        <v>4509</v>
      </c>
      <c r="C42">
        <f t="shared" si="22"/>
        <v>6549</v>
      </c>
      <c r="D42">
        <f t="shared" si="22"/>
        <v>22089</v>
      </c>
      <c r="E42">
        <f t="shared" si="23"/>
        <v>4058</v>
      </c>
      <c r="F42">
        <f t="shared" si="21"/>
        <v>5894</v>
      </c>
      <c r="G42">
        <f t="shared" si="21"/>
        <v>19880</v>
      </c>
    </row>
    <row r="43" spans="1:30" x14ac:dyDescent="0.25">
      <c r="A43" s="1">
        <v>2032</v>
      </c>
      <c r="B43">
        <f t="shared" si="22"/>
        <v>5869</v>
      </c>
      <c r="C43">
        <f t="shared" si="22"/>
        <v>8524</v>
      </c>
      <c r="D43">
        <f t="shared" si="22"/>
        <v>22092</v>
      </c>
      <c r="E43">
        <f t="shared" si="23"/>
        <v>5282</v>
      </c>
      <c r="F43">
        <f t="shared" si="21"/>
        <v>7671</v>
      </c>
      <c r="G43">
        <f t="shared" si="21"/>
        <v>19882</v>
      </c>
    </row>
    <row r="44" spans="1:30" x14ac:dyDescent="0.25">
      <c r="A44" s="1">
        <v>2033</v>
      </c>
      <c r="B44">
        <f t="shared" si="22"/>
        <v>7503</v>
      </c>
      <c r="C44">
        <f t="shared" si="22"/>
        <v>10769</v>
      </c>
      <c r="D44">
        <f t="shared" si="22"/>
        <v>22094</v>
      </c>
      <c r="E44">
        <f t="shared" si="23"/>
        <v>6752</v>
      </c>
      <c r="F44">
        <f t="shared" si="21"/>
        <v>9692</v>
      </c>
      <c r="G44">
        <f t="shared" si="21"/>
        <v>19884</v>
      </c>
    </row>
    <row r="45" spans="1:30" x14ac:dyDescent="0.25">
      <c r="A45" s="1">
        <v>2034</v>
      </c>
      <c r="B45">
        <f t="shared" si="22"/>
        <v>9381</v>
      </c>
      <c r="C45">
        <f t="shared" si="22"/>
        <v>13137</v>
      </c>
      <c r="D45">
        <f t="shared" si="22"/>
        <v>22095</v>
      </c>
      <c r="E45">
        <f t="shared" si="23"/>
        <v>8442</v>
      </c>
      <c r="F45">
        <f t="shared" si="23"/>
        <v>11823</v>
      </c>
      <c r="G45">
        <f t="shared" si="23"/>
        <v>19885</v>
      </c>
    </row>
    <row r="46" spans="1:30" x14ac:dyDescent="0.25">
      <c r="A46" s="1">
        <v>2035</v>
      </c>
      <c r="B46">
        <f t="shared" si="22"/>
        <v>11426</v>
      </c>
      <c r="C46">
        <f t="shared" si="22"/>
        <v>15421</v>
      </c>
      <c r="D46">
        <f t="shared" si="22"/>
        <v>22096</v>
      </c>
      <c r="E46">
        <f t="shared" si="23"/>
        <v>10283</v>
      </c>
      <c r="F46">
        <f t="shared" si="23"/>
        <v>13878</v>
      </c>
      <c r="G46">
        <f t="shared" si="23"/>
        <v>19886</v>
      </c>
    </row>
    <row r="47" spans="1:30" x14ac:dyDescent="0.25">
      <c r="A47" s="1">
        <v>2036</v>
      </c>
      <c r="B47">
        <f t="shared" si="22"/>
        <v>13518</v>
      </c>
      <c r="C47">
        <f t="shared" si="22"/>
        <v>17419</v>
      </c>
      <c r="D47">
        <f t="shared" si="22"/>
        <v>22096</v>
      </c>
      <c r="E47">
        <f t="shared" si="23"/>
        <v>12166</v>
      </c>
      <c r="F47">
        <f t="shared" si="23"/>
        <v>15677</v>
      </c>
      <c r="G47">
        <f t="shared" si="23"/>
        <v>19886</v>
      </c>
    </row>
    <row r="48" spans="1:30" x14ac:dyDescent="0.25">
      <c r="A48" s="1">
        <v>2037</v>
      </c>
      <c r="B48">
        <f t="shared" si="22"/>
        <v>15506</v>
      </c>
      <c r="C48">
        <f t="shared" si="22"/>
        <v>19000</v>
      </c>
      <c r="D48">
        <f t="shared" si="22"/>
        <v>22096</v>
      </c>
      <c r="E48">
        <f t="shared" si="23"/>
        <v>13955</v>
      </c>
      <c r="F48">
        <f t="shared" si="23"/>
        <v>17100</v>
      </c>
      <c r="G48">
        <f t="shared" si="23"/>
        <v>19886</v>
      </c>
    </row>
    <row r="49" spans="1:7" x14ac:dyDescent="0.25">
      <c r="A49" s="1">
        <v>2038</v>
      </c>
      <c r="B49">
        <f t="shared" si="22"/>
        <v>17259</v>
      </c>
      <c r="C49">
        <f t="shared" si="22"/>
        <v>20142</v>
      </c>
      <c r="D49">
        <f t="shared" si="22"/>
        <v>22096</v>
      </c>
      <c r="E49">
        <f t="shared" si="23"/>
        <v>15533</v>
      </c>
      <c r="F49">
        <f t="shared" si="23"/>
        <v>18127</v>
      </c>
      <c r="G49">
        <f t="shared" si="23"/>
        <v>19886</v>
      </c>
    </row>
    <row r="52" spans="1:7" x14ac:dyDescent="0.25">
      <c r="A52" t="s">
        <v>82</v>
      </c>
    </row>
    <row r="53" spans="1:7" x14ac:dyDescent="0.25">
      <c r="A53" t="s">
        <v>24</v>
      </c>
      <c r="B53" t="s">
        <v>25</v>
      </c>
      <c r="C53" t="s">
        <v>26</v>
      </c>
      <c r="D53" t="s">
        <v>27</v>
      </c>
      <c r="E53" t="s">
        <v>41</v>
      </c>
      <c r="F53" t="s">
        <v>42</v>
      </c>
      <c r="G53" t="s">
        <v>43</v>
      </c>
    </row>
    <row r="54" spans="1:7" x14ac:dyDescent="0.25">
      <c r="A54" s="1">
        <v>2018</v>
      </c>
      <c r="B54">
        <f>ROUNDDOWN(B2*$K$30,0)</f>
        <v>6</v>
      </c>
      <c r="C54">
        <f t="shared" ref="C54:D54" si="24">ROUNDDOWN(C2*$K$30,0)</f>
        <v>6</v>
      </c>
      <c r="D54">
        <f t="shared" si="24"/>
        <v>6</v>
      </c>
      <c r="E54">
        <f>ROUNDDOWN(B54-0.1*B54,0)</f>
        <v>5</v>
      </c>
      <c r="F54">
        <f t="shared" ref="F54:G69" si="25">ROUNDDOWN(C54-0.1*C54,0)</f>
        <v>5</v>
      </c>
      <c r="G54">
        <f t="shared" si="25"/>
        <v>5</v>
      </c>
    </row>
    <row r="55" spans="1:7" x14ac:dyDescent="0.25">
      <c r="A55" s="1">
        <v>2019</v>
      </c>
      <c r="B55">
        <f t="shared" ref="B55:D74" si="26">ROUNDDOWN(B3*$K$30,0)</f>
        <v>8</v>
      </c>
      <c r="C55">
        <f t="shared" si="26"/>
        <v>9</v>
      </c>
      <c r="D55">
        <f t="shared" si="26"/>
        <v>12</v>
      </c>
      <c r="E55">
        <f t="shared" ref="E55:G74" si="27">ROUNDDOWN(B55-0.1*B55,0)</f>
        <v>7</v>
      </c>
      <c r="F55">
        <f t="shared" si="25"/>
        <v>8</v>
      </c>
      <c r="G55">
        <f t="shared" si="25"/>
        <v>10</v>
      </c>
    </row>
    <row r="56" spans="1:7" x14ac:dyDescent="0.25">
      <c r="A56" s="1">
        <v>2020</v>
      </c>
      <c r="B56">
        <f t="shared" si="26"/>
        <v>12</v>
      </c>
      <c r="C56">
        <f t="shared" si="26"/>
        <v>12</v>
      </c>
      <c r="D56">
        <f t="shared" si="26"/>
        <v>23</v>
      </c>
      <c r="E56">
        <f t="shared" si="27"/>
        <v>10</v>
      </c>
      <c r="F56">
        <f t="shared" si="25"/>
        <v>10</v>
      </c>
      <c r="G56">
        <f t="shared" si="25"/>
        <v>20</v>
      </c>
    </row>
    <row r="57" spans="1:7" x14ac:dyDescent="0.25">
      <c r="A57" s="1">
        <v>2021</v>
      </c>
      <c r="B57">
        <f t="shared" si="26"/>
        <v>16</v>
      </c>
      <c r="C57">
        <f t="shared" si="26"/>
        <v>18</v>
      </c>
      <c r="D57">
        <f t="shared" si="26"/>
        <v>46</v>
      </c>
      <c r="E57">
        <f t="shared" si="27"/>
        <v>14</v>
      </c>
      <c r="F57">
        <f t="shared" si="25"/>
        <v>16</v>
      </c>
      <c r="G57">
        <f t="shared" si="25"/>
        <v>41</v>
      </c>
    </row>
    <row r="58" spans="1:7" x14ac:dyDescent="0.25">
      <c r="A58" s="1">
        <v>2022</v>
      </c>
      <c r="B58">
        <f t="shared" si="26"/>
        <v>22</v>
      </c>
      <c r="C58">
        <f t="shared" si="26"/>
        <v>25</v>
      </c>
      <c r="D58">
        <f t="shared" si="26"/>
        <v>89</v>
      </c>
      <c r="E58">
        <f t="shared" si="27"/>
        <v>19</v>
      </c>
      <c r="F58">
        <f t="shared" si="25"/>
        <v>22</v>
      </c>
      <c r="G58">
        <f t="shared" si="25"/>
        <v>80</v>
      </c>
    </row>
    <row r="59" spans="1:7" x14ac:dyDescent="0.25">
      <c r="A59" s="1">
        <v>2023</v>
      </c>
      <c r="B59">
        <f t="shared" si="26"/>
        <v>30</v>
      </c>
      <c r="C59">
        <f t="shared" si="26"/>
        <v>35</v>
      </c>
      <c r="D59">
        <f t="shared" si="26"/>
        <v>173</v>
      </c>
      <c r="E59">
        <f t="shared" si="27"/>
        <v>27</v>
      </c>
      <c r="F59">
        <f t="shared" si="25"/>
        <v>31</v>
      </c>
      <c r="G59">
        <f t="shared" si="25"/>
        <v>155</v>
      </c>
    </row>
    <row r="60" spans="1:7" x14ac:dyDescent="0.25">
      <c r="A60" s="1">
        <v>2024</v>
      </c>
      <c r="B60">
        <f t="shared" si="26"/>
        <v>41</v>
      </c>
      <c r="C60">
        <f t="shared" si="26"/>
        <v>50</v>
      </c>
      <c r="D60">
        <f t="shared" si="26"/>
        <v>326</v>
      </c>
      <c r="E60">
        <f t="shared" si="27"/>
        <v>36</v>
      </c>
      <c r="F60">
        <f t="shared" si="25"/>
        <v>45</v>
      </c>
      <c r="G60">
        <f t="shared" si="25"/>
        <v>293</v>
      </c>
    </row>
    <row r="61" spans="1:7" x14ac:dyDescent="0.25">
      <c r="A61" s="1">
        <v>2025</v>
      </c>
      <c r="B61">
        <f t="shared" si="26"/>
        <v>56</v>
      </c>
      <c r="C61">
        <f t="shared" si="26"/>
        <v>71</v>
      </c>
      <c r="D61">
        <f t="shared" si="26"/>
        <v>586</v>
      </c>
      <c r="E61">
        <f t="shared" si="27"/>
        <v>50</v>
      </c>
      <c r="F61">
        <f t="shared" si="25"/>
        <v>63</v>
      </c>
      <c r="G61">
        <f t="shared" si="25"/>
        <v>527</v>
      </c>
    </row>
    <row r="62" spans="1:7" x14ac:dyDescent="0.25">
      <c r="A62" s="1">
        <v>2026</v>
      </c>
      <c r="B62">
        <f t="shared" si="26"/>
        <v>77</v>
      </c>
      <c r="C62">
        <f t="shared" si="26"/>
        <v>101</v>
      </c>
      <c r="D62">
        <f t="shared" si="26"/>
        <v>963</v>
      </c>
      <c r="E62">
        <f t="shared" si="27"/>
        <v>69</v>
      </c>
      <c r="F62">
        <f t="shared" si="25"/>
        <v>90</v>
      </c>
      <c r="G62">
        <f t="shared" si="25"/>
        <v>866</v>
      </c>
    </row>
    <row r="63" spans="1:7" x14ac:dyDescent="0.25">
      <c r="A63" s="1">
        <v>2027</v>
      </c>
      <c r="B63">
        <f t="shared" si="26"/>
        <v>105</v>
      </c>
      <c r="C63">
        <f t="shared" si="26"/>
        <v>142</v>
      </c>
      <c r="D63">
        <f t="shared" si="26"/>
        <v>1366</v>
      </c>
      <c r="E63">
        <f t="shared" si="27"/>
        <v>94</v>
      </c>
      <c r="F63">
        <f t="shared" si="25"/>
        <v>127</v>
      </c>
      <c r="G63">
        <f t="shared" si="25"/>
        <v>1229</v>
      </c>
    </row>
    <row r="64" spans="1:7" x14ac:dyDescent="0.25">
      <c r="A64" s="1">
        <v>2028</v>
      </c>
      <c r="B64">
        <f t="shared" si="26"/>
        <v>143</v>
      </c>
      <c r="C64">
        <f t="shared" si="26"/>
        <v>197</v>
      </c>
      <c r="D64">
        <f t="shared" si="26"/>
        <v>1608</v>
      </c>
      <c r="E64">
        <f t="shared" si="27"/>
        <v>128</v>
      </c>
      <c r="F64">
        <f t="shared" si="25"/>
        <v>177</v>
      </c>
      <c r="G64">
        <f t="shared" si="25"/>
        <v>1447</v>
      </c>
    </row>
    <row r="65" spans="1:7" x14ac:dyDescent="0.25">
      <c r="A65" s="1">
        <v>2029</v>
      </c>
      <c r="B65">
        <f t="shared" si="26"/>
        <v>192</v>
      </c>
      <c r="C65">
        <f t="shared" si="26"/>
        <v>272</v>
      </c>
      <c r="D65">
        <f t="shared" si="26"/>
        <v>1660</v>
      </c>
      <c r="E65">
        <f t="shared" si="27"/>
        <v>172</v>
      </c>
      <c r="F65">
        <f t="shared" si="25"/>
        <v>244</v>
      </c>
      <c r="G65">
        <f t="shared" si="25"/>
        <v>1494</v>
      </c>
    </row>
    <row r="66" spans="1:7" x14ac:dyDescent="0.25">
      <c r="A66" s="1">
        <v>2030</v>
      </c>
      <c r="B66">
        <f t="shared" si="26"/>
        <v>257</v>
      </c>
      <c r="C66">
        <f t="shared" si="26"/>
        <v>369</v>
      </c>
      <c r="D66">
        <f t="shared" si="26"/>
        <v>1662</v>
      </c>
      <c r="E66">
        <f t="shared" si="27"/>
        <v>231</v>
      </c>
      <c r="F66">
        <f t="shared" si="25"/>
        <v>332</v>
      </c>
      <c r="G66">
        <f t="shared" si="25"/>
        <v>1495</v>
      </c>
    </row>
    <row r="67" spans="1:7" x14ac:dyDescent="0.25">
      <c r="A67" s="1">
        <v>2031</v>
      </c>
      <c r="B67">
        <f t="shared" si="26"/>
        <v>339</v>
      </c>
      <c r="C67">
        <f t="shared" si="26"/>
        <v>493</v>
      </c>
      <c r="D67">
        <f t="shared" si="26"/>
        <v>1663</v>
      </c>
      <c r="E67">
        <f t="shared" si="27"/>
        <v>305</v>
      </c>
      <c r="F67">
        <f t="shared" si="25"/>
        <v>443</v>
      </c>
      <c r="G67">
        <f t="shared" si="25"/>
        <v>1496</v>
      </c>
    </row>
    <row r="68" spans="1:7" x14ac:dyDescent="0.25">
      <c r="A68" s="1">
        <v>2032</v>
      </c>
      <c r="B68">
        <f t="shared" si="26"/>
        <v>441</v>
      </c>
      <c r="C68">
        <f t="shared" si="26"/>
        <v>641</v>
      </c>
      <c r="D68">
        <f t="shared" si="26"/>
        <v>1663</v>
      </c>
      <c r="E68">
        <f t="shared" si="27"/>
        <v>396</v>
      </c>
      <c r="F68">
        <f t="shared" si="25"/>
        <v>576</v>
      </c>
      <c r="G68">
        <f t="shared" si="25"/>
        <v>1496</v>
      </c>
    </row>
    <row r="69" spans="1:7" x14ac:dyDescent="0.25">
      <c r="A69" s="1">
        <v>2033</v>
      </c>
      <c r="B69">
        <f t="shared" si="26"/>
        <v>564</v>
      </c>
      <c r="C69">
        <f t="shared" si="26"/>
        <v>810</v>
      </c>
      <c r="D69">
        <f t="shared" si="26"/>
        <v>1663</v>
      </c>
      <c r="E69">
        <f t="shared" si="27"/>
        <v>507</v>
      </c>
      <c r="F69">
        <f t="shared" si="25"/>
        <v>729</v>
      </c>
      <c r="G69">
        <f t="shared" si="25"/>
        <v>1496</v>
      </c>
    </row>
    <row r="70" spans="1:7" x14ac:dyDescent="0.25">
      <c r="A70" s="1">
        <v>2034</v>
      </c>
      <c r="B70">
        <f t="shared" si="26"/>
        <v>706</v>
      </c>
      <c r="C70">
        <f t="shared" si="26"/>
        <v>989</v>
      </c>
      <c r="D70">
        <f t="shared" si="26"/>
        <v>1663</v>
      </c>
      <c r="E70">
        <f t="shared" si="27"/>
        <v>635</v>
      </c>
      <c r="F70">
        <f t="shared" si="27"/>
        <v>890</v>
      </c>
      <c r="G70">
        <f t="shared" si="27"/>
        <v>1496</v>
      </c>
    </row>
    <row r="71" spans="1:7" x14ac:dyDescent="0.25">
      <c r="A71" s="1">
        <v>2035</v>
      </c>
      <c r="B71">
        <f t="shared" si="26"/>
        <v>860</v>
      </c>
      <c r="C71">
        <f t="shared" si="26"/>
        <v>1161</v>
      </c>
      <c r="D71">
        <f t="shared" si="26"/>
        <v>1663</v>
      </c>
      <c r="E71">
        <f t="shared" si="27"/>
        <v>774</v>
      </c>
      <c r="F71">
        <f t="shared" si="27"/>
        <v>1044</v>
      </c>
      <c r="G71">
        <f t="shared" si="27"/>
        <v>1496</v>
      </c>
    </row>
    <row r="72" spans="1:7" x14ac:dyDescent="0.25">
      <c r="A72" s="1">
        <v>2036</v>
      </c>
      <c r="B72">
        <f t="shared" si="26"/>
        <v>1017</v>
      </c>
      <c r="C72">
        <f t="shared" si="26"/>
        <v>1311</v>
      </c>
      <c r="D72">
        <f t="shared" si="26"/>
        <v>1663</v>
      </c>
      <c r="E72">
        <f t="shared" si="27"/>
        <v>915</v>
      </c>
      <c r="F72">
        <f t="shared" si="27"/>
        <v>1179</v>
      </c>
      <c r="G72">
        <f t="shared" si="27"/>
        <v>1496</v>
      </c>
    </row>
    <row r="73" spans="1:7" x14ac:dyDescent="0.25">
      <c r="A73" s="1">
        <v>2037</v>
      </c>
      <c r="B73">
        <f t="shared" si="26"/>
        <v>1167</v>
      </c>
      <c r="C73">
        <f t="shared" si="26"/>
        <v>1430</v>
      </c>
      <c r="D73">
        <f t="shared" si="26"/>
        <v>1663</v>
      </c>
      <c r="E73">
        <f t="shared" si="27"/>
        <v>1050</v>
      </c>
      <c r="F73">
        <f t="shared" si="27"/>
        <v>1287</v>
      </c>
      <c r="G73">
        <f t="shared" si="27"/>
        <v>1496</v>
      </c>
    </row>
    <row r="74" spans="1:7" x14ac:dyDescent="0.25">
      <c r="A74" s="1">
        <v>2038</v>
      </c>
      <c r="B74">
        <f t="shared" si="26"/>
        <v>1299</v>
      </c>
      <c r="C74">
        <f t="shared" si="26"/>
        <v>1516</v>
      </c>
      <c r="D74">
        <f t="shared" si="26"/>
        <v>1663</v>
      </c>
      <c r="E74">
        <f t="shared" si="27"/>
        <v>1169</v>
      </c>
      <c r="F74">
        <f t="shared" si="27"/>
        <v>1364</v>
      </c>
      <c r="G74">
        <f t="shared" si="27"/>
        <v>1496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H24" sqref="H24"/>
    </sheetView>
  </sheetViews>
  <sheetFormatPr defaultRowHeight="15" x14ac:dyDescent="0.25"/>
  <cols>
    <col min="19" max="19" width="14.85546875" customWidth="1"/>
  </cols>
  <sheetData>
    <row r="1" spans="1:21" x14ac:dyDescent="0.3">
      <c r="A1" t="s">
        <v>24</v>
      </c>
      <c r="B1" t="s">
        <v>28</v>
      </c>
      <c r="C1" t="s">
        <v>26</v>
      </c>
      <c r="D1" t="s">
        <v>29</v>
      </c>
      <c r="E1" t="s">
        <v>44</v>
      </c>
      <c r="F1" t="s">
        <v>42</v>
      </c>
      <c r="G1" t="s">
        <v>45</v>
      </c>
      <c r="H1" t="s">
        <v>30</v>
      </c>
      <c r="I1" t="s">
        <v>31</v>
      </c>
      <c r="J1" t="s">
        <v>32</v>
      </c>
      <c r="K1" t="s">
        <v>33</v>
      </c>
      <c r="L1" t="s">
        <v>46</v>
      </c>
      <c r="M1" t="s">
        <v>47</v>
      </c>
      <c r="N1" t="s">
        <v>48</v>
      </c>
      <c r="O1" t="s">
        <v>34</v>
      </c>
      <c r="P1" t="s">
        <v>35</v>
      </c>
      <c r="Q1" t="s">
        <v>36</v>
      </c>
      <c r="R1" t="s">
        <v>37</v>
      </c>
      <c r="S1" t="s">
        <v>49</v>
      </c>
      <c r="T1" t="s">
        <v>50</v>
      </c>
      <c r="U1" t="s">
        <v>51</v>
      </c>
    </row>
    <row r="2" spans="1:21" x14ac:dyDescent="0.3">
      <c r="A2">
        <v>2018</v>
      </c>
      <c r="B2">
        <v>345.6</v>
      </c>
      <c r="C2">
        <v>345.6</v>
      </c>
      <c r="D2">
        <v>345.6</v>
      </c>
      <c r="E2">
        <v>309.60000000000002</v>
      </c>
      <c r="F2">
        <v>309.60000000000002</v>
      </c>
      <c r="G2">
        <v>309.60000000000002</v>
      </c>
      <c r="H2">
        <v>2500</v>
      </c>
      <c r="I2">
        <v>-2154.4</v>
      </c>
      <c r="J2">
        <v>-2154.4</v>
      </c>
      <c r="K2">
        <v>-2154.4</v>
      </c>
      <c r="L2">
        <v>-2190.4</v>
      </c>
      <c r="M2">
        <v>-2190.4</v>
      </c>
      <c r="N2">
        <v>-2190.4</v>
      </c>
      <c r="O2">
        <v>1</v>
      </c>
      <c r="P2">
        <v>-2154.4</v>
      </c>
      <c r="Q2">
        <v>-2154.4</v>
      </c>
      <c r="R2">
        <v>-2154.4</v>
      </c>
      <c r="S2">
        <v>-2190.4</v>
      </c>
      <c r="T2">
        <v>-2190.4</v>
      </c>
      <c r="U2">
        <v>-2190.4</v>
      </c>
    </row>
    <row r="3" spans="1:21" x14ac:dyDescent="0.3">
      <c r="A3">
        <v>2019</v>
      </c>
      <c r="B3">
        <v>460.8</v>
      </c>
      <c r="C3">
        <v>475.2</v>
      </c>
      <c r="D3">
        <v>644.4</v>
      </c>
      <c r="E3">
        <v>414</v>
      </c>
      <c r="F3">
        <v>424.8</v>
      </c>
      <c r="G3">
        <v>579.6</v>
      </c>
      <c r="H3">
        <v>2500</v>
      </c>
      <c r="I3">
        <v>-2039.2</v>
      </c>
      <c r="J3">
        <v>-2024.8</v>
      </c>
      <c r="K3">
        <v>-1855.6</v>
      </c>
      <c r="L3">
        <v>-2086</v>
      </c>
      <c r="M3">
        <v>-2075.1999999999998</v>
      </c>
      <c r="N3">
        <v>-1920.4</v>
      </c>
      <c r="O3">
        <v>0.90909090909090906</v>
      </c>
      <c r="P3">
        <v>-1853.8181818181818</v>
      </c>
      <c r="Q3">
        <v>-1840.7272727272725</v>
      </c>
      <c r="R3">
        <v>-1686.9090909090908</v>
      </c>
      <c r="S3">
        <v>-1896.3636363636363</v>
      </c>
      <c r="T3">
        <v>-1886.5454545454543</v>
      </c>
      <c r="U3">
        <v>-1745.8181818181818</v>
      </c>
    </row>
    <row r="4" spans="1:21" x14ac:dyDescent="0.3">
      <c r="A4">
        <v>2020</v>
      </c>
      <c r="B4">
        <v>619.20000000000005</v>
      </c>
      <c r="C4">
        <v>658.80000000000007</v>
      </c>
      <c r="D4">
        <v>1231.2</v>
      </c>
      <c r="E4">
        <v>554.4</v>
      </c>
      <c r="F4">
        <v>590.4</v>
      </c>
      <c r="G4">
        <v>1105.2</v>
      </c>
      <c r="H4">
        <v>2500</v>
      </c>
      <c r="I4">
        <v>-1880.8</v>
      </c>
      <c r="J4">
        <v>-1841.1999999999998</v>
      </c>
      <c r="K4">
        <v>-1268.8</v>
      </c>
      <c r="L4">
        <v>-1945.6</v>
      </c>
      <c r="M4">
        <v>-1909.6</v>
      </c>
      <c r="N4">
        <v>-1394.8</v>
      </c>
      <c r="O4">
        <v>0.82644628099173545</v>
      </c>
      <c r="P4">
        <v>-1554.380165289256</v>
      </c>
      <c r="Q4">
        <v>-1521.6528925619832</v>
      </c>
      <c r="R4">
        <v>-1048.5950413223138</v>
      </c>
      <c r="S4">
        <v>-1607.9338842975203</v>
      </c>
      <c r="T4">
        <v>-1578.181818181818</v>
      </c>
      <c r="U4">
        <v>-1152.7272727272725</v>
      </c>
    </row>
    <row r="5" spans="1:21" x14ac:dyDescent="0.3">
      <c r="A5">
        <v>2021</v>
      </c>
      <c r="B5">
        <v>838.80000000000007</v>
      </c>
      <c r="C5">
        <v>925.2</v>
      </c>
      <c r="D5">
        <v>2379.6</v>
      </c>
      <c r="E5">
        <v>752.4</v>
      </c>
      <c r="F5">
        <v>831.6</v>
      </c>
      <c r="G5">
        <v>2138.4</v>
      </c>
      <c r="H5">
        <v>2500</v>
      </c>
      <c r="I5">
        <v>-1661.1999999999998</v>
      </c>
      <c r="J5">
        <v>-1574.8</v>
      </c>
      <c r="K5">
        <v>-120.40000000000009</v>
      </c>
      <c r="L5">
        <v>-1747.6</v>
      </c>
      <c r="M5">
        <v>-1668.4</v>
      </c>
      <c r="N5">
        <v>-361.59999999999991</v>
      </c>
      <c r="O5">
        <v>0.75131480090157754</v>
      </c>
      <c r="P5">
        <v>-1248.0841472577006</v>
      </c>
      <c r="Q5">
        <v>-1183.1705484598042</v>
      </c>
      <c r="R5">
        <v>-90.458302028550008</v>
      </c>
      <c r="S5">
        <v>-1312.9977460555967</v>
      </c>
      <c r="T5">
        <v>-1253.4936138241919</v>
      </c>
      <c r="U5">
        <v>-271.6754320060104</v>
      </c>
    </row>
    <row r="6" spans="1:21" x14ac:dyDescent="0.3">
      <c r="A6">
        <v>2022</v>
      </c>
      <c r="B6">
        <v>1144.8</v>
      </c>
      <c r="C6">
        <v>1306.8</v>
      </c>
      <c r="D6">
        <v>4622.4000000000005</v>
      </c>
      <c r="E6">
        <v>1029.6000000000001</v>
      </c>
      <c r="F6">
        <v>1173.6000000000001</v>
      </c>
      <c r="G6">
        <v>4158</v>
      </c>
      <c r="H6">
        <v>2500</v>
      </c>
      <c r="I6">
        <v>-1355.2</v>
      </c>
      <c r="J6">
        <v>-1193.2</v>
      </c>
      <c r="K6">
        <v>2122.4000000000005</v>
      </c>
      <c r="L6">
        <v>-1470.3999999999999</v>
      </c>
      <c r="M6">
        <v>-1326.3999999999999</v>
      </c>
      <c r="N6">
        <v>1658</v>
      </c>
      <c r="O6">
        <v>0.68301345536507052</v>
      </c>
      <c r="P6">
        <v>-925.61983471074359</v>
      </c>
      <c r="Q6">
        <v>-814.9716549416022</v>
      </c>
      <c r="R6">
        <v>1449.627757666826</v>
      </c>
      <c r="S6">
        <v>-1004.3029847687995</v>
      </c>
      <c r="T6">
        <v>-905.94904719622946</v>
      </c>
      <c r="U6">
        <v>1132.4363089952869</v>
      </c>
    </row>
    <row r="7" spans="1:21" x14ac:dyDescent="0.3">
      <c r="A7">
        <v>2023</v>
      </c>
      <c r="B7">
        <v>1566</v>
      </c>
      <c r="C7">
        <v>1850.4</v>
      </c>
      <c r="D7">
        <v>8902.8000000000011</v>
      </c>
      <c r="E7">
        <v>1407.6000000000001</v>
      </c>
      <c r="F7">
        <v>1663.2</v>
      </c>
      <c r="G7">
        <v>8010</v>
      </c>
      <c r="H7">
        <v>2500</v>
      </c>
      <c r="I7">
        <v>-934</v>
      </c>
      <c r="J7">
        <v>-649.59999999999991</v>
      </c>
      <c r="K7">
        <v>6402.8000000000011</v>
      </c>
      <c r="L7">
        <v>-1092.3999999999999</v>
      </c>
      <c r="M7">
        <v>-836.8</v>
      </c>
      <c r="N7">
        <v>5510</v>
      </c>
      <c r="O7">
        <v>0.62092132305915493</v>
      </c>
      <c r="P7">
        <v>-579.94051573725073</v>
      </c>
      <c r="Q7">
        <v>-403.35049145922699</v>
      </c>
      <c r="R7">
        <v>3975.6350472831577</v>
      </c>
      <c r="S7">
        <v>-678.29445330982071</v>
      </c>
      <c r="T7">
        <v>-519.58696313590076</v>
      </c>
      <c r="U7">
        <v>3421.2764900559437</v>
      </c>
    </row>
    <row r="8" spans="1:21" x14ac:dyDescent="0.3">
      <c r="A8">
        <v>2024</v>
      </c>
      <c r="B8">
        <v>2138.4</v>
      </c>
      <c r="C8">
        <v>2617.2000000000003</v>
      </c>
      <c r="D8">
        <v>16776</v>
      </c>
      <c r="E8">
        <v>1922.4</v>
      </c>
      <c r="F8">
        <v>2354.4</v>
      </c>
      <c r="G8">
        <v>15098.4</v>
      </c>
      <c r="H8">
        <v>2500</v>
      </c>
      <c r="I8">
        <v>-361.59999999999991</v>
      </c>
      <c r="J8">
        <v>117.20000000000027</v>
      </c>
      <c r="K8">
        <v>14276</v>
      </c>
      <c r="L8">
        <v>-577.59999999999991</v>
      </c>
      <c r="M8">
        <v>-145.59999999999991</v>
      </c>
      <c r="N8">
        <v>12598.4</v>
      </c>
      <c r="O8">
        <v>0.56447393005377722</v>
      </c>
      <c r="P8">
        <v>-204.11377310744578</v>
      </c>
      <c r="Q8">
        <v>66.156344602302838</v>
      </c>
      <c r="R8">
        <v>8058.4298254477235</v>
      </c>
      <c r="S8">
        <v>-326.04014199906169</v>
      </c>
      <c r="T8">
        <v>-82.187404215829915</v>
      </c>
      <c r="U8">
        <v>7111.4683603895064</v>
      </c>
    </row>
    <row r="9" spans="1:21" x14ac:dyDescent="0.3">
      <c r="A9">
        <v>2025</v>
      </c>
      <c r="B9">
        <v>2926.8</v>
      </c>
      <c r="C9">
        <v>3697.2000000000003</v>
      </c>
      <c r="D9">
        <v>30142.799999999999</v>
      </c>
      <c r="E9">
        <v>2631.6</v>
      </c>
      <c r="F9">
        <v>3326.4</v>
      </c>
      <c r="G9">
        <v>27126</v>
      </c>
      <c r="H9">
        <v>2500</v>
      </c>
      <c r="I9">
        <v>426.80000000000018</v>
      </c>
      <c r="J9">
        <v>1197.2000000000003</v>
      </c>
      <c r="K9">
        <v>27642.799999999999</v>
      </c>
      <c r="L9">
        <v>131.59999999999991</v>
      </c>
      <c r="M9">
        <v>826.40000000000009</v>
      </c>
      <c r="N9">
        <v>24626</v>
      </c>
      <c r="O9">
        <v>0.51315811823070645</v>
      </c>
      <c r="P9">
        <v>219.01588486086561</v>
      </c>
      <c r="Q9">
        <v>614.35289914580187</v>
      </c>
      <c r="R9">
        <v>14185.127230627771</v>
      </c>
      <c r="S9">
        <v>67.531608359160927</v>
      </c>
      <c r="T9">
        <v>424.07386890585587</v>
      </c>
      <c r="U9">
        <v>12637.031819549376</v>
      </c>
    </row>
    <row r="10" spans="1:21" x14ac:dyDescent="0.3">
      <c r="A10">
        <v>2026</v>
      </c>
      <c r="B10">
        <v>3992.4</v>
      </c>
      <c r="C10">
        <v>5205.6000000000004</v>
      </c>
      <c r="D10">
        <v>49536</v>
      </c>
      <c r="E10">
        <v>3592.8</v>
      </c>
      <c r="F10">
        <v>4683.6000000000004</v>
      </c>
      <c r="G10">
        <v>44582.400000000001</v>
      </c>
      <c r="H10">
        <v>2500</v>
      </c>
      <c r="I10">
        <v>1492.4</v>
      </c>
      <c r="J10">
        <v>2705.6000000000004</v>
      </c>
      <c r="K10">
        <v>47036</v>
      </c>
      <c r="L10">
        <v>1092.8000000000002</v>
      </c>
      <c r="M10">
        <v>2183.6000000000004</v>
      </c>
      <c r="N10">
        <v>42082.400000000001</v>
      </c>
      <c r="O10">
        <v>0.46650738020973315</v>
      </c>
      <c r="P10">
        <v>696.21561422500577</v>
      </c>
      <c r="Q10">
        <v>1262.1823678954543</v>
      </c>
      <c r="R10">
        <v>21942.641135545007</v>
      </c>
      <c r="S10">
        <v>509.79926509319648</v>
      </c>
      <c r="T10">
        <v>1018.6655154259735</v>
      </c>
      <c r="U10">
        <v>19631.750176938076</v>
      </c>
    </row>
    <row r="11" spans="1:21" x14ac:dyDescent="0.3">
      <c r="A11">
        <v>2027</v>
      </c>
      <c r="B11">
        <v>5432.4000000000005</v>
      </c>
      <c r="C11">
        <v>7300.8</v>
      </c>
      <c r="D11">
        <v>70261.2</v>
      </c>
      <c r="E11">
        <v>4888.8</v>
      </c>
      <c r="F11">
        <v>6570</v>
      </c>
      <c r="G11">
        <v>63234</v>
      </c>
      <c r="H11">
        <v>2500</v>
      </c>
      <c r="I11">
        <v>2932.4000000000005</v>
      </c>
      <c r="J11">
        <v>4800.8</v>
      </c>
      <c r="K11">
        <v>67761.2</v>
      </c>
      <c r="L11">
        <v>2388.8000000000002</v>
      </c>
      <c r="M11">
        <v>4070</v>
      </c>
      <c r="N11">
        <v>60734</v>
      </c>
      <c r="O11">
        <v>0.42409761837248466</v>
      </c>
      <c r="P11">
        <v>1243.6238561154742</v>
      </c>
      <c r="Q11">
        <v>2036.0078462826245</v>
      </c>
      <c r="R11">
        <v>28737.363538061607</v>
      </c>
      <c r="S11">
        <v>1013.0843907681915</v>
      </c>
      <c r="T11">
        <v>1726.0773067760126</v>
      </c>
      <c r="U11">
        <v>25757.144754234483</v>
      </c>
    </row>
    <row r="12" spans="1:21" x14ac:dyDescent="0.3">
      <c r="A12">
        <v>2028</v>
      </c>
      <c r="B12">
        <v>7358.4000000000005</v>
      </c>
      <c r="C12">
        <v>10159.200000000001</v>
      </c>
      <c r="D12">
        <v>82702.8</v>
      </c>
      <c r="E12">
        <v>6620.4000000000005</v>
      </c>
      <c r="F12">
        <v>9140.4</v>
      </c>
      <c r="G12">
        <v>74430</v>
      </c>
      <c r="H12">
        <v>2500</v>
      </c>
      <c r="I12">
        <v>4858.4000000000005</v>
      </c>
      <c r="J12">
        <v>7659.2000000000007</v>
      </c>
      <c r="K12">
        <v>80202.8</v>
      </c>
      <c r="L12">
        <v>4120.4000000000005</v>
      </c>
      <c r="M12">
        <v>6640.4</v>
      </c>
      <c r="N12">
        <v>71930</v>
      </c>
      <c r="O12">
        <v>0.38554328942953148</v>
      </c>
      <c r="P12">
        <v>1873.1235173644359</v>
      </c>
      <c r="Q12">
        <v>2952.9531623986677</v>
      </c>
      <c r="R12">
        <v>30921.651333458827</v>
      </c>
      <c r="S12">
        <v>1588.5925697654418</v>
      </c>
      <c r="T12">
        <v>2560.1616591278607</v>
      </c>
      <c r="U12">
        <v>27732.128808666199</v>
      </c>
    </row>
    <row r="13" spans="1:21" x14ac:dyDescent="0.3">
      <c r="A13">
        <v>2029</v>
      </c>
      <c r="B13">
        <v>9903.6</v>
      </c>
      <c r="C13">
        <v>13993.2</v>
      </c>
      <c r="D13">
        <v>85366.8</v>
      </c>
      <c r="E13">
        <v>8910</v>
      </c>
      <c r="F13">
        <v>12592.800000000001</v>
      </c>
      <c r="G13">
        <v>76827.600000000006</v>
      </c>
      <c r="H13">
        <v>2500</v>
      </c>
      <c r="I13">
        <v>7403.6</v>
      </c>
      <c r="J13">
        <v>11493.2</v>
      </c>
      <c r="K13">
        <v>82866.8</v>
      </c>
      <c r="L13">
        <v>6410</v>
      </c>
      <c r="M13">
        <v>10092.800000000001</v>
      </c>
      <c r="N13">
        <v>74327.600000000006</v>
      </c>
      <c r="O13">
        <v>0.3504938994813922</v>
      </c>
      <c r="P13">
        <v>2594.9166342004355</v>
      </c>
      <c r="Q13">
        <v>4028.2964855195373</v>
      </c>
      <c r="R13">
        <v>29044.307869544631</v>
      </c>
      <c r="S13">
        <v>2246.6658956757242</v>
      </c>
      <c r="T13">
        <v>3537.4648286857955</v>
      </c>
      <c r="U13">
        <v>26051.37036309313</v>
      </c>
    </row>
    <row r="14" spans="1:21" x14ac:dyDescent="0.3">
      <c r="A14">
        <v>2030</v>
      </c>
      <c r="B14">
        <v>13219.2</v>
      </c>
      <c r="C14">
        <v>19011.600000000002</v>
      </c>
      <c r="D14">
        <v>85489.2</v>
      </c>
      <c r="E14">
        <v>11894.4</v>
      </c>
      <c r="F14">
        <v>17107.2</v>
      </c>
      <c r="G14">
        <v>76939.199999999997</v>
      </c>
      <c r="H14">
        <v>2500</v>
      </c>
      <c r="I14">
        <v>10719.2</v>
      </c>
      <c r="J14">
        <v>16511.600000000002</v>
      </c>
      <c r="K14">
        <v>82989.2</v>
      </c>
      <c r="L14">
        <v>9394.4</v>
      </c>
      <c r="M14">
        <v>14607.2</v>
      </c>
      <c r="N14">
        <v>74439.199999999997</v>
      </c>
      <c r="O14">
        <v>0.31863081771035656</v>
      </c>
      <c r="P14">
        <v>3415.4674612008544</v>
      </c>
      <c r="Q14">
        <v>5261.1046097063245</v>
      </c>
      <c r="R14">
        <v>26442.91665712832</v>
      </c>
      <c r="S14">
        <v>2993.3453538981735</v>
      </c>
      <c r="T14">
        <v>4654.3040804587208</v>
      </c>
      <c r="U14">
        <v>23718.623165704772</v>
      </c>
    </row>
    <row r="15" spans="1:21" x14ac:dyDescent="0.3">
      <c r="A15">
        <v>2031</v>
      </c>
      <c r="B15">
        <v>17456.400000000001</v>
      </c>
      <c r="C15">
        <v>25351.200000000001</v>
      </c>
      <c r="D15">
        <v>85510.8</v>
      </c>
      <c r="E15">
        <v>15710.4</v>
      </c>
      <c r="F15">
        <v>22813.200000000001</v>
      </c>
      <c r="G15">
        <v>76957.2</v>
      </c>
      <c r="H15">
        <v>2500</v>
      </c>
      <c r="I15">
        <v>14956.400000000001</v>
      </c>
      <c r="J15">
        <v>22851.200000000001</v>
      </c>
      <c r="K15">
        <v>83010.8</v>
      </c>
      <c r="L15">
        <v>13210.4</v>
      </c>
      <c r="M15">
        <v>20313.2</v>
      </c>
      <c r="N15">
        <v>74457.2</v>
      </c>
      <c r="O15">
        <v>0.28966437973668779</v>
      </c>
      <c r="P15">
        <v>4332.3363290937978</v>
      </c>
      <c r="Q15">
        <v>6619.1786742390004</v>
      </c>
      <c r="R15">
        <v>24045.271893446243</v>
      </c>
      <c r="S15">
        <v>3826.5823220735401</v>
      </c>
      <c r="T15">
        <v>5884.0104784672867</v>
      </c>
      <c r="U15">
        <v>21567.598654930509</v>
      </c>
    </row>
    <row r="16" spans="1:21" x14ac:dyDescent="0.3">
      <c r="A16">
        <v>2032</v>
      </c>
      <c r="B16">
        <v>22719.600000000002</v>
      </c>
      <c r="C16">
        <v>32997.599999999999</v>
      </c>
      <c r="D16">
        <v>85521.600000000006</v>
      </c>
      <c r="E16">
        <v>20444.400000000001</v>
      </c>
      <c r="F16">
        <v>29696.400000000001</v>
      </c>
      <c r="G16">
        <v>76968</v>
      </c>
      <c r="H16">
        <v>2500</v>
      </c>
      <c r="I16">
        <v>20219.600000000002</v>
      </c>
      <c r="J16">
        <v>30497.599999999999</v>
      </c>
      <c r="K16">
        <v>83021.600000000006</v>
      </c>
      <c r="L16">
        <v>17944.400000000001</v>
      </c>
      <c r="M16">
        <v>27196.400000000001</v>
      </c>
      <c r="N16">
        <v>74468</v>
      </c>
      <c r="O16">
        <v>0.26333125430607973</v>
      </c>
      <c r="P16">
        <v>5324.4526295672104</v>
      </c>
      <c r="Q16">
        <v>8030.9712613250967</v>
      </c>
      <c r="R16">
        <v>21862.182062497632</v>
      </c>
      <c r="S16">
        <v>4725.3213597700178</v>
      </c>
      <c r="T16">
        <v>7161.6621246098675</v>
      </c>
      <c r="U16">
        <v>19609.751845665145</v>
      </c>
    </row>
    <row r="17" spans="1:21" x14ac:dyDescent="0.3">
      <c r="A17">
        <v>2033</v>
      </c>
      <c r="B17">
        <v>29044.799999999999</v>
      </c>
      <c r="C17">
        <v>41688</v>
      </c>
      <c r="D17">
        <v>85528.8</v>
      </c>
      <c r="E17">
        <v>26139.600000000002</v>
      </c>
      <c r="F17">
        <v>37519.200000000004</v>
      </c>
      <c r="G17">
        <v>76975.199999999997</v>
      </c>
      <c r="H17">
        <v>2500</v>
      </c>
      <c r="I17">
        <v>26544.799999999999</v>
      </c>
      <c r="J17">
        <v>39188</v>
      </c>
      <c r="K17">
        <v>83028.800000000003</v>
      </c>
      <c r="L17">
        <v>23639.600000000002</v>
      </c>
      <c r="M17">
        <v>35019.200000000004</v>
      </c>
      <c r="N17">
        <v>74475.199999999997</v>
      </c>
      <c r="O17">
        <v>0.23939204936916339</v>
      </c>
      <c r="P17">
        <v>6354.6140720945677</v>
      </c>
      <c r="Q17">
        <v>9381.2956306787746</v>
      </c>
      <c r="R17">
        <v>19876.434588662392</v>
      </c>
      <c r="S17">
        <v>5659.1322902672755</v>
      </c>
      <c r="T17">
        <v>8383.3180552686081</v>
      </c>
      <c r="U17">
        <v>17828.770755178317</v>
      </c>
    </row>
    <row r="18" spans="1:21" x14ac:dyDescent="0.3">
      <c r="A18">
        <v>2034</v>
      </c>
      <c r="B18">
        <v>36313.200000000004</v>
      </c>
      <c r="C18">
        <v>50853.599999999999</v>
      </c>
      <c r="D18">
        <v>85532.400000000009</v>
      </c>
      <c r="E18">
        <v>32680.799999999999</v>
      </c>
      <c r="F18">
        <v>45766.8</v>
      </c>
      <c r="G18">
        <v>76978.8</v>
      </c>
      <c r="H18">
        <v>2500</v>
      </c>
      <c r="I18">
        <v>33813.200000000004</v>
      </c>
      <c r="J18">
        <v>48353.599999999999</v>
      </c>
      <c r="K18">
        <v>83032.400000000009</v>
      </c>
      <c r="L18">
        <v>30180.799999999999</v>
      </c>
      <c r="M18">
        <v>43266.8</v>
      </c>
      <c r="N18">
        <v>74478.8</v>
      </c>
      <c r="O18">
        <v>0.21762913579014853</v>
      </c>
      <c r="P18">
        <v>7358.7374942994511</v>
      </c>
      <c r="Q18">
        <v>10523.152180342526</v>
      </c>
      <c r="R18">
        <v>18070.269454581932</v>
      </c>
      <c r="S18">
        <v>6568.2214214553151</v>
      </c>
      <c r="T18">
        <v>9416.1162924051987</v>
      </c>
      <c r="U18">
        <v>16208.756878687314</v>
      </c>
    </row>
    <row r="19" spans="1:21" x14ac:dyDescent="0.3">
      <c r="A19">
        <v>2035</v>
      </c>
      <c r="B19">
        <v>44233.200000000004</v>
      </c>
      <c r="C19">
        <v>59695.200000000004</v>
      </c>
      <c r="D19">
        <v>85532.400000000009</v>
      </c>
      <c r="E19">
        <v>39808.800000000003</v>
      </c>
      <c r="F19">
        <v>53722.8</v>
      </c>
      <c r="G19">
        <v>76978.8</v>
      </c>
      <c r="H19">
        <v>2500</v>
      </c>
      <c r="I19">
        <v>41733.200000000004</v>
      </c>
      <c r="J19">
        <v>57195.200000000004</v>
      </c>
      <c r="K19">
        <v>83032.400000000009</v>
      </c>
      <c r="L19">
        <v>37308.800000000003</v>
      </c>
      <c r="M19">
        <v>51222.8</v>
      </c>
      <c r="N19">
        <v>74478.8</v>
      </c>
      <c r="O19">
        <v>0.19784466890013502</v>
      </c>
      <c r="P19">
        <v>8256.6911361431157</v>
      </c>
      <c r="Q19">
        <v>11315.765406677003</v>
      </c>
      <c r="R19">
        <v>16427.517685983574</v>
      </c>
      <c r="S19">
        <v>7381.347183061358</v>
      </c>
      <c r="T19">
        <v>10134.157906137836</v>
      </c>
      <c r="U19">
        <v>14735.233526079377</v>
      </c>
    </row>
    <row r="20" spans="1:21" x14ac:dyDescent="0.3">
      <c r="A20">
        <v>2036</v>
      </c>
      <c r="B20">
        <v>52326</v>
      </c>
      <c r="C20">
        <v>67428</v>
      </c>
      <c r="D20">
        <v>85536</v>
      </c>
      <c r="E20">
        <v>47091.6</v>
      </c>
      <c r="F20">
        <v>60685.200000000004</v>
      </c>
      <c r="G20">
        <v>76982.400000000009</v>
      </c>
      <c r="H20">
        <v>2500</v>
      </c>
      <c r="I20">
        <v>49826</v>
      </c>
      <c r="J20">
        <v>64928</v>
      </c>
      <c r="K20">
        <v>83036</v>
      </c>
      <c r="L20">
        <v>44591.6</v>
      </c>
      <c r="M20">
        <v>58185.200000000004</v>
      </c>
      <c r="N20">
        <v>74482.400000000009</v>
      </c>
      <c r="O20">
        <v>0.17985878990921364</v>
      </c>
      <c r="P20">
        <v>8961.644066016479</v>
      </c>
      <c r="Q20">
        <v>11677.871511225423</v>
      </c>
      <c r="R20">
        <v>14934.754478901465</v>
      </c>
      <c r="S20">
        <v>8020.1912161156906</v>
      </c>
      <c r="T20">
        <v>10465.119662625579</v>
      </c>
      <c r="U20">
        <v>13396.314333534016</v>
      </c>
    </row>
    <row r="21" spans="1:21" x14ac:dyDescent="0.3">
      <c r="A21">
        <v>2037</v>
      </c>
      <c r="B21">
        <v>60026.400000000001</v>
      </c>
      <c r="C21">
        <v>73551.600000000006</v>
      </c>
      <c r="D21">
        <v>85536</v>
      </c>
      <c r="E21">
        <v>54021.599999999999</v>
      </c>
      <c r="F21">
        <v>66193.2</v>
      </c>
      <c r="G21">
        <v>76982.400000000009</v>
      </c>
      <c r="H21">
        <v>2500</v>
      </c>
      <c r="I21">
        <v>57526.400000000001</v>
      </c>
      <c r="J21">
        <v>71051.600000000006</v>
      </c>
      <c r="K21">
        <v>83036</v>
      </c>
      <c r="L21">
        <v>51521.599999999999</v>
      </c>
      <c r="M21">
        <v>63693.2</v>
      </c>
      <c r="N21">
        <v>74482.400000000009</v>
      </c>
      <c r="O21">
        <v>0.16350799082655781</v>
      </c>
      <c r="P21">
        <v>9406.0260834848959</v>
      </c>
      <c r="Q21">
        <v>11617.504361012256</v>
      </c>
      <c r="R21">
        <v>13577.049526274055</v>
      </c>
      <c r="S21">
        <v>8424.1933001695816</v>
      </c>
      <c r="T21">
        <v>10414.347161314112</v>
      </c>
      <c r="U21">
        <v>12178.467575940011</v>
      </c>
    </row>
    <row r="22" spans="1:21" x14ac:dyDescent="0.3">
      <c r="A22">
        <v>2038</v>
      </c>
      <c r="B22">
        <v>66812.400000000009</v>
      </c>
      <c r="C22">
        <v>77968.800000000003</v>
      </c>
      <c r="D22">
        <v>85536</v>
      </c>
      <c r="E22">
        <v>60130.8</v>
      </c>
      <c r="F22">
        <v>70171.199999999997</v>
      </c>
      <c r="G22">
        <v>76982.400000000009</v>
      </c>
      <c r="H22">
        <v>2500</v>
      </c>
      <c r="I22">
        <v>64312.400000000009</v>
      </c>
      <c r="J22">
        <v>75468.800000000003</v>
      </c>
      <c r="K22">
        <v>83036</v>
      </c>
      <c r="L22">
        <v>57630.8</v>
      </c>
      <c r="M22">
        <v>67671.199999999997</v>
      </c>
      <c r="N22">
        <v>74482.400000000009</v>
      </c>
      <c r="O22">
        <v>0.14864362802414349</v>
      </c>
      <c r="P22">
        <v>9559.628462939927</v>
      </c>
      <c r="Q22">
        <v>11217.95623462848</v>
      </c>
      <c r="R22">
        <v>12342.772296612779</v>
      </c>
      <c r="S22">
        <v>8566.4511979338095</v>
      </c>
      <c r="T22">
        <v>10058.892680747418</v>
      </c>
      <c r="U22">
        <v>11071.334159945467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H46" sqref="H46"/>
    </sheetView>
  </sheetViews>
  <sheetFormatPr defaultRowHeight="15" x14ac:dyDescent="0.25"/>
  <sheetData>
    <row r="1" spans="1:21" x14ac:dyDescent="0.3">
      <c r="A1" t="s">
        <v>24</v>
      </c>
      <c r="B1" t="s">
        <v>28</v>
      </c>
      <c r="C1" t="s">
        <v>26</v>
      </c>
      <c r="D1" t="s">
        <v>29</v>
      </c>
      <c r="E1" t="s">
        <v>44</v>
      </c>
      <c r="F1" t="s">
        <v>42</v>
      </c>
      <c r="G1" t="s">
        <v>45</v>
      </c>
      <c r="H1" t="s">
        <v>30</v>
      </c>
      <c r="I1" t="s">
        <v>31</v>
      </c>
      <c r="J1" t="s">
        <v>32</v>
      </c>
      <c r="K1" t="s">
        <v>33</v>
      </c>
      <c r="L1" t="s">
        <v>46</v>
      </c>
      <c r="M1" t="s">
        <v>47</v>
      </c>
      <c r="N1" t="s">
        <v>48</v>
      </c>
      <c r="O1" t="s">
        <v>34</v>
      </c>
      <c r="P1" t="s">
        <v>35</v>
      </c>
      <c r="Q1" t="s">
        <v>36</v>
      </c>
      <c r="R1" t="s">
        <v>37</v>
      </c>
      <c r="S1" t="s">
        <v>49</v>
      </c>
      <c r="T1" t="s">
        <v>50</v>
      </c>
      <c r="U1" t="s">
        <v>51</v>
      </c>
    </row>
    <row r="2" spans="1:21" x14ac:dyDescent="0.3">
      <c r="A2">
        <v>2018</v>
      </c>
      <c r="B2">
        <v>712.80000000000007</v>
      </c>
      <c r="C2">
        <v>712.80000000000007</v>
      </c>
      <c r="D2">
        <v>712.80000000000007</v>
      </c>
      <c r="E2">
        <v>636</v>
      </c>
      <c r="F2">
        <v>636</v>
      </c>
      <c r="G2">
        <v>636</v>
      </c>
      <c r="H2">
        <v>1279.259837057527</v>
      </c>
      <c r="I2">
        <v>-566.4598370575269</v>
      </c>
      <c r="J2">
        <v>-566.4598370575269</v>
      </c>
      <c r="K2">
        <v>-566.4598370575269</v>
      </c>
      <c r="L2">
        <v>-643.25983705752697</v>
      </c>
      <c r="M2">
        <v>-643.25983705752697</v>
      </c>
      <c r="N2">
        <v>-643.25983705752697</v>
      </c>
      <c r="O2">
        <v>1</v>
      </c>
      <c r="P2">
        <v>-566.4598370575269</v>
      </c>
      <c r="Q2">
        <v>-566.4598370575269</v>
      </c>
      <c r="R2">
        <v>-566.4598370575269</v>
      </c>
      <c r="S2">
        <v>-643.25983705752697</v>
      </c>
      <c r="T2">
        <v>-643.25983705752697</v>
      </c>
      <c r="U2">
        <v>-643.25983705752697</v>
      </c>
    </row>
    <row r="3" spans="1:21" x14ac:dyDescent="0.3">
      <c r="A3">
        <v>2019</v>
      </c>
      <c r="B3">
        <v>952.80000000000007</v>
      </c>
      <c r="C3">
        <v>993.6</v>
      </c>
      <c r="D3">
        <v>1346.4</v>
      </c>
      <c r="E3">
        <v>854.4</v>
      </c>
      <c r="F3">
        <v>888</v>
      </c>
      <c r="G3">
        <v>1200</v>
      </c>
      <c r="H3">
        <v>1279.259837057527</v>
      </c>
      <c r="I3">
        <v>-326.4598370575269</v>
      </c>
      <c r="J3">
        <v>-285.65983705752694</v>
      </c>
      <c r="K3">
        <v>67.140162942473125</v>
      </c>
      <c r="L3">
        <v>-424.85983705752699</v>
      </c>
      <c r="M3">
        <v>-391.25983705752697</v>
      </c>
      <c r="N3">
        <v>-79.259837057526966</v>
      </c>
      <c r="O3">
        <v>0.90909090909090906</v>
      </c>
      <c r="P3">
        <v>-296.78167005229716</v>
      </c>
      <c r="Q3">
        <v>-259.69076096138809</v>
      </c>
      <c r="R3">
        <v>61.036511765884654</v>
      </c>
      <c r="S3">
        <v>-386.23621550684271</v>
      </c>
      <c r="T3">
        <v>-355.69076096138815</v>
      </c>
      <c r="U3">
        <v>-72.05439732502451</v>
      </c>
    </row>
    <row r="4" spans="1:21" x14ac:dyDescent="0.3">
      <c r="A4">
        <v>2020</v>
      </c>
      <c r="B4">
        <v>1296</v>
      </c>
      <c r="C4">
        <v>1368</v>
      </c>
      <c r="D4">
        <v>2565.6</v>
      </c>
      <c r="E4">
        <v>1156.8</v>
      </c>
      <c r="F4">
        <v>1221.6000000000001</v>
      </c>
      <c r="G4">
        <v>2299.2000000000003</v>
      </c>
      <c r="H4">
        <v>1279.259837057527</v>
      </c>
      <c r="I4">
        <v>16.740162942473034</v>
      </c>
      <c r="J4">
        <v>88.740162942473034</v>
      </c>
      <c r="K4">
        <v>1286.3401629424729</v>
      </c>
      <c r="L4">
        <v>-122.45983705752701</v>
      </c>
      <c r="M4">
        <v>-57.659837057526829</v>
      </c>
      <c r="N4">
        <v>1019.9401629424733</v>
      </c>
      <c r="O4">
        <v>0.82644628099173545</v>
      </c>
      <c r="P4">
        <v>13.834845407002506</v>
      </c>
      <c r="Q4">
        <v>73.338977638407457</v>
      </c>
      <c r="R4">
        <v>1063.0910437541097</v>
      </c>
      <c r="S4">
        <v>-101.2064769070471</v>
      </c>
      <c r="T4">
        <v>-47.652757898782497</v>
      </c>
      <c r="U4">
        <v>842.92575449791173</v>
      </c>
    </row>
    <row r="5" spans="1:21" x14ac:dyDescent="0.3">
      <c r="A5">
        <v>2021</v>
      </c>
      <c r="B5">
        <v>1754.4</v>
      </c>
      <c r="C5">
        <v>1936.8</v>
      </c>
      <c r="D5">
        <v>4980</v>
      </c>
      <c r="E5">
        <v>1572</v>
      </c>
      <c r="F5">
        <v>1740</v>
      </c>
      <c r="G5">
        <v>4473.6000000000004</v>
      </c>
      <c r="H5">
        <v>1279.259837057527</v>
      </c>
      <c r="I5">
        <v>475.14016294247313</v>
      </c>
      <c r="J5">
        <v>657.54016294247299</v>
      </c>
      <c r="K5">
        <v>3700.740162942473</v>
      </c>
      <c r="L5">
        <v>292.74016294247303</v>
      </c>
      <c r="M5">
        <v>460.74016294247303</v>
      </c>
      <c r="N5">
        <v>3194.3401629424734</v>
      </c>
      <c r="O5">
        <v>0.75131480090157754</v>
      </c>
      <c r="P5">
        <v>356.97983692146732</v>
      </c>
      <c r="Q5">
        <v>494.01965660591497</v>
      </c>
      <c r="R5">
        <v>2780.4208587095959</v>
      </c>
      <c r="S5">
        <v>219.9400172370195</v>
      </c>
      <c r="T5">
        <v>346.16090378848452</v>
      </c>
      <c r="U5">
        <v>2399.955043533037</v>
      </c>
    </row>
    <row r="6" spans="1:21" x14ac:dyDescent="0.3">
      <c r="A6">
        <v>2022</v>
      </c>
      <c r="B6">
        <v>2395.2000000000003</v>
      </c>
      <c r="C6">
        <v>2733.6</v>
      </c>
      <c r="D6">
        <v>9664.8000000000011</v>
      </c>
      <c r="E6">
        <v>2143.1999999999998</v>
      </c>
      <c r="F6">
        <v>2452.8000000000002</v>
      </c>
      <c r="G6">
        <v>8692.7999999999993</v>
      </c>
      <c r="H6">
        <v>1279.259837057527</v>
      </c>
      <c r="I6">
        <v>1115.9401629424733</v>
      </c>
      <c r="J6">
        <v>1454.3401629424729</v>
      </c>
      <c r="K6">
        <v>8385.5401629424741</v>
      </c>
      <c r="L6">
        <v>863.94016294247285</v>
      </c>
      <c r="M6">
        <v>1173.5401629424732</v>
      </c>
      <c r="N6">
        <v>7413.5401629424723</v>
      </c>
      <c r="O6">
        <v>0.68301345536507052</v>
      </c>
      <c r="P6">
        <v>762.20214667199855</v>
      </c>
      <c r="Q6">
        <v>993.33389996753817</v>
      </c>
      <c r="R6">
        <v>5727.436761793916</v>
      </c>
      <c r="S6">
        <v>590.08275592000041</v>
      </c>
      <c r="T6">
        <v>801.54372170102647</v>
      </c>
      <c r="U6">
        <v>5063.5476831790656</v>
      </c>
    </row>
    <row r="7" spans="1:21" x14ac:dyDescent="0.3">
      <c r="A7">
        <v>2023</v>
      </c>
      <c r="B7">
        <v>3268.8</v>
      </c>
      <c r="C7">
        <v>3861.6</v>
      </c>
      <c r="D7">
        <v>18636</v>
      </c>
      <c r="E7">
        <v>2937.6</v>
      </c>
      <c r="F7">
        <v>3468</v>
      </c>
      <c r="G7">
        <v>16764</v>
      </c>
      <c r="H7">
        <v>1279.259837057527</v>
      </c>
      <c r="I7">
        <v>1989.5401629424732</v>
      </c>
      <c r="J7">
        <v>2582.3401629424729</v>
      </c>
      <c r="K7">
        <v>17356.740162942471</v>
      </c>
      <c r="L7">
        <v>1658.3401629424729</v>
      </c>
      <c r="M7">
        <v>2188.740162942473</v>
      </c>
      <c r="N7">
        <v>15484.740162942473</v>
      </c>
      <c r="O7">
        <v>0.62092132305915493</v>
      </c>
      <c r="P7">
        <v>1235.3479102535671</v>
      </c>
      <c r="Q7">
        <v>1603.430070563034</v>
      </c>
      <c r="R7">
        <v>10777.170065968212</v>
      </c>
      <c r="S7">
        <v>1029.6987680563748</v>
      </c>
      <c r="T7">
        <v>1359.0354378069508</v>
      </c>
      <c r="U7">
        <v>9614.8053492014751</v>
      </c>
    </row>
    <row r="8" spans="1:21" x14ac:dyDescent="0.3">
      <c r="A8">
        <v>2024</v>
      </c>
      <c r="B8">
        <v>4473.6000000000004</v>
      </c>
      <c r="C8">
        <v>5467.2</v>
      </c>
      <c r="D8">
        <v>35109.600000000006</v>
      </c>
      <c r="E8">
        <v>4010.4</v>
      </c>
      <c r="F8">
        <v>4917.6000000000004</v>
      </c>
      <c r="G8">
        <v>31588.799999999999</v>
      </c>
      <c r="H8">
        <v>1279.259837057527</v>
      </c>
      <c r="I8">
        <v>3194.3401629424734</v>
      </c>
      <c r="J8">
        <v>4187.9401629424729</v>
      </c>
      <c r="K8">
        <v>33830.340162942477</v>
      </c>
      <c r="L8">
        <v>2731.1401629424731</v>
      </c>
      <c r="M8">
        <v>3638.3401629424734</v>
      </c>
      <c r="N8">
        <v>30309.540162942474</v>
      </c>
      <c r="O8">
        <v>0.56447393005377722</v>
      </c>
      <c r="P8">
        <v>1803.121745704761</v>
      </c>
      <c r="Q8">
        <v>2363.983042606194</v>
      </c>
      <c r="R8">
        <v>19096.34506683228</v>
      </c>
      <c r="S8">
        <v>1541.6574213038514</v>
      </c>
      <c r="T8">
        <v>2053.7481706486383</v>
      </c>
      <c r="U8">
        <v>17108.945253898943</v>
      </c>
    </row>
    <row r="9" spans="1:21" x14ac:dyDescent="0.3">
      <c r="A9">
        <v>2025</v>
      </c>
      <c r="B9">
        <v>6115.2</v>
      </c>
      <c r="C9">
        <v>7728</v>
      </c>
      <c r="D9">
        <v>63098.400000000001</v>
      </c>
      <c r="E9">
        <v>5496</v>
      </c>
      <c r="F9">
        <v>6940.8</v>
      </c>
      <c r="G9">
        <v>56781.599999999999</v>
      </c>
      <c r="H9">
        <v>1279.259837057527</v>
      </c>
      <c r="I9">
        <v>4835.9401629424729</v>
      </c>
      <c r="J9">
        <v>6448.740162942473</v>
      </c>
      <c r="K9">
        <v>61819.140162942473</v>
      </c>
      <c r="L9">
        <v>4216.740162942473</v>
      </c>
      <c r="M9">
        <v>5661.5401629424732</v>
      </c>
      <c r="N9">
        <v>55502.34016294247</v>
      </c>
      <c r="O9">
        <v>0.51315811823070645</v>
      </c>
      <c r="P9">
        <v>2481.6019538918554</v>
      </c>
      <c r="Q9">
        <v>3309.2233669743387</v>
      </c>
      <c r="R9">
        <v>31722.993636655847</v>
      </c>
      <c r="S9">
        <v>2163.8544470834017</v>
      </c>
      <c r="T9">
        <v>2905.2652963031269</v>
      </c>
      <c r="U9">
        <v>28481.47643541612</v>
      </c>
    </row>
    <row r="10" spans="1:21" x14ac:dyDescent="0.3">
      <c r="A10">
        <v>2026</v>
      </c>
      <c r="B10">
        <v>8347.2000000000007</v>
      </c>
      <c r="C10">
        <v>10896</v>
      </c>
      <c r="D10">
        <v>103694.40000000001</v>
      </c>
      <c r="E10">
        <v>7502.4000000000005</v>
      </c>
      <c r="F10">
        <v>9792</v>
      </c>
      <c r="G10">
        <v>93314.400000000009</v>
      </c>
      <c r="H10">
        <v>1279.259837057527</v>
      </c>
      <c r="I10">
        <v>7067.9401629424738</v>
      </c>
      <c r="J10">
        <v>9616.740162942473</v>
      </c>
      <c r="K10">
        <v>102415.14016294248</v>
      </c>
      <c r="L10">
        <v>6223.1401629424736</v>
      </c>
      <c r="M10">
        <v>8512.740162942473</v>
      </c>
      <c r="N10">
        <v>92035.14016294248</v>
      </c>
      <c r="O10">
        <v>0.46650738020973315</v>
      </c>
      <c r="P10">
        <v>3297.246248893448</v>
      </c>
      <c r="Q10">
        <v>4486.280259572015</v>
      </c>
      <c r="R10">
        <v>47777.41873122692</v>
      </c>
      <c r="S10">
        <v>2903.1408140922654</v>
      </c>
      <c r="T10">
        <v>3971.2561118204699</v>
      </c>
      <c r="U10">
        <v>42935.072124649887</v>
      </c>
    </row>
    <row r="11" spans="1:21" x14ac:dyDescent="0.3">
      <c r="A11">
        <v>2027</v>
      </c>
      <c r="B11">
        <v>11361.6</v>
      </c>
      <c r="C11">
        <v>15283.2</v>
      </c>
      <c r="D11">
        <v>147072</v>
      </c>
      <c r="E11">
        <v>10214.4</v>
      </c>
      <c r="F11">
        <v>13742.4</v>
      </c>
      <c r="G11">
        <v>132360</v>
      </c>
      <c r="H11">
        <v>1279.259837057527</v>
      </c>
      <c r="I11">
        <v>10082.340162942473</v>
      </c>
      <c r="J11">
        <v>14003.940162942474</v>
      </c>
      <c r="K11">
        <v>145792.74016294247</v>
      </c>
      <c r="L11">
        <v>8935.1401629424727</v>
      </c>
      <c r="M11">
        <v>12463.140162942473</v>
      </c>
      <c r="N11">
        <v>131080.74016294247</v>
      </c>
      <c r="O11">
        <v>0.42409761837248466</v>
      </c>
      <c r="P11">
        <v>4275.8964507251521</v>
      </c>
      <c r="Q11">
        <v>5939.0376709346883</v>
      </c>
      <c r="R11">
        <v>61830.353879102397</v>
      </c>
      <c r="S11">
        <v>3789.3716629282371</v>
      </c>
      <c r="T11">
        <v>5285.5880605463635</v>
      </c>
      <c r="U11">
        <v>55591.029717606398</v>
      </c>
    </row>
    <row r="12" spans="1:21" x14ac:dyDescent="0.3">
      <c r="A12">
        <v>2028</v>
      </c>
      <c r="B12">
        <v>15403.2</v>
      </c>
      <c r="C12">
        <v>21256.799999999999</v>
      </c>
      <c r="D12">
        <v>173116.80000000002</v>
      </c>
      <c r="E12">
        <v>13848</v>
      </c>
      <c r="F12">
        <v>19123.2</v>
      </c>
      <c r="G12">
        <v>155798.39999999999</v>
      </c>
      <c r="H12">
        <v>1279.259837057527</v>
      </c>
      <c r="I12">
        <v>14123.940162942474</v>
      </c>
      <c r="J12">
        <v>19977.540162942474</v>
      </c>
      <c r="K12">
        <v>171837.54016294249</v>
      </c>
      <c r="L12">
        <v>12568.740162942473</v>
      </c>
      <c r="M12">
        <v>17843.940162942476</v>
      </c>
      <c r="N12">
        <v>154519.14016294247</v>
      </c>
      <c r="O12">
        <v>0.38554328942953148</v>
      </c>
      <c r="P12">
        <v>5445.3903501267141</v>
      </c>
      <c r="Q12">
        <v>7702.2065491314197</v>
      </c>
      <c r="R12">
        <v>66250.810481900073</v>
      </c>
      <c r="S12">
        <v>4845.7934264059068</v>
      </c>
      <c r="T12">
        <v>6879.6113868045722</v>
      </c>
      <c r="U12">
        <v>59573.817578243667</v>
      </c>
    </row>
    <row r="13" spans="1:21" x14ac:dyDescent="0.3">
      <c r="A13">
        <v>2029</v>
      </c>
      <c r="B13">
        <v>20721.600000000002</v>
      </c>
      <c r="C13">
        <v>29292</v>
      </c>
      <c r="D13">
        <v>178701.6</v>
      </c>
      <c r="E13">
        <v>18638.400000000001</v>
      </c>
      <c r="F13">
        <v>26349.600000000002</v>
      </c>
      <c r="G13">
        <v>160826.4</v>
      </c>
      <c r="H13">
        <v>1279.259837057527</v>
      </c>
      <c r="I13">
        <v>19442.340162942477</v>
      </c>
      <c r="J13">
        <v>28012.740162942471</v>
      </c>
      <c r="K13">
        <v>177422.34016294248</v>
      </c>
      <c r="L13">
        <v>17359.140162942473</v>
      </c>
      <c r="M13">
        <v>25070.340162942477</v>
      </c>
      <c r="N13">
        <v>159547.14016294247</v>
      </c>
      <c r="O13">
        <v>0.3504938994813922</v>
      </c>
      <c r="P13">
        <v>6814.4216187533948</v>
      </c>
      <c r="Q13">
        <v>9818.2945348687172</v>
      </c>
      <c r="R13">
        <v>62185.447858823733</v>
      </c>
      <c r="S13">
        <v>6084.2727273537575</v>
      </c>
      <c r="T13">
        <v>8787.0012850346702</v>
      </c>
      <c r="U13">
        <v>55920.299306813948</v>
      </c>
    </row>
    <row r="14" spans="1:21" x14ac:dyDescent="0.3">
      <c r="A14">
        <v>2030</v>
      </c>
      <c r="B14">
        <v>27672</v>
      </c>
      <c r="C14">
        <v>39787.200000000004</v>
      </c>
      <c r="D14">
        <v>178956</v>
      </c>
      <c r="E14">
        <v>24897.600000000002</v>
      </c>
      <c r="F14">
        <v>35800.800000000003</v>
      </c>
      <c r="G14">
        <v>161047.20000000001</v>
      </c>
      <c r="H14">
        <v>1279.259837057527</v>
      </c>
      <c r="I14">
        <v>26392.740162942471</v>
      </c>
      <c r="J14">
        <v>38507.940162942476</v>
      </c>
      <c r="K14">
        <v>177676.74016294247</v>
      </c>
      <c r="L14">
        <v>23618.340162942477</v>
      </c>
      <c r="M14">
        <v>34521.540162942474</v>
      </c>
      <c r="N14">
        <v>159767.94016294248</v>
      </c>
      <c r="O14">
        <v>0.31863081771035656</v>
      </c>
      <c r="P14">
        <v>8409.5403797353283</v>
      </c>
      <c r="Q14">
        <v>12269.816462459841</v>
      </c>
      <c r="R14">
        <v>56613.285006228914</v>
      </c>
      <c r="S14">
        <v>7525.5310390797176</v>
      </c>
      <c r="T14">
        <v>10999.626570739276</v>
      </c>
      <c r="U14">
        <v>50906.989418017678</v>
      </c>
    </row>
    <row r="15" spans="1:21" x14ac:dyDescent="0.3">
      <c r="A15">
        <v>2031</v>
      </c>
      <c r="B15">
        <v>36532.800000000003</v>
      </c>
      <c r="C15">
        <v>53068.800000000003</v>
      </c>
      <c r="D15">
        <v>178996.80000000002</v>
      </c>
      <c r="E15">
        <v>32877.600000000006</v>
      </c>
      <c r="F15">
        <v>47752.800000000003</v>
      </c>
      <c r="G15">
        <v>161088</v>
      </c>
      <c r="H15">
        <v>1279.259837057527</v>
      </c>
      <c r="I15">
        <v>35253.540162942474</v>
      </c>
      <c r="J15">
        <v>51789.540162942474</v>
      </c>
      <c r="K15">
        <v>177717.54016294249</v>
      </c>
      <c r="L15">
        <v>31598.340162942477</v>
      </c>
      <c r="M15">
        <v>46473.540162942474</v>
      </c>
      <c r="N15">
        <v>159808.74016294247</v>
      </c>
      <c r="O15">
        <v>0.28966437973668779</v>
      </c>
      <c r="P15">
        <v>10211.694844821142</v>
      </c>
      <c r="Q15">
        <v>15001.585028147012</v>
      </c>
      <c r="R15">
        <v>51478.44103962864</v>
      </c>
      <c r="S15">
        <v>9152.9136040076028</v>
      </c>
      <c r="T15">
        <v>13461.72918546678</v>
      </c>
      <c r="U15">
        <v>46290.899595800242</v>
      </c>
    </row>
    <row r="16" spans="1:21" x14ac:dyDescent="0.3">
      <c r="A16">
        <v>2032</v>
      </c>
      <c r="B16">
        <v>47548.800000000003</v>
      </c>
      <c r="C16">
        <v>69064.800000000003</v>
      </c>
      <c r="D16">
        <v>179018.4</v>
      </c>
      <c r="E16">
        <v>42782.400000000001</v>
      </c>
      <c r="F16">
        <v>62143.200000000004</v>
      </c>
      <c r="G16">
        <v>161102.39999999999</v>
      </c>
      <c r="H16">
        <v>1279.259837057527</v>
      </c>
      <c r="I16">
        <v>46269.540162942474</v>
      </c>
      <c r="J16">
        <v>67785.540162942474</v>
      </c>
      <c r="K16">
        <v>177739.14016294247</v>
      </c>
      <c r="L16">
        <v>41503.140162942473</v>
      </c>
      <c r="M16">
        <v>60863.940162942476</v>
      </c>
      <c r="N16">
        <v>159823.14016294247</v>
      </c>
      <c r="O16">
        <v>0.26333125430607973</v>
      </c>
      <c r="P16">
        <v>12184.216047273174</v>
      </c>
      <c r="Q16">
        <v>17850.051314922785</v>
      </c>
      <c r="R16">
        <v>46804.270718391752</v>
      </c>
      <c r="S16">
        <v>10929.073956748676</v>
      </c>
      <c r="T16">
        <v>16027.377705117824</v>
      </c>
      <c r="U16">
        <v>42086.427966244024</v>
      </c>
    </row>
    <row r="17" spans="1:21" x14ac:dyDescent="0.3">
      <c r="A17">
        <v>2033</v>
      </c>
      <c r="B17">
        <v>60789.599999999999</v>
      </c>
      <c r="C17">
        <v>87256.8</v>
      </c>
      <c r="D17">
        <v>179032.80000000002</v>
      </c>
      <c r="E17">
        <v>54698.400000000001</v>
      </c>
      <c r="F17">
        <v>78530.400000000009</v>
      </c>
      <c r="G17">
        <v>161116.80000000002</v>
      </c>
      <c r="H17">
        <v>1279.259837057527</v>
      </c>
      <c r="I17">
        <v>59510.34016294247</v>
      </c>
      <c r="J17">
        <v>85977.540162942474</v>
      </c>
      <c r="K17">
        <v>177753.54016294249</v>
      </c>
      <c r="L17">
        <v>53419.140162942473</v>
      </c>
      <c r="M17">
        <v>77251.14016294248</v>
      </c>
      <c r="N17">
        <v>159837.54016294249</v>
      </c>
      <c r="O17">
        <v>0.23939204936916339</v>
      </c>
      <c r="P17">
        <v>14246.302290262831</v>
      </c>
      <c r="Q17">
        <v>20582.339539326353</v>
      </c>
      <c r="R17">
        <v>42552.784262230693</v>
      </c>
      <c r="S17">
        <v>12788.117439145382</v>
      </c>
      <c r="T17">
        <v>18493.308759711286</v>
      </c>
      <c r="U17">
        <v>38263.836305732766</v>
      </c>
    </row>
    <row r="18" spans="1:21" x14ac:dyDescent="0.3">
      <c r="A18">
        <v>2034</v>
      </c>
      <c r="B18">
        <v>76015.199999999997</v>
      </c>
      <c r="C18">
        <v>106454.40000000001</v>
      </c>
      <c r="D18">
        <v>179040</v>
      </c>
      <c r="E18">
        <v>68402.399999999994</v>
      </c>
      <c r="F18">
        <v>95805.6</v>
      </c>
      <c r="G18">
        <v>161124</v>
      </c>
      <c r="H18">
        <v>1279.259837057527</v>
      </c>
      <c r="I18">
        <v>74735.940162942468</v>
      </c>
      <c r="J18">
        <v>105175.14016294248</v>
      </c>
      <c r="K18">
        <v>177760.74016294247</v>
      </c>
      <c r="L18">
        <v>67123.140162942465</v>
      </c>
      <c r="M18">
        <v>94526.340162942477</v>
      </c>
      <c r="N18">
        <v>159844.74016294247</v>
      </c>
      <c r="O18">
        <v>0.21762913579014853</v>
      </c>
      <c r="P18">
        <v>16264.718070125422</v>
      </c>
      <c r="Q18">
        <v>22889.174860268915</v>
      </c>
      <c r="R18">
        <v>38685.916259078316</v>
      </c>
      <c r="S18">
        <v>14607.950985182179</v>
      </c>
      <c r="T18">
        <v>20571.68571906678</v>
      </c>
      <c r="U18">
        <v>34786.872662262016</v>
      </c>
    </row>
    <row r="19" spans="1:21" x14ac:dyDescent="0.3">
      <c r="A19">
        <v>2035</v>
      </c>
      <c r="B19">
        <v>92587.199999999997</v>
      </c>
      <c r="C19">
        <v>124963.2</v>
      </c>
      <c r="D19">
        <v>179047.2</v>
      </c>
      <c r="E19">
        <v>83325.600000000006</v>
      </c>
      <c r="F19">
        <v>112449.60000000001</v>
      </c>
      <c r="G19">
        <v>161131.20000000001</v>
      </c>
      <c r="H19">
        <v>1279.259837057527</v>
      </c>
      <c r="I19">
        <v>91307.940162942468</v>
      </c>
      <c r="J19">
        <v>123683.94016294247</v>
      </c>
      <c r="K19">
        <v>177767.94016294248</v>
      </c>
      <c r="L19">
        <v>82046.340162942477</v>
      </c>
      <c r="M19">
        <v>111170.34016294248</v>
      </c>
      <c r="N19">
        <v>159851.94016294248</v>
      </c>
      <c r="O19">
        <v>0.19784466890013502</v>
      </c>
      <c r="P19">
        <v>18064.789189490693</v>
      </c>
      <c r="Q19">
        <v>24470.208189801466</v>
      </c>
      <c r="R19">
        <v>35170.439262596374</v>
      </c>
      <c r="S19">
        <v>16232.431004005204</v>
      </c>
      <c r="T19">
        <v>21994.459141052736</v>
      </c>
      <c r="U19">
        <v>31625.854174581553</v>
      </c>
    </row>
    <row r="20" spans="1:21" x14ac:dyDescent="0.3">
      <c r="A20">
        <v>2036</v>
      </c>
      <c r="B20">
        <v>109533.6</v>
      </c>
      <c r="C20">
        <v>141148.79999999999</v>
      </c>
      <c r="D20">
        <v>179047.2</v>
      </c>
      <c r="E20">
        <v>98575.2</v>
      </c>
      <c r="F20">
        <v>127022.40000000001</v>
      </c>
      <c r="G20">
        <v>161131.20000000001</v>
      </c>
      <c r="H20">
        <v>1279.259837057527</v>
      </c>
      <c r="I20">
        <v>108254.34016294248</v>
      </c>
      <c r="J20">
        <v>139869.54016294246</v>
      </c>
      <c r="K20">
        <v>177767.94016294248</v>
      </c>
      <c r="L20">
        <v>97295.940162942468</v>
      </c>
      <c r="M20">
        <v>125743.14016294248</v>
      </c>
      <c r="N20">
        <v>159851.94016294248</v>
      </c>
      <c r="O20">
        <v>0.17985878990921364</v>
      </c>
      <c r="P20">
        <v>19470.494624127219</v>
      </c>
      <c r="Q20">
        <v>25156.766238864988</v>
      </c>
      <c r="R20">
        <v>31973.126602360335</v>
      </c>
      <c r="S20">
        <v>17499.530060786092</v>
      </c>
      <c r="T20">
        <v>22616.009029091474</v>
      </c>
      <c r="U20">
        <v>28750.776522346863</v>
      </c>
    </row>
    <row r="21" spans="1:21" x14ac:dyDescent="0.3">
      <c r="A21">
        <v>2037</v>
      </c>
      <c r="B21">
        <v>125647.2</v>
      </c>
      <c r="C21">
        <v>153960</v>
      </c>
      <c r="D21">
        <v>179047.2</v>
      </c>
      <c r="E21">
        <v>113076</v>
      </c>
      <c r="F21">
        <v>138564</v>
      </c>
      <c r="G21">
        <v>161131.20000000001</v>
      </c>
      <c r="H21">
        <v>1279.259837057527</v>
      </c>
      <c r="I21">
        <v>124367.94016294247</v>
      </c>
      <c r="J21">
        <v>152680.74016294247</v>
      </c>
      <c r="K21">
        <v>177767.94016294248</v>
      </c>
      <c r="L21">
        <v>111796.74016294247</v>
      </c>
      <c r="M21">
        <v>137284.74016294247</v>
      </c>
      <c r="N21">
        <v>159851.94016294248</v>
      </c>
      <c r="O21">
        <v>0.16350799082655781</v>
      </c>
      <c r="P21">
        <v>20335.152019280289</v>
      </c>
      <c r="Q21">
        <v>24964.521061954456</v>
      </c>
      <c r="R21">
        <v>29066.478729418479</v>
      </c>
      <c r="S21">
        <v>18279.660365001466</v>
      </c>
      <c r="T21">
        <v>22447.15203518877</v>
      </c>
      <c r="U21">
        <v>26137.069565769867</v>
      </c>
    </row>
    <row r="22" spans="1:21" x14ac:dyDescent="0.3">
      <c r="A22">
        <v>2038</v>
      </c>
      <c r="B22">
        <v>139852.79999999999</v>
      </c>
      <c r="C22">
        <v>163214.39999999999</v>
      </c>
      <c r="D22">
        <v>179047.2</v>
      </c>
      <c r="E22">
        <v>125865.60000000001</v>
      </c>
      <c r="F22">
        <v>146882.40000000002</v>
      </c>
      <c r="G22">
        <v>161131.20000000001</v>
      </c>
      <c r="H22">
        <v>1279.259837057527</v>
      </c>
      <c r="I22">
        <v>138573.54016294246</v>
      </c>
      <c r="J22">
        <v>161935.14016294247</v>
      </c>
      <c r="K22">
        <v>177767.94016294248</v>
      </c>
      <c r="L22">
        <v>124586.34016294248</v>
      </c>
      <c r="M22">
        <v>145603.14016294249</v>
      </c>
      <c r="N22">
        <v>159851.94016294248</v>
      </c>
      <c r="O22">
        <v>0.14864362802414349</v>
      </c>
      <c r="P22">
        <v>20598.073757969127</v>
      </c>
      <c r="Q22">
        <v>24070.626738417959</v>
      </c>
      <c r="R22">
        <v>26424.07157219862</v>
      </c>
      <c r="S22">
        <v>18518.965604069832</v>
      </c>
      <c r="T22">
        <v>21642.979005527653</v>
      </c>
      <c r="U22">
        <v>23760.972332518068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H46" sqref="H46"/>
    </sheetView>
  </sheetViews>
  <sheetFormatPr defaultRowHeight="15" x14ac:dyDescent="0.25"/>
  <sheetData>
    <row r="1" spans="1:21" x14ac:dyDescent="0.3">
      <c r="A1" t="s">
        <v>24</v>
      </c>
      <c r="B1" t="s">
        <v>28</v>
      </c>
      <c r="C1" t="s">
        <v>26</v>
      </c>
      <c r="D1" t="s">
        <v>29</v>
      </c>
      <c r="E1" t="s">
        <v>44</v>
      </c>
      <c r="F1" t="s">
        <v>42</v>
      </c>
      <c r="G1" t="s">
        <v>45</v>
      </c>
      <c r="H1" t="s">
        <v>30</v>
      </c>
      <c r="I1" t="s">
        <v>31</v>
      </c>
      <c r="J1" t="s">
        <v>32</v>
      </c>
      <c r="K1" t="s">
        <v>33</v>
      </c>
      <c r="L1" t="s">
        <v>46</v>
      </c>
      <c r="M1" t="s">
        <v>47</v>
      </c>
      <c r="N1" t="s">
        <v>48</v>
      </c>
      <c r="O1" t="s">
        <v>34</v>
      </c>
      <c r="P1" t="s">
        <v>35</v>
      </c>
      <c r="Q1" t="s">
        <v>36</v>
      </c>
      <c r="R1" t="s">
        <v>37</v>
      </c>
      <c r="S1" t="s">
        <v>49</v>
      </c>
      <c r="T1" t="s">
        <v>50</v>
      </c>
      <c r="U1" t="s">
        <v>51</v>
      </c>
    </row>
    <row r="2" spans="1:21" x14ac:dyDescent="0.3">
      <c r="A2">
        <v>2018</v>
      </c>
      <c r="B2">
        <v>998.4</v>
      </c>
      <c r="C2">
        <v>998.4</v>
      </c>
      <c r="D2">
        <v>998.4</v>
      </c>
      <c r="E2">
        <v>888</v>
      </c>
      <c r="F2">
        <v>888</v>
      </c>
      <c r="G2">
        <v>888</v>
      </c>
      <c r="H2">
        <v>1997.126864467409</v>
      </c>
      <c r="I2">
        <v>-998.72686446740897</v>
      </c>
      <c r="J2">
        <v>-998.72686446740897</v>
      </c>
      <c r="K2">
        <v>-998.72686446740897</v>
      </c>
      <c r="L2">
        <v>-1109.126864467409</v>
      </c>
      <c r="M2">
        <v>-1109.126864467409</v>
      </c>
      <c r="N2">
        <v>-1109.126864467409</v>
      </c>
      <c r="O2">
        <v>1</v>
      </c>
      <c r="P2">
        <v>-998.72686446740897</v>
      </c>
      <c r="Q2">
        <v>-998.72686446740897</v>
      </c>
      <c r="R2">
        <v>-998.72686446740897</v>
      </c>
      <c r="S2">
        <v>-1109.126864467409</v>
      </c>
      <c r="T2">
        <v>-1109.126864467409</v>
      </c>
      <c r="U2">
        <v>-1109.126864467409</v>
      </c>
    </row>
    <row r="3" spans="1:21" x14ac:dyDescent="0.3">
      <c r="A3">
        <v>2019</v>
      </c>
      <c r="B3">
        <v>1334.3999999999999</v>
      </c>
      <c r="C3">
        <v>1396.8</v>
      </c>
      <c r="D3">
        <v>1891.2</v>
      </c>
      <c r="E3">
        <v>1195.2</v>
      </c>
      <c r="F3">
        <v>1248</v>
      </c>
      <c r="G3">
        <v>1680</v>
      </c>
      <c r="H3">
        <v>1997.126864467409</v>
      </c>
      <c r="I3">
        <v>-662.72686446740909</v>
      </c>
      <c r="J3">
        <v>-600.326864467409</v>
      </c>
      <c r="K3">
        <v>-105.9268644674089</v>
      </c>
      <c r="L3">
        <v>-801.9268644674089</v>
      </c>
      <c r="M3">
        <v>-749.12686446740895</v>
      </c>
      <c r="N3">
        <v>-317.12686446740895</v>
      </c>
      <c r="O3">
        <v>0.90909090909090906</v>
      </c>
      <c r="P3">
        <v>-602.47896769764463</v>
      </c>
      <c r="Q3">
        <v>-545.75169497037177</v>
      </c>
      <c r="R3">
        <v>-96.297149515826277</v>
      </c>
      <c r="S3">
        <v>-729.02442224309902</v>
      </c>
      <c r="T3">
        <v>-681.02442224309902</v>
      </c>
      <c r="U3">
        <v>-288.29714951582633</v>
      </c>
    </row>
    <row r="4" spans="1:21" x14ac:dyDescent="0.3">
      <c r="A4">
        <v>2020</v>
      </c>
      <c r="B4">
        <v>1824</v>
      </c>
      <c r="C4">
        <v>1920</v>
      </c>
      <c r="D4">
        <v>3604.7999999999997</v>
      </c>
      <c r="E4">
        <v>1622.3999999999999</v>
      </c>
      <c r="F4">
        <v>1708.8</v>
      </c>
      <c r="G4">
        <v>3225.6</v>
      </c>
      <c r="H4">
        <v>1997.126864467409</v>
      </c>
      <c r="I4">
        <v>-173.12686446740895</v>
      </c>
      <c r="J4">
        <v>-77.12686446740895</v>
      </c>
      <c r="K4">
        <v>1607.6731355325908</v>
      </c>
      <c r="L4">
        <v>-374.72686446740909</v>
      </c>
      <c r="M4">
        <v>-288.326864467409</v>
      </c>
      <c r="N4">
        <v>1228.473135532591</v>
      </c>
      <c r="O4">
        <v>0.82644628099173545</v>
      </c>
      <c r="P4">
        <v>-143.08005327885036</v>
      </c>
      <c r="Q4">
        <v>-63.741210303643754</v>
      </c>
      <c r="R4">
        <v>1328.6554839112318</v>
      </c>
      <c r="S4">
        <v>-309.69162352678433</v>
      </c>
      <c r="T4">
        <v>-238.28666484909832</v>
      </c>
      <c r="U4">
        <v>1015.2670541591659</v>
      </c>
    </row>
    <row r="5" spans="1:21" x14ac:dyDescent="0.3">
      <c r="A5">
        <v>2021</v>
      </c>
      <c r="B5">
        <v>2467.1999999999998</v>
      </c>
      <c r="C5">
        <v>2726.4</v>
      </c>
      <c r="D5">
        <v>7008</v>
      </c>
      <c r="E5">
        <v>2208</v>
      </c>
      <c r="F5">
        <v>2448</v>
      </c>
      <c r="G5">
        <v>6292.8</v>
      </c>
      <c r="H5">
        <v>1997.126864467409</v>
      </c>
      <c r="I5">
        <v>470.07313553259087</v>
      </c>
      <c r="J5">
        <v>729.27313553259114</v>
      </c>
      <c r="K5">
        <v>5010.8731355325908</v>
      </c>
      <c r="L5">
        <v>210.87313553259105</v>
      </c>
      <c r="M5">
        <v>450.87313553259105</v>
      </c>
      <c r="N5">
        <v>4295.673135532591</v>
      </c>
      <c r="O5">
        <v>0.75131480090157754</v>
      </c>
      <c r="P5">
        <v>353.1729042318488</v>
      </c>
      <c r="Q5">
        <v>547.9137006255379</v>
      </c>
      <c r="R5">
        <v>3764.7431521657322</v>
      </c>
      <c r="S5">
        <v>158.43210783816002</v>
      </c>
      <c r="T5">
        <v>338.74766005453864</v>
      </c>
      <c r="U5">
        <v>3227.4028065609241</v>
      </c>
    </row>
    <row r="6" spans="1:21" x14ac:dyDescent="0.3">
      <c r="A6">
        <v>2022</v>
      </c>
      <c r="B6">
        <v>3369.6</v>
      </c>
      <c r="C6">
        <v>3844.7999999999997</v>
      </c>
      <c r="D6">
        <v>13598.4</v>
      </c>
      <c r="E6">
        <v>3009.6</v>
      </c>
      <c r="F6">
        <v>3446.4</v>
      </c>
      <c r="G6">
        <v>12230.4</v>
      </c>
      <c r="H6">
        <v>1997.126864467409</v>
      </c>
      <c r="I6">
        <v>1372.473135532591</v>
      </c>
      <c r="J6">
        <v>1847.6731355325908</v>
      </c>
      <c r="K6">
        <v>11601.27313553259</v>
      </c>
      <c r="L6">
        <v>1012.473135532591</v>
      </c>
      <c r="M6">
        <v>1449.2731355325911</v>
      </c>
      <c r="N6">
        <v>10233.27313553259</v>
      </c>
      <c r="O6">
        <v>0.68301345536507052</v>
      </c>
      <c r="P6">
        <v>937.41761869584775</v>
      </c>
      <c r="Q6">
        <v>1261.985612685329</v>
      </c>
      <c r="R6">
        <v>7923.8256509340808</v>
      </c>
      <c r="S6">
        <v>691.53277476442236</v>
      </c>
      <c r="T6">
        <v>989.87305206788528</v>
      </c>
      <c r="U6">
        <v>6989.4632439946645</v>
      </c>
    </row>
    <row r="7" spans="1:21" x14ac:dyDescent="0.3">
      <c r="A7">
        <v>2023</v>
      </c>
      <c r="B7">
        <v>4598.3999999999996</v>
      </c>
      <c r="C7">
        <v>5428.8</v>
      </c>
      <c r="D7">
        <v>26232</v>
      </c>
      <c r="E7">
        <v>4132.7999999999993</v>
      </c>
      <c r="F7">
        <v>4872</v>
      </c>
      <c r="G7">
        <v>23592</v>
      </c>
      <c r="H7">
        <v>1997.126864467409</v>
      </c>
      <c r="I7">
        <v>2601.2731355325905</v>
      </c>
      <c r="J7">
        <v>3431.673135532591</v>
      </c>
      <c r="K7">
        <v>24234.873135532591</v>
      </c>
      <c r="L7">
        <v>2135.6731355325901</v>
      </c>
      <c r="M7">
        <v>2874.8731355325908</v>
      </c>
      <c r="N7">
        <v>21594.873135532591</v>
      </c>
      <c r="O7">
        <v>0.62092132305915493</v>
      </c>
      <c r="P7">
        <v>1615.1859569531325</v>
      </c>
      <c r="Q7">
        <v>2130.799023621455</v>
      </c>
      <c r="R7">
        <v>15047.949491485666</v>
      </c>
      <c r="S7">
        <v>1326.0849889367898</v>
      </c>
      <c r="T7">
        <v>1785.0700309421175</v>
      </c>
      <c r="U7">
        <v>13408.717198609498</v>
      </c>
    </row>
    <row r="8" spans="1:21" x14ac:dyDescent="0.3">
      <c r="A8">
        <v>2024</v>
      </c>
      <c r="B8">
        <v>6292.8</v>
      </c>
      <c r="C8">
        <v>7689.5999999999995</v>
      </c>
      <c r="D8">
        <v>49420.799999999996</v>
      </c>
      <c r="E8">
        <v>5635.2</v>
      </c>
      <c r="F8">
        <v>6916.8</v>
      </c>
      <c r="G8">
        <v>44462.400000000001</v>
      </c>
      <c r="H8">
        <v>1997.126864467409</v>
      </c>
      <c r="I8">
        <v>4295.673135532591</v>
      </c>
      <c r="J8">
        <v>5692.4731355325903</v>
      </c>
      <c r="K8">
        <v>47423.67313553259</v>
      </c>
      <c r="L8">
        <v>3638.0731355325906</v>
      </c>
      <c r="M8">
        <v>4919.673135532591</v>
      </c>
      <c r="N8">
        <v>42465.273135532596</v>
      </c>
      <c r="O8">
        <v>0.56447393005377722</v>
      </c>
      <c r="P8">
        <v>2424.7954970405135</v>
      </c>
      <c r="Q8">
        <v>3213.2526825396294</v>
      </c>
      <c r="R8">
        <v>26769.427152399818</v>
      </c>
      <c r="S8">
        <v>2053.5974406371497</v>
      </c>
      <c r="T8">
        <v>2777.0272293940707</v>
      </c>
      <c r="U8">
        <v>23970.539617621173</v>
      </c>
    </row>
    <row r="9" spans="1:21" x14ac:dyDescent="0.3">
      <c r="A9">
        <v>2025</v>
      </c>
      <c r="B9">
        <v>8601.5999999999985</v>
      </c>
      <c r="C9">
        <v>10872</v>
      </c>
      <c r="D9">
        <v>88819.199999999997</v>
      </c>
      <c r="E9">
        <v>7728</v>
      </c>
      <c r="F9">
        <v>9758.4</v>
      </c>
      <c r="G9">
        <v>79924.800000000003</v>
      </c>
      <c r="H9">
        <v>1997.126864467409</v>
      </c>
      <c r="I9">
        <v>6604.4731355325894</v>
      </c>
      <c r="J9">
        <v>8874.8731355325908</v>
      </c>
      <c r="K9">
        <v>86822.073135532584</v>
      </c>
      <c r="L9">
        <v>5730.8731355325908</v>
      </c>
      <c r="M9">
        <v>7761.2731355325905</v>
      </c>
      <c r="N9">
        <v>77927.67313553259</v>
      </c>
      <c r="O9">
        <v>0.51315811823070645</v>
      </c>
      <c r="P9">
        <v>3389.1390061351572</v>
      </c>
      <c r="Q9">
        <v>4554.2131977661538</v>
      </c>
      <c r="R9">
        <v>44553.451671118673</v>
      </c>
      <c r="S9">
        <v>2940.8440740488127</v>
      </c>
      <c r="T9">
        <v>3982.760317304439</v>
      </c>
      <c r="U9">
        <v>39989.218104327483</v>
      </c>
    </row>
    <row r="10" spans="1:21" x14ac:dyDescent="0.3">
      <c r="A10">
        <v>2026</v>
      </c>
      <c r="B10">
        <v>11745.6</v>
      </c>
      <c r="C10">
        <v>15336</v>
      </c>
      <c r="D10">
        <v>145963.20000000001</v>
      </c>
      <c r="E10">
        <v>10555.199999999999</v>
      </c>
      <c r="F10">
        <v>13776</v>
      </c>
      <c r="G10">
        <v>131347.20000000001</v>
      </c>
      <c r="H10">
        <v>1997.126864467409</v>
      </c>
      <c r="I10">
        <v>9748.4731355325912</v>
      </c>
      <c r="J10">
        <v>13338.873135532591</v>
      </c>
      <c r="K10">
        <v>143966.07313553261</v>
      </c>
      <c r="L10">
        <v>8558.0731355325897</v>
      </c>
      <c r="M10">
        <v>11778.873135532591</v>
      </c>
      <c r="N10">
        <v>129350.0731355326</v>
      </c>
      <c r="O10">
        <v>0.46650738020973315</v>
      </c>
      <c r="P10">
        <v>4547.7346635022723</v>
      </c>
      <c r="Q10">
        <v>6222.6827614072981</v>
      </c>
      <c r="R10">
        <v>67161.235617540166</v>
      </c>
      <c r="S10">
        <v>3992.4042781006051</v>
      </c>
      <c r="T10">
        <v>5494.9312482801142</v>
      </c>
      <c r="U10">
        <v>60342.763748394696</v>
      </c>
    </row>
    <row r="11" spans="1:21" x14ac:dyDescent="0.3">
      <c r="A11">
        <v>2027</v>
      </c>
      <c r="B11">
        <v>15988.8</v>
      </c>
      <c r="C11">
        <v>21513.599999999999</v>
      </c>
      <c r="D11">
        <v>207024</v>
      </c>
      <c r="E11">
        <v>14371.199999999999</v>
      </c>
      <c r="F11">
        <v>19339.199999999997</v>
      </c>
      <c r="G11">
        <v>186312</v>
      </c>
      <c r="H11">
        <v>1997.126864467409</v>
      </c>
      <c r="I11">
        <v>13991.67313553259</v>
      </c>
      <c r="J11">
        <v>19516.473135532589</v>
      </c>
      <c r="K11">
        <v>205026.8731355326</v>
      </c>
      <c r="L11">
        <v>12374.07313553259</v>
      </c>
      <c r="M11">
        <v>17342.073135532588</v>
      </c>
      <c r="N11">
        <v>184314.8731355326</v>
      </c>
      <c r="O11">
        <v>0.42409761837248466</v>
      </c>
      <c r="P11">
        <v>5933.8352538256459</v>
      </c>
      <c r="Q11">
        <v>8276.8897758099502</v>
      </c>
      <c r="R11">
        <v>86951.408599136936</v>
      </c>
      <c r="S11">
        <v>5247.8149463463151</v>
      </c>
      <c r="T11">
        <v>7354.7319144208177</v>
      </c>
      <c r="U11">
        <v>78167.498727406026</v>
      </c>
    </row>
    <row r="12" spans="1:21" x14ac:dyDescent="0.3">
      <c r="A12">
        <v>2028</v>
      </c>
      <c r="B12">
        <v>21681.599999999999</v>
      </c>
      <c r="C12">
        <v>29918.399999999998</v>
      </c>
      <c r="D12">
        <v>243686.39999999999</v>
      </c>
      <c r="E12">
        <v>19488</v>
      </c>
      <c r="F12">
        <v>26913.599999999999</v>
      </c>
      <c r="G12">
        <v>219307.19999999998</v>
      </c>
      <c r="H12">
        <v>1997.126864467409</v>
      </c>
      <c r="I12">
        <v>19684.473135532589</v>
      </c>
      <c r="J12">
        <v>27921.273135532589</v>
      </c>
      <c r="K12">
        <v>241689.2731355326</v>
      </c>
      <c r="L12">
        <v>17490.873135532591</v>
      </c>
      <c r="M12">
        <v>24916.473135532589</v>
      </c>
      <c r="N12">
        <v>217310.07313553258</v>
      </c>
      <c r="O12">
        <v>0.38554328942953148</v>
      </c>
      <c r="P12">
        <v>7589.2165233604783</v>
      </c>
      <c r="Q12">
        <v>10764.859489733642</v>
      </c>
      <c r="R12">
        <v>93181.677384505732</v>
      </c>
      <c r="S12">
        <v>6743.4887636678586</v>
      </c>
      <c r="T12">
        <v>9606.3790136557873</v>
      </c>
      <c r="U12">
        <v>83782.440422845291</v>
      </c>
    </row>
    <row r="13" spans="1:21" x14ac:dyDescent="0.3">
      <c r="A13">
        <v>2029</v>
      </c>
      <c r="B13">
        <v>29164.799999999999</v>
      </c>
      <c r="C13">
        <v>41232</v>
      </c>
      <c r="D13">
        <v>251548.79999999999</v>
      </c>
      <c r="E13">
        <v>26227.200000000001</v>
      </c>
      <c r="F13">
        <v>37084.800000000003</v>
      </c>
      <c r="G13">
        <v>226387.19999999998</v>
      </c>
      <c r="H13">
        <v>1997.126864467409</v>
      </c>
      <c r="I13">
        <v>27167.67313553259</v>
      </c>
      <c r="J13">
        <v>39234.873135532594</v>
      </c>
      <c r="K13">
        <v>249551.67313553259</v>
      </c>
      <c r="L13">
        <v>24230.073135532592</v>
      </c>
      <c r="M13">
        <v>35087.673135532597</v>
      </c>
      <c r="N13">
        <v>224390.07313553258</v>
      </c>
      <c r="O13">
        <v>0.3504938994813922</v>
      </c>
      <c r="P13">
        <v>9522.1036971086796</v>
      </c>
      <c r="Q13">
        <v>13751.583680930537</v>
      </c>
      <c r="R13">
        <v>87466.339039378596</v>
      </c>
      <c r="S13">
        <v>8492.4928179921426</v>
      </c>
      <c r="T13">
        <v>12298.015381001307</v>
      </c>
      <c r="U13">
        <v>78647.351738187601</v>
      </c>
    </row>
    <row r="14" spans="1:21" x14ac:dyDescent="0.3">
      <c r="A14">
        <v>2030</v>
      </c>
      <c r="B14">
        <v>38952</v>
      </c>
      <c r="C14">
        <v>56001.599999999999</v>
      </c>
      <c r="D14">
        <v>251904</v>
      </c>
      <c r="E14">
        <v>35044.800000000003</v>
      </c>
      <c r="F14">
        <v>50390.400000000001</v>
      </c>
      <c r="G14">
        <v>226689.6</v>
      </c>
      <c r="H14">
        <v>1997.126864467409</v>
      </c>
      <c r="I14">
        <v>36954.873135532594</v>
      </c>
      <c r="J14">
        <v>54004.473135532593</v>
      </c>
      <c r="K14">
        <v>249906.8731355326</v>
      </c>
      <c r="L14">
        <v>33047.673135532597</v>
      </c>
      <c r="M14">
        <v>48393.273135532596</v>
      </c>
      <c r="N14">
        <v>224692.47313553261</v>
      </c>
      <c r="O14">
        <v>0.31863081771035656</v>
      </c>
      <c r="P14">
        <v>11774.961445557239</v>
      </c>
      <c r="Q14">
        <v>17207.489435191732</v>
      </c>
      <c r="R14">
        <v>79628.031338613087</v>
      </c>
      <c r="S14">
        <v>10530.007114599335</v>
      </c>
      <c r="T14">
        <v>15419.588190855382</v>
      </c>
      <c r="U14">
        <v>71593.946448537085</v>
      </c>
    </row>
    <row r="15" spans="1:21" x14ac:dyDescent="0.3">
      <c r="A15">
        <v>2031</v>
      </c>
      <c r="B15">
        <v>51422.400000000001</v>
      </c>
      <c r="C15">
        <v>74702.399999999994</v>
      </c>
      <c r="D15">
        <v>251966.4</v>
      </c>
      <c r="E15">
        <v>46276.799999999996</v>
      </c>
      <c r="F15">
        <v>67214.399999999994</v>
      </c>
      <c r="G15">
        <v>226752</v>
      </c>
      <c r="H15">
        <v>1997.126864467409</v>
      </c>
      <c r="I15">
        <v>49425.273135532596</v>
      </c>
      <c r="J15">
        <v>72705.273135532581</v>
      </c>
      <c r="K15">
        <v>249969.2731355326</v>
      </c>
      <c r="L15">
        <v>44279.67313553259</v>
      </c>
      <c r="M15">
        <v>65217.273135532589</v>
      </c>
      <c r="N15">
        <v>224754.8731355326</v>
      </c>
      <c r="O15">
        <v>0.28966437973668779</v>
      </c>
      <c r="P15">
        <v>14316.741086120428</v>
      </c>
      <c r="Q15">
        <v>21060.127846390515</v>
      </c>
      <c r="R15">
        <v>72407.194456034747</v>
      </c>
      <c r="S15">
        <v>12826.244053747325</v>
      </c>
      <c r="T15">
        <v>18891.120970922198</v>
      </c>
      <c r="U15">
        <v>65103.480919602007</v>
      </c>
    </row>
    <row r="16" spans="1:21" x14ac:dyDescent="0.3">
      <c r="A16">
        <v>2032</v>
      </c>
      <c r="B16">
        <v>66926.399999999994</v>
      </c>
      <c r="C16">
        <v>97214.399999999994</v>
      </c>
      <c r="D16">
        <v>251995.19999999998</v>
      </c>
      <c r="E16">
        <v>60211.199999999997</v>
      </c>
      <c r="F16">
        <v>87465.599999999991</v>
      </c>
      <c r="G16">
        <v>226771.19999999998</v>
      </c>
      <c r="H16">
        <v>1997.126864467409</v>
      </c>
      <c r="I16">
        <v>64929.273135532589</v>
      </c>
      <c r="J16">
        <v>95217.273135532581</v>
      </c>
      <c r="K16">
        <v>249998.07313553258</v>
      </c>
      <c r="L16">
        <v>58214.073135532592</v>
      </c>
      <c r="M16">
        <v>85468.473135532578</v>
      </c>
      <c r="N16">
        <v>224774.07313553258</v>
      </c>
      <c r="O16">
        <v>0.26333125430607973</v>
      </c>
      <c r="P16">
        <v>17097.906935961844</v>
      </c>
      <c r="Q16">
        <v>25073.683966384386</v>
      </c>
      <c r="R16">
        <v>65832.306172882847</v>
      </c>
      <c r="S16">
        <v>15329.584897045657</v>
      </c>
      <c r="T16">
        <v>22506.520234405274</v>
      </c>
      <c r="U16">
        <v>59190.038614266297</v>
      </c>
    </row>
    <row r="17" spans="1:21" x14ac:dyDescent="0.3">
      <c r="A17">
        <v>2033</v>
      </c>
      <c r="B17">
        <v>85564.800000000003</v>
      </c>
      <c r="C17">
        <v>122822.39999999999</v>
      </c>
      <c r="D17">
        <v>252014.4</v>
      </c>
      <c r="E17">
        <v>76987.199999999997</v>
      </c>
      <c r="F17">
        <v>110539.2</v>
      </c>
      <c r="G17">
        <v>226790.39999999999</v>
      </c>
      <c r="H17">
        <v>1997.126864467409</v>
      </c>
      <c r="I17">
        <v>83567.67313553259</v>
      </c>
      <c r="J17">
        <v>120825.27313553258</v>
      </c>
      <c r="K17">
        <v>250017.2731355326</v>
      </c>
      <c r="L17">
        <v>74990.073135532584</v>
      </c>
      <c r="M17">
        <v>108542.07313553258</v>
      </c>
      <c r="N17">
        <v>224793.2731355326</v>
      </c>
      <c r="O17">
        <v>0.23939204936916339</v>
      </c>
      <c r="P17">
        <v>20005.436532927528</v>
      </c>
      <c r="Q17">
        <v>28924.609751504067</v>
      </c>
      <c r="R17">
        <v>59852.147393605024</v>
      </c>
      <c r="S17">
        <v>17952.027290258589</v>
      </c>
      <c r="T17">
        <v>25984.109330692761</v>
      </c>
      <c r="U17">
        <v>53813.722340317247</v>
      </c>
    </row>
    <row r="18" spans="1:21" x14ac:dyDescent="0.3">
      <c r="A18">
        <v>2034</v>
      </c>
      <c r="B18">
        <v>107001.59999999999</v>
      </c>
      <c r="C18">
        <v>149851.20000000001</v>
      </c>
      <c r="D18">
        <v>252024</v>
      </c>
      <c r="E18">
        <v>96283.199999999997</v>
      </c>
      <c r="F18">
        <v>134860.79999999999</v>
      </c>
      <c r="G18">
        <v>226800</v>
      </c>
      <c r="H18">
        <v>1997.126864467409</v>
      </c>
      <c r="I18">
        <v>105004.47313553258</v>
      </c>
      <c r="J18">
        <v>147854.07313553261</v>
      </c>
      <c r="K18">
        <v>250026.8731355326</v>
      </c>
      <c r="L18">
        <v>94286.073135532584</v>
      </c>
      <c r="M18">
        <v>132863.67313553259</v>
      </c>
      <c r="N18">
        <v>224802.8731355326</v>
      </c>
      <c r="O18">
        <v>0.21762913579014853</v>
      </c>
      <c r="P18">
        <v>22852.032742585823</v>
      </c>
      <c r="Q18">
        <v>32177.35415953938</v>
      </c>
      <c r="R18">
        <v>54413.132324799066</v>
      </c>
      <c r="S18">
        <v>20519.396613532695</v>
      </c>
      <c r="T18">
        <v>28915.00636239073</v>
      </c>
      <c r="U18">
        <v>48923.655003628359</v>
      </c>
    </row>
    <row r="19" spans="1:21" x14ac:dyDescent="0.3">
      <c r="A19">
        <v>2035</v>
      </c>
      <c r="B19">
        <v>130329.59999999999</v>
      </c>
      <c r="C19">
        <v>175905.6</v>
      </c>
      <c r="D19">
        <v>252033.6</v>
      </c>
      <c r="E19">
        <v>117292.8</v>
      </c>
      <c r="F19">
        <v>158284.79999999999</v>
      </c>
      <c r="G19">
        <v>226809.60000000001</v>
      </c>
      <c r="H19">
        <v>1997.126864467409</v>
      </c>
      <c r="I19">
        <v>128332.47313553258</v>
      </c>
      <c r="J19">
        <v>173908.47313553261</v>
      </c>
      <c r="K19">
        <v>250036.47313553261</v>
      </c>
      <c r="L19">
        <v>115295.67313553259</v>
      </c>
      <c r="M19">
        <v>156287.67313553259</v>
      </c>
      <c r="N19">
        <v>224812.47313553261</v>
      </c>
      <c r="O19">
        <v>0.19784466890013502</v>
      </c>
      <c r="P19">
        <v>25389.895656634915</v>
      </c>
      <c r="Q19">
        <v>34406.864286427473</v>
      </c>
      <c r="R19">
        <v>49468.383240456955</v>
      </c>
      <c r="S19">
        <v>22810.634277117639</v>
      </c>
      <c r="T19">
        <v>30920.682944671971</v>
      </c>
      <c r="U19">
        <v>44477.949312119948</v>
      </c>
    </row>
    <row r="20" spans="1:21" x14ac:dyDescent="0.3">
      <c r="A20">
        <v>2036</v>
      </c>
      <c r="B20">
        <v>154180.79999999999</v>
      </c>
      <c r="C20">
        <v>198686.4</v>
      </c>
      <c r="D20">
        <v>252033.6</v>
      </c>
      <c r="E20">
        <v>138753.59999999998</v>
      </c>
      <c r="F20">
        <v>178795.19999999998</v>
      </c>
      <c r="G20">
        <v>226809.60000000001</v>
      </c>
      <c r="H20">
        <v>1997.126864467409</v>
      </c>
      <c r="I20">
        <v>152183.67313553259</v>
      </c>
      <c r="J20">
        <v>196689.2731355326</v>
      </c>
      <c r="K20">
        <v>250036.47313553261</v>
      </c>
      <c r="L20">
        <v>136756.47313553258</v>
      </c>
      <c r="M20">
        <v>176798.07313553258</v>
      </c>
      <c r="N20">
        <v>224812.47313553261</v>
      </c>
      <c r="O20">
        <v>0.17985878990921364</v>
      </c>
      <c r="P20">
        <v>27371.571294096197</v>
      </c>
      <c r="Q20">
        <v>35376.294654279693</v>
      </c>
      <c r="R20">
        <v>44971.257491324497</v>
      </c>
      <c r="S20">
        <v>24596.853770408772</v>
      </c>
      <c r="T20">
        <v>31798.687492437544</v>
      </c>
      <c r="U20">
        <v>40434.499374654493</v>
      </c>
    </row>
    <row r="21" spans="1:21" x14ac:dyDescent="0.3">
      <c r="A21">
        <v>2037</v>
      </c>
      <c r="B21">
        <v>176865.6</v>
      </c>
      <c r="C21">
        <v>216720</v>
      </c>
      <c r="D21">
        <v>252033.6</v>
      </c>
      <c r="E21">
        <v>159168</v>
      </c>
      <c r="F21">
        <v>195048</v>
      </c>
      <c r="G21">
        <v>226809.60000000001</v>
      </c>
      <c r="H21">
        <v>1997.126864467409</v>
      </c>
      <c r="I21">
        <v>174868.47313553261</v>
      </c>
      <c r="J21">
        <v>214722.8731355326</v>
      </c>
      <c r="K21">
        <v>250036.47313553261</v>
      </c>
      <c r="L21">
        <v>157170.8731355326</v>
      </c>
      <c r="M21">
        <v>193050.8731355326</v>
      </c>
      <c r="N21">
        <v>224812.47313553261</v>
      </c>
      <c r="O21">
        <v>0.16350799082655781</v>
      </c>
      <c r="P21">
        <v>28592.392701298839</v>
      </c>
      <c r="Q21">
        <v>35108.905570896801</v>
      </c>
      <c r="R21">
        <v>40882.961355749532</v>
      </c>
      <c r="S21">
        <v>25698.693682846748</v>
      </c>
      <c r="T21">
        <v>31565.360393703642</v>
      </c>
      <c r="U21">
        <v>36758.635795140442</v>
      </c>
    </row>
    <row r="22" spans="1:21" x14ac:dyDescent="0.3">
      <c r="A22">
        <v>2038</v>
      </c>
      <c r="B22">
        <v>196862.4</v>
      </c>
      <c r="C22">
        <v>229747.19999999998</v>
      </c>
      <c r="D22">
        <v>252033.6</v>
      </c>
      <c r="E22">
        <v>177172.8</v>
      </c>
      <c r="F22">
        <v>206755.19999999998</v>
      </c>
      <c r="G22">
        <v>226809.60000000001</v>
      </c>
      <c r="H22">
        <v>1997.126864467409</v>
      </c>
      <c r="I22">
        <v>194865.2731355326</v>
      </c>
      <c r="J22">
        <v>227750.07313553258</v>
      </c>
      <c r="K22">
        <v>250036.47313553261</v>
      </c>
      <c r="L22">
        <v>175175.67313553259</v>
      </c>
      <c r="M22">
        <v>204758.07313553258</v>
      </c>
      <c r="N22">
        <v>224812.47313553261</v>
      </c>
      <c r="O22">
        <v>0.14864362802414349</v>
      </c>
      <c r="P22">
        <v>28965.481174781227</v>
      </c>
      <c r="Q22">
        <v>33853.597153629584</v>
      </c>
      <c r="R22">
        <v>37166.328505226855</v>
      </c>
      <c r="S22">
        <v>26038.747596437053</v>
      </c>
      <c r="T22">
        <v>30435.982858098476</v>
      </c>
      <c r="U22">
        <v>33416.941631945861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sqref="A1:U22"/>
    </sheetView>
  </sheetViews>
  <sheetFormatPr defaultRowHeight="15" x14ac:dyDescent="0.25"/>
  <sheetData>
    <row r="1" spans="1:21" x14ac:dyDescent="0.3">
      <c r="A1" t="s">
        <v>24</v>
      </c>
      <c r="B1" t="s">
        <v>28</v>
      </c>
      <c r="C1" t="s">
        <v>26</v>
      </c>
      <c r="D1" t="s">
        <v>29</v>
      </c>
      <c r="E1" t="s">
        <v>44</v>
      </c>
      <c r="F1" t="s">
        <v>42</v>
      </c>
      <c r="G1" t="s">
        <v>45</v>
      </c>
      <c r="H1" t="s">
        <v>30</v>
      </c>
      <c r="I1" t="s">
        <v>31</v>
      </c>
      <c r="J1" t="s">
        <v>32</v>
      </c>
      <c r="K1" t="s">
        <v>33</v>
      </c>
      <c r="L1" t="s">
        <v>46</v>
      </c>
      <c r="M1" t="s">
        <v>47</v>
      </c>
      <c r="N1" t="s">
        <v>48</v>
      </c>
      <c r="O1" t="s">
        <v>34</v>
      </c>
      <c r="P1" t="s">
        <v>35</v>
      </c>
      <c r="Q1" t="s">
        <v>36</v>
      </c>
      <c r="R1" t="s">
        <v>37</v>
      </c>
      <c r="S1" t="s">
        <v>49</v>
      </c>
      <c r="T1" t="s">
        <v>50</v>
      </c>
      <c r="U1" t="s">
        <v>51</v>
      </c>
    </row>
    <row r="2" spans="1:21" x14ac:dyDescent="0.3">
      <c r="A2">
        <v>2018</v>
      </c>
      <c r="B2">
        <v>998.4</v>
      </c>
      <c r="C2">
        <v>998.4</v>
      </c>
      <c r="D2">
        <v>998.4</v>
      </c>
      <c r="E2">
        <v>888</v>
      </c>
      <c r="F2">
        <v>888</v>
      </c>
      <c r="G2">
        <v>888</v>
      </c>
      <c r="H2">
        <v>2428.4913604115791</v>
      </c>
      <c r="I2">
        <v>-1430.091360411579</v>
      </c>
      <c r="J2">
        <v>-1430.091360411579</v>
      </c>
      <c r="K2">
        <v>-1430.091360411579</v>
      </c>
      <c r="L2">
        <v>-1540.4913604115791</v>
      </c>
      <c r="M2">
        <v>-1540.4913604115791</v>
      </c>
      <c r="N2">
        <v>-1540.4913604115791</v>
      </c>
      <c r="O2">
        <v>1</v>
      </c>
      <c r="P2">
        <v>-1430.091360411579</v>
      </c>
      <c r="Q2">
        <v>-1430.091360411579</v>
      </c>
      <c r="R2">
        <v>-1430.091360411579</v>
      </c>
      <c r="S2">
        <v>-1540.4913604115791</v>
      </c>
      <c r="T2">
        <v>-1540.4913604115791</v>
      </c>
      <c r="U2">
        <v>-1540.4913604115791</v>
      </c>
    </row>
    <row r="3" spans="1:21" x14ac:dyDescent="0.3">
      <c r="A3">
        <v>2019</v>
      </c>
      <c r="B3">
        <v>1334.3999999999999</v>
      </c>
      <c r="C3">
        <v>1396.8</v>
      </c>
      <c r="D3">
        <v>1891.2</v>
      </c>
      <c r="E3">
        <v>1195.2</v>
      </c>
      <c r="F3">
        <v>1248</v>
      </c>
      <c r="G3">
        <v>1680</v>
      </c>
      <c r="H3">
        <v>2428.4913604115791</v>
      </c>
      <c r="I3">
        <v>-1094.0913604115792</v>
      </c>
      <c r="J3">
        <v>-1031.6913604115791</v>
      </c>
      <c r="K3">
        <v>-537.29136041157903</v>
      </c>
      <c r="L3">
        <v>-1233.291360411579</v>
      </c>
      <c r="M3">
        <v>-1180.4913604115791</v>
      </c>
      <c r="N3">
        <v>-748.49136041157908</v>
      </c>
      <c r="O3">
        <v>0.90909090909090906</v>
      </c>
      <c r="P3">
        <v>-994.62850946507194</v>
      </c>
      <c r="Q3">
        <v>-937.90123673779919</v>
      </c>
      <c r="R3">
        <v>-488.44669128325364</v>
      </c>
      <c r="S3">
        <v>-1121.1739640105263</v>
      </c>
      <c r="T3">
        <v>-1073.1739640105263</v>
      </c>
      <c r="U3">
        <v>-680.4466912832537</v>
      </c>
    </row>
    <row r="4" spans="1:21" x14ac:dyDescent="0.3">
      <c r="A4">
        <v>2020</v>
      </c>
      <c r="B4">
        <v>1824</v>
      </c>
      <c r="C4">
        <v>1920</v>
      </c>
      <c r="D4">
        <v>3604.7999999999997</v>
      </c>
      <c r="E4">
        <v>1622.3999999999999</v>
      </c>
      <c r="F4">
        <v>1708.8</v>
      </c>
      <c r="G4">
        <v>3225.6</v>
      </c>
      <c r="H4">
        <v>2428.4913604115791</v>
      </c>
      <c r="I4">
        <v>-604.49136041157908</v>
      </c>
      <c r="J4">
        <v>-508.49136041157908</v>
      </c>
      <c r="K4">
        <v>1176.3086395884206</v>
      </c>
      <c r="L4">
        <v>-806.09136041157922</v>
      </c>
      <c r="M4">
        <v>-719.69136041157913</v>
      </c>
      <c r="N4">
        <v>797.10863958842083</v>
      </c>
      <c r="O4">
        <v>0.82644628099173545</v>
      </c>
      <c r="P4">
        <v>-499.57963670378433</v>
      </c>
      <c r="Q4">
        <v>-420.24079372857773</v>
      </c>
      <c r="R4">
        <v>972.15590048629792</v>
      </c>
      <c r="S4">
        <v>-666.1912069517183</v>
      </c>
      <c r="T4">
        <v>-594.78624827403223</v>
      </c>
      <c r="U4">
        <v>658.76747073423201</v>
      </c>
    </row>
    <row r="5" spans="1:21" x14ac:dyDescent="0.3">
      <c r="A5">
        <v>2021</v>
      </c>
      <c r="B5">
        <v>2467.1999999999998</v>
      </c>
      <c r="C5">
        <v>2726.4</v>
      </c>
      <c r="D5">
        <v>7008</v>
      </c>
      <c r="E5">
        <v>2208</v>
      </c>
      <c r="F5">
        <v>2448</v>
      </c>
      <c r="G5">
        <v>6292.8</v>
      </c>
      <c r="H5">
        <v>2428.4913604115791</v>
      </c>
      <c r="I5">
        <v>38.708639588420738</v>
      </c>
      <c r="J5">
        <v>297.90863958842101</v>
      </c>
      <c r="K5">
        <v>4579.5086395884209</v>
      </c>
      <c r="L5">
        <v>-220.49136041157908</v>
      </c>
      <c r="M5">
        <v>19.50863958842092</v>
      </c>
      <c r="N5">
        <v>3864.3086395884211</v>
      </c>
      <c r="O5">
        <v>0.75131480090157754</v>
      </c>
      <c r="P5">
        <v>29.082373845545249</v>
      </c>
      <c r="Q5">
        <v>223.82317023923434</v>
      </c>
      <c r="R5">
        <v>3440.6526217794285</v>
      </c>
      <c r="S5">
        <v>-165.65842254814351</v>
      </c>
      <c r="T5">
        <v>14.657129668235097</v>
      </c>
      <c r="U5">
        <v>2903.3122761746204</v>
      </c>
    </row>
    <row r="6" spans="1:21" x14ac:dyDescent="0.3">
      <c r="A6">
        <v>2022</v>
      </c>
      <c r="B6">
        <v>3369.6</v>
      </c>
      <c r="C6">
        <v>3844.7999999999997</v>
      </c>
      <c r="D6">
        <v>13598.4</v>
      </c>
      <c r="E6">
        <v>3009.6</v>
      </c>
      <c r="F6">
        <v>3446.4</v>
      </c>
      <c r="G6">
        <v>12230.4</v>
      </c>
      <c r="H6">
        <v>2428.4913604115791</v>
      </c>
      <c r="I6">
        <v>941.10863958842083</v>
      </c>
      <c r="J6">
        <v>1416.3086395884206</v>
      </c>
      <c r="K6">
        <v>11169.908639588421</v>
      </c>
      <c r="L6">
        <v>581.10863958842083</v>
      </c>
      <c r="M6">
        <v>1017.908639588421</v>
      </c>
      <c r="N6">
        <v>9801.9086395884206</v>
      </c>
      <c r="O6">
        <v>0.68301345536507052</v>
      </c>
      <c r="P6">
        <v>642.78986379920809</v>
      </c>
      <c r="Q6">
        <v>967.35785778868944</v>
      </c>
      <c r="R6">
        <v>7629.1978960374408</v>
      </c>
      <c r="S6">
        <v>396.9050198677827</v>
      </c>
      <c r="T6">
        <v>695.24529717124562</v>
      </c>
      <c r="U6">
        <v>6694.8354890980245</v>
      </c>
    </row>
    <row r="7" spans="1:21" x14ac:dyDescent="0.3">
      <c r="A7">
        <v>2023</v>
      </c>
      <c r="B7">
        <v>4598.3999999999996</v>
      </c>
      <c r="C7">
        <v>5428.8</v>
      </c>
      <c r="D7">
        <v>26232</v>
      </c>
      <c r="E7">
        <v>4132.7999999999993</v>
      </c>
      <c r="F7">
        <v>4872</v>
      </c>
      <c r="G7">
        <v>23592</v>
      </c>
      <c r="H7">
        <v>2428.4913604115791</v>
      </c>
      <c r="I7">
        <v>2169.9086395884206</v>
      </c>
      <c r="J7">
        <v>3000.3086395884211</v>
      </c>
      <c r="K7">
        <v>23803.508639588421</v>
      </c>
      <c r="L7">
        <v>1704.3086395884202</v>
      </c>
      <c r="M7">
        <v>2443.5086395884209</v>
      </c>
      <c r="N7">
        <v>21163.508639588421</v>
      </c>
      <c r="O7">
        <v>0.62092132305915493</v>
      </c>
      <c r="P7">
        <v>1347.342543410733</v>
      </c>
      <c r="Q7">
        <v>1862.9556100790558</v>
      </c>
      <c r="R7">
        <v>14780.106077943266</v>
      </c>
      <c r="S7">
        <v>1058.2415753943903</v>
      </c>
      <c r="T7">
        <v>1517.2266173997182</v>
      </c>
      <c r="U7">
        <v>13140.873785067099</v>
      </c>
    </row>
    <row r="8" spans="1:21" x14ac:dyDescent="0.3">
      <c r="A8">
        <v>2024</v>
      </c>
      <c r="B8">
        <v>6292.8</v>
      </c>
      <c r="C8">
        <v>7689.5999999999995</v>
      </c>
      <c r="D8">
        <v>49420.799999999996</v>
      </c>
      <c r="E8">
        <v>5635.2</v>
      </c>
      <c r="F8">
        <v>6916.8</v>
      </c>
      <c r="G8">
        <v>44462.400000000001</v>
      </c>
      <c r="H8">
        <v>2428.4913604115791</v>
      </c>
      <c r="I8">
        <v>3864.3086395884211</v>
      </c>
      <c r="J8">
        <v>5261.1086395884204</v>
      </c>
      <c r="K8">
        <v>46992.308639588417</v>
      </c>
      <c r="L8">
        <v>3206.7086395884207</v>
      </c>
      <c r="M8">
        <v>4488.3086395884211</v>
      </c>
      <c r="N8">
        <v>42033.908639588422</v>
      </c>
      <c r="O8">
        <v>0.56447393005377722</v>
      </c>
      <c r="P8">
        <v>2181.3014847292416</v>
      </c>
      <c r="Q8">
        <v>2969.758670228357</v>
      </c>
      <c r="R8">
        <v>26525.933140088542</v>
      </c>
      <c r="S8">
        <v>1810.1034283258773</v>
      </c>
      <c r="T8">
        <v>2533.5332170827983</v>
      </c>
      <c r="U8">
        <v>23727.045605309897</v>
      </c>
    </row>
    <row r="9" spans="1:21" x14ac:dyDescent="0.3">
      <c r="A9">
        <v>2025</v>
      </c>
      <c r="B9">
        <v>8601.5999999999985</v>
      </c>
      <c r="C9">
        <v>10872</v>
      </c>
      <c r="D9">
        <v>88819.199999999997</v>
      </c>
      <c r="E9">
        <v>7728</v>
      </c>
      <c r="F9">
        <v>9758.4</v>
      </c>
      <c r="G9">
        <v>79924.800000000003</v>
      </c>
      <c r="H9">
        <v>2428.4913604115791</v>
      </c>
      <c r="I9">
        <v>6173.1086395884195</v>
      </c>
      <c r="J9">
        <v>8443.5086395884209</v>
      </c>
      <c r="K9">
        <v>86390.708639588411</v>
      </c>
      <c r="L9">
        <v>5299.5086395884209</v>
      </c>
      <c r="M9">
        <v>7329.9086395884206</v>
      </c>
      <c r="N9">
        <v>77496.308639588417</v>
      </c>
      <c r="O9">
        <v>0.51315811823070645</v>
      </c>
      <c r="P9">
        <v>3167.7808131249094</v>
      </c>
      <c r="Q9">
        <v>4332.8550047559065</v>
      </c>
      <c r="R9">
        <v>44332.093478108422</v>
      </c>
      <c r="S9">
        <v>2719.4858810385654</v>
      </c>
      <c r="T9">
        <v>3761.4021242941913</v>
      </c>
      <c r="U9">
        <v>39767.859911317231</v>
      </c>
    </row>
    <row r="10" spans="1:21" x14ac:dyDescent="0.3">
      <c r="A10">
        <v>2026</v>
      </c>
      <c r="B10">
        <v>11745.6</v>
      </c>
      <c r="C10">
        <v>15336</v>
      </c>
      <c r="D10">
        <v>145963.20000000001</v>
      </c>
      <c r="E10">
        <v>10555.199999999999</v>
      </c>
      <c r="F10">
        <v>13776</v>
      </c>
      <c r="G10">
        <v>131347.20000000001</v>
      </c>
      <c r="H10">
        <v>2428.4913604115791</v>
      </c>
      <c r="I10">
        <v>9317.1086395884213</v>
      </c>
      <c r="J10">
        <v>12907.508639588421</v>
      </c>
      <c r="K10">
        <v>143534.70863958844</v>
      </c>
      <c r="L10">
        <v>8126.7086395884198</v>
      </c>
      <c r="M10">
        <v>11347.508639588421</v>
      </c>
      <c r="N10">
        <v>128918.70863958844</v>
      </c>
      <c r="O10">
        <v>0.46650738020973315</v>
      </c>
      <c r="P10">
        <v>4346.499942583865</v>
      </c>
      <c r="Q10">
        <v>6021.4480404888909</v>
      </c>
      <c r="R10">
        <v>66960.000896621757</v>
      </c>
      <c r="S10">
        <v>3791.1695571821983</v>
      </c>
      <c r="T10">
        <v>5293.696527361707</v>
      </c>
      <c r="U10">
        <v>60141.529027476296</v>
      </c>
    </row>
    <row r="11" spans="1:21" x14ac:dyDescent="0.3">
      <c r="A11">
        <v>2027</v>
      </c>
      <c r="B11">
        <v>15988.8</v>
      </c>
      <c r="C11">
        <v>21513.599999999999</v>
      </c>
      <c r="D11">
        <v>207024</v>
      </c>
      <c r="E11">
        <v>14371.199999999999</v>
      </c>
      <c r="F11">
        <v>19339.199999999997</v>
      </c>
      <c r="G11">
        <v>186312</v>
      </c>
      <c r="H11">
        <v>2428.4913604115791</v>
      </c>
      <c r="I11">
        <v>13560.30863958842</v>
      </c>
      <c r="J11">
        <v>19085.108639588419</v>
      </c>
      <c r="K11">
        <v>204595.50863958843</v>
      </c>
      <c r="L11">
        <v>11942.70863958842</v>
      </c>
      <c r="M11">
        <v>16910.708639588418</v>
      </c>
      <c r="N11">
        <v>183883.50863958843</v>
      </c>
      <c r="O11">
        <v>0.42409761837248466</v>
      </c>
      <c r="P11">
        <v>5750.8945984452766</v>
      </c>
      <c r="Q11">
        <v>8093.9491204295791</v>
      </c>
      <c r="R11">
        <v>86768.467943756565</v>
      </c>
      <c r="S11">
        <v>5064.874290965945</v>
      </c>
      <c r="T11">
        <v>7171.7912590404485</v>
      </c>
      <c r="U11">
        <v>77984.558072025655</v>
      </c>
    </row>
    <row r="12" spans="1:21" x14ac:dyDescent="0.3">
      <c r="A12">
        <v>2028</v>
      </c>
      <c r="B12">
        <v>21681.599999999999</v>
      </c>
      <c r="C12">
        <v>29918.399999999998</v>
      </c>
      <c r="D12">
        <v>243686.39999999999</v>
      </c>
      <c r="E12">
        <v>19488</v>
      </c>
      <c r="F12">
        <v>26913.599999999999</v>
      </c>
      <c r="G12">
        <v>219307.19999999998</v>
      </c>
      <c r="H12">
        <v>2428.4913604115791</v>
      </c>
      <c r="I12">
        <v>19253.108639588419</v>
      </c>
      <c r="J12">
        <v>27489.908639588419</v>
      </c>
      <c r="K12">
        <v>241257.90863958842</v>
      </c>
      <c r="L12">
        <v>17059.508639588421</v>
      </c>
      <c r="M12">
        <v>24485.108639588419</v>
      </c>
      <c r="N12">
        <v>216878.70863958841</v>
      </c>
      <c r="O12">
        <v>0.38554328942953148</v>
      </c>
      <c r="P12">
        <v>7422.906836651051</v>
      </c>
      <c r="Q12">
        <v>10598.549803024216</v>
      </c>
      <c r="R12">
        <v>93015.367697796304</v>
      </c>
      <c r="S12">
        <v>6577.1790769584313</v>
      </c>
      <c r="T12">
        <v>9440.0693269463591</v>
      </c>
      <c r="U12">
        <v>83616.130736135863</v>
      </c>
    </row>
    <row r="13" spans="1:21" x14ac:dyDescent="0.3">
      <c r="A13">
        <v>2029</v>
      </c>
      <c r="B13">
        <v>29164.799999999999</v>
      </c>
      <c r="C13">
        <v>41232</v>
      </c>
      <c r="D13">
        <v>251548.79999999999</v>
      </c>
      <c r="E13">
        <v>26227.200000000001</v>
      </c>
      <c r="F13">
        <v>37084.800000000003</v>
      </c>
      <c r="G13">
        <v>226387.19999999998</v>
      </c>
      <c r="H13">
        <v>2428.4913604115791</v>
      </c>
      <c r="I13">
        <v>26736.30863958842</v>
      </c>
      <c r="J13">
        <v>38803.508639588421</v>
      </c>
      <c r="K13">
        <v>249120.30863958842</v>
      </c>
      <c r="L13">
        <v>23798.708639588422</v>
      </c>
      <c r="M13">
        <v>34656.308639588424</v>
      </c>
      <c r="N13">
        <v>223958.70863958841</v>
      </c>
      <c r="O13">
        <v>0.3504938994813922</v>
      </c>
      <c r="P13">
        <v>9370.9130728273813</v>
      </c>
      <c r="Q13">
        <v>13600.393056649238</v>
      </c>
      <c r="R13">
        <v>87315.148415097297</v>
      </c>
      <c r="S13">
        <v>8341.3021937108442</v>
      </c>
      <c r="T13">
        <v>12146.824756720009</v>
      </c>
      <c r="U13">
        <v>78496.161113906302</v>
      </c>
    </row>
    <row r="14" spans="1:21" x14ac:dyDescent="0.3">
      <c r="A14">
        <v>2030</v>
      </c>
      <c r="B14">
        <v>38952</v>
      </c>
      <c r="C14">
        <v>56001.599999999999</v>
      </c>
      <c r="D14">
        <v>251904</v>
      </c>
      <c r="E14">
        <v>35044.800000000003</v>
      </c>
      <c r="F14">
        <v>50390.400000000001</v>
      </c>
      <c r="G14">
        <v>226689.6</v>
      </c>
      <c r="H14">
        <v>2428.4913604115791</v>
      </c>
      <c r="I14">
        <v>36523.508639588421</v>
      </c>
      <c r="J14">
        <v>53573.108639588419</v>
      </c>
      <c r="K14">
        <v>249475.50863958843</v>
      </c>
      <c r="L14">
        <v>32616.308639588424</v>
      </c>
      <c r="M14">
        <v>47961.908639588422</v>
      </c>
      <c r="N14">
        <v>224261.10863958843</v>
      </c>
      <c r="O14">
        <v>0.31863081771035656</v>
      </c>
      <c r="P14">
        <v>11637.515423483332</v>
      </c>
      <c r="Q14">
        <v>17070.043413117826</v>
      </c>
      <c r="R14">
        <v>79490.585316539189</v>
      </c>
      <c r="S14">
        <v>10392.561092525428</v>
      </c>
      <c r="T14">
        <v>15282.142168781475</v>
      </c>
      <c r="U14">
        <v>71456.500426463172</v>
      </c>
    </row>
    <row r="15" spans="1:21" x14ac:dyDescent="0.3">
      <c r="A15">
        <v>2031</v>
      </c>
      <c r="B15">
        <v>51422.400000000001</v>
      </c>
      <c r="C15">
        <v>74702.399999999994</v>
      </c>
      <c r="D15">
        <v>251966.4</v>
      </c>
      <c r="E15">
        <v>46276.799999999996</v>
      </c>
      <c r="F15">
        <v>67214.399999999994</v>
      </c>
      <c r="G15">
        <v>226752</v>
      </c>
      <c r="H15">
        <v>2428.4913604115791</v>
      </c>
      <c r="I15">
        <v>48993.908639588422</v>
      </c>
      <c r="J15">
        <v>72273.908639588422</v>
      </c>
      <c r="K15">
        <v>249537.90863958842</v>
      </c>
      <c r="L15">
        <v>43848.308639588417</v>
      </c>
      <c r="M15">
        <v>64785.908639588415</v>
      </c>
      <c r="N15">
        <v>224323.50863958843</v>
      </c>
      <c r="O15">
        <v>0.28966437973668779</v>
      </c>
      <c r="P15">
        <v>14191.79015696233</v>
      </c>
      <c r="Q15">
        <v>20935.17691723242</v>
      </c>
      <c r="R15">
        <v>72282.243526876642</v>
      </c>
      <c r="S15">
        <v>12701.293124589227</v>
      </c>
      <c r="T15">
        <v>18766.1700417641</v>
      </c>
      <c r="U15">
        <v>64978.529990443909</v>
      </c>
    </row>
    <row r="16" spans="1:21" x14ac:dyDescent="0.3">
      <c r="A16">
        <v>2032</v>
      </c>
      <c r="B16">
        <v>66926.399999999994</v>
      </c>
      <c r="C16">
        <v>97214.399999999994</v>
      </c>
      <c r="D16">
        <v>251995.19999999998</v>
      </c>
      <c r="E16">
        <v>60211.199999999997</v>
      </c>
      <c r="F16">
        <v>87465.599999999991</v>
      </c>
      <c r="G16">
        <v>226771.19999999998</v>
      </c>
      <c r="H16">
        <v>2428.4913604115791</v>
      </c>
      <c r="I16">
        <v>64497.908639588415</v>
      </c>
      <c r="J16">
        <v>94785.908639588422</v>
      </c>
      <c r="K16">
        <v>249566.70863958841</v>
      </c>
      <c r="L16">
        <v>57782.708639588418</v>
      </c>
      <c r="M16">
        <v>85037.108639588405</v>
      </c>
      <c r="N16">
        <v>224342.70863958841</v>
      </c>
      <c r="O16">
        <v>0.26333125430607973</v>
      </c>
      <c r="P16">
        <v>16984.315182181756</v>
      </c>
      <c r="Q16">
        <v>24960.092212604301</v>
      </c>
      <c r="R16">
        <v>65718.714419102762</v>
      </c>
      <c r="S16">
        <v>15215.993143265569</v>
      </c>
      <c r="T16">
        <v>22392.928480625185</v>
      </c>
      <c r="U16">
        <v>59076.446860486205</v>
      </c>
    </row>
    <row r="17" spans="1:21" x14ac:dyDescent="0.3">
      <c r="A17">
        <v>2033</v>
      </c>
      <c r="B17">
        <v>85564.800000000003</v>
      </c>
      <c r="C17">
        <v>122822.39999999999</v>
      </c>
      <c r="D17">
        <v>252014.4</v>
      </c>
      <c r="E17">
        <v>76987.199999999997</v>
      </c>
      <c r="F17">
        <v>110539.2</v>
      </c>
      <c r="G17">
        <v>226790.39999999999</v>
      </c>
      <c r="H17">
        <v>2428.4913604115791</v>
      </c>
      <c r="I17">
        <v>83136.308639588417</v>
      </c>
      <c r="J17">
        <v>120393.90863958842</v>
      </c>
      <c r="K17">
        <v>249585.90863958842</v>
      </c>
      <c r="L17">
        <v>74558.708639588411</v>
      </c>
      <c r="M17">
        <v>108110.70863958841</v>
      </c>
      <c r="N17">
        <v>224361.90863958842</v>
      </c>
      <c r="O17">
        <v>0.23939204936916339</v>
      </c>
      <c r="P17">
        <v>19902.171302218354</v>
      </c>
      <c r="Q17">
        <v>28821.344520794897</v>
      </c>
      <c r="R17">
        <v>59748.882162895854</v>
      </c>
      <c r="S17">
        <v>17848.762059549419</v>
      </c>
      <c r="T17">
        <v>25880.844099983588</v>
      </c>
      <c r="U17">
        <v>53710.457109608076</v>
      </c>
    </row>
    <row r="18" spans="1:21" x14ac:dyDescent="0.3">
      <c r="A18">
        <v>2034</v>
      </c>
      <c r="B18">
        <v>107001.59999999999</v>
      </c>
      <c r="C18">
        <v>149851.20000000001</v>
      </c>
      <c r="D18">
        <v>252024</v>
      </c>
      <c r="E18">
        <v>96283.199999999997</v>
      </c>
      <c r="F18">
        <v>134860.79999999999</v>
      </c>
      <c r="G18">
        <v>226800</v>
      </c>
      <c r="H18">
        <v>2428.4913604115791</v>
      </c>
      <c r="I18">
        <v>104573.1086395884</v>
      </c>
      <c r="J18">
        <v>147422.70863958844</v>
      </c>
      <c r="K18">
        <v>249595.50863958843</v>
      </c>
      <c r="L18">
        <v>93854.708639588411</v>
      </c>
      <c r="M18">
        <v>132432.30863958842</v>
      </c>
      <c r="N18">
        <v>224371.50863958843</v>
      </c>
      <c r="O18">
        <v>0.21762913579014853</v>
      </c>
      <c r="P18">
        <v>22758.155260122938</v>
      </c>
      <c r="Q18">
        <v>32083.476677076495</v>
      </c>
      <c r="R18">
        <v>54319.25484233618</v>
      </c>
      <c r="S18">
        <v>20425.519131069814</v>
      </c>
      <c r="T18">
        <v>28821.128879927848</v>
      </c>
      <c r="U18">
        <v>48829.777521165473</v>
      </c>
    </row>
    <row r="19" spans="1:21" x14ac:dyDescent="0.3">
      <c r="A19">
        <v>2035</v>
      </c>
      <c r="B19">
        <v>130329.59999999999</v>
      </c>
      <c r="C19">
        <v>175905.6</v>
      </c>
      <c r="D19">
        <v>252033.6</v>
      </c>
      <c r="E19">
        <v>117292.8</v>
      </c>
      <c r="F19">
        <v>158284.79999999999</v>
      </c>
      <c r="G19">
        <v>226809.60000000001</v>
      </c>
      <c r="H19">
        <v>2428.4913604115791</v>
      </c>
      <c r="I19">
        <v>127901.1086395884</v>
      </c>
      <c r="J19">
        <v>173477.10863958843</v>
      </c>
      <c r="K19">
        <v>249605.10863958843</v>
      </c>
      <c r="L19">
        <v>114864.30863958842</v>
      </c>
      <c r="M19">
        <v>155856.30863958842</v>
      </c>
      <c r="N19">
        <v>224381.10863958843</v>
      </c>
      <c r="O19">
        <v>0.19784466890013502</v>
      </c>
      <c r="P19">
        <v>25304.552490759568</v>
      </c>
      <c r="Q19">
        <v>34321.521120552126</v>
      </c>
      <c r="R19">
        <v>49383.040074581608</v>
      </c>
      <c r="S19">
        <v>22725.291111242288</v>
      </c>
      <c r="T19">
        <v>30835.339778796624</v>
      </c>
      <c r="U19">
        <v>44392.606146244601</v>
      </c>
    </row>
    <row r="20" spans="1:21" x14ac:dyDescent="0.3">
      <c r="A20">
        <v>2036</v>
      </c>
      <c r="B20">
        <v>154180.79999999999</v>
      </c>
      <c r="C20">
        <v>198686.4</v>
      </c>
      <c r="D20">
        <v>252033.6</v>
      </c>
      <c r="E20">
        <v>138753.59999999998</v>
      </c>
      <c r="F20">
        <v>178795.19999999998</v>
      </c>
      <c r="G20">
        <v>226809.60000000001</v>
      </c>
      <c r="H20">
        <v>2428.4913604115791</v>
      </c>
      <c r="I20">
        <v>151752.30863958842</v>
      </c>
      <c r="J20">
        <v>196257.90863958842</v>
      </c>
      <c r="K20">
        <v>249605.10863958843</v>
      </c>
      <c r="L20">
        <v>136325.1086395884</v>
      </c>
      <c r="M20">
        <v>176366.70863958841</v>
      </c>
      <c r="N20">
        <v>224381.10863958843</v>
      </c>
      <c r="O20">
        <v>0.17985878990921364</v>
      </c>
      <c r="P20">
        <v>27293.98659784588</v>
      </c>
      <c r="Q20">
        <v>35298.70995802938</v>
      </c>
      <c r="R20">
        <v>44893.672795074184</v>
      </c>
      <c r="S20">
        <v>24519.269074158456</v>
      </c>
      <c r="T20">
        <v>31721.102796187228</v>
      </c>
      <c r="U20">
        <v>40356.91467840418</v>
      </c>
    </row>
    <row r="21" spans="1:21" x14ac:dyDescent="0.3">
      <c r="A21">
        <v>2037</v>
      </c>
      <c r="B21">
        <v>176865.6</v>
      </c>
      <c r="C21">
        <v>216720</v>
      </c>
      <c r="D21">
        <v>252033.6</v>
      </c>
      <c r="E21">
        <v>159168</v>
      </c>
      <c r="F21">
        <v>195048</v>
      </c>
      <c r="G21">
        <v>226809.60000000001</v>
      </c>
      <c r="H21">
        <v>2428.4913604115791</v>
      </c>
      <c r="I21">
        <v>174437.10863958843</v>
      </c>
      <c r="J21">
        <v>214291.50863958843</v>
      </c>
      <c r="K21">
        <v>249605.10863958843</v>
      </c>
      <c r="L21">
        <v>156739.50863958843</v>
      </c>
      <c r="M21">
        <v>192619.50863958843</v>
      </c>
      <c r="N21">
        <v>224381.10863958843</v>
      </c>
      <c r="O21">
        <v>0.16350799082655781</v>
      </c>
      <c r="P21">
        <v>28521.861159253094</v>
      </c>
      <c r="Q21">
        <v>35038.37402885106</v>
      </c>
      <c r="R21">
        <v>40812.429813703791</v>
      </c>
      <c r="S21">
        <v>25628.162140801003</v>
      </c>
      <c r="T21">
        <v>31494.828851657898</v>
      </c>
      <c r="U21">
        <v>36688.104253094702</v>
      </c>
    </row>
    <row r="22" spans="1:21" x14ac:dyDescent="0.3">
      <c r="A22">
        <v>2038</v>
      </c>
      <c r="B22">
        <v>196862.4</v>
      </c>
      <c r="C22">
        <v>229747.19999999998</v>
      </c>
      <c r="D22">
        <v>252033.6</v>
      </c>
      <c r="E22">
        <v>177172.8</v>
      </c>
      <c r="F22">
        <v>206755.19999999998</v>
      </c>
      <c r="G22">
        <v>226809.60000000001</v>
      </c>
      <c r="H22">
        <v>2428.4913604115791</v>
      </c>
      <c r="I22">
        <v>194433.90863958842</v>
      </c>
      <c r="J22">
        <v>227318.70863958841</v>
      </c>
      <c r="K22">
        <v>249605.10863958843</v>
      </c>
      <c r="L22">
        <v>174744.30863958842</v>
      </c>
      <c r="M22">
        <v>204326.70863958841</v>
      </c>
      <c r="N22">
        <v>224381.10863958843</v>
      </c>
      <c r="O22">
        <v>0.14864362802414349</v>
      </c>
      <c r="P22">
        <v>28901.361591103279</v>
      </c>
      <c r="Q22">
        <v>33789.477569951632</v>
      </c>
      <c r="R22">
        <v>37102.20892154891</v>
      </c>
      <c r="S22">
        <v>25974.628012759105</v>
      </c>
      <c r="T22">
        <v>30371.863274420528</v>
      </c>
      <c r="U22">
        <v>33352.82204826791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M46" sqref="M46"/>
    </sheetView>
  </sheetViews>
  <sheetFormatPr defaultRowHeight="15" x14ac:dyDescent="0.25"/>
  <sheetData>
    <row r="1" spans="1:21" x14ac:dyDescent="0.3">
      <c r="A1" t="s">
        <v>24</v>
      </c>
      <c r="B1" t="s">
        <v>28</v>
      </c>
      <c r="C1" t="s">
        <v>26</v>
      </c>
      <c r="D1" t="s">
        <v>29</v>
      </c>
      <c r="E1" t="s">
        <v>44</v>
      </c>
      <c r="F1" t="s">
        <v>42</v>
      </c>
      <c r="G1" t="s">
        <v>45</v>
      </c>
      <c r="H1" t="s">
        <v>30</v>
      </c>
      <c r="I1" t="s">
        <v>31</v>
      </c>
      <c r="J1" t="s">
        <v>32</v>
      </c>
      <c r="K1" t="s">
        <v>33</v>
      </c>
      <c r="L1" t="s">
        <v>46</v>
      </c>
      <c r="M1" t="s">
        <v>47</v>
      </c>
      <c r="N1" t="s">
        <v>48</v>
      </c>
      <c r="O1" t="s">
        <v>34</v>
      </c>
      <c r="P1" t="s">
        <v>35</v>
      </c>
      <c r="Q1" t="s">
        <v>36</v>
      </c>
      <c r="R1" t="s">
        <v>37</v>
      </c>
      <c r="S1" t="s">
        <v>49</v>
      </c>
      <c r="T1" t="s">
        <v>50</v>
      </c>
      <c r="U1" t="s">
        <v>51</v>
      </c>
    </row>
    <row r="2" spans="1:21" x14ac:dyDescent="0.3">
      <c r="A2">
        <v>2018</v>
      </c>
      <c r="B2">
        <v>1284</v>
      </c>
      <c r="C2">
        <v>1284</v>
      </c>
      <c r="D2">
        <v>1284</v>
      </c>
      <c r="E2">
        <v>1140</v>
      </c>
      <c r="F2">
        <v>1140</v>
      </c>
      <c r="G2">
        <v>1140</v>
      </c>
      <c r="H2">
        <v>12484.748312411579</v>
      </c>
      <c r="I2">
        <v>-11200.748312411579</v>
      </c>
      <c r="J2">
        <v>-11200.748312411579</v>
      </c>
      <c r="K2">
        <v>-11200.748312411579</v>
      </c>
      <c r="L2">
        <v>-11344.748312411579</v>
      </c>
      <c r="M2">
        <v>-11344.748312411579</v>
      </c>
      <c r="N2">
        <v>-11344.748312411579</v>
      </c>
      <c r="O2">
        <v>1</v>
      </c>
      <c r="P2">
        <v>-11200.748312411579</v>
      </c>
      <c r="Q2">
        <v>-11200.748312411579</v>
      </c>
      <c r="R2">
        <v>-11200.748312411579</v>
      </c>
      <c r="S2">
        <v>-11344.748312411579</v>
      </c>
      <c r="T2">
        <v>-11344.748312411579</v>
      </c>
      <c r="U2">
        <v>-11344.748312411579</v>
      </c>
    </row>
    <row r="3" spans="1:21" x14ac:dyDescent="0.3">
      <c r="A3">
        <v>2019</v>
      </c>
      <c r="B3">
        <v>1716</v>
      </c>
      <c r="C3">
        <v>1800</v>
      </c>
      <c r="D3">
        <v>2436</v>
      </c>
      <c r="E3">
        <v>1536</v>
      </c>
      <c r="F3">
        <v>1608</v>
      </c>
      <c r="G3">
        <v>2160</v>
      </c>
      <c r="H3">
        <v>12484.748312411579</v>
      </c>
      <c r="I3">
        <v>-10768.748312411579</v>
      </c>
      <c r="J3">
        <v>-10684.748312411579</v>
      </c>
      <c r="K3">
        <v>-10048.748312411579</v>
      </c>
      <c r="L3">
        <v>-10948.748312411579</v>
      </c>
      <c r="M3">
        <v>-10876.748312411579</v>
      </c>
      <c r="N3">
        <v>-10324.748312411579</v>
      </c>
      <c r="O3">
        <v>0.90909090909090906</v>
      </c>
      <c r="P3">
        <v>-9789.7711931014346</v>
      </c>
      <c r="Q3">
        <v>-9713.4075567377986</v>
      </c>
      <c r="R3">
        <v>-9135.2257385559806</v>
      </c>
      <c r="S3">
        <v>-9953.4075567377986</v>
      </c>
      <c r="T3">
        <v>-9887.9530112832526</v>
      </c>
      <c r="U3">
        <v>-9386.1348294650707</v>
      </c>
    </row>
    <row r="4" spans="1:21" x14ac:dyDescent="0.3">
      <c r="A4">
        <v>2020</v>
      </c>
      <c r="B4">
        <v>2352</v>
      </c>
      <c r="C4">
        <v>2472</v>
      </c>
      <c r="D4">
        <v>4644</v>
      </c>
      <c r="E4">
        <v>2088</v>
      </c>
      <c r="F4">
        <v>2196</v>
      </c>
      <c r="G4">
        <v>4152</v>
      </c>
      <c r="H4">
        <v>12484.748312411579</v>
      </c>
      <c r="I4">
        <v>-10132.748312411579</v>
      </c>
      <c r="J4">
        <v>-10012.748312411579</v>
      </c>
      <c r="K4">
        <v>-7840.7483124115788</v>
      </c>
      <c r="L4">
        <v>-10396.748312411579</v>
      </c>
      <c r="M4">
        <v>-10288.748312411579</v>
      </c>
      <c r="N4">
        <v>-8332.7483124115788</v>
      </c>
      <c r="O4">
        <v>0.82644628099173545</v>
      </c>
      <c r="P4">
        <v>-8374.1721590178331</v>
      </c>
      <c r="Q4">
        <v>-8274.9986052988243</v>
      </c>
      <c r="R4">
        <v>-6479.9572829847748</v>
      </c>
      <c r="S4">
        <v>-8592.3539771996511</v>
      </c>
      <c r="T4">
        <v>-8503.0977788525433</v>
      </c>
      <c r="U4">
        <v>-6886.5688532327094</v>
      </c>
    </row>
    <row r="5" spans="1:21" x14ac:dyDescent="0.3">
      <c r="A5">
        <v>2021</v>
      </c>
      <c r="B5">
        <v>3180</v>
      </c>
      <c r="C5">
        <v>3516</v>
      </c>
      <c r="D5">
        <v>9036</v>
      </c>
      <c r="E5">
        <v>2844</v>
      </c>
      <c r="F5">
        <v>3156</v>
      </c>
      <c r="G5">
        <v>8112</v>
      </c>
      <c r="H5">
        <v>12484.748312411579</v>
      </c>
      <c r="I5">
        <v>-9304.7483124115788</v>
      </c>
      <c r="J5">
        <v>-8968.7483124115788</v>
      </c>
      <c r="K5">
        <v>-3448.7483124115788</v>
      </c>
      <c r="L5">
        <v>-9640.7483124115788</v>
      </c>
      <c r="M5">
        <v>-9328.7483124115788</v>
      </c>
      <c r="N5">
        <v>-4372.7483124115788</v>
      </c>
      <c r="O5">
        <v>0.75131480090157754</v>
      </c>
      <c r="P5">
        <v>-6990.7951257787945</v>
      </c>
      <c r="Q5">
        <v>-6738.3533526758647</v>
      </c>
      <c r="R5">
        <v>-2591.0956516991569</v>
      </c>
      <c r="S5">
        <v>-7243.2368988817252</v>
      </c>
      <c r="T5">
        <v>-7008.8266810004325</v>
      </c>
      <c r="U5">
        <v>-3285.3105277322147</v>
      </c>
    </row>
    <row r="6" spans="1:21" x14ac:dyDescent="0.3">
      <c r="A6">
        <v>2022</v>
      </c>
      <c r="B6">
        <v>4344</v>
      </c>
      <c r="C6">
        <v>4956</v>
      </c>
      <c r="D6">
        <v>17532</v>
      </c>
      <c r="E6">
        <v>3876</v>
      </c>
      <c r="F6">
        <v>4440</v>
      </c>
      <c r="G6">
        <v>15768</v>
      </c>
      <c r="H6">
        <v>12484.748312411579</v>
      </c>
      <c r="I6">
        <v>-8140.7483124115788</v>
      </c>
      <c r="J6">
        <v>-7528.7483124115788</v>
      </c>
      <c r="K6">
        <v>5047.2516875884212</v>
      </c>
      <c r="L6">
        <v>-8608.7483124115788</v>
      </c>
      <c r="M6">
        <v>-8044.7483124115788</v>
      </c>
      <c r="N6">
        <v>3283.2516875884212</v>
      </c>
      <c r="O6">
        <v>0.68301345536507052</v>
      </c>
      <c r="P6">
        <v>-5560.2406341175993</v>
      </c>
      <c r="Q6">
        <v>-5142.2363994341758</v>
      </c>
      <c r="R6">
        <v>3447.3408152369511</v>
      </c>
      <c r="S6">
        <v>-5879.8909312284522</v>
      </c>
      <c r="T6">
        <v>-5494.671342402552</v>
      </c>
      <c r="U6">
        <v>2242.5050799729665</v>
      </c>
    </row>
    <row r="7" spans="1:21" x14ac:dyDescent="0.3">
      <c r="A7">
        <v>2023</v>
      </c>
      <c r="B7">
        <v>5928</v>
      </c>
      <c r="C7">
        <v>6996</v>
      </c>
      <c r="D7">
        <v>33828</v>
      </c>
      <c r="E7">
        <v>5328</v>
      </c>
      <c r="F7">
        <v>6276</v>
      </c>
      <c r="G7">
        <v>30420</v>
      </c>
      <c r="H7">
        <v>12484.748312411579</v>
      </c>
      <c r="I7">
        <v>-6556.7483124115788</v>
      </c>
      <c r="J7">
        <v>-5488.7483124115788</v>
      </c>
      <c r="K7">
        <v>21343.251687588421</v>
      </c>
      <c r="L7">
        <v>-7156.7483124115788</v>
      </c>
      <c r="M7">
        <v>-6208.7483124115788</v>
      </c>
      <c r="N7">
        <v>17935.251687588421</v>
      </c>
      <c r="O7">
        <v>0.62092132305915493</v>
      </c>
      <c r="P7">
        <v>-4071.2248371084788</v>
      </c>
      <c r="Q7">
        <v>-3408.0808640813016</v>
      </c>
      <c r="R7">
        <v>13252.480076241944</v>
      </c>
      <c r="S7">
        <v>-4443.7776309439714</v>
      </c>
      <c r="T7">
        <v>-3855.1442166838929</v>
      </c>
      <c r="U7">
        <v>11136.380207256343</v>
      </c>
    </row>
    <row r="8" spans="1:21" x14ac:dyDescent="0.3">
      <c r="A8">
        <v>2024</v>
      </c>
      <c r="B8">
        <v>8112</v>
      </c>
      <c r="C8">
        <v>9912</v>
      </c>
      <c r="D8">
        <v>63732</v>
      </c>
      <c r="E8">
        <v>7260</v>
      </c>
      <c r="F8">
        <v>8916</v>
      </c>
      <c r="G8">
        <v>57336</v>
      </c>
      <c r="H8">
        <v>12484.748312411579</v>
      </c>
      <c r="I8">
        <v>-4372.7483124115788</v>
      </c>
      <c r="J8">
        <v>-2572.7483124115788</v>
      </c>
      <c r="K8">
        <v>51247.251687588418</v>
      </c>
      <c r="L8">
        <v>-5224.7483124115788</v>
      </c>
      <c r="M8">
        <v>-3568.7483124115788</v>
      </c>
      <c r="N8">
        <v>44851.251687588418</v>
      </c>
      <c r="O8">
        <v>0.56447393005377722</v>
      </c>
      <c r="P8">
        <v>-2468.3024250429858</v>
      </c>
      <c r="Q8">
        <v>-1452.249350946187</v>
      </c>
      <c r="R8">
        <v>28927.737564548101</v>
      </c>
      <c r="S8">
        <v>-2949.234213448804</v>
      </c>
      <c r="T8">
        <v>-2014.4653852797489</v>
      </c>
      <c r="U8">
        <v>25317.362307924141</v>
      </c>
    </row>
    <row r="9" spans="1:21" x14ac:dyDescent="0.3">
      <c r="A9">
        <v>2025</v>
      </c>
      <c r="B9">
        <v>11088</v>
      </c>
      <c r="C9">
        <v>14016</v>
      </c>
      <c r="D9">
        <v>114540</v>
      </c>
      <c r="E9">
        <v>9960</v>
      </c>
      <c r="F9">
        <v>12576</v>
      </c>
      <c r="G9">
        <v>103068</v>
      </c>
      <c r="H9">
        <v>12484.748312411579</v>
      </c>
      <c r="I9">
        <v>-1396.7483124115788</v>
      </c>
      <c r="J9">
        <v>1531.2516875884212</v>
      </c>
      <c r="K9">
        <v>102055.25168758842</v>
      </c>
      <c r="L9">
        <v>-2524.7483124115788</v>
      </c>
      <c r="M9">
        <v>91.251687588421191</v>
      </c>
      <c r="N9">
        <v>90583.251687588418</v>
      </c>
      <c r="O9">
        <v>0.51315811823070645</v>
      </c>
      <c r="P9">
        <v>-716.75273563904068</v>
      </c>
      <c r="Q9">
        <v>785.77423454046777</v>
      </c>
      <c r="R9">
        <v>52370.480911564002</v>
      </c>
      <c r="S9">
        <v>-1295.5950930032775</v>
      </c>
      <c r="T9">
        <v>46.826544288250531</v>
      </c>
      <c r="U9">
        <v>46483.530979221337</v>
      </c>
    </row>
    <row r="10" spans="1:21" x14ac:dyDescent="0.3">
      <c r="A10">
        <v>2026</v>
      </c>
      <c r="B10">
        <v>15144</v>
      </c>
      <c r="C10">
        <v>19776</v>
      </c>
      <c r="D10">
        <v>188232</v>
      </c>
      <c r="E10">
        <v>13608</v>
      </c>
      <c r="F10">
        <v>17760</v>
      </c>
      <c r="G10">
        <v>169380</v>
      </c>
      <c r="H10">
        <v>12484.748312411579</v>
      </c>
      <c r="I10">
        <v>2659.2516875884212</v>
      </c>
      <c r="J10">
        <v>7291.2516875884212</v>
      </c>
      <c r="K10">
        <v>175747.25168758843</v>
      </c>
      <c r="L10">
        <v>1123.2516875884212</v>
      </c>
      <c r="M10">
        <v>5275.2516875884212</v>
      </c>
      <c r="N10">
        <v>156895.25168758843</v>
      </c>
      <c r="O10">
        <v>0.46650738020973315</v>
      </c>
      <c r="P10">
        <v>1240.5605380951861</v>
      </c>
      <c r="Q10">
        <v>3401.4227232266699</v>
      </c>
      <c r="R10">
        <v>81987.389963837486</v>
      </c>
      <c r="S10">
        <v>524.00520209303602</v>
      </c>
      <c r="T10">
        <v>2460.9438447238481</v>
      </c>
      <c r="U10">
        <v>73192.792832123596</v>
      </c>
    </row>
    <row r="11" spans="1:21" x14ac:dyDescent="0.3">
      <c r="A11">
        <v>2027</v>
      </c>
      <c r="B11">
        <v>20616</v>
      </c>
      <c r="C11">
        <v>27744</v>
      </c>
      <c r="D11">
        <v>266976</v>
      </c>
      <c r="E11">
        <v>18528</v>
      </c>
      <c r="F11">
        <v>24936</v>
      </c>
      <c r="G11">
        <v>240264</v>
      </c>
      <c r="H11">
        <v>12484.748312411579</v>
      </c>
      <c r="I11">
        <v>8131.2516875884212</v>
      </c>
      <c r="J11">
        <v>15259.251687588421</v>
      </c>
      <c r="K11">
        <v>254491.25168758843</v>
      </c>
      <c r="L11">
        <v>6043.2516875884212</v>
      </c>
      <c r="M11">
        <v>12451.251687588421</v>
      </c>
      <c r="N11">
        <v>227779.25168758843</v>
      </c>
      <c r="O11">
        <v>0.42409761837248466</v>
      </c>
      <c r="P11">
        <v>3448.4444750934963</v>
      </c>
      <c r="Q11">
        <v>6471.4122988525669</v>
      </c>
      <c r="R11">
        <v>107929.13373733882</v>
      </c>
      <c r="S11">
        <v>2562.9286479317479</v>
      </c>
      <c r="T11">
        <v>5280.5461864626295</v>
      </c>
      <c r="U11">
        <v>96600.638155373017</v>
      </c>
    </row>
    <row r="12" spans="1:21" x14ac:dyDescent="0.3">
      <c r="A12">
        <v>2028</v>
      </c>
      <c r="B12">
        <v>27960</v>
      </c>
      <c r="C12">
        <v>38580</v>
      </c>
      <c r="D12">
        <v>314256</v>
      </c>
      <c r="E12">
        <v>25128</v>
      </c>
      <c r="F12">
        <v>34704</v>
      </c>
      <c r="G12">
        <v>282816</v>
      </c>
      <c r="H12">
        <v>12484.748312411579</v>
      </c>
      <c r="I12">
        <v>15475.251687588421</v>
      </c>
      <c r="J12">
        <v>26095.251687588421</v>
      </c>
      <c r="K12">
        <v>301771.2516875884</v>
      </c>
      <c r="L12">
        <v>12643.251687588421</v>
      </c>
      <c r="M12">
        <v>22219.251687588421</v>
      </c>
      <c r="N12">
        <v>270331.2516875884</v>
      </c>
      <c r="O12">
        <v>0.38554328942953148</v>
      </c>
      <c r="P12">
        <v>5966.3794403827478</v>
      </c>
      <c r="Q12">
        <v>10060.849174124372</v>
      </c>
      <c r="R12">
        <v>116345.88103089988</v>
      </c>
      <c r="S12">
        <v>4874.5208447183149</v>
      </c>
      <c r="T12">
        <v>8566.4833842955086</v>
      </c>
      <c r="U12">
        <v>104224.40001123541</v>
      </c>
    </row>
    <row r="13" spans="1:21" x14ac:dyDescent="0.3">
      <c r="A13">
        <v>2029</v>
      </c>
      <c r="B13">
        <v>37608</v>
      </c>
      <c r="C13">
        <v>53172</v>
      </c>
      <c r="D13">
        <v>324396</v>
      </c>
      <c r="E13">
        <v>33816</v>
      </c>
      <c r="F13">
        <v>47820</v>
      </c>
      <c r="G13">
        <v>291948</v>
      </c>
      <c r="H13">
        <v>12484.748312411579</v>
      </c>
      <c r="I13">
        <v>25123.251687588421</v>
      </c>
      <c r="J13">
        <v>40687.251687588418</v>
      </c>
      <c r="K13">
        <v>311911.2516875884</v>
      </c>
      <c r="L13">
        <v>21331.251687588421</v>
      </c>
      <c r="M13">
        <v>35335.251687588418</v>
      </c>
      <c r="N13">
        <v>279463.2516875884</v>
      </c>
      <c r="O13">
        <v>0.3504938994813922</v>
      </c>
      <c r="P13">
        <v>8805.5464516353331</v>
      </c>
      <c r="Q13">
        <v>14260.633503163721</v>
      </c>
      <c r="R13">
        <v>109322.99089610483</v>
      </c>
      <c r="S13">
        <v>7476.4735848018936</v>
      </c>
      <c r="T13">
        <v>12384.790153139309</v>
      </c>
      <c r="U13">
        <v>97950.164845732623</v>
      </c>
    </row>
    <row r="14" spans="1:21" x14ac:dyDescent="0.3">
      <c r="A14">
        <v>2030</v>
      </c>
      <c r="B14">
        <v>50232</v>
      </c>
      <c r="C14">
        <v>72216</v>
      </c>
      <c r="D14">
        <v>324852</v>
      </c>
      <c r="E14">
        <v>45192</v>
      </c>
      <c r="F14">
        <v>64980</v>
      </c>
      <c r="G14">
        <v>292332</v>
      </c>
      <c r="H14">
        <v>12484.748312411579</v>
      </c>
      <c r="I14">
        <v>37747.251687588418</v>
      </c>
      <c r="J14">
        <v>59731.251687588418</v>
      </c>
      <c r="K14">
        <v>312367.2516875884</v>
      </c>
      <c r="L14">
        <v>32707.251687588421</v>
      </c>
      <c r="M14">
        <v>52495.251687588418</v>
      </c>
      <c r="N14">
        <v>279847.2516875884</v>
      </c>
      <c r="O14">
        <v>0.31863081771035656</v>
      </c>
      <c r="P14">
        <v>12027.437671534934</v>
      </c>
      <c r="Q14">
        <v>19032.217568079413</v>
      </c>
      <c r="R14">
        <v>99529.832831153049</v>
      </c>
      <c r="S14">
        <v>10421.538350274739</v>
      </c>
      <c r="T14">
        <v>16726.604971127272</v>
      </c>
      <c r="U14">
        <v>89167.958639212258</v>
      </c>
    </row>
    <row r="15" spans="1:21" x14ac:dyDescent="0.3">
      <c r="A15">
        <v>2031</v>
      </c>
      <c r="B15">
        <v>66312</v>
      </c>
      <c r="C15">
        <v>96336</v>
      </c>
      <c r="D15">
        <v>324936</v>
      </c>
      <c r="E15">
        <v>59676</v>
      </c>
      <c r="F15">
        <v>86676</v>
      </c>
      <c r="G15">
        <v>292416</v>
      </c>
      <c r="H15">
        <v>12484.748312411579</v>
      </c>
      <c r="I15">
        <v>53827.251687588418</v>
      </c>
      <c r="J15">
        <v>83851.251687588418</v>
      </c>
      <c r="K15">
        <v>312451.2516875884</v>
      </c>
      <c r="L15">
        <v>47191.251687588418</v>
      </c>
      <c r="M15">
        <v>74191.251687588418</v>
      </c>
      <c r="N15">
        <v>279931.2516875884</v>
      </c>
      <c r="O15">
        <v>0.28966437973668779</v>
      </c>
      <c r="P15">
        <v>15591.837473015879</v>
      </c>
      <c r="Q15">
        <v>24288.720810230196</v>
      </c>
      <c r="R15">
        <v>90505.998018037018</v>
      </c>
      <c r="S15">
        <v>13669.62464908322</v>
      </c>
      <c r="T15">
        <v>21490.56290197379</v>
      </c>
      <c r="U15">
        <v>81086.112388999929</v>
      </c>
    </row>
    <row r="16" spans="1:21" x14ac:dyDescent="0.3">
      <c r="A16">
        <v>2032</v>
      </c>
      <c r="B16">
        <v>86304</v>
      </c>
      <c r="C16">
        <v>125364</v>
      </c>
      <c r="D16">
        <v>324972</v>
      </c>
      <c r="E16">
        <v>77640</v>
      </c>
      <c r="F16">
        <v>112788</v>
      </c>
      <c r="G16">
        <v>292440</v>
      </c>
      <c r="H16">
        <v>12484.748312411579</v>
      </c>
      <c r="I16">
        <v>73819.251687588418</v>
      </c>
      <c r="J16">
        <v>112879.25168758842</v>
      </c>
      <c r="K16">
        <v>312487.2516875884</v>
      </c>
      <c r="L16">
        <v>65155.251687588418</v>
      </c>
      <c r="M16">
        <v>100303.25168758842</v>
      </c>
      <c r="N16">
        <v>279955.2516875884</v>
      </c>
      <c r="O16">
        <v>0.26333125430607973</v>
      </c>
      <c r="P16">
        <v>19438.916138828852</v>
      </c>
      <c r="Q16">
        <v>29724.634932024324</v>
      </c>
      <c r="R16">
        <v>82287.65994155228</v>
      </c>
      <c r="S16">
        <v>17157.414151520978</v>
      </c>
      <c r="T16">
        <v>26412.981077871067</v>
      </c>
      <c r="U16">
        <v>73720.967576466894</v>
      </c>
    </row>
    <row r="17" spans="1:21" x14ac:dyDescent="0.3">
      <c r="A17">
        <v>2033</v>
      </c>
      <c r="B17">
        <v>110340</v>
      </c>
      <c r="C17">
        <v>158388</v>
      </c>
      <c r="D17">
        <v>324996</v>
      </c>
      <c r="E17">
        <v>99276</v>
      </c>
      <c r="F17">
        <v>142548</v>
      </c>
      <c r="G17">
        <v>292464</v>
      </c>
      <c r="H17">
        <v>12484.748312411579</v>
      </c>
      <c r="I17">
        <v>97855.251687588418</v>
      </c>
      <c r="J17">
        <v>145903.25168758843</v>
      </c>
      <c r="K17">
        <v>312511.2516875884</v>
      </c>
      <c r="L17">
        <v>86791.251687588418</v>
      </c>
      <c r="M17">
        <v>130063.25168758842</v>
      </c>
      <c r="N17">
        <v>279979.2516875884</v>
      </c>
      <c r="O17">
        <v>0.23939204936916339</v>
      </c>
      <c r="P17">
        <v>23425.769243027076</v>
      </c>
      <c r="Q17">
        <v>34928.078431116643</v>
      </c>
      <c r="R17">
        <v>74812.708992414206</v>
      </c>
      <c r="S17">
        <v>20777.135608806653</v>
      </c>
      <c r="T17">
        <v>31136.10836910909</v>
      </c>
      <c r="U17">
        <v>67024.806842336591</v>
      </c>
    </row>
    <row r="18" spans="1:21" x14ac:dyDescent="0.3">
      <c r="A18">
        <v>2034</v>
      </c>
      <c r="B18">
        <v>137988</v>
      </c>
      <c r="C18">
        <v>193248</v>
      </c>
      <c r="D18">
        <v>325008</v>
      </c>
      <c r="E18">
        <v>124164</v>
      </c>
      <c r="F18">
        <v>173916</v>
      </c>
      <c r="G18">
        <v>292476</v>
      </c>
      <c r="H18">
        <v>12484.748312411579</v>
      </c>
      <c r="I18">
        <v>125503.25168758842</v>
      </c>
      <c r="J18">
        <v>180763.25168758843</v>
      </c>
      <c r="K18">
        <v>312523.2516875884</v>
      </c>
      <c r="L18">
        <v>111679.25168758842</v>
      </c>
      <c r="M18">
        <v>161431.25168758843</v>
      </c>
      <c r="N18">
        <v>279991.2516875884</v>
      </c>
      <c r="O18">
        <v>0.21762913579014853</v>
      </c>
      <c r="P18">
        <v>27313.164203623368</v>
      </c>
      <c r="Q18">
        <v>39339.350247386981</v>
      </c>
      <c r="R18">
        <v>68014.165179096948</v>
      </c>
      <c r="S18">
        <v>24304.659030460356</v>
      </c>
      <c r="T18">
        <v>35132.143794291827</v>
      </c>
      <c r="U18">
        <v>60934.254133571834</v>
      </c>
    </row>
    <row r="19" spans="1:21" x14ac:dyDescent="0.3">
      <c r="A19">
        <v>2035</v>
      </c>
      <c r="B19">
        <v>168072</v>
      </c>
      <c r="C19">
        <v>226848</v>
      </c>
      <c r="D19">
        <v>325020</v>
      </c>
      <c r="E19">
        <v>151260</v>
      </c>
      <c r="F19">
        <v>204120</v>
      </c>
      <c r="G19">
        <v>292488</v>
      </c>
      <c r="H19">
        <v>12484.748312411579</v>
      </c>
      <c r="I19">
        <v>155587.25168758843</v>
      </c>
      <c r="J19">
        <v>214363.25168758843</v>
      </c>
      <c r="K19">
        <v>312535.2516875884</v>
      </c>
      <c r="L19">
        <v>138775.25168758843</v>
      </c>
      <c r="M19">
        <v>191635.25168758843</v>
      </c>
      <c r="N19">
        <v>280003.2516875884</v>
      </c>
      <c r="O19">
        <v>0.19784466890013502</v>
      </c>
      <c r="P19">
        <v>30782.108295212907</v>
      </c>
      <c r="Q19">
        <v>42410.626554487244</v>
      </c>
      <c r="R19">
        <v>61833.433389751292</v>
      </c>
      <c r="S19">
        <v>27455.943721663836</v>
      </c>
      <c r="T19">
        <v>37914.012919724977</v>
      </c>
      <c r="U19">
        <v>55397.1506210921</v>
      </c>
    </row>
    <row r="20" spans="1:21" x14ac:dyDescent="0.3">
      <c r="A20">
        <v>2036</v>
      </c>
      <c r="B20">
        <v>198828</v>
      </c>
      <c r="C20">
        <v>256224</v>
      </c>
      <c r="D20">
        <v>325020</v>
      </c>
      <c r="E20">
        <v>178932</v>
      </c>
      <c r="F20">
        <v>230568</v>
      </c>
      <c r="G20">
        <v>292488</v>
      </c>
      <c r="H20">
        <v>12484.748312411579</v>
      </c>
      <c r="I20">
        <v>186343.25168758843</v>
      </c>
      <c r="J20">
        <v>243739.25168758843</v>
      </c>
      <c r="K20">
        <v>312535.2516875884</v>
      </c>
      <c r="L20">
        <v>166447.25168758843</v>
      </c>
      <c r="M20">
        <v>218083.25168758843</v>
      </c>
      <c r="N20">
        <v>280003.2516875884</v>
      </c>
      <c r="O20">
        <v>0.17985878990921364</v>
      </c>
      <c r="P20">
        <v>33515.471756277686</v>
      </c>
      <c r="Q20">
        <v>43838.646861906913</v>
      </c>
      <c r="R20">
        <v>56212.212172501168</v>
      </c>
      <c r="S20">
        <v>29937.001272243975</v>
      </c>
      <c r="T20">
        <v>39224.189747996126</v>
      </c>
      <c r="U20">
        <v>50361.046019174632</v>
      </c>
    </row>
    <row r="21" spans="1:21" x14ac:dyDescent="0.3">
      <c r="A21">
        <v>2037</v>
      </c>
      <c r="B21">
        <v>228084</v>
      </c>
      <c r="C21">
        <v>279480</v>
      </c>
      <c r="D21">
        <v>325020</v>
      </c>
      <c r="E21">
        <v>205260</v>
      </c>
      <c r="F21">
        <v>251532</v>
      </c>
      <c r="G21">
        <v>292488</v>
      </c>
      <c r="H21">
        <v>12484.748312411579</v>
      </c>
      <c r="I21">
        <v>215599.25168758843</v>
      </c>
      <c r="J21">
        <v>266995.2516875884</v>
      </c>
      <c r="K21">
        <v>312535.2516875884</v>
      </c>
      <c r="L21">
        <v>192775.25168758843</v>
      </c>
      <c r="M21">
        <v>239047.25168758843</v>
      </c>
      <c r="N21">
        <v>280003.2516875884</v>
      </c>
      <c r="O21">
        <v>0.16350799082655781</v>
      </c>
      <c r="P21">
        <v>35252.20046714694</v>
      </c>
      <c r="Q21">
        <v>43655.857163668697</v>
      </c>
      <c r="R21">
        <v>51102.011065910141</v>
      </c>
      <c r="S21">
        <v>31520.294084521582</v>
      </c>
      <c r="T21">
        <v>39086.135836048066</v>
      </c>
      <c r="U21">
        <v>45782.769108340566</v>
      </c>
    </row>
    <row r="22" spans="1:21" x14ac:dyDescent="0.3">
      <c r="A22">
        <v>2038</v>
      </c>
      <c r="B22">
        <v>253872</v>
      </c>
      <c r="C22">
        <v>296280</v>
      </c>
      <c r="D22">
        <v>325020</v>
      </c>
      <c r="E22">
        <v>228480</v>
      </c>
      <c r="F22">
        <v>266628</v>
      </c>
      <c r="G22">
        <v>292488</v>
      </c>
      <c r="H22">
        <v>12484.748312411579</v>
      </c>
      <c r="I22">
        <v>241387.25168758843</v>
      </c>
      <c r="J22">
        <v>283795.2516875884</v>
      </c>
      <c r="K22">
        <v>312535.2516875884</v>
      </c>
      <c r="L22">
        <v>215995.25168758843</v>
      </c>
      <c r="M22">
        <v>254143.25168758843</v>
      </c>
      <c r="N22">
        <v>280003.2516875884</v>
      </c>
      <c r="O22">
        <v>0.14864362802414349</v>
      </c>
      <c r="P22">
        <v>35880.676849620198</v>
      </c>
      <c r="Q22">
        <v>42184.355826868072</v>
      </c>
      <c r="R22">
        <v>46456.373696281953</v>
      </c>
      <c r="S22">
        <v>32106.317846831145</v>
      </c>
      <c r="T22">
        <v>37776.774968696176</v>
      </c>
      <c r="U22">
        <v>41620.699189400519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sqref="A1:U22"/>
    </sheetView>
  </sheetViews>
  <sheetFormatPr defaultRowHeight="15" x14ac:dyDescent="0.25"/>
  <sheetData>
    <row r="1" spans="1:21" x14ac:dyDescent="0.3">
      <c r="A1" t="s">
        <v>24</v>
      </c>
      <c r="B1" t="s">
        <v>28</v>
      </c>
      <c r="C1" t="s">
        <v>26</v>
      </c>
      <c r="D1" t="s">
        <v>29</v>
      </c>
      <c r="E1" t="s">
        <v>44</v>
      </c>
      <c r="F1" t="s">
        <v>42</v>
      </c>
      <c r="G1" t="s">
        <v>45</v>
      </c>
      <c r="H1" t="s">
        <v>30</v>
      </c>
      <c r="I1" t="s">
        <v>31</v>
      </c>
      <c r="J1" t="s">
        <v>32</v>
      </c>
      <c r="K1" t="s">
        <v>33</v>
      </c>
      <c r="L1" t="s">
        <v>46</v>
      </c>
      <c r="M1" t="s">
        <v>47</v>
      </c>
      <c r="N1" t="s">
        <v>48</v>
      </c>
      <c r="O1" t="s">
        <v>34</v>
      </c>
      <c r="P1" t="s">
        <v>35</v>
      </c>
      <c r="Q1" t="s">
        <v>36</v>
      </c>
      <c r="R1" t="s">
        <v>37</v>
      </c>
      <c r="S1" t="s">
        <v>49</v>
      </c>
      <c r="T1" t="s">
        <v>50</v>
      </c>
      <c r="U1" t="s">
        <v>51</v>
      </c>
    </row>
    <row r="2" spans="1:21" x14ac:dyDescent="0.3">
      <c r="A2">
        <v>2018</v>
      </c>
      <c r="B2">
        <v>1284</v>
      </c>
      <c r="C2">
        <v>1284</v>
      </c>
      <c r="D2">
        <v>1284</v>
      </c>
      <c r="E2">
        <v>1140</v>
      </c>
      <c r="F2">
        <v>1140</v>
      </c>
      <c r="G2">
        <v>1140</v>
      </c>
      <c r="H2">
        <v>8532.4157164674089</v>
      </c>
      <c r="I2">
        <v>-7248.4157164674089</v>
      </c>
      <c r="J2">
        <v>-7248.4157164674089</v>
      </c>
      <c r="K2">
        <v>-7248.4157164674089</v>
      </c>
      <c r="L2">
        <v>-7392.4157164674089</v>
      </c>
      <c r="M2">
        <v>-7392.4157164674089</v>
      </c>
      <c r="N2">
        <v>-7392.4157164674089</v>
      </c>
      <c r="O2">
        <v>1</v>
      </c>
      <c r="P2">
        <v>-7248.4157164674089</v>
      </c>
      <c r="Q2">
        <v>-7248.4157164674089</v>
      </c>
      <c r="R2">
        <v>-7248.4157164674089</v>
      </c>
      <c r="S2">
        <v>-7392.4157164674089</v>
      </c>
      <c r="T2">
        <v>-7392.4157164674089</v>
      </c>
      <c r="U2">
        <v>-7392.4157164674089</v>
      </c>
    </row>
    <row r="3" spans="1:21" x14ac:dyDescent="0.3">
      <c r="A3">
        <v>2019</v>
      </c>
      <c r="B3">
        <v>1716</v>
      </c>
      <c r="C3">
        <v>1800</v>
      </c>
      <c r="D3">
        <v>2436</v>
      </c>
      <c r="E3">
        <v>1536</v>
      </c>
      <c r="F3">
        <v>1608</v>
      </c>
      <c r="G3">
        <v>2160</v>
      </c>
      <c r="H3">
        <v>8532.4157164674089</v>
      </c>
      <c r="I3">
        <v>-6816.4157164674089</v>
      </c>
      <c r="J3">
        <v>-6732.4157164674089</v>
      </c>
      <c r="K3">
        <v>-6096.4157164674089</v>
      </c>
      <c r="L3">
        <v>-6996.4157164674089</v>
      </c>
      <c r="M3">
        <v>-6924.4157164674089</v>
      </c>
      <c r="N3">
        <v>-6372.4157164674089</v>
      </c>
      <c r="O3">
        <v>0.90909090909090906</v>
      </c>
      <c r="P3">
        <v>-6196.7415604249172</v>
      </c>
      <c r="Q3">
        <v>-6120.3779240612803</v>
      </c>
      <c r="R3">
        <v>-5542.1961058794623</v>
      </c>
      <c r="S3">
        <v>-6360.3779240612803</v>
      </c>
      <c r="T3">
        <v>-6294.9233786067352</v>
      </c>
      <c r="U3">
        <v>-5793.1051967885533</v>
      </c>
    </row>
    <row r="4" spans="1:21" x14ac:dyDescent="0.3">
      <c r="A4">
        <v>2020</v>
      </c>
      <c r="B4">
        <v>2352</v>
      </c>
      <c r="C4">
        <v>2472</v>
      </c>
      <c r="D4">
        <v>4644</v>
      </c>
      <c r="E4">
        <v>2088</v>
      </c>
      <c r="F4">
        <v>2196</v>
      </c>
      <c r="G4">
        <v>4152</v>
      </c>
      <c r="H4">
        <v>8532.4157164674089</v>
      </c>
      <c r="I4">
        <v>-6180.4157164674089</v>
      </c>
      <c r="J4">
        <v>-6060.4157164674089</v>
      </c>
      <c r="K4">
        <v>-3888.4157164674089</v>
      </c>
      <c r="L4">
        <v>-6444.4157164674089</v>
      </c>
      <c r="M4">
        <v>-6336.4157164674089</v>
      </c>
      <c r="N4">
        <v>-4380.4157164674089</v>
      </c>
      <c r="O4">
        <v>0.82644628099173545</v>
      </c>
      <c r="P4">
        <v>-5107.7815838573624</v>
      </c>
      <c r="Q4">
        <v>-5008.6080301383536</v>
      </c>
      <c r="R4">
        <v>-3213.5667078243046</v>
      </c>
      <c r="S4">
        <v>-5325.9634020391804</v>
      </c>
      <c r="T4">
        <v>-5236.7072036920727</v>
      </c>
      <c r="U4">
        <v>-3620.1782780722383</v>
      </c>
    </row>
    <row r="5" spans="1:21" x14ac:dyDescent="0.3">
      <c r="A5">
        <v>2021</v>
      </c>
      <c r="B5">
        <v>3180</v>
      </c>
      <c r="C5">
        <v>3516</v>
      </c>
      <c r="D5">
        <v>9036</v>
      </c>
      <c r="E5">
        <v>2844</v>
      </c>
      <c r="F5">
        <v>3156</v>
      </c>
      <c r="G5">
        <v>8112</v>
      </c>
      <c r="H5">
        <v>8532.4157164674089</v>
      </c>
      <c r="I5">
        <v>-5352.4157164674089</v>
      </c>
      <c r="J5">
        <v>-5016.4157164674089</v>
      </c>
      <c r="K5">
        <v>503.58428353259114</v>
      </c>
      <c r="L5">
        <v>-5688.4157164674089</v>
      </c>
      <c r="M5">
        <v>-5376.4157164674089</v>
      </c>
      <c r="N5">
        <v>-420.41571646740886</v>
      </c>
      <c r="O5">
        <v>0.75131480090157754</v>
      </c>
      <c r="P5">
        <v>-4021.3491483601856</v>
      </c>
      <c r="Q5">
        <v>-3768.9073752572558</v>
      </c>
      <c r="R5">
        <v>378.35032571945231</v>
      </c>
      <c r="S5">
        <v>-4273.7909214631154</v>
      </c>
      <c r="T5">
        <v>-4039.3807035818236</v>
      </c>
      <c r="U5">
        <v>-315.86455031360538</v>
      </c>
    </row>
    <row r="6" spans="1:21" x14ac:dyDescent="0.3">
      <c r="A6">
        <v>2022</v>
      </c>
      <c r="B6">
        <v>4344</v>
      </c>
      <c r="C6">
        <v>4956</v>
      </c>
      <c r="D6">
        <v>17532</v>
      </c>
      <c r="E6">
        <v>3876</v>
      </c>
      <c r="F6">
        <v>4440</v>
      </c>
      <c r="G6">
        <v>15768</v>
      </c>
      <c r="H6">
        <v>8532.4157164674089</v>
      </c>
      <c r="I6">
        <v>-4188.4157164674089</v>
      </c>
      <c r="J6">
        <v>-3576.4157164674089</v>
      </c>
      <c r="K6">
        <v>8999.5842835325911</v>
      </c>
      <c r="L6">
        <v>-4656.4157164674089</v>
      </c>
      <c r="M6">
        <v>-4092.4157164674089</v>
      </c>
      <c r="N6">
        <v>7235.5842835325911</v>
      </c>
      <c r="O6">
        <v>0.68301345536507052</v>
      </c>
      <c r="P6">
        <v>-2860.7442910097725</v>
      </c>
      <c r="Q6">
        <v>-2442.7400563263491</v>
      </c>
      <c r="R6">
        <v>6146.8371583447779</v>
      </c>
      <c r="S6">
        <v>-3180.3945881206255</v>
      </c>
      <c r="T6">
        <v>-2795.1749992947257</v>
      </c>
      <c r="U6">
        <v>4942.0014230807928</v>
      </c>
    </row>
    <row r="7" spans="1:21" x14ac:dyDescent="0.3">
      <c r="A7">
        <v>2023</v>
      </c>
      <c r="B7">
        <v>5928</v>
      </c>
      <c r="C7">
        <v>6996</v>
      </c>
      <c r="D7">
        <v>33828</v>
      </c>
      <c r="E7">
        <v>5328</v>
      </c>
      <c r="F7">
        <v>6276</v>
      </c>
      <c r="G7">
        <v>30420</v>
      </c>
      <c r="H7">
        <v>8532.4157164674089</v>
      </c>
      <c r="I7">
        <v>-2604.4157164674089</v>
      </c>
      <c r="J7">
        <v>-1536.4157164674089</v>
      </c>
      <c r="K7">
        <v>25295.584283532589</v>
      </c>
      <c r="L7">
        <v>-3204.4157164674089</v>
      </c>
      <c r="M7">
        <v>-2256.4157164674089</v>
      </c>
      <c r="N7">
        <v>21887.584283532589</v>
      </c>
      <c r="O7">
        <v>0.62092132305915493</v>
      </c>
      <c r="P7">
        <v>-1617.1372524650005</v>
      </c>
      <c r="Q7">
        <v>-953.99327943782293</v>
      </c>
      <c r="R7">
        <v>15706.567660885421</v>
      </c>
      <c r="S7">
        <v>-1989.6900463004933</v>
      </c>
      <c r="T7">
        <v>-1401.0566320404146</v>
      </c>
      <c r="U7">
        <v>13590.46779189982</v>
      </c>
    </row>
    <row r="8" spans="1:21" x14ac:dyDescent="0.3">
      <c r="A8">
        <v>2024</v>
      </c>
      <c r="B8">
        <v>8112</v>
      </c>
      <c r="C8">
        <v>9912</v>
      </c>
      <c r="D8">
        <v>63732</v>
      </c>
      <c r="E8">
        <v>7260</v>
      </c>
      <c r="F8">
        <v>8916</v>
      </c>
      <c r="G8">
        <v>57336</v>
      </c>
      <c r="H8">
        <v>8532.4157164674089</v>
      </c>
      <c r="I8">
        <v>-420.41571646740886</v>
      </c>
      <c r="J8">
        <v>1379.5842835325911</v>
      </c>
      <c r="K8">
        <v>55199.584283532589</v>
      </c>
      <c r="L8">
        <v>-1272.4157164674089</v>
      </c>
      <c r="M8">
        <v>383.58428353259114</v>
      </c>
      <c r="N8">
        <v>48803.584283532589</v>
      </c>
      <c r="O8">
        <v>0.56447393005377722</v>
      </c>
      <c r="P8">
        <v>-237.31371173073279</v>
      </c>
      <c r="Q8">
        <v>778.73936236606619</v>
      </c>
      <c r="R8">
        <v>31158.726277860354</v>
      </c>
      <c r="S8">
        <v>-718.24550013655096</v>
      </c>
      <c r="T8">
        <v>216.52332803250411</v>
      </c>
      <c r="U8">
        <v>27548.351021236394</v>
      </c>
    </row>
    <row r="9" spans="1:21" x14ac:dyDescent="0.3">
      <c r="A9">
        <v>2025</v>
      </c>
      <c r="B9">
        <v>11088</v>
      </c>
      <c r="C9">
        <v>14016</v>
      </c>
      <c r="D9">
        <v>114540</v>
      </c>
      <c r="E9">
        <v>9960</v>
      </c>
      <c r="F9">
        <v>12576</v>
      </c>
      <c r="G9">
        <v>103068</v>
      </c>
      <c r="H9">
        <v>8532.4157164674089</v>
      </c>
      <c r="I9">
        <v>2555.5842835325911</v>
      </c>
      <c r="J9">
        <v>5483.5842835325911</v>
      </c>
      <c r="K9">
        <v>106007.58428353259</v>
      </c>
      <c r="L9">
        <v>1427.5842835325911</v>
      </c>
      <c r="M9">
        <v>4043.5842835325911</v>
      </c>
      <c r="N9">
        <v>94535.584283532589</v>
      </c>
      <c r="O9">
        <v>0.51315811823070645</v>
      </c>
      <c r="P9">
        <v>1311.4188219175526</v>
      </c>
      <c r="Q9">
        <v>2813.9457920970613</v>
      </c>
      <c r="R9">
        <v>54398.652469120592</v>
      </c>
      <c r="S9">
        <v>732.57646455331576</v>
      </c>
      <c r="T9">
        <v>2074.9981018448439</v>
      </c>
      <c r="U9">
        <v>48511.702536777928</v>
      </c>
    </row>
    <row r="10" spans="1:21" x14ac:dyDescent="0.3">
      <c r="A10">
        <v>2026</v>
      </c>
      <c r="B10">
        <v>15144</v>
      </c>
      <c r="C10">
        <v>19776</v>
      </c>
      <c r="D10">
        <v>188232</v>
      </c>
      <c r="E10">
        <v>13608</v>
      </c>
      <c r="F10">
        <v>17760</v>
      </c>
      <c r="G10">
        <v>169380</v>
      </c>
      <c r="H10">
        <v>8532.4157164674089</v>
      </c>
      <c r="I10">
        <v>6611.5842835325911</v>
      </c>
      <c r="J10">
        <v>11243.584283532591</v>
      </c>
      <c r="K10">
        <v>179699.5842835326</v>
      </c>
      <c r="L10">
        <v>5075.5842835325911</v>
      </c>
      <c r="M10">
        <v>9227.5842835325911</v>
      </c>
      <c r="N10">
        <v>160847.5842835326</v>
      </c>
      <c r="O10">
        <v>0.46650738020973315</v>
      </c>
      <c r="P10">
        <v>3084.3528631466347</v>
      </c>
      <c r="Q10">
        <v>5245.215048278119</v>
      </c>
      <c r="R10">
        <v>83831.182288888929</v>
      </c>
      <c r="S10">
        <v>2367.7975271444843</v>
      </c>
      <c r="T10">
        <v>4304.7361697752967</v>
      </c>
      <c r="U10">
        <v>75036.585157175039</v>
      </c>
    </row>
    <row r="11" spans="1:21" x14ac:dyDescent="0.3">
      <c r="A11">
        <v>2027</v>
      </c>
      <c r="B11">
        <v>20616</v>
      </c>
      <c r="C11">
        <v>27744</v>
      </c>
      <c r="D11">
        <v>266976</v>
      </c>
      <c r="E11">
        <v>18528</v>
      </c>
      <c r="F11">
        <v>24936</v>
      </c>
      <c r="G11">
        <v>240264</v>
      </c>
      <c r="H11">
        <v>8532.4157164674089</v>
      </c>
      <c r="I11">
        <v>12083.584283532591</v>
      </c>
      <c r="J11">
        <v>19211.584283532589</v>
      </c>
      <c r="K11">
        <v>258443.5842835326</v>
      </c>
      <c r="L11">
        <v>9995.5842835325911</v>
      </c>
      <c r="M11">
        <v>16403.584283532589</v>
      </c>
      <c r="N11">
        <v>231731.5842835326</v>
      </c>
      <c r="O11">
        <v>0.42409761837248466</v>
      </c>
      <c r="P11">
        <v>5124.6193160493585</v>
      </c>
      <c r="Q11">
        <v>8147.5871398084282</v>
      </c>
      <c r="R11">
        <v>109605.30857829469</v>
      </c>
      <c r="S11">
        <v>4239.1034888876102</v>
      </c>
      <c r="T11">
        <v>6956.7210274184918</v>
      </c>
      <c r="U11">
        <v>98276.812996328881</v>
      </c>
    </row>
    <row r="12" spans="1:21" x14ac:dyDescent="0.3">
      <c r="A12">
        <v>2028</v>
      </c>
      <c r="B12">
        <v>27960</v>
      </c>
      <c r="C12">
        <v>38580</v>
      </c>
      <c r="D12">
        <v>314256</v>
      </c>
      <c r="E12">
        <v>25128</v>
      </c>
      <c r="F12">
        <v>34704</v>
      </c>
      <c r="G12">
        <v>282816</v>
      </c>
      <c r="H12">
        <v>8532.4157164674089</v>
      </c>
      <c r="I12">
        <v>19427.584283532589</v>
      </c>
      <c r="J12">
        <v>30047.584283532589</v>
      </c>
      <c r="K12">
        <v>305723.58428353257</v>
      </c>
      <c r="L12">
        <v>16595.584283532589</v>
      </c>
      <c r="M12">
        <v>26171.584283532589</v>
      </c>
      <c r="N12">
        <v>274283.58428353257</v>
      </c>
      <c r="O12">
        <v>0.38554328942953148</v>
      </c>
      <c r="P12">
        <v>7490.1747503426222</v>
      </c>
      <c r="Q12">
        <v>11584.644484084247</v>
      </c>
      <c r="R12">
        <v>117869.67634085976</v>
      </c>
      <c r="S12">
        <v>6398.3161546781885</v>
      </c>
      <c r="T12">
        <v>10090.278694255383</v>
      </c>
      <c r="U12">
        <v>105748.19532119529</v>
      </c>
    </row>
    <row r="13" spans="1:21" x14ac:dyDescent="0.3">
      <c r="A13">
        <v>2029</v>
      </c>
      <c r="B13">
        <v>37608</v>
      </c>
      <c r="C13">
        <v>53172</v>
      </c>
      <c r="D13">
        <v>324396</v>
      </c>
      <c r="E13">
        <v>33816</v>
      </c>
      <c r="F13">
        <v>47820</v>
      </c>
      <c r="G13">
        <v>291948</v>
      </c>
      <c r="H13">
        <v>8532.4157164674089</v>
      </c>
      <c r="I13">
        <v>29075.584283532589</v>
      </c>
      <c r="J13">
        <v>44639.584283532589</v>
      </c>
      <c r="K13">
        <v>315863.58428353257</v>
      </c>
      <c r="L13">
        <v>25283.584283532589</v>
      </c>
      <c r="M13">
        <v>39287.584283532589</v>
      </c>
      <c r="N13">
        <v>283415.58428353257</v>
      </c>
      <c r="O13">
        <v>0.3504938994813922</v>
      </c>
      <c r="P13">
        <v>10190.814915235218</v>
      </c>
      <c r="Q13">
        <v>15645.901966763606</v>
      </c>
      <c r="R13">
        <v>110708.25935970472</v>
      </c>
      <c r="S13">
        <v>8861.7420484017784</v>
      </c>
      <c r="T13">
        <v>13770.058616739196</v>
      </c>
      <c r="U13">
        <v>99335.433309332511</v>
      </c>
    </row>
    <row r="14" spans="1:21" x14ac:dyDescent="0.3">
      <c r="A14">
        <v>2030</v>
      </c>
      <c r="B14">
        <v>50232</v>
      </c>
      <c r="C14">
        <v>72216</v>
      </c>
      <c r="D14">
        <v>324852</v>
      </c>
      <c r="E14">
        <v>45192</v>
      </c>
      <c r="F14">
        <v>64980</v>
      </c>
      <c r="G14">
        <v>292332</v>
      </c>
      <c r="H14">
        <v>8532.4157164674089</v>
      </c>
      <c r="I14">
        <v>41699.584283532589</v>
      </c>
      <c r="J14">
        <v>63683.584283532589</v>
      </c>
      <c r="K14">
        <v>316319.58428353257</v>
      </c>
      <c r="L14">
        <v>36659.584283532589</v>
      </c>
      <c r="M14">
        <v>56447.584283532589</v>
      </c>
      <c r="N14">
        <v>283799.58428353257</v>
      </c>
      <c r="O14">
        <v>0.31863081771035656</v>
      </c>
      <c r="P14">
        <v>13286.772638443921</v>
      </c>
      <c r="Q14">
        <v>20291.552534988401</v>
      </c>
      <c r="R14">
        <v>100789.16779806203</v>
      </c>
      <c r="S14">
        <v>11680.873317183725</v>
      </c>
      <c r="T14">
        <v>17985.939938036259</v>
      </c>
      <c r="U14">
        <v>90427.293606121239</v>
      </c>
    </row>
    <row r="15" spans="1:21" x14ac:dyDescent="0.3">
      <c r="A15">
        <v>2031</v>
      </c>
      <c r="B15">
        <v>66312</v>
      </c>
      <c r="C15">
        <v>96336</v>
      </c>
      <c r="D15">
        <v>324936</v>
      </c>
      <c r="E15">
        <v>59676</v>
      </c>
      <c r="F15">
        <v>86676</v>
      </c>
      <c r="G15">
        <v>292416</v>
      </c>
      <c r="H15">
        <v>8532.4157164674089</v>
      </c>
      <c r="I15">
        <v>57779.584283532589</v>
      </c>
      <c r="J15">
        <v>87803.584283532589</v>
      </c>
      <c r="K15">
        <v>316403.58428353257</v>
      </c>
      <c r="L15">
        <v>51143.584283532589</v>
      </c>
      <c r="M15">
        <v>78143.584283532589</v>
      </c>
      <c r="N15">
        <v>283883.58428353257</v>
      </c>
      <c r="O15">
        <v>0.28966437973668779</v>
      </c>
      <c r="P15">
        <v>16736.68744293314</v>
      </c>
      <c r="Q15">
        <v>25433.570780147456</v>
      </c>
      <c r="R15">
        <v>91650.847987954287</v>
      </c>
      <c r="S15">
        <v>14814.474619000483</v>
      </c>
      <c r="T15">
        <v>22635.412871891051</v>
      </c>
      <c r="U15">
        <v>82230.962358917197</v>
      </c>
    </row>
    <row r="16" spans="1:21" x14ac:dyDescent="0.3">
      <c r="A16">
        <v>2032</v>
      </c>
      <c r="B16">
        <v>86304</v>
      </c>
      <c r="C16">
        <v>125364</v>
      </c>
      <c r="D16">
        <v>324972</v>
      </c>
      <c r="E16">
        <v>77640</v>
      </c>
      <c r="F16">
        <v>112788</v>
      </c>
      <c r="G16">
        <v>292440</v>
      </c>
      <c r="H16">
        <v>8532.4157164674089</v>
      </c>
      <c r="I16">
        <v>77771.584283532589</v>
      </c>
      <c r="J16">
        <v>116831.58428353259</v>
      </c>
      <c r="K16">
        <v>316439.58428353257</v>
      </c>
      <c r="L16">
        <v>69107.584283532589</v>
      </c>
      <c r="M16">
        <v>104255.58428353259</v>
      </c>
      <c r="N16">
        <v>283907.58428353257</v>
      </c>
      <c r="O16">
        <v>0.26333125430607973</v>
      </c>
      <c r="P16">
        <v>20479.688838753635</v>
      </c>
      <c r="Q16">
        <v>30765.407631949107</v>
      </c>
      <c r="R16">
        <v>83328.432641477062</v>
      </c>
      <c r="S16">
        <v>18198.18685144576</v>
      </c>
      <c r="T16">
        <v>27453.75377779585</v>
      </c>
      <c r="U16">
        <v>74761.740276391676</v>
      </c>
    </row>
    <row r="17" spans="1:21" x14ac:dyDescent="0.3">
      <c r="A17">
        <v>2033</v>
      </c>
      <c r="B17">
        <v>110340</v>
      </c>
      <c r="C17">
        <v>158388</v>
      </c>
      <c r="D17">
        <v>324996</v>
      </c>
      <c r="E17">
        <v>99276</v>
      </c>
      <c r="F17">
        <v>142548</v>
      </c>
      <c r="G17">
        <v>292464</v>
      </c>
      <c r="H17">
        <v>8532.4157164674089</v>
      </c>
      <c r="I17">
        <v>101807.58428353259</v>
      </c>
      <c r="J17">
        <v>149855.5842835326</v>
      </c>
      <c r="K17">
        <v>316463.58428353257</v>
      </c>
      <c r="L17">
        <v>90743.584283532589</v>
      </c>
      <c r="M17">
        <v>134015.5842835326</v>
      </c>
      <c r="N17">
        <v>283931.58428353257</v>
      </c>
      <c r="O17">
        <v>0.23939204936916339</v>
      </c>
      <c r="P17">
        <v>24371.926242958696</v>
      </c>
      <c r="Q17">
        <v>35874.235431048262</v>
      </c>
      <c r="R17">
        <v>75758.865992345833</v>
      </c>
      <c r="S17">
        <v>21723.292608738273</v>
      </c>
      <c r="T17">
        <v>32082.265369040713</v>
      </c>
      <c r="U17">
        <v>67970.963842268204</v>
      </c>
    </row>
    <row r="18" spans="1:21" x14ac:dyDescent="0.3">
      <c r="A18">
        <v>2034</v>
      </c>
      <c r="B18">
        <v>137988</v>
      </c>
      <c r="C18">
        <v>193248</v>
      </c>
      <c r="D18">
        <v>325008</v>
      </c>
      <c r="E18">
        <v>124164</v>
      </c>
      <c r="F18">
        <v>173916</v>
      </c>
      <c r="G18">
        <v>292476</v>
      </c>
      <c r="H18">
        <v>8532.4157164674089</v>
      </c>
      <c r="I18">
        <v>129455.58428353259</v>
      </c>
      <c r="J18">
        <v>184715.5842835326</v>
      </c>
      <c r="K18">
        <v>316475.58428353257</v>
      </c>
      <c r="L18">
        <v>115631.58428353259</v>
      </c>
      <c r="M18">
        <v>165383.5842835326</v>
      </c>
      <c r="N18">
        <v>283943.58428353257</v>
      </c>
      <c r="O18">
        <v>0.21762913579014853</v>
      </c>
      <c r="P18">
        <v>28173.306930833933</v>
      </c>
      <c r="Q18">
        <v>40199.492974597546</v>
      </c>
      <c r="R18">
        <v>68874.307906307513</v>
      </c>
      <c r="S18">
        <v>25164.801757670917</v>
      </c>
      <c r="T18">
        <v>35992.286521502392</v>
      </c>
      <c r="U18">
        <v>61794.396860782392</v>
      </c>
    </row>
    <row r="19" spans="1:21" x14ac:dyDescent="0.3">
      <c r="A19">
        <v>2035</v>
      </c>
      <c r="B19">
        <v>168072</v>
      </c>
      <c r="C19">
        <v>226848</v>
      </c>
      <c r="D19">
        <v>325020</v>
      </c>
      <c r="E19">
        <v>151260</v>
      </c>
      <c r="F19">
        <v>204120</v>
      </c>
      <c r="G19">
        <v>292488</v>
      </c>
      <c r="H19">
        <v>8532.4157164674089</v>
      </c>
      <c r="I19">
        <v>159539.5842835326</v>
      </c>
      <c r="J19">
        <v>218315.5842835326</v>
      </c>
      <c r="K19">
        <v>316487.58428353257</v>
      </c>
      <c r="L19">
        <v>142727.5842835326</v>
      </c>
      <c r="M19">
        <v>195587.5842835326</v>
      </c>
      <c r="N19">
        <v>283955.58428353257</v>
      </c>
      <c r="O19">
        <v>0.19784466890013502</v>
      </c>
      <c r="P19">
        <v>31564.056229040692</v>
      </c>
      <c r="Q19">
        <v>43192.574488315033</v>
      </c>
      <c r="R19">
        <v>62615.38132357908</v>
      </c>
      <c r="S19">
        <v>28237.891655491625</v>
      </c>
      <c r="T19">
        <v>38695.960853552759</v>
      </c>
      <c r="U19">
        <v>56179.098554919889</v>
      </c>
    </row>
    <row r="20" spans="1:21" x14ac:dyDescent="0.3">
      <c r="A20">
        <v>2036</v>
      </c>
      <c r="B20">
        <v>198828</v>
      </c>
      <c r="C20">
        <v>256224</v>
      </c>
      <c r="D20">
        <v>325020</v>
      </c>
      <c r="E20">
        <v>178932</v>
      </c>
      <c r="F20">
        <v>230568</v>
      </c>
      <c r="G20">
        <v>292488</v>
      </c>
      <c r="H20">
        <v>8532.4157164674089</v>
      </c>
      <c r="I20">
        <v>190295.5842835326</v>
      </c>
      <c r="J20">
        <v>247691.5842835326</v>
      </c>
      <c r="K20">
        <v>316487.58428353257</v>
      </c>
      <c r="L20">
        <v>170399.5842835326</v>
      </c>
      <c r="M20">
        <v>222035.5842835326</v>
      </c>
      <c r="N20">
        <v>283955.58428353257</v>
      </c>
      <c r="O20">
        <v>0.17985878990921364</v>
      </c>
      <c r="P20">
        <v>34226.333514302947</v>
      </c>
      <c r="Q20">
        <v>44549.508619932174</v>
      </c>
      <c r="R20">
        <v>56923.073930526429</v>
      </c>
      <c r="S20">
        <v>30647.863030269233</v>
      </c>
      <c r="T20">
        <v>39935.051506021387</v>
      </c>
      <c r="U20">
        <v>51071.907777199893</v>
      </c>
    </row>
    <row r="21" spans="1:21" x14ac:dyDescent="0.3">
      <c r="A21">
        <v>2037</v>
      </c>
      <c r="B21">
        <v>228084</v>
      </c>
      <c r="C21">
        <v>279480</v>
      </c>
      <c r="D21">
        <v>325020</v>
      </c>
      <c r="E21">
        <v>205260</v>
      </c>
      <c r="F21">
        <v>251532</v>
      </c>
      <c r="G21">
        <v>292488</v>
      </c>
      <c r="H21">
        <v>8532.4157164674089</v>
      </c>
      <c r="I21">
        <v>219551.5842835326</v>
      </c>
      <c r="J21">
        <v>270947.58428353257</v>
      </c>
      <c r="K21">
        <v>316487.58428353257</v>
      </c>
      <c r="L21">
        <v>196727.5842835326</v>
      </c>
      <c r="M21">
        <v>242999.5842835326</v>
      </c>
      <c r="N21">
        <v>283955.58428353257</v>
      </c>
      <c r="O21">
        <v>0.16350799082655781</v>
      </c>
      <c r="P21">
        <v>35898.438428988084</v>
      </c>
      <c r="Q21">
        <v>44302.095125509848</v>
      </c>
      <c r="R21">
        <v>51748.249027751284</v>
      </c>
      <c r="S21">
        <v>32166.532046362729</v>
      </c>
      <c r="T21">
        <v>39732.37379788921</v>
      </c>
      <c r="U21">
        <v>46429.007070181709</v>
      </c>
    </row>
    <row r="22" spans="1:21" x14ac:dyDescent="0.3">
      <c r="A22">
        <v>2038</v>
      </c>
      <c r="B22">
        <v>253872</v>
      </c>
      <c r="C22">
        <v>296280</v>
      </c>
      <c r="D22">
        <v>325020</v>
      </c>
      <c r="E22">
        <v>228480</v>
      </c>
      <c r="F22">
        <v>266628</v>
      </c>
      <c r="G22">
        <v>292488</v>
      </c>
      <c r="H22">
        <v>8532.4157164674089</v>
      </c>
      <c r="I22">
        <v>245339.5842835326</v>
      </c>
      <c r="J22">
        <v>287747.58428353257</v>
      </c>
      <c r="K22">
        <v>316487.58428353257</v>
      </c>
      <c r="L22">
        <v>219947.5842835326</v>
      </c>
      <c r="M22">
        <v>258095.5842835326</v>
      </c>
      <c r="N22">
        <v>283955.58428353257</v>
      </c>
      <c r="O22">
        <v>0.14864362802414349</v>
      </c>
      <c r="P22">
        <v>36468.165905839422</v>
      </c>
      <c r="Q22">
        <v>42771.844883087295</v>
      </c>
      <c r="R22">
        <v>47043.862752501176</v>
      </c>
      <c r="S22">
        <v>32693.806903050368</v>
      </c>
      <c r="T22">
        <v>38364.264024915399</v>
      </c>
      <c r="U22">
        <v>42208.188245619742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CAPEX</vt:lpstr>
      <vt:lpstr>OPEX</vt:lpstr>
      <vt:lpstr>Revenue</vt:lpstr>
      <vt:lpstr>ADSL</vt:lpstr>
      <vt:lpstr>FTTC_GPON_25</vt:lpstr>
      <vt:lpstr>FTTB_XGPON_50</vt:lpstr>
      <vt:lpstr>FTTB_UDWDM_50</vt:lpstr>
      <vt:lpstr>FTTH_UDWDM_100</vt:lpstr>
      <vt:lpstr>FTTH_XGPON_100</vt:lpstr>
      <vt:lpstr>FTTC_GPON_100</vt:lpstr>
      <vt:lpstr>FTTB_XGPON_100</vt:lpstr>
      <vt:lpstr>FTTB_UDWDM_100</vt:lpstr>
      <vt:lpstr>FTTC_Hybridpon_25</vt:lpstr>
      <vt:lpstr>FTTB_Hybridpon_50</vt:lpstr>
      <vt:lpstr>FTTH_Hybridpon_100</vt:lpstr>
      <vt:lpstr>FTTC_Hybridpon_100</vt:lpstr>
      <vt:lpstr>FTTB_Hybridpon_100</vt:lpstr>
      <vt:lpstr>MIG_MATRIX</vt:lpstr>
    </vt:vector>
  </TitlesOfParts>
  <Company>Technische Universität München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Patri, Sai Kireet</dc:creator>
  <cp:lastModifiedBy>Patri, Sai Kireet</cp:lastModifiedBy>
  <dcterms:created xsi:type="dcterms:W3CDTF">2018-03-18T14:40:49Z</dcterms:created>
  <dcterms:modified xsi:type="dcterms:W3CDTF">2018-07-04T10:11:03Z</dcterms:modified>
</cp:coreProperties>
</file>