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05" windowWidth="13680" windowHeight="10890" tabRatio="847" activeTab="1"/>
  </bookViews>
  <sheets>
    <sheet name="CAPEX" sheetId="1" r:id="rId1"/>
    <sheet name="OPEX" sheetId="2" r:id="rId2"/>
    <sheet name="Revenue" sheetId="3" r:id="rId3"/>
    <sheet name="MIG_MATRIX" sheetId="11" r:id="rId4"/>
    <sheet name="ADSL" sheetId="5" r:id="rId5"/>
    <sheet name="FTTC_GPON_25" sheetId="6" r:id="rId6"/>
    <sheet name="FTTB_XGPON_50" sheetId="7" r:id="rId7"/>
    <sheet name="FTTB_UDWDM_50" sheetId="8" r:id="rId8"/>
    <sheet name="FTTH_UDWDM_100" sheetId="9" r:id="rId9"/>
    <sheet name="FTTH_XGPON_100" sheetId="10" r:id="rId10"/>
    <sheet name="FTTC_GPON_100" sheetId="12" r:id="rId11"/>
    <sheet name="FTTB_XGPON_100" sheetId="13" r:id="rId12"/>
    <sheet name="FTTB_UDWDM_100" sheetId="14" r:id="rId13"/>
    <sheet name="FTTC_Hybridpon_25" sheetId="15" r:id="rId14"/>
    <sheet name="FTTB_Hybridpon_50" sheetId="16" r:id="rId15"/>
    <sheet name="FTTH_Hybridpon_100" sheetId="17" r:id="rId16"/>
    <sheet name="FTTC_Hybridpon_100" sheetId="18" r:id="rId17"/>
    <sheet name="FTTB_Hybridpon_100" sheetId="19" r:id="rId18"/>
  </sheets>
  <calcPr calcId="145621"/>
</workbook>
</file>

<file path=xl/calcChain.xml><?xml version="1.0" encoding="utf-8"?>
<calcChain xmlns="http://schemas.openxmlformats.org/spreadsheetml/2006/main">
  <c r="B2" i="2" l="1"/>
  <c r="W4" i="1" l="1"/>
  <c r="W5" i="1"/>
  <c r="W6" i="1"/>
  <c r="W7" i="1"/>
  <c r="W8" i="1"/>
  <c r="W9" i="1"/>
  <c r="W10" i="1"/>
  <c r="W11" i="1"/>
  <c r="W12" i="1"/>
  <c r="W13" i="1"/>
  <c r="W14" i="1"/>
  <c r="W15" i="1"/>
  <c r="W3" i="1"/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R12" i="3"/>
  <c r="S12" i="3"/>
  <c r="T12" i="3"/>
  <c r="O13" i="3"/>
  <c r="P13" i="3"/>
  <c r="Q13" i="3"/>
  <c r="R13" i="3"/>
  <c r="S13" i="3"/>
  <c r="T13" i="3"/>
  <c r="O14" i="3"/>
  <c r="P14" i="3"/>
  <c r="Q14" i="3"/>
  <c r="R14" i="3"/>
  <c r="S14" i="3"/>
  <c r="T14" i="3"/>
  <c r="O15" i="3"/>
  <c r="P15" i="3"/>
  <c r="Q15" i="3"/>
  <c r="R15" i="3"/>
  <c r="S15" i="3"/>
  <c r="T15" i="3"/>
  <c r="O16" i="3"/>
  <c r="P16" i="3"/>
  <c r="Q16" i="3"/>
  <c r="R16" i="3"/>
  <c r="S16" i="3"/>
  <c r="T16" i="3"/>
  <c r="O17" i="3"/>
  <c r="P17" i="3"/>
  <c r="Q17" i="3"/>
  <c r="R17" i="3"/>
  <c r="S17" i="3"/>
  <c r="T17" i="3"/>
  <c r="O18" i="3"/>
  <c r="P18" i="3"/>
  <c r="Q18" i="3"/>
  <c r="R18" i="3"/>
  <c r="S18" i="3"/>
  <c r="T18" i="3"/>
  <c r="O19" i="3"/>
  <c r="P19" i="3"/>
  <c r="Q19" i="3"/>
  <c r="R19" i="3"/>
  <c r="S19" i="3"/>
  <c r="T19" i="3"/>
  <c r="O20" i="3"/>
  <c r="P20" i="3"/>
  <c r="Q20" i="3"/>
  <c r="R20" i="3"/>
  <c r="S20" i="3"/>
  <c r="T20" i="3"/>
  <c r="O21" i="3"/>
  <c r="P21" i="3"/>
  <c r="Q21" i="3"/>
  <c r="R21" i="3"/>
  <c r="S21" i="3"/>
  <c r="T21" i="3"/>
  <c r="O22" i="3"/>
  <c r="P22" i="3"/>
  <c r="Q22" i="3"/>
  <c r="R22" i="3"/>
  <c r="S22" i="3"/>
  <c r="T22" i="3"/>
  <c r="P2" i="3"/>
  <c r="Q2" i="3"/>
  <c r="R2" i="3"/>
  <c r="S2" i="3"/>
  <c r="T2" i="3"/>
  <c r="O2" i="3"/>
  <c r="R6" i="1"/>
  <c r="R13" i="1"/>
  <c r="O6" i="1"/>
  <c r="G8" i="11" l="1"/>
  <c r="J5" i="11"/>
  <c r="I4" i="11"/>
  <c r="G4" i="11"/>
  <c r="R7" i="1"/>
  <c r="I3" i="11"/>
  <c r="H3" i="11"/>
  <c r="D3" i="11"/>
  <c r="G3" i="11"/>
  <c r="F5" i="11"/>
  <c r="X3" i="1" l="1"/>
  <c r="R15" i="1" l="1"/>
  <c r="G59" i="3"/>
  <c r="G71" i="3"/>
  <c r="D55" i="3"/>
  <c r="G55" i="3" s="1"/>
  <c r="D56" i="3"/>
  <c r="G56" i="3" s="1"/>
  <c r="D57" i="3"/>
  <c r="G57" i="3" s="1"/>
  <c r="D58" i="3"/>
  <c r="G58" i="3" s="1"/>
  <c r="D59" i="3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G30" i="3" s="1"/>
  <c r="D31" i="3"/>
  <c r="D32" i="3"/>
  <c r="G32" i="3" s="1"/>
  <c r="D33" i="3"/>
  <c r="D34" i="3"/>
  <c r="G34" i="3" s="1"/>
  <c r="D35" i="3"/>
  <c r="D36" i="3"/>
  <c r="G36" i="3" s="1"/>
  <c r="D37" i="3"/>
  <c r="D38" i="3"/>
  <c r="G38" i="3" s="1"/>
  <c r="D39" i="3"/>
  <c r="D40" i="3"/>
  <c r="G40" i="3" s="1"/>
  <c r="D41" i="3"/>
  <c r="D42" i="3"/>
  <c r="G42" i="3" s="1"/>
  <c r="D43" i="3"/>
  <c r="D44" i="3"/>
  <c r="G44" i="3" s="1"/>
  <c r="D45" i="3"/>
  <c r="D46" i="3"/>
  <c r="G46" i="3" s="1"/>
  <c r="D47" i="3"/>
  <c r="D48" i="3"/>
  <c r="G48" i="3" s="1"/>
  <c r="D49" i="3"/>
  <c r="C30" i="3"/>
  <c r="C31" i="3"/>
  <c r="C32" i="3"/>
  <c r="F32" i="3" s="1"/>
  <c r="C33" i="3"/>
  <c r="C34" i="3"/>
  <c r="C35" i="3"/>
  <c r="C36" i="3"/>
  <c r="F36" i="3" s="1"/>
  <c r="C37" i="3"/>
  <c r="C38" i="3"/>
  <c r="C39" i="3"/>
  <c r="C40" i="3"/>
  <c r="F40" i="3" s="1"/>
  <c r="C41" i="3"/>
  <c r="C42" i="3"/>
  <c r="C43" i="3"/>
  <c r="C44" i="3"/>
  <c r="F44" i="3" s="1"/>
  <c r="C45" i="3"/>
  <c r="C46" i="3"/>
  <c r="C47" i="3"/>
  <c r="C48" i="3"/>
  <c r="F48" i="3" s="1"/>
  <c r="C49" i="3"/>
  <c r="B30" i="3"/>
  <c r="B31" i="3"/>
  <c r="B32" i="3"/>
  <c r="E32" i="3" s="1"/>
  <c r="B33" i="3"/>
  <c r="E33" i="3" s="1"/>
  <c r="B34" i="3"/>
  <c r="B35" i="3"/>
  <c r="B36" i="3"/>
  <c r="E36" i="3" s="1"/>
  <c r="B37" i="3"/>
  <c r="E37" i="3" s="1"/>
  <c r="B38" i="3"/>
  <c r="B39" i="3"/>
  <c r="E39" i="3" s="1"/>
  <c r="B40" i="3"/>
  <c r="E40" i="3" s="1"/>
  <c r="B41" i="3"/>
  <c r="E41" i="3" s="1"/>
  <c r="B42" i="3"/>
  <c r="B43" i="3"/>
  <c r="B44" i="3"/>
  <c r="E44" i="3" s="1"/>
  <c r="B45" i="3"/>
  <c r="E45" i="3" s="1"/>
  <c r="B46" i="3"/>
  <c r="B47" i="3"/>
  <c r="B48" i="3"/>
  <c r="E48" i="3" s="1"/>
  <c r="B49" i="3"/>
  <c r="E49" i="3" s="1"/>
  <c r="C29" i="3"/>
  <c r="D29" i="3"/>
  <c r="C11" i="1"/>
  <c r="I10" i="1"/>
  <c r="C3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G29" i="3" l="1"/>
  <c r="E29" i="3"/>
  <c r="E47" i="3"/>
  <c r="E31" i="3"/>
  <c r="F35" i="3"/>
  <c r="G39" i="3"/>
  <c r="G67" i="3"/>
  <c r="F29" i="3"/>
  <c r="E43" i="3"/>
  <c r="F47" i="3"/>
  <c r="F31" i="3"/>
  <c r="G35" i="3"/>
  <c r="G63" i="3"/>
  <c r="X14" i="1"/>
  <c r="N2" i="11" s="1"/>
  <c r="X13" i="1"/>
  <c r="M2" i="11" s="1"/>
  <c r="X11" i="1"/>
  <c r="K2" i="11" s="1"/>
  <c r="X8" i="1"/>
  <c r="H2" i="11" s="1"/>
  <c r="X4" i="1"/>
  <c r="D2" i="11" s="1"/>
  <c r="F43" i="3"/>
  <c r="G47" i="3"/>
  <c r="G31" i="3"/>
  <c r="C2" i="11"/>
  <c r="X5" i="1"/>
  <c r="E2" i="11" s="1"/>
  <c r="X9" i="1"/>
  <c r="I2" i="11" s="1"/>
  <c r="X10" i="1"/>
  <c r="X15" i="1"/>
  <c r="O2" i="11" s="1"/>
  <c r="O14" i="11" s="1"/>
  <c r="E35" i="3"/>
  <c r="F39" i="3"/>
  <c r="G43" i="3"/>
  <c r="E46" i="3"/>
  <c r="E42" i="3"/>
  <c r="E38" i="3"/>
  <c r="E34" i="3"/>
  <c r="E30" i="3"/>
  <c r="F46" i="3"/>
  <c r="F42" i="3"/>
  <c r="F38" i="3"/>
  <c r="F34" i="3"/>
  <c r="F30" i="3"/>
  <c r="F49" i="3"/>
  <c r="F45" i="3"/>
  <c r="F41" i="3"/>
  <c r="F37" i="3"/>
  <c r="F33" i="3"/>
  <c r="G49" i="3"/>
  <c r="G45" i="3"/>
  <c r="G41" i="3"/>
  <c r="G37" i="3"/>
  <c r="G33" i="3"/>
  <c r="J2" i="11" l="1"/>
  <c r="G9" i="11"/>
  <c r="M11" i="11"/>
  <c r="I8" i="11"/>
  <c r="X6" i="1"/>
  <c r="X12" i="1"/>
  <c r="L2" i="11" s="1"/>
  <c r="L11" i="11" s="1"/>
  <c r="X7" i="1"/>
  <c r="G2" i="11" s="1"/>
  <c r="M14" i="11"/>
  <c r="M15" i="11"/>
  <c r="N11" i="11"/>
  <c r="F2" i="11" l="1"/>
  <c r="F10" i="11" s="1"/>
  <c r="O12" i="11"/>
  <c r="M12" i="11"/>
  <c r="O11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  <c r="AG23" i="3" l="1"/>
  <c r="AF28" i="3" s="1"/>
  <c r="AH23" i="3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<sst xmlns="http://schemas.openxmlformats.org/spreadsheetml/2006/main" count="496" uniqueCount="107">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</sst>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6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  <xf numFmtId="0" fontId="4" fillId="3" borderId="0" xfId="2"/>
    <xf numFmtId="0" fontId="8" fillId="6" borderId="5" xfId="7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41616.833333333336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160920</c:v>
                </c:pt>
                <c:pt idx="4">
                  <c:v>69280.2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108466.5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522560"/>
        <c:axId val="164367168"/>
      </c:barChart>
      <c:catAx>
        <c:axId val="10752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4367168"/>
        <c:crosses val="autoZero"/>
        <c:auto val="1"/>
        <c:lblAlgn val="ctr"/>
        <c:lblOffset val="100"/>
        <c:noMultiLvlLbl val="0"/>
      </c:catAx>
      <c:valAx>
        <c:axId val="164367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52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17943.470018396354</c:v>
                </c:pt>
                <c:pt idx="1">
                  <c:v>12084.153604213881</c:v>
                </c:pt>
                <c:pt idx="2">
                  <c:v>15054.912498229378</c:v>
                </c:pt>
                <c:pt idx="3">
                  <c:v>15632.081293303681</c:v>
                </c:pt>
                <c:pt idx="4">
                  <c:v>13016.782126163325</c:v>
                </c:pt>
                <c:pt idx="5">
                  <c:v>10614.873704727679</c:v>
                </c:pt>
                <c:pt idx="6">
                  <c:v>24531.165908089675</c:v>
                </c:pt>
                <c:pt idx="7">
                  <c:v>18497.537602056324</c:v>
                </c:pt>
                <c:pt idx="8">
                  <c:v>19546.717423799677</c:v>
                </c:pt>
                <c:pt idx="9">
                  <c:v>26111.97524384196</c:v>
                </c:pt>
                <c:pt idx="10">
                  <c:v>15670.9950339712</c:v>
                </c:pt>
                <c:pt idx="11">
                  <c:v>11922.241758999651</c:v>
                </c:pt>
                <c:pt idx="12">
                  <c:v>29749.536208516522</c:v>
                </c:pt>
                <c:pt idx="13">
                  <c:v>20832.137833239656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43616"/>
        <c:axId val="164368896"/>
      </c:barChart>
      <c:catAx>
        <c:axId val="16734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368896"/>
        <c:crosses val="autoZero"/>
        <c:auto val="1"/>
        <c:lblAlgn val="ctr"/>
        <c:lblOffset val="100"/>
        <c:noMultiLvlLbl val="0"/>
      </c:catAx>
      <c:valAx>
        <c:axId val="164368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34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45664"/>
        <c:axId val="164370624"/>
      </c:barChart>
      <c:catAx>
        <c:axId val="167345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64370624"/>
        <c:crosses val="autoZero"/>
        <c:auto val="1"/>
        <c:lblAlgn val="ctr"/>
        <c:lblOffset val="100"/>
        <c:noMultiLvlLbl val="0"/>
      </c:catAx>
      <c:valAx>
        <c:axId val="16437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6734566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42368"/>
        <c:axId val="166527552"/>
      </c:barChart>
      <c:catAx>
        <c:axId val="1668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527552"/>
        <c:crosses val="autoZero"/>
        <c:auto val="1"/>
        <c:lblAlgn val="ctr"/>
        <c:lblOffset val="100"/>
        <c:noMultiLvlLbl val="0"/>
      </c:catAx>
      <c:valAx>
        <c:axId val="16652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E1" zoomScale="90" zoomScaleNormal="90" workbookViewId="0">
      <selection activeCell="W2" sqref="W2:W15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>
        <v>10000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0</v>
      </c>
      <c r="P3" s="7">
        <v>171056.49354431301</v>
      </c>
      <c r="Q3" s="7">
        <v>85582.633114971599</v>
      </c>
      <c r="R3" s="7">
        <v>0</v>
      </c>
      <c r="S3" s="11">
        <v>96261.143172944852</v>
      </c>
      <c r="T3" s="11">
        <v>5.1327825331856927</v>
      </c>
      <c r="U3" s="11">
        <v>3056.8888888888887</v>
      </c>
      <c r="V3" s="11">
        <v>158553.60000000001</v>
      </c>
      <c r="W3" s="11">
        <f>U3+V3</f>
        <v>161610.48888888888</v>
      </c>
      <c r="X3" s="12">
        <f>S3+T3+U3+V3</f>
        <v>257876.76484436693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146337.87420813384</v>
      </c>
      <c r="T4" s="11">
        <v>12.814589886676153</v>
      </c>
      <c r="U4" s="11">
        <v>6405.333333333333</v>
      </c>
      <c r="V4" s="11">
        <v>63750.8</v>
      </c>
      <c r="W4" s="11">
        <f t="shared" ref="W4:W15" si="0">U4+V4</f>
        <v>70156.133333333331</v>
      </c>
      <c r="X4" s="12">
        <f t="shared" ref="X4:X14" si="1">S4+T4+U4+V4</f>
        <v>216506.82213135384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78872.086550701642</v>
      </c>
      <c r="T5" s="11">
        <v>14.612123172178348</v>
      </c>
      <c r="U5" s="11">
        <v>5299.166666666667</v>
      </c>
      <c r="V5" s="11">
        <v>60860</v>
      </c>
      <c r="W5" s="11">
        <f t="shared" si="0"/>
        <v>66159.166666666672</v>
      </c>
      <c r="X5" s="12">
        <f t="shared" si="1"/>
        <v>145045.86534054048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f>72200.1825102215</f>
        <v>72200.182510221493</v>
      </c>
      <c r="P6" s="7">
        <v>72320.005945671393</v>
      </c>
      <c r="Q6" s="7">
        <v>0</v>
      </c>
      <c r="R6" s="7">
        <f>658286.152663246+20*C6</f>
        <v>1202546.152663246</v>
      </c>
      <c r="S6" s="11">
        <v>78872.086550701642</v>
      </c>
      <c r="T6" s="11">
        <v>14.612123172178348</v>
      </c>
      <c r="U6" s="11">
        <v>41616.833333333336</v>
      </c>
      <c r="V6" s="11">
        <v>160920</v>
      </c>
      <c r="W6" s="11">
        <f t="shared" si="0"/>
        <v>202536.83333333334</v>
      </c>
      <c r="X6" s="12">
        <f t="shared" si="1"/>
        <v>281423.53200720716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f>384090.367674523+20*29262</f>
        <v>969330.36767452303</v>
      </c>
      <c r="S7" s="11">
        <v>146337.87420813384</v>
      </c>
      <c r="T7" s="11">
        <v>12.814589886676153</v>
      </c>
      <c r="U7" s="11">
        <v>12618.666666666666</v>
      </c>
      <c r="V7" s="11">
        <v>69280.2</v>
      </c>
      <c r="W7" s="11">
        <f t="shared" si="0"/>
        <v>81898.866666666669</v>
      </c>
      <c r="X7" s="12">
        <f t="shared" si="1"/>
        <v>228249.55546468718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0</v>
      </c>
      <c r="P8" s="7">
        <v>171056.49354431301</v>
      </c>
      <c r="Q8" s="7">
        <v>85582.633114971599</v>
      </c>
      <c r="R8" s="7">
        <v>0</v>
      </c>
      <c r="S8" s="11">
        <v>96261.143172944852</v>
      </c>
      <c r="T8" s="11">
        <v>5.1327825331856927</v>
      </c>
      <c r="U8" s="11">
        <v>6426.666666666667</v>
      </c>
      <c r="V8" s="11">
        <v>195086.4</v>
      </c>
      <c r="W8" s="11">
        <f t="shared" si="0"/>
        <v>201513.06666666665</v>
      </c>
      <c r="X8" s="12">
        <f t="shared" si="1"/>
        <v>297779.34262214473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146337.87420813384</v>
      </c>
      <c r="T9" s="11">
        <v>12.814589886676153</v>
      </c>
      <c r="U9" s="11">
        <v>12818.666666666666</v>
      </c>
      <c r="V9" s="11">
        <v>61989.9</v>
      </c>
      <c r="W9" s="11">
        <f t="shared" si="0"/>
        <v>74808.566666666666</v>
      </c>
      <c r="X9" s="12">
        <f t="shared" si="1"/>
        <v>221159.25546468716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78872.086550701642</v>
      </c>
      <c r="T10" s="11">
        <v>14.612123172178348</v>
      </c>
      <c r="U10" s="11">
        <v>11216.333333333334</v>
      </c>
      <c r="V10" s="11">
        <v>63060</v>
      </c>
      <c r="W10" s="11">
        <f t="shared" si="0"/>
        <v>74276.333333333328</v>
      </c>
      <c r="X10" s="12">
        <f t="shared" si="1"/>
        <v>153163.03200720716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114876.35990534152</v>
      </c>
      <c r="T11" s="11">
        <v>12.594228370284263</v>
      </c>
      <c r="U11" s="11">
        <v>4000</v>
      </c>
      <c r="V11" s="11">
        <v>96145</v>
      </c>
      <c r="W11" s="11">
        <f t="shared" si="0"/>
        <v>100145</v>
      </c>
      <c r="X11" s="12">
        <f t="shared" si="1"/>
        <v>215033.95413371181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115530.46906962365</v>
      </c>
      <c r="T12" s="11">
        <v>12.211670303203721</v>
      </c>
      <c r="U12" s="11">
        <v>7280</v>
      </c>
      <c r="V12" s="11">
        <v>55966.5</v>
      </c>
      <c r="W12" s="11">
        <f t="shared" si="0"/>
        <v>63246.5</v>
      </c>
      <c r="X12" s="12">
        <f t="shared" si="1"/>
        <v>178789.18073992687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$R$12+20*$C$13</f>
        <v>912724.72317224904</v>
      </c>
      <c r="S13" s="11">
        <v>115530.46906962365</v>
      </c>
      <c r="T13" s="11">
        <v>10.331648594515361</v>
      </c>
      <c r="U13" s="11">
        <v>14160</v>
      </c>
      <c r="V13" s="11">
        <v>108466.5</v>
      </c>
      <c r="W13" s="11">
        <f t="shared" si="0"/>
        <v>122626.5</v>
      </c>
      <c r="X13" s="12">
        <f t="shared" si="1"/>
        <v>238167.30071821815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114876.35990534152</v>
      </c>
      <c r="T14" s="11">
        <v>12.594228370284263</v>
      </c>
      <c r="U14" s="11">
        <v>27600</v>
      </c>
      <c r="V14" s="11">
        <v>105356</v>
      </c>
      <c r="W14" s="11">
        <f t="shared" si="0"/>
        <v>132956</v>
      </c>
      <c r="X14" s="12">
        <f t="shared" si="1"/>
        <v>247844.95413371181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115530.46906962365</v>
      </c>
      <c r="T15" s="11">
        <v>9.5120485945153614</v>
      </c>
      <c r="U15" s="11">
        <v>14160</v>
      </c>
      <c r="V15" s="11">
        <v>66966.5</v>
      </c>
      <c r="W15" s="11">
        <f t="shared" si="0"/>
        <v>81126.5</v>
      </c>
      <c r="X15" s="12">
        <f t="shared" ref="X15" si="2">SUM(S15:V15)</f>
        <v>196666.48111821816</v>
      </c>
    </row>
    <row r="27" spans="17:17" ht="14.45" x14ac:dyDescent="0.3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C34" sqref="C34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f>AVERAGE(B3:B15)</f>
        <v>17943.470018396354</v>
      </c>
    </row>
    <row r="3" spans="1:2" x14ac:dyDescent="0.25">
      <c r="A3" s="10" t="s">
        <v>73</v>
      </c>
      <c r="B3" s="12">
        <v>12084.153604213881</v>
      </c>
    </row>
    <row r="4" spans="1:2" x14ac:dyDescent="0.25">
      <c r="A4" s="10" t="s">
        <v>66</v>
      </c>
      <c r="B4" s="12">
        <v>15054.912498229378</v>
      </c>
    </row>
    <row r="5" spans="1:2" x14ac:dyDescent="0.25">
      <c r="A5" s="10" t="s">
        <v>67</v>
      </c>
      <c r="B5" s="12">
        <v>15632.081293303681</v>
      </c>
    </row>
    <row r="6" spans="1:2" x14ac:dyDescent="0.25">
      <c r="A6" s="10" t="s">
        <v>68</v>
      </c>
      <c r="B6" s="12">
        <v>13016.782126163325</v>
      </c>
    </row>
    <row r="7" spans="1:2" x14ac:dyDescent="0.25">
      <c r="A7" s="10" t="s">
        <v>69</v>
      </c>
      <c r="B7" s="12">
        <v>10614.873704727679</v>
      </c>
    </row>
    <row r="8" spans="1:2" x14ac:dyDescent="0.25">
      <c r="A8" s="10" t="s">
        <v>70</v>
      </c>
      <c r="B8" s="12">
        <v>24531.165908089675</v>
      </c>
    </row>
    <row r="9" spans="1:2" x14ac:dyDescent="0.25">
      <c r="A9" s="10" t="s">
        <v>71</v>
      </c>
      <c r="B9" s="12">
        <v>18497.537602056324</v>
      </c>
    </row>
    <row r="10" spans="1:2" x14ac:dyDescent="0.25">
      <c r="A10" s="10" t="s">
        <v>72</v>
      </c>
      <c r="B10" s="12">
        <v>19546.717423799677</v>
      </c>
    </row>
    <row r="11" spans="1:2" x14ac:dyDescent="0.25">
      <c r="A11" s="10" t="s">
        <v>74</v>
      </c>
      <c r="B11" s="12">
        <v>26111.97524384196</v>
      </c>
    </row>
    <row r="12" spans="1:2" x14ac:dyDescent="0.25">
      <c r="A12" s="10" t="s">
        <v>75</v>
      </c>
      <c r="B12" s="12">
        <v>15670.9950339712</v>
      </c>
    </row>
    <row r="13" spans="1:2" x14ac:dyDescent="0.25">
      <c r="A13" s="10" t="s">
        <v>76</v>
      </c>
      <c r="B13" s="12">
        <v>11922.241758999651</v>
      </c>
    </row>
    <row r="14" spans="1:2" x14ac:dyDescent="0.25">
      <c r="A14" s="10" t="s">
        <v>77</v>
      </c>
      <c r="B14" s="12">
        <v>29749.536208516522</v>
      </c>
    </row>
    <row r="15" spans="1:2" x14ac:dyDescent="0.25">
      <c r="A15" s="10" t="s">
        <v>78</v>
      </c>
      <c r="B15" s="12">
        <v>20832.137833239656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J1" workbookViewId="0">
      <selection activeCell="AF28" sqref="AF28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$I$9*B29+$J$9*B54</f>
        <v>1284</v>
      </c>
      <c r="P2" s="11">
        <f t="shared" ref="P2:T2" si="0">$I$9*C29+$J$9*C54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OPEX!$B$6</f>
        <v>13016.782126163325</v>
      </c>
      <c r="V2" s="11">
        <f>O2-U2</f>
        <v>-11732.782126163325</v>
      </c>
      <c r="W2" s="11">
        <f>P2-U2</f>
        <v>-11732.782126163325</v>
      </c>
      <c r="X2" s="11">
        <f t="shared" ref="X2:X22" si="1">Q2-U2</f>
        <v>-11732.782126163325</v>
      </c>
      <c r="Y2" s="11">
        <f>R2-$U2</f>
        <v>-11876.782126163325</v>
      </c>
      <c r="Z2" s="11">
        <f>S2-$U2</f>
        <v>-11876.782126163325</v>
      </c>
      <c r="AA2" s="11">
        <f>T2-$U2</f>
        <v>-11876.782126163325</v>
      </c>
      <c r="AB2" s="11">
        <f>1/POWER(1+$L$25,N2-2018)</f>
        <v>1</v>
      </c>
      <c r="AC2" s="12">
        <f>V2*AB2</f>
        <v>-11732.782126163325</v>
      </c>
      <c r="AD2" s="12">
        <f>W2*AB2</f>
        <v>-11732.782126163325</v>
      </c>
      <c r="AE2" s="12">
        <f>X2*AB2</f>
        <v>-11732.782126163325</v>
      </c>
      <c r="AF2" s="12">
        <f>Y2*$AB2</f>
        <v>-11876.782126163325</v>
      </c>
      <c r="AG2" s="12">
        <f>Z2*$AB2</f>
        <v>-11876.782126163325</v>
      </c>
      <c r="AH2" s="12">
        <f>AA2*$AB2</f>
        <v>-11876.782126163325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$I$9*B30+$J$9*B55</f>
        <v>1716</v>
      </c>
      <c r="P3" s="11">
        <f t="shared" ref="P3:P22" si="3">$I$9*C30+$J$9*C55</f>
        <v>1800</v>
      </c>
      <c r="Q3" s="11">
        <f t="shared" ref="Q3:Q22" si="4">$I$9*D30+$J$9*D55</f>
        <v>2436</v>
      </c>
      <c r="R3" s="11">
        <f t="shared" ref="R3:R22" si="5">$I$9*E30+$J$9*E55</f>
        <v>1536</v>
      </c>
      <c r="S3" s="11">
        <f t="shared" ref="S3:S22" si="6">$I$9*F30+$J$9*F55</f>
        <v>1608</v>
      </c>
      <c r="T3" s="11">
        <f t="shared" ref="T3:T22" si="7">$I$9*G30+$J$9*G55</f>
        <v>2160</v>
      </c>
      <c r="U3" s="7">
        <f>OPEX!$B$6</f>
        <v>13016.782126163325</v>
      </c>
      <c r="V3" s="11">
        <f t="shared" ref="V3:V22" si="8">O3-U3</f>
        <v>-11300.782126163325</v>
      </c>
      <c r="W3" s="11">
        <f t="shared" ref="W3:W22" si="9">P3-U3</f>
        <v>-11216.782126163325</v>
      </c>
      <c r="X3" s="11">
        <f t="shared" si="1"/>
        <v>-10580.782126163325</v>
      </c>
      <c r="Y3" s="11">
        <f t="shared" ref="Y3:Y22" si="10">R3-$U3</f>
        <v>-11480.782126163325</v>
      </c>
      <c r="Z3" s="11">
        <f t="shared" ref="Z3:Z22" si="11">S3-$U3</f>
        <v>-11408.782126163325</v>
      </c>
      <c r="AA3" s="11">
        <f t="shared" ref="AA3:AA22" si="12">T3-$U3</f>
        <v>-10856.782126163325</v>
      </c>
      <c r="AB3" s="11">
        <f t="shared" ref="AB3:AB22" si="13">1/POWER(1+$L$25,N3-2018)</f>
        <v>0.90909090909090906</v>
      </c>
      <c r="AC3" s="12">
        <f t="shared" ref="AC3:AC22" si="14">V3*AB3</f>
        <v>-10273.438296512113</v>
      </c>
      <c r="AD3" s="12">
        <f t="shared" ref="AD3:AD22" si="15">W3*AB3</f>
        <v>-10197.074660148477</v>
      </c>
      <c r="AE3" s="12">
        <f t="shared" ref="AE3:AE22" si="16">X3*AB3</f>
        <v>-9618.892841966659</v>
      </c>
      <c r="AF3" s="12">
        <f t="shared" ref="AF3:AF22" si="17">Y3*$AB3</f>
        <v>-10437.074660148477</v>
      </c>
      <c r="AG3" s="12">
        <f t="shared" ref="AG3:AG22" si="18">Z3*$AB3</f>
        <v>-10371.620114693931</v>
      </c>
      <c r="AH3" s="12">
        <f t="shared" ref="AH3:AH22" si="19">AA3*$AB3</f>
        <v>-9869.8019328757491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OPEX!$B$6</f>
        <v>13016.782126163325</v>
      </c>
      <c r="V4" s="11">
        <f t="shared" si="8"/>
        <v>-10664.782126163325</v>
      </c>
      <c r="W4" s="11">
        <f t="shared" si="9"/>
        <v>-10544.782126163325</v>
      </c>
      <c r="X4" s="11">
        <f t="shared" si="1"/>
        <v>-8372.7821261633253</v>
      </c>
      <c r="Y4" s="11">
        <f t="shared" si="10"/>
        <v>-10928.782126163325</v>
      </c>
      <c r="Z4" s="11">
        <f t="shared" si="11"/>
        <v>-10820.782126163325</v>
      </c>
      <c r="AA4" s="11">
        <f t="shared" si="12"/>
        <v>-8864.7821261633253</v>
      </c>
      <c r="AB4" s="11">
        <f t="shared" si="13"/>
        <v>0.82644628099173545</v>
      </c>
      <c r="AC4" s="12">
        <f t="shared" si="14"/>
        <v>-8813.8695257548134</v>
      </c>
      <c r="AD4" s="12">
        <f t="shared" si="15"/>
        <v>-8714.6959720358045</v>
      </c>
      <c r="AE4" s="12">
        <f t="shared" si="16"/>
        <v>-6919.654649721756</v>
      </c>
      <c r="AF4" s="12">
        <f t="shared" si="17"/>
        <v>-9032.0513439366314</v>
      </c>
      <c r="AG4" s="12">
        <f t="shared" si="18"/>
        <v>-8942.7951455895236</v>
      </c>
      <c r="AH4" s="12">
        <f t="shared" si="19"/>
        <v>-7326.2662199696897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OPEX!$B$6</f>
        <v>13016.782126163325</v>
      </c>
      <c r="V5" s="11">
        <f t="shared" si="8"/>
        <v>-9836.7821261633253</v>
      </c>
      <c r="W5" s="11">
        <f t="shared" si="9"/>
        <v>-9500.7821261633253</v>
      </c>
      <c r="X5" s="11">
        <f t="shared" si="1"/>
        <v>-3980.7821261633253</v>
      </c>
      <c r="Y5" s="11">
        <f t="shared" si="10"/>
        <v>-10172.782126163325</v>
      </c>
      <c r="Z5" s="11">
        <f t="shared" si="11"/>
        <v>-9860.7821261633253</v>
      </c>
      <c r="AA5" s="11">
        <f t="shared" si="12"/>
        <v>-4904.7821261633253</v>
      </c>
      <c r="AB5" s="11">
        <f t="shared" si="13"/>
        <v>0.75131480090157754</v>
      </c>
      <c r="AC5" s="12">
        <f t="shared" si="14"/>
        <v>-7390.5200046305954</v>
      </c>
      <c r="AD5" s="12">
        <f t="shared" si="15"/>
        <v>-7138.0782315276656</v>
      </c>
      <c r="AE5" s="12">
        <f t="shared" si="16"/>
        <v>-2990.8205305509573</v>
      </c>
      <c r="AF5" s="12">
        <f t="shared" si="17"/>
        <v>-7642.9617777335252</v>
      </c>
      <c r="AG5" s="12">
        <f t="shared" si="18"/>
        <v>-7408.5515598522334</v>
      </c>
      <c r="AH5" s="12">
        <f t="shared" si="19"/>
        <v>-3685.0354065840147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OPEX!$B$6</f>
        <v>13016.782126163325</v>
      </c>
      <c r="V6" s="11">
        <f t="shared" si="8"/>
        <v>-8672.7821261633253</v>
      </c>
      <c r="W6" s="11">
        <f t="shared" si="9"/>
        <v>-8060.7821261633253</v>
      </c>
      <c r="X6" s="11">
        <f t="shared" si="1"/>
        <v>4515.2178738366747</v>
      </c>
      <c r="Y6" s="11">
        <f t="shared" si="10"/>
        <v>-9140.7821261633253</v>
      </c>
      <c r="Z6" s="11">
        <f t="shared" si="11"/>
        <v>-8576.7821261633253</v>
      </c>
      <c r="AA6" s="11">
        <f t="shared" si="12"/>
        <v>2751.2178738366747</v>
      </c>
      <c r="AB6" s="11">
        <f t="shared" si="13"/>
        <v>0.68301345536507052</v>
      </c>
      <c r="AC6" s="12">
        <f t="shared" si="14"/>
        <v>-5923.6268876192362</v>
      </c>
      <c r="AD6" s="12">
        <f t="shared" si="15"/>
        <v>-5505.6226529358128</v>
      </c>
      <c r="AE6" s="12">
        <f t="shared" si="16"/>
        <v>3083.9545617353142</v>
      </c>
      <c r="AF6" s="12">
        <f t="shared" si="17"/>
        <v>-6243.2771847300892</v>
      </c>
      <c r="AG6" s="12">
        <f t="shared" si="18"/>
        <v>-5858.0575959041889</v>
      </c>
      <c r="AH6" s="12">
        <f t="shared" si="19"/>
        <v>1879.1188264713298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OPEX!$B$6</f>
        <v>13016.782126163325</v>
      </c>
      <c r="V7" s="11">
        <f t="shared" si="8"/>
        <v>-7088.7821261633253</v>
      </c>
      <c r="W7" s="11">
        <f t="shared" si="9"/>
        <v>-6020.7821261633253</v>
      </c>
      <c r="X7" s="11">
        <f t="shared" si="1"/>
        <v>20811.217873836675</v>
      </c>
      <c r="Y7" s="11">
        <f t="shared" si="10"/>
        <v>-7688.7821261633253</v>
      </c>
      <c r="Z7" s="11">
        <f t="shared" si="11"/>
        <v>-6740.7821261633253</v>
      </c>
      <c r="AA7" s="11">
        <f t="shared" si="12"/>
        <v>17403.217873836675</v>
      </c>
      <c r="AB7" s="11">
        <f t="shared" si="13"/>
        <v>0.62092132305915493</v>
      </c>
      <c r="AC7" s="12">
        <f t="shared" si="14"/>
        <v>-4401.5759766554211</v>
      </c>
      <c r="AD7" s="12">
        <f t="shared" si="15"/>
        <v>-3738.4320036282438</v>
      </c>
      <c r="AE7" s="12">
        <f t="shared" si="16"/>
        <v>12922.128936695</v>
      </c>
      <c r="AF7" s="12">
        <f t="shared" si="17"/>
        <v>-4774.1287704909146</v>
      </c>
      <c r="AG7" s="12">
        <f t="shared" si="18"/>
        <v>-4185.4953562308356</v>
      </c>
      <c r="AH7" s="12">
        <f t="shared" si="19"/>
        <v>10806.029067709402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OPEX!$B$6</f>
        <v>13016.782126163325</v>
      </c>
      <c r="V8" s="11">
        <f t="shared" si="8"/>
        <v>-4904.7821261633253</v>
      </c>
      <c r="W8" s="11">
        <f t="shared" si="9"/>
        <v>-3104.7821261633253</v>
      </c>
      <c r="X8" s="11">
        <f t="shared" si="1"/>
        <v>50715.217873836678</v>
      </c>
      <c r="Y8" s="11">
        <f t="shared" si="10"/>
        <v>-5756.7821261633253</v>
      </c>
      <c r="Z8" s="11">
        <f t="shared" si="11"/>
        <v>-4100.7821261633253</v>
      </c>
      <c r="AA8" s="11">
        <f t="shared" si="12"/>
        <v>44319.217873836678</v>
      </c>
      <c r="AB8" s="11">
        <f t="shared" si="13"/>
        <v>0.56447393005377722</v>
      </c>
      <c r="AC8" s="12">
        <f t="shared" si="14"/>
        <v>-2768.6216428129337</v>
      </c>
      <c r="AD8" s="12">
        <f t="shared" si="15"/>
        <v>-1752.5685687161347</v>
      </c>
      <c r="AE8" s="12">
        <f t="shared" si="16"/>
        <v>28627.418346778159</v>
      </c>
      <c r="AF8" s="12">
        <f t="shared" si="17"/>
        <v>-3249.5534312187519</v>
      </c>
      <c r="AG8" s="12">
        <f t="shared" si="18"/>
        <v>-2314.7846030496967</v>
      </c>
      <c r="AH8" s="12">
        <f t="shared" si="19"/>
        <v>25017.043090154199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OPEX!$B$6</f>
        <v>13016.782126163325</v>
      </c>
      <c r="V9" s="11">
        <f t="shared" si="8"/>
        <v>-1928.7821261633253</v>
      </c>
      <c r="W9" s="11">
        <f t="shared" si="9"/>
        <v>999.2178738366747</v>
      </c>
      <c r="X9" s="11">
        <f t="shared" si="1"/>
        <v>101523.21787383668</v>
      </c>
      <c r="Y9" s="11">
        <f t="shared" si="10"/>
        <v>-3056.7821261633253</v>
      </c>
      <c r="Z9" s="11">
        <f t="shared" si="11"/>
        <v>-440.7821261633253</v>
      </c>
      <c r="AA9" s="11">
        <f t="shared" si="12"/>
        <v>90051.217873836678</v>
      </c>
      <c r="AB9" s="11">
        <f t="shared" si="13"/>
        <v>0.51315811823070645</v>
      </c>
      <c r="AC9" s="12">
        <f t="shared" si="14"/>
        <v>-989.77020633899303</v>
      </c>
      <c r="AD9" s="12">
        <f t="shared" si="15"/>
        <v>512.75676384051542</v>
      </c>
      <c r="AE9" s="12">
        <f t="shared" si="16"/>
        <v>52097.463440864056</v>
      </c>
      <c r="AF9" s="12">
        <f t="shared" si="17"/>
        <v>-1568.6125637032299</v>
      </c>
      <c r="AG9" s="12">
        <f t="shared" si="18"/>
        <v>-226.19092641170184</v>
      </c>
      <c r="AH9" s="12">
        <f t="shared" si="19"/>
        <v>46210.513508521391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OPEX!$B$6</f>
        <v>13016.782126163325</v>
      </c>
      <c r="V10" s="11">
        <f t="shared" si="8"/>
        <v>2127.2178738366747</v>
      </c>
      <c r="W10" s="11">
        <f t="shared" si="9"/>
        <v>6759.2178738366747</v>
      </c>
      <c r="X10" s="11">
        <f t="shared" si="1"/>
        <v>175215.21787383666</v>
      </c>
      <c r="Y10" s="11">
        <f t="shared" si="10"/>
        <v>591.2178738366747</v>
      </c>
      <c r="Z10" s="11">
        <f t="shared" si="11"/>
        <v>4743.2178738366747</v>
      </c>
      <c r="AA10" s="11">
        <f t="shared" si="12"/>
        <v>156363.21787383666</v>
      </c>
      <c r="AB10" s="11">
        <f t="shared" si="13"/>
        <v>0.46650738020973315</v>
      </c>
      <c r="AC10" s="12">
        <f t="shared" si="14"/>
        <v>992.36283745886578</v>
      </c>
      <c r="AD10" s="12">
        <f t="shared" si="15"/>
        <v>3153.2250225903499</v>
      </c>
      <c r="AE10" s="12">
        <f t="shared" si="16"/>
        <v>81739.192263201156</v>
      </c>
      <c r="AF10" s="12">
        <f t="shared" si="17"/>
        <v>275.80750145671567</v>
      </c>
      <c r="AG10" s="12">
        <f t="shared" si="18"/>
        <v>2212.7461440875277</v>
      </c>
      <c r="AH10" s="12">
        <f t="shared" si="19"/>
        <v>72944.595131487265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OPEX!$B$6</f>
        <v>13016.782126163325</v>
      </c>
      <c r="V11" s="11">
        <f t="shared" si="8"/>
        <v>7599.2178738366747</v>
      </c>
      <c r="W11" s="11">
        <f t="shared" si="9"/>
        <v>14727.217873836675</v>
      </c>
      <c r="X11" s="11">
        <f t="shared" si="1"/>
        <v>253959.21787383666</v>
      </c>
      <c r="Y11" s="11">
        <f t="shared" si="10"/>
        <v>5511.2178738366747</v>
      </c>
      <c r="Z11" s="11">
        <f t="shared" si="11"/>
        <v>11919.217873836675</v>
      </c>
      <c r="AA11" s="11">
        <f t="shared" si="12"/>
        <v>227247.21787383666</v>
      </c>
      <c r="AB11" s="11">
        <f t="shared" si="13"/>
        <v>0.42409761837248466</v>
      </c>
      <c r="AC11" s="12">
        <f t="shared" si="14"/>
        <v>3222.8102017877504</v>
      </c>
      <c r="AD11" s="12">
        <f t="shared" si="15"/>
        <v>6245.7780255468215</v>
      </c>
      <c r="AE11" s="12">
        <f t="shared" si="16"/>
        <v>107703.49946403307</v>
      </c>
      <c r="AF11" s="12">
        <f t="shared" si="17"/>
        <v>2337.2943746260025</v>
      </c>
      <c r="AG11" s="12">
        <f t="shared" si="18"/>
        <v>5054.9119131568841</v>
      </c>
      <c r="AH11" s="12">
        <f t="shared" si="19"/>
        <v>96375.003882067263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OPEX!$B$6</f>
        <v>13016.782126163325</v>
      </c>
      <c r="V12" s="11">
        <f t="shared" si="8"/>
        <v>14943.217873836675</v>
      </c>
      <c r="W12" s="11">
        <f t="shared" si="9"/>
        <v>25563.217873836675</v>
      </c>
      <c r="X12" s="11">
        <f t="shared" si="1"/>
        <v>301239.21787383669</v>
      </c>
      <c r="Y12" s="11">
        <f t="shared" si="10"/>
        <v>12111.217873836675</v>
      </c>
      <c r="Z12" s="11">
        <f t="shared" si="11"/>
        <v>21687.217873836675</v>
      </c>
      <c r="AA12" s="11">
        <f t="shared" si="12"/>
        <v>269799.21787383669</v>
      </c>
      <c r="AB12" s="11">
        <f t="shared" si="13"/>
        <v>0.38554328942953148</v>
      </c>
      <c r="AC12" s="12">
        <f t="shared" si="14"/>
        <v>5761.2573737411612</v>
      </c>
      <c r="AD12" s="12">
        <f t="shared" si="15"/>
        <v>9855.7271074827859</v>
      </c>
      <c r="AE12" s="12">
        <f t="shared" si="16"/>
        <v>116140.75896425832</v>
      </c>
      <c r="AF12" s="12">
        <f t="shared" si="17"/>
        <v>4669.3987780767275</v>
      </c>
      <c r="AG12" s="12">
        <f t="shared" si="18"/>
        <v>8361.361317653922</v>
      </c>
      <c r="AH12" s="12">
        <f t="shared" si="19"/>
        <v>104019.27794459384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OPEX!$B$6</f>
        <v>13016.782126163325</v>
      </c>
      <c r="V13" s="11">
        <f t="shared" si="8"/>
        <v>24591.217873836675</v>
      </c>
      <c r="W13" s="11">
        <f t="shared" si="9"/>
        <v>40155.217873836678</v>
      </c>
      <c r="X13" s="11">
        <f t="shared" si="1"/>
        <v>311379.21787383669</v>
      </c>
      <c r="Y13" s="11">
        <f t="shared" si="10"/>
        <v>20799.217873836675</v>
      </c>
      <c r="Z13" s="11">
        <f t="shared" si="11"/>
        <v>34803.217873836678</v>
      </c>
      <c r="AA13" s="11">
        <f t="shared" si="12"/>
        <v>278931.21787383669</v>
      </c>
      <c r="AB13" s="11">
        <f t="shared" si="13"/>
        <v>0.3504938994813922</v>
      </c>
      <c r="AC13" s="12">
        <f t="shared" si="14"/>
        <v>8619.0718455975275</v>
      </c>
      <c r="AD13" s="12">
        <f t="shared" si="15"/>
        <v>14074.158897125917</v>
      </c>
      <c r="AE13" s="12">
        <f t="shared" si="16"/>
        <v>109136.51629006704</v>
      </c>
      <c r="AF13" s="12">
        <f t="shared" si="17"/>
        <v>7289.998978764087</v>
      </c>
      <c r="AG13" s="12">
        <f t="shared" si="18"/>
        <v>12198.315547101505</v>
      </c>
      <c r="AH13" s="12">
        <f t="shared" si="19"/>
        <v>97763.690239694828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OPEX!$B$6</f>
        <v>13016.782126163325</v>
      </c>
      <c r="V14" s="11">
        <f t="shared" si="8"/>
        <v>37215.217873836678</v>
      </c>
      <c r="W14" s="11">
        <f t="shared" si="9"/>
        <v>59199.217873836678</v>
      </c>
      <c r="X14" s="11">
        <f t="shared" si="1"/>
        <v>311835.21787383669</v>
      </c>
      <c r="Y14" s="11">
        <f t="shared" si="10"/>
        <v>32175.217873836675</v>
      </c>
      <c r="Z14" s="11">
        <f t="shared" si="11"/>
        <v>51963.217873836678</v>
      </c>
      <c r="AA14" s="11">
        <f t="shared" si="12"/>
        <v>279315.21787383669</v>
      </c>
      <c r="AB14" s="11">
        <f t="shared" si="13"/>
        <v>0.31863081771035656</v>
      </c>
      <c r="AC14" s="12">
        <f t="shared" si="14"/>
        <v>11857.915302409658</v>
      </c>
      <c r="AD14" s="12">
        <f t="shared" si="15"/>
        <v>18862.695198954138</v>
      </c>
      <c r="AE14" s="12">
        <f t="shared" si="16"/>
        <v>99360.310462027788</v>
      </c>
      <c r="AF14" s="12">
        <f t="shared" si="17"/>
        <v>10252.01598114946</v>
      </c>
      <c r="AG14" s="12">
        <f t="shared" si="18"/>
        <v>16557.082602001996</v>
      </c>
      <c r="AH14" s="12">
        <f t="shared" si="19"/>
        <v>88998.436270086982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OPEX!$B$6</f>
        <v>13016.782126163325</v>
      </c>
      <c r="V15" s="11">
        <f t="shared" si="8"/>
        <v>53295.217873836678</v>
      </c>
      <c r="W15" s="11">
        <f t="shared" si="9"/>
        <v>83319.217873836678</v>
      </c>
      <c r="X15" s="11">
        <f t="shared" si="1"/>
        <v>311919.21787383669</v>
      </c>
      <c r="Y15" s="11">
        <f t="shared" si="10"/>
        <v>46659.217873836678</v>
      </c>
      <c r="Z15" s="11">
        <f t="shared" si="11"/>
        <v>73659.217873836678</v>
      </c>
      <c r="AA15" s="11">
        <f t="shared" si="12"/>
        <v>279399.21787383669</v>
      </c>
      <c r="AB15" s="11">
        <f t="shared" si="13"/>
        <v>0.28966437973668779</v>
      </c>
      <c r="AC15" s="12">
        <f t="shared" si="14"/>
        <v>15437.726228356538</v>
      </c>
      <c r="AD15" s="12">
        <f t="shared" si="15"/>
        <v>24134.609565570852</v>
      </c>
      <c r="AE15" s="12">
        <f t="shared" si="16"/>
        <v>90351.886773377686</v>
      </c>
      <c r="AF15" s="12">
        <f t="shared" si="17"/>
        <v>13515.513404423878</v>
      </c>
      <c r="AG15" s="12">
        <f t="shared" si="18"/>
        <v>21336.45165731445</v>
      </c>
      <c r="AH15" s="12">
        <f t="shared" si="19"/>
        <v>80932.001144340597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OPEX!$B$6</f>
        <v>13016.782126163325</v>
      </c>
      <c r="V16" s="11">
        <f t="shared" si="8"/>
        <v>73287.217873836678</v>
      </c>
      <c r="W16" s="11">
        <f t="shared" si="9"/>
        <v>112347.21787383668</v>
      </c>
      <c r="X16" s="11">
        <f t="shared" si="1"/>
        <v>311955.21787383669</v>
      </c>
      <c r="Y16" s="11">
        <f t="shared" si="10"/>
        <v>64623.217873836678</v>
      </c>
      <c r="Z16" s="11">
        <f t="shared" si="11"/>
        <v>99771.217873836678</v>
      </c>
      <c r="AA16" s="11">
        <f t="shared" si="12"/>
        <v>279423.21787383669</v>
      </c>
      <c r="AB16" s="11">
        <f t="shared" si="13"/>
        <v>0.26333125430607973</v>
      </c>
      <c r="AC16" s="12">
        <f t="shared" si="14"/>
        <v>19298.815007320358</v>
      </c>
      <c r="AD16" s="12">
        <f t="shared" si="15"/>
        <v>29584.533800515834</v>
      </c>
      <c r="AE16" s="12">
        <f t="shared" si="16"/>
        <v>82147.558810043804</v>
      </c>
      <c r="AF16" s="12">
        <f t="shared" si="17"/>
        <v>17017.313020012483</v>
      </c>
      <c r="AG16" s="12">
        <f t="shared" si="18"/>
        <v>26272.879946362573</v>
      </c>
      <c r="AH16" s="12">
        <f t="shared" si="19"/>
        <v>73580.866444958418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OPEX!$B$6</f>
        <v>13016.782126163325</v>
      </c>
      <c r="V17" s="11">
        <f t="shared" si="8"/>
        <v>97323.217873836678</v>
      </c>
      <c r="W17" s="11">
        <f t="shared" si="9"/>
        <v>145371.21787383666</v>
      </c>
      <c r="X17" s="11">
        <f t="shared" si="1"/>
        <v>311979.21787383669</v>
      </c>
      <c r="Y17" s="11">
        <f t="shared" si="10"/>
        <v>86259.217873836678</v>
      </c>
      <c r="Z17" s="11">
        <f t="shared" si="11"/>
        <v>129531.21787383668</v>
      </c>
      <c r="AA17" s="11">
        <f t="shared" si="12"/>
        <v>279447.21787383669</v>
      </c>
      <c r="AB17" s="11">
        <f t="shared" si="13"/>
        <v>0.23939204936916339</v>
      </c>
      <c r="AC17" s="12">
        <f t="shared" si="14"/>
        <v>23298.404578019356</v>
      </c>
      <c r="AD17" s="12">
        <f t="shared" si="15"/>
        <v>34800.713766108915</v>
      </c>
      <c r="AE17" s="12">
        <f t="shared" si="16"/>
        <v>74685.344327406492</v>
      </c>
      <c r="AF17" s="12">
        <f t="shared" si="17"/>
        <v>20649.770943798932</v>
      </c>
      <c r="AG17" s="12">
        <f t="shared" si="18"/>
        <v>31008.743704101369</v>
      </c>
      <c r="AH17" s="12">
        <f t="shared" si="19"/>
        <v>66897.442177328878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OPEX!$B$6</f>
        <v>13016.782126163325</v>
      </c>
      <c r="V18" s="11">
        <f t="shared" si="8"/>
        <v>124971.21787383668</v>
      </c>
      <c r="W18" s="11">
        <f t="shared" si="9"/>
        <v>180231.21787383666</v>
      </c>
      <c r="X18" s="11">
        <f t="shared" si="1"/>
        <v>311991.21787383669</v>
      </c>
      <c r="Y18" s="11">
        <f t="shared" si="10"/>
        <v>111147.21787383668</v>
      </c>
      <c r="Z18" s="11">
        <f t="shared" si="11"/>
        <v>160899.21787383666</v>
      </c>
      <c r="AA18" s="11">
        <f t="shared" si="12"/>
        <v>279459.21787383669</v>
      </c>
      <c r="AB18" s="11">
        <f t="shared" si="13"/>
        <v>0.21762913579014853</v>
      </c>
      <c r="AC18" s="12">
        <f t="shared" si="14"/>
        <v>27197.378144525439</v>
      </c>
      <c r="AD18" s="12">
        <f t="shared" si="15"/>
        <v>39223.564188289041</v>
      </c>
      <c r="AE18" s="12">
        <f t="shared" si="16"/>
        <v>67898.379119999023</v>
      </c>
      <c r="AF18" s="12">
        <f t="shared" si="17"/>
        <v>24188.872971362427</v>
      </c>
      <c r="AG18" s="12">
        <f t="shared" si="18"/>
        <v>35016.357735193895</v>
      </c>
      <c r="AH18" s="12">
        <f t="shared" si="19"/>
        <v>60818.468074473909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OPEX!$B$6</f>
        <v>13016.782126163325</v>
      </c>
      <c r="V19" s="11">
        <f t="shared" si="8"/>
        <v>155055.21787383666</v>
      </c>
      <c r="W19" s="11">
        <f t="shared" si="9"/>
        <v>213831.21787383666</v>
      </c>
      <c r="X19" s="11">
        <f t="shared" si="1"/>
        <v>312003.21787383669</v>
      </c>
      <c r="Y19" s="11">
        <f t="shared" si="10"/>
        <v>138243.21787383666</v>
      </c>
      <c r="Z19" s="11">
        <f t="shared" si="11"/>
        <v>191103.21787383666</v>
      </c>
      <c r="AA19" s="11">
        <f t="shared" si="12"/>
        <v>279471.21787383669</v>
      </c>
      <c r="AB19" s="11">
        <f t="shared" si="13"/>
        <v>0.19784466890013502</v>
      </c>
      <c r="AC19" s="12">
        <f t="shared" si="14"/>
        <v>30676.848241487514</v>
      </c>
      <c r="AD19" s="12">
        <f t="shared" si="15"/>
        <v>42305.366500761847</v>
      </c>
      <c r="AE19" s="12">
        <f t="shared" si="16"/>
        <v>61728.17333602591</v>
      </c>
      <c r="AF19" s="12">
        <f t="shared" si="17"/>
        <v>27350.683667938443</v>
      </c>
      <c r="AG19" s="12">
        <f t="shared" si="18"/>
        <v>37808.752865999581</v>
      </c>
      <c r="AH19" s="12">
        <f t="shared" si="19"/>
        <v>55291.890567366718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OPEX!$B$6</f>
        <v>13016.782126163325</v>
      </c>
      <c r="V20" s="11">
        <f t="shared" si="8"/>
        <v>185811.21787383666</v>
      </c>
      <c r="W20" s="11">
        <f t="shared" si="9"/>
        <v>243207.21787383666</v>
      </c>
      <c r="X20" s="11">
        <f t="shared" si="1"/>
        <v>312003.21787383669</v>
      </c>
      <c r="Y20" s="11">
        <f t="shared" si="10"/>
        <v>165915.21787383666</v>
      </c>
      <c r="Z20" s="11">
        <f t="shared" si="11"/>
        <v>217551.21787383666</v>
      </c>
      <c r="AA20" s="11">
        <f t="shared" si="12"/>
        <v>279471.21787383669</v>
      </c>
      <c r="AB20" s="11">
        <f t="shared" si="13"/>
        <v>0.17985878990921364</v>
      </c>
      <c r="AC20" s="12">
        <f t="shared" si="14"/>
        <v>33419.780798345513</v>
      </c>
      <c r="AD20" s="12">
        <f t="shared" si="15"/>
        <v>43742.95590397474</v>
      </c>
      <c r="AE20" s="12">
        <f t="shared" si="16"/>
        <v>56116.521214569002</v>
      </c>
      <c r="AF20" s="12">
        <f t="shared" si="17"/>
        <v>29841.310314311795</v>
      </c>
      <c r="AG20" s="12">
        <f t="shared" si="18"/>
        <v>39128.498790063953</v>
      </c>
      <c r="AH20" s="12">
        <f t="shared" si="19"/>
        <v>50265.355061242466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OPEX!$B$6</f>
        <v>13016.782126163325</v>
      </c>
      <c r="V21" s="11">
        <f t="shared" si="8"/>
        <v>215067.21787383666</v>
      </c>
      <c r="W21" s="11">
        <f t="shared" si="9"/>
        <v>266463.21787383669</v>
      </c>
      <c r="X21" s="11">
        <f t="shared" si="1"/>
        <v>312003.21787383669</v>
      </c>
      <c r="Y21" s="11">
        <f t="shared" si="10"/>
        <v>192243.21787383666</v>
      </c>
      <c r="Z21" s="11">
        <f t="shared" si="11"/>
        <v>238515.21787383666</v>
      </c>
      <c r="AA21" s="11">
        <f t="shared" si="12"/>
        <v>279471.21787383669</v>
      </c>
      <c r="AB21" s="11">
        <f t="shared" si="13"/>
        <v>0.16350799082655781</v>
      </c>
      <c r="AC21" s="12">
        <f t="shared" si="14"/>
        <v>35165.208687208593</v>
      </c>
      <c r="AD21" s="12">
        <f t="shared" si="15"/>
        <v>43568.865383730365</v>
      </c>
      <c r="AE21" s="12">
        <f t="shared" si="16"/>
        <v>51015.019285971808</v>
      </c>
      <c r="AF21" s="12">
        <f t="shared" si="17"/>
        <v>31433.302304583241</v>
      </c>
      <c r="AG21" s="12">
        <f t="shared" si="18"/>
        <v>38999.144056109726</v>
      </c>
      <c r="AH21" s="12">
        <f t="shared" si="19"/>
        <v>45695.777328402233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OPEX!$B$6</f>
        <v>13016.782126163325</v>
      </c>
      <c r="V22" s="11">
        <f t="shared" si="8"/>
        <v>240855.21787383666</v>
      </c>
      <c r="W22" s="11">
        <f t="shared" si="9"/>
        <v>283263.21787383669</v>
      </c>
      <c r="X22" s="11">
        <f t="shared" si="1"/>
        <v>312003.21787383669</v>
      </c>
      <c r="Y22" s="11">
        <f t="shared" si="10"/>
        <v>215463.21787383666</v>
      </c>
      <c r="Z22" s="11">
        <f t="shared" si="11"/>
        <v>253611.21787383666</v>
      </c>
      <c r="AA22" s="11">
        <f t="shared" si="12"/>
        <v>279471.21787383669</v>
      </c>
      <c r="AB22" s="11">
        <f t="shared" si="13"/>
        <v>0.14864362802414349</v>
      </c>
      <c r="AC22" s="12">
        <f t="shared" si="14"/>
        <v>35801.593413312614</v>
      </c>
      <c r="AD22" s="12">
        <f t="shared" si="15"/>
        <v>42105.272390560494</v>
      </c>
      <c r="AE22" s="12">
        <f t="shared" si="16"/>
        <v>46377.290259974383</v>
      </c>
      <c r="AF22" s="12">
        <f t="shared" si="17"/>
        <v>32027.234410523564</v>
      </c>
      <c r="AG22" s="12">
        <f t="shared" si="18"/>
        <v>37697.691532388591</v>
      </c>
      <c r="AH22" s="12">
        <f t="shared" si="19"/>
        <v>41541.615753092941</v>
      </c>
    </row>
    <row r="23" spans="1:34" x14ac:dyDescent="0.25">
      <c r="AG23" s="15">
        <f>SUM(AG2:AG22)</f>
        <v>260468.66038364053</v>
      </c>
      <c r="AH23" s="15">
        <f>SUM(AH2:AH22)</f>
        <v>986279.2388263999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  <c r="AF28">
        <f>AG23-CAPEX!X6</f>
        <v>-20954.871623566636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F1" workbookViewId="0">
      <selection activeCell="I18" sqref="I18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ht="14.4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ht="14.45" x14ac:dyDescent="0.3">
      <c r="A2" t="s">
        <v>23</v>
      </c>
      <c r="B2">
        <v>0</v>
      </c>
      <c r="C2">
        <f>CAPEX!$X3</f>
        <v>257876.76484436693</v>
      </c>
      <c r="D2">
        <f>CAPEX!$X4</f>
        <v>216506.82213135384</v>
      </c>
      <c r="E2">
        <f>CAPEX!$X5</f>
        <v>145045.86534054048</v>
      </c>
      <c r="F2">
        <f>CAPEX!$X6</f>
        <v>281423.53200720716</v>
      </c>
      <c r="G2">
        <f>CAPEX!$X7</f>
        <v>228249.55546468718</v>
      </c>
      <c r="H2">
        <f>CAPEX!$X8</f>
        <v>297779.34262214473</v>
      </c>
      <c r="I2">
        <f>CAPEX!$X9</f>
        <v>221159.25546468716</v>
      </c>
      <c r="J2">
        <f>CAPEX!$X10</f>
        <v>153163.03200720716</v>
      </c>
      <c r="K2">
        <f>CAPEX!$X11</f>
        <v>215033.95413371181</v>
      </c>
      <c r="L2">
        <f>CAPEX!$X12</f>
        <v>178789.18073992687</v>
      </c>
      <c r="M2">
        <f>CAPEX!$X13</f>
        <v>238167.30071821815</v>
      </c>
      <c r="N2">
        <f>CAPEX!$X14</f>
        <v>247844.95413371181</v>
      </c>
      <c r="O2">
        <f>CAPEX!$X15</f>
        <v>196666.48111821816</v>
      </c>
    </row>
    <row r="3" spans="1:15" ht="14.45" x14ac:dyDescent="0.3">
      <c r="A3" t="s">
        <v>73</v>
      </c>
      <c r="B3">
        <v>0</v>
      </c>
      <c r="C3">
        <v>0</v>
      </c>
      <c r="D3">
        <f>CAPEX!S4-CAPEX!$S$3+CAPEX!T4-CAPEX!$T$3+CAPEX!W4</f>
        <v>120240.54617587582</v>
      </c>
      <c r="E3">
        <v>0</v>
      </c>
      <c r="F3">
        <v>0</v>
      </c>
      <c r="G3">
        <f>CAPEX!S7-CAPEX!$S$3+CAPEX!W7-CAPEX!$T$3+CAPEX!T7</f>
        <v>131983.27950920913</v>
      </c>
      <c r="H3">
        <f>CAPEX!S8-CAPEX!$S$3+CAPEX!W8-CAPEX!$T$3+CAPEX!T8</f>
        <v>201513.06666666665</v>
      </c>
      <c r="I3">
        <f>CAPEX!S9-CAPEX!$S$3+CAPEX!W9-CAPEX!$T$3+CAPEX!T9</f>
        <v>124892.97950920915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ht="14.45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CAPEX!S7-CAPEX!S4+CAPEX!T7-CAPEX!T4+CAPEX!U7-CAPEX!U4+CAPEX!V8-CAPEX!V4</f>
        <v>137548.93333333335</v>
      </c>
      <c r="H4">
        <v>0</v>
      </c>
      <c r="I4">
        <f>CAPEX!S9-CAPEX!S4+CAPEX!T9-CAPEX!T4+CAPEX!U9-CAPEX!U4+CAPEX!V9-CAPEX!V4</f>
        <v>4652.4333333333343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ht="14.45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CAPEX!S6-CAPEX!S5+CAPEX!T6-CAPEX!T5+CAPEX!U6-CAPEX!U5+CAPEX!V6-CAPEX!V5</f>
        <v>136377.66666666669</v>
      </c>
      <c r="G5">
        <v>0</v>
      </c>
      <c r="H5">
        <v>0</v>
      </c>
      <c r="I5">
        <v>0</v>
      </c>
      <c r="J5">
        <f>CAPEX!S10-CAPEX!S5+CAPEX!T10-CAPEX!T5+CAPEX!U10-CAPEX!U5+CAPEX!V10-CAPEX!V5</f>
        <v>8117.1666666666715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ht="14.45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ht="14.45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ht="14.45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CAPEX!S7-CAPEX!S8+CAPEX!T7-CAPEX!T8+CAPEX!W7</f>
        <v>131983.27950920915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ht="14.45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CAPEX!S7-CAPEX!S9+CAPEX!T7-CAPEX!T9+CAPEX!X10</f>
        <v>153163.03200720716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14" customFormat="1" ht="14.45" x14ac:dyDescent="0.3">
      <c r="A10" s="14" t="s">
        <v>72</v>
      </c>
      <c r="B10" s="14">
        <v>0</v>
      </c>
      <c r="C10" s="14">
        <v>0</v>
      </c>
      <c r="D10" s="14">
        <v>0</v>
      </c>
      <c r="E10" s="14">
        <v>0</v>
      </c>
      <c r="F10" s="14">
        <f>F2-J2</f>
        <v>128260.5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</row>
    <row r="11" spans="1:15" ht="14.4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23133.346584506333</v>
      </c>
      <c r="N11">
        <f>N2-K2</f>
        <v>32811</v>
      </c>
      <c r="O11">
        <f>O2-L2+L11</f>
        <v>17877.300378291286</v>
      </c>
    </row>
    <row r="12" spans="1:15" ht="14.4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59378.119978291274</v>
      </c>
      <c r="N12">
        <v>0</v>
      </c>
      <c r="O12">
        <f>O2-L2</f>
        <v>17877.300378291286</v>
      </c>
    </row>
    <row r="13" spans="1:15" ht="14.4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14.4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-9677.6534154936671</v>
      </c>
      <c r="N14">
        <v>0</v>
      </c>
      <c r="O14">
        <f>IF(O2-N2&gt;0,O2-N2,0)</f>
        <v>0</v>
      </c>
    </row>
    <row r="15" spans="1:15" ht="14.4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41500.819599999988</v>
      </c>
      <c r="N15">
        <v>0</v>
      </c>
      <c r="O15">
        <v>0</v>
      </c>
    </row>
    <row r="31" spans="3:16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MIG_MATRIX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2018-07-25T17:33:15Z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