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17" i="3"/>
  <c r="R21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5" i="3"/>
  <c r="Q3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T15" i="3" s="1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X3" i="1"/>
  <c r="C2" i="11" s="1"/>
  <c r="X5" i="1"/>
  <c r="E2" i="11" s="1"/>
  <c r="X9" i="1"/>
  <c r="I2" i="11" s="1"/>
  <c r="X10" i="1"/>
  <c r="J2" i="11" s="1"/>
  <c r="X15" i="1"/>
  <c r="O2" i="11" s="1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O14" i="11" l="1"/>
  <c r="I8" i="11"/>
  <c r="D3" i="11"/>
  <c r="I3" i="11" s="1"/>
  <c r="M11" i="11"/>
  <c r="N11" i="11"/>
  <c r="J5" i="11"/>
  <c r="X6" i="1"/>
  <c r="F2" i="11" s="1"/>
  <c r="I4" i="11"/>
  <c r="H3" i="11"/>
  <c r="X12" i="1"/>
  <c r="L2" i="11" s="1"/>
  <c r="L11" i="11" s="1"/>
  <c r="X7" i="1"/>
  <c r="G2" i="11" s="1"/>
  <c r="W3" i="1"/>
  <c r="M14" i="11"/>
  <c r="M15" i="11"/>
  <c r="W11" i="1"/>
  <c r="G8" i="11" l="1"/>
  <c r="G3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<sst xmlns="http://schemas.openxmlformats.org/spreadsheetml/2006/main" count="496" uniqueCount="107">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</sst>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216582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81536"/>
        <c:axId val="61535296"/>
      </c:barChart>
      <c:catAx>
        <c:axId val="620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1535296"/>
        <c:crosses val="autoZero"/>
        <c:auto val="1"/>
        <c:lblAlgn val="ctr"/>
        <c:lblOffset val="100"/>
        <c:noMultiLvlLbl val="0"/>
      </c:catAx>
      <c:valAx>
        <c:axId val="615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0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74720"/>
        <c:axId val="61537600"/>
      </c:barChart>
      <c:catAx>
        <c:axId val="621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37600"/>
        <c:crosses val="autoZero"/>
        <c:auto val="1"/>
        <c:lblAlgn val="ctr"/>
        <c:lblOffset val="100"/>
        <c:noMultiLvlLbl val="0"/>
      </c:catAx>
      <c:valAx>
        <c:axId val="6153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174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67648"/>
        <c:axId val="62039168"/>
      </c:barChart>
      <c:catAx>
        <c:axId val="6306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2039168"/>
        <c:crosses val="autoZero"/>
        <c:auto val="1"/>
        <c:lblAlgn val="ctr"/>
        <c:lblOffset val="100"/>
        <c:noMultiLvlLbl val="0"/>
      </c:catAx>
      <c:valAx>
        <c:axId val="620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30676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03840"/>
        <c:axId val="62041472"/>
      </c:barChart>
      <c:catAx>
        <c:axId val="63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41472"/>
        <c:crosses val="autoZero"/>
        <c:auto val="1"/>
        <c:lblAlgn val="ctr"/>
        <c:lblOffset val="100"/>
        <c:noMultiLvlLbl val="0"/>
      </c:catAx>
      <c:valAx>
        <c:axId val="620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I1" zoomScale="90" zoomScaleNormal="90" workbookViewId="0">
      <selection activeCell="T14" sqref="T14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108181.99766751831</v>
      </c>
      <c r="T3" s="11">
        <v>5652.0684567357575</v>
      </c>
      <c r="U3" s="11">
        <v>7048</v>
      </c>
      <c r="V3" s="11">
        <v>382544</v>
      </c>
      <c r="W3" s="11">
        <f>SUM(U3,V3)</f>
        <v>389592</v>
      </c>
      <c r="X3" s="12">
        <f t="shared" ref="X3:X14" si="0">S3+T3+U3+V3</f>
        <v>503426.06612425408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108181.99766751831</v>
      </c>
      <c r="T4" s="11">
        <v>3844.3769660028456</v>
      </c>
      <c r="U4" s="11">
        <v>11184</v>
      </c>
      <c r="V4" s="11">
        <v>78284</v>
      </c>
      <c r="W4" s="11">
        <f t="shared" ref="W4:W15" si="1">SUM(U4,V4)</f>
        <v>89468</v>
      </c>
      <c r="X4" s="12">
        <f t="shared" si="0"/>
        <v>201494.37463352116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66893.848581055019</v>
      </c>
      <c r="T5" s="11">
        <v>4383.6369516535042</v>
      </c>
      <c r="U5" s="11">
        <v>16000</v>
      </c>
      <c r="V5" s="11">
        <v>75260</v>
      </c>
      <c r="W5" s="11">
        <f t="shared" si="1"/>
        <v>91260</v>
      </c>
      <c r="X5" s="12">
        <f t="shared" si="0"/>
        <v>162537.48553270852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66893.848581055019</v>
      </c>
      <c r="T6" s="11">
        <v>4383.6369516535042</v>
      </c>
      <c r="U6" s="11">
        <v>16000</v>
      </c>
      <c r="V6" s="11">
        <v>229768</v>
      </c>
      <c r="W6" s="11">
        <f t="shared" si="1"/>
        <v>245768</v>
      </c>
      <c r="X6" s="12">
        <f t="shared" si="0"/>
        <v>317045.48553270852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108181.99766751831</v>
      </c>
      <c r="T7" s="11">
        <v>3844.3769660028456</v>
      </c>
      <c r="U7" s="11">
        <v>19368</v>
      </c>
      <c r="V7" s="11">
        <v>196568</v>
      </c>
      <c r="W7" s="11">
        <f t="shared" si="1"/>
        <v>215936</v>
      </c>
      <c r="X7" s="12">
        <f t="shared" si="0"/>
        <v>327962.37463352119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108181.99766751831</v>
      </c>
      <c r="T8" s="11">
        <v>5652.0684567357575</v>
      </c>
      <c r="U8" s="11">
        <v>7404</v>
      </c>
      <c r="V8" s="11">
        <v>399960</v>
      </c>
      <c r="W8" s="11">
        <f t="shared" si="1"/>
        <v>407364</v>
      </c>
      <c r="X8" s="12">
        <f t="shared" si="0"/>
        <v>521198.06612425408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108181.99766751831</v>
      </c>
      <c r="T9" s="11">
        <v>3844.3769660028456</v>
      </c>
      <c r="U9" s="11">
        <v>19368</v>
      </c>
      <c r="V9" s="11">
        <v>76562</v>
      </c>
      <c r="W9" s="11">
        <f t="shared" si="1"/>
        <v>95930</v>
      </c>
      <c r="X9" s="12">
        <f t="shared" si="0"/>
        <v>207956.37463352116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66893.848581055019</v>
      </c>
      <c r="T10" s="11">
        <v>4383.6369516535042</v>
      </c>
      <c r="U10" s="11">
        <v>29000</v>
      </c>
      <c r="V10" s="11">
        <v>75260</v>
      </c>
      <c r="W10" s="11">
        <f t="shared" si="1"/>
        <v>104260</v>
      </c>
      <c r="X10" s="12">
        <f t="shared" si="0"/>
        <v>175537.48553270852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88649.250981062796</v>
      </c>
      <c r="T11" s="11">
        <v>3778.2685110852781</v>
      </c>
      <c r="U11" s="11">
        <v>8632</v>
      </c>
      <c r="V11" s="11">
        <v>216582</v>
      </c>
      <c r="W11" s="11">
        <f t="shared" si="1"/>
        <v>225214</v>
      </c>
      <c r="X11" s="12">
        <f t="shared" si="0"/>
        <v>317641.51949214807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89276.478946812786</v>
      </c>
      <c r="T12" s="11">
        <v>3663.5010909611156</v>
      </c>
      <c r="U12" s="11">
        <v>19032</v>
      </c>
      <c r="V12" s="11">
        <v>78082</v>
      </c>
      <c r="W12" s="11">
        <f t="shared" si="1"/>
        <v>97114</v>
      </c>
      <c r="X12" s="12">
        <f t="shared" si="0"/>
        <v>190053.9800377739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89276.478946812786</v>
      </c>
      <c r="T13" s="11">
        <v>7526.1810909611158</v>
      </c>
      <c r="U13" s="11">
        <v>35064</v>
      </c>
      <c r="V13" s="11">
        <v>213082</v>
      </c>
      <c r="W13" s="11">
        <f t="shared" si="1"/>
        <v>248146</v>
      </c>
      <c r="X13" s="12">
        <f t="shared" si="0"/>
        <v>344948.66003777389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88649.250981062796</v>
      </c>
      <c r="T14" s="11">
        <v>3778.2685110852781</v>
      </c>
      <c r="U14" s="11">
        <v>25528</v>
      </c>
      <c r="V14" s="11">
        <v>219632</v>
      </c>
      <c r="W14" s="11">
        <f t="shared" si="1"/>
        <v>245160</v>
      </c>
      <c r="X14" s="12">
        <f t="shared" si="0"/>
        <v>337587.51949214807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89276.478946812786</v>
      </c>
      <c r="T15" s="11">
        <v>3663.5010909611156</v>
      </c>
      <c r="U15" s="11">
        <v>35064</v>
      </c>
      <c r="V15" s="11">
        <v>78082</v>
      </c>
      <c r="W15" s="11">
        <f t="shared" si="1"/>
        <v>113146</v>
      </c>
      <c r="X15" s="12">
        <f t="shared" ref="X15" si="2">SUM(S15:V15)</f>
        <v>206085.9800377739</v>
      </c>
    </row>
    <row r="27" spans="17:17" ht="14.45" x14ac:dyDescent="0.3">
      <c r="Q27">
        <f>0.02/1000</f>
        <v>2.0000000000000002E-5</v>
      </c>
    </row>
    <row r="42" spans="18:25" ht="14.4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ht="14.45" x14ac:dyDescent="0.3">
      <c r="S43" t="s">
        <v>54</v>
      </c>
    </row>
    <row r="44" spans="18:25" ht="14.4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ht="14.45" x14ac:dyDescent="0.3">
      <c r="S45" t="s">
        <v>57</v>
      </c>
      <c r="T45" t="s">
        <v>58</v>
      </c>
      <c r="W45" t="s">
        <v>59</v>
      </c>
    </row>
    <row r="46" spans="18:25" ht="14.4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13" sqref="D13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503426.06612425408</v>
      </c>
      <c r="D2">
        <f>CAPEX!$X4</f>
        <v>201494.37463352116</v>
      </c>
      <c r="E2">
        <f>CAPEX!$X5</f>
        <v>162537.48553270852</v>
      </c>
      <c r="F2">
        <f>CAPEX!$X6</f>
        <v>317045.48553270852</v>
      </c>
      <c r="G2">
        <f>CAPEX!$X7</f>
        <v>327962.37463352119</v>
      </c>
      <c r="H2">
        <f>CAPEX!$X8</f>
        <v>521198.06612425408</v>
      </c>
      <c r="I2">
        <f>CAPEX!$X9</f>
        <v>207956.37463352116</v>
      </c>
      <c r="J2">
        <f>CAPEX!$X10</f>
        <v>175537.48553270852</v>
      </c>
      <c r="K2">
        <f>CAPEX!$X11</f>
        <v>317641.51949214807</v>
      </c>
      <c r="L2">
        <f>CAPEX!$X12</f>
        <v>190053.9800377739</v>
      </c>
      <c r="M2">
        <f>CAPEX!$X13</f>
        <v>344948.66003777389</v>
      </c>
      <c r="N2">
        <f>CAPEX!$X14</f>
        <v>337587.51949214807</v>
      </c>
      <c r="O2">
        <f>CAPEX!$X15</f>
        <v>206085.9800377739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IF(D2-C2&gt;=0,D2-C2,0)</f>
        <v>0</v>
      </c>
      <c r="E3">
        <v>0</v>
      </c>
      <c r="F3">
        <v>0</v>
      </c>
      <c r="G3">
        <f>IF(G2-C2&gt;=0,G2-C2,0)</f>
        <v>0</v>
      </c>
      <c r="H3">
        <f>H2-C2</f>
        <v>17772</v>
      </c>
      <c r="I3">
        <f>I2-D2+D3</f>
        <v>6462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126468.00000000003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154508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IF(G2-H2&gt;=0,G2-H2,0)</f>
        <v>0</v>
      </c>
      <c r="H8">
        <v>0</v>
      </c>
      <c r="I8">
        <f>IF(I2-H2&gt;=0,I2-H2,0)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120006.00000000003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141508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IF(L2-K2&gt;=0,L2-K2,0)</f>
        <v>0</v>
      </c>
      <c r="M11">
        <f>IF(M2-K2&gt;=0,M2-K2,0)</f>
        <v>27307.140545625822</v>
      </c>
      <c r="N11">
        <f>IF(N2-K2&gt;=0,N2-K2,0)</f>
        <v>19946</v>
      </c>
      <c r="O11">
        <f>O2-L2+L11</f>
        <v>16032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154894.68</v>
      </c>
      <c r="N12">
        <v>0</v>
      </c>
      <c r="O12">
        <f>O2-L2</f>
        <v>16032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7361.1405456258217</v>
      </c>
      <c r="N14">
        <v>0</v>
      </c>
      <c r="O14">
        <f>IF(O2-N2&gt;=0,O2-N2,0)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138862.68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36062.342937580564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M1" workbookViewId="0">
      <selection activeCell="Q2" sqref="Q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A4" workbookViewId="0">
      <selection activeCell="F18" sqref="F18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