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480" yWindow="705" windowWidth="13680" windowHeight="11190" tabRatio="847" activeTab="1"/>
  </bookViews>
  <sheets>
    <sheet name="CAPEX" sheetId="1" r:id="rId1"/>
    <sheet name="OPEX" sheetId="2" r:id="rId2"/>
    <sheet name="Revenue" sheetId="3" r:id="rId3"/>
    <sheet name="MIG_MATRIX" sheetId="11" r:id="rId4"/>
  </sheets>
  <calcPr calcId="145621"/>
</workbook>
</file>

<file path=xl/calcChain.xml><?xml version="1.0" encoding="utf-8"?>
<calcChain xmlns="http://schemas.openxmlformats.org/spreadsheetml/2006/main">
  <c r="B2" i="2" l="1"/>
  <c r="W44" i="1" l="1"/>
  <c r="T44" i="1"/>
  <c r="S44" i="1"/>
  <c r="Q27" i="1"/>
  <c r="X15" i="1"/>
  <c r="O2" i="11" s="1"/>
  <c r="W15" i="1"/>
  <c r="R15" i="1"/>
  <c r="X14" i="1"/>
  <c r="N2" i="11" s="1"/>
  <c r="N11" i="11" s="1"/>
  <c r="W14" i="1"/>
  <c r="X13" i="1"/>
  <c r="M2" i="11" s="1"/>
  <c r="M11" i="11" s="1"/>
  <c r="W13" i="1"/>
  <c r="R13" i="1"/>
  <c r="X12" i="1"/>
  <c r="L2" i="11" s="1"/>
  <c r="W12" i="1"/>
  <c r="X11" i="1"/>
  <c r="K2" i="11" s="1"/>
  <c r="W11" i="1"/>
  <c r="C11" i="1"/>
  <c r="X10" i="1"/>
  <c r="J2" i="11" s="1"/>
  <c r="W10" i="1"/>
  <c r="I10" i="1"/>
  <c r="X9" i="1"/>
  <c r="I2" i="11" s="1"/>
  <c r="W9" i="1"/>
  <c r="X8" i="1"/>
  <c r="H2" i="11" s="1"/>
  <c r="W8" i="1"/>
  <c r="X7" i="1"/>
  <c r="G2" i="11" s="1"/>
  <c r="W7" i="1"/>
  <c r="I7" i="1"/>
  <c r="H7" i="1"/>
  <c r="X6" i="1"/>
  <c r="F2" i="11" s="1"/>
  <c r="W6" i="1"/>
  <c r="I6" i="1"/>
  <c r="H6" i="1"/>
  <c r="X5" i="1"/>
  <c r="E2" i="11" s="1"/>
  <c r="W5" i="1"/>
  <c r="X4" i="1"/>
  <c r="D2" i="11" s="1"/>
  <c r="W4" i="1"/>
  <c r="I4" i="1"/>
  <c r="H4" i="1"/>
  <c r="X3" i="1"/>
  <c r="C2" i="11" s="1"/>
  <c r="W3" i="1"/>
  <c r="I3" i="1"/>
  <c r="H3" i="1"/>
  <c r="C3" i="1"/>
  <c r="D3" i="11" l="1"/>
  <c r="H3" i="11"/>
  <c r="G4" i="11"/>
  <c r="I4" i="11"/>
  <c r="J5" i="11"/>
  <c r="M12" i="11"/>
  <c r="M14" i="11"/>
  <c r="F10" i="11"/>
  <c r="L11" i="11"/>
  <c r="O11" i="11" s="1"/>
  <c r="F5" i="11"/>
  <c r="G8" i="11"/>
  <c r="G3" i="11"/>
  <c r="I8" i="11"/>
  <c r="O12" i="11"/>
  <c r="G9" i="11"/>
  <c r="I3" i="11"/>
  <c r="O14" i="11"/>
  <c r="M15" i="11"/>
  <c r="U5" i="3" l="1"/>
  <c r="U11" i="3"/>
  <c r="U12" i="3"/>
  <c r="U19" i="3"/>
  <c r="U20" i="3"/>
  <c r="D55" i="3"/>
  <c r="G55" i="3" s="1"/>
  <c r="D56" i="3"/>
  <c r="G56" i="3" s="1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G63" i="3" s="1"/>
  <c r="D64" i="3"/>
  <c r="G64" i="3" s="1"/>
  <c r="D65" i="3"/>
  <c r="G65" i="3" s="1"/>
  <c r="D66" i="3"/>
  <c r="G66" i="3" s="1"/>
  <c r="D67" i="3"/>
  <c r="G67" i="3" s="1"/>
  <c r="D68" i="3"/>
  <c r="G68" i="3" s="1"/>
  <c r="D69" i="3"/>
  <c r="G69" i="3" s="1"/>
  <c r="D70" i="3"/>
  <c r="G70" i="3" s="1"/>
  <c r="D71" i="3"/>
  <c r="G71" i="3" s="1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D30" i="3"/>
  <c r="Q3" i="3" s="1"/>
  <c r="D31" i="3"/>
  <c r="Q4" i="3" s="1"/>
  <c r="D32" i="3"/>
  <c r="G32" i="3" s="1"/>
  <c r="T5" i="3" s="1"/>
  <c r="D33" i="3"/>
  <c r="Q6" i="3" s="1"/>
  <c r="D34" i="3"/>
  <c r="Q7" i="3" s="1"/>
  <c r="D35" i="3"/>
  <c r="Q8" i="3" s="1"/>
  <c r="D36" i="3"/>
  <c r="G36" i="3" s="1"/>
  <c r="T9" i="3" s="1"/>
  <c r="D37" i="3"/>
  <c r="Q10" i="3" s="1"/>
  <c r="D38" i="3"/>
  <c r="Q11" i="3" s="1"/>
  <c r="D39" i="3"/>
  <c r="Q12" i="3" s="1"/>
  <c r="D40" i="3"/>
  <c r="G40" i="3" s="1"/>
  <c r="T13" i="3" s="1"/>
  <c r="D41" i="3"/>
  <c r="Q14" i="3" s="1"/>
  <c r="D42" i="3"/>
  <c r="Q15" i="3" s="1"/>
  <c r="D43" i="3"/>
  <c r="Q16" i="3" s="1"/>
  <c r="D44" i="3"/>
  <c r="G44" i="3" s="1"/>
  <c r="T17" i="3" s="1"/>
  <c r="D45" i="3"/>
  <c r="Q18" i="3" s="1"/>
  <c r="D46" i="3"/>
  <c r="Q19" i="3" s="1"/>
  <c r="D47" i="3"/>
  <c r="Q20" i="3" s="1"/>
  <c r="D48" i="3"/>
  <c r="G48" i="3" s="1"/>
  <c r="T21" i="3" s="1"/>
  <c r="D49" i="3"/>
  <c r="Q22" i="3" s="1"/>
  <c r="C30" i="3"/>
  <c r="P3" i="3" s="1"/>
  <c r="C31" i="3"/>
  <c r="P4" i="3" s="1"/>
  <c r="C32" i="3"/>
  <c r="F32" i="3" s="1"/>
  <c r="S5" i="3" s="1"/>
  <c r="C33" i="3"/>
  <c r="F33" i="3" s="1"/>
  <c r="S6" i="3" s="1"/>
  <c r="C34" i="3"/>
  <c r="P7" i="3" s="1"/>
  <c r="C35" i="3"/>
  <c r="P8" i="3" s="1"/>
  <c r="C36" i="3"/>
  <c r="F36" i="3" s="1"/>
  <c r="S9" i="3" s="1"/>
  <c r="C37" i="3"/>
  <c r="F37" i="3" s="1"/>
  <c r="S10" i="3" s="1"/>
  <c r="C38" i="3"/>
  <c r="P11" i="3" s="1"/>
  <c r="C39" i="3"/>
  <c r="P12" i="3" s="1"/>
  <c r="C40" i="3"/>
  <c r="F40" i="3" s="1"/>
  <c r="S13" i="3" s="1"/>
  <c r="C41" i="3"/>
  <c r="F41" i="3" s="1"/>
  <c r="S14" i="3" s="1"/>
  <c r="C42" i="3"/>
  <c r="P15" i="3" s="1"/>
  <c r="C43" i="3"/>
  <c r="P16" i="3" s="1"/>
  <c r="C44" i="3"/>
  <c r="F44" i="3" s="1"/>
  <c r="S17" i="3" s="1"/>
  <c r="C45" i="3"/>
  <c r="F45" i="3" s="1"/>
  <c r="S18" i="3" s="1"/>
  <c r="C46" i="3"/>
  <c r="P19" i="3" s="1"/>
  <c r="C47" i="3"/>
  <c r="P20" i="3" s="1"/>
  <c r="C48" i="3"/>
  <c r="F48" i="3" s="1"/>
  <c r="S21" i="3" s="1"/>
  <c r="C49" i="3"/>
  <c r="F49" i="3" s="1"/>
  <c r="S22" i="3" s="1"/>
  <c r="B30" i="3"/>
  <c r="O3" i="3" s="1"/>
  <c r="B31" i="3"/>
  <c r="O4" i="3" s="1"/>
  <c r="B32" i="3"/>
  <c r="O5" i="3" s="1"/>
  <c r="B33" i="3"/>
  <c r="E33" i="3" s="1"/>
  <c r="R6" i="3" s="1"/>
  <c r="B34" i="3"/>
  <c r="O7" i="3" s="1"/>
  <c r="B35" i="3"/>
  <c r="O8" i="3" s="1"/>
  <c r="B36" i="3"/>
  <c r="O9" i="3" s="1"/>
  <c r="B37" i="3"/>
  <c r="E37" i="3" s="1"/>
  <c r="R10" i="3" s="1"/>
  <c r="B38" i="3"/>
  <c r="O11" i="3" s="1"/>
  <c r="B39" i="3"/>
  <c r="O12" i="3" s="1"/>
  <c r="B40" i="3"/>
  <c r="O13" i="3" s="1"/>
  <c r="B41" i="3"/>
  <c r="E41" i="3" s="1"/>
  <c r="R14" i="3" s="1"/>
  <c r="B42" i="3"/>
  <c r="O15" i="3" s="1"/>
  <c r="B43" i="3"/>
  <c r="O16" i="3" s="1"/>
  <c r="B44" i="3"/>
  <c r="O17" i="3" s="1"/>
  <c r="B45" i="3"/>
  <c r="E45" i="3" s="1"/>
  <c r="R18" i="3" s="1"/>
  <c r="B46" i="3"/>
  <c r="O19" i="3" s="1"/>
  <c r="B47" i="3"/>
  <c r="O20" i="3" s="1"/>
  <c r="B48" i="3"/>
  <c r="O21" i="3" s="1"/>
  <c r="B49" i="3"/>
  <c r="E49" i="3" s="1"/>
  <c r="R22" i="3" s="1"/>
  <c r="E29" i="3"/>
  <c r="C29" i="3"/>
  <c r="P2" i="3" s="1"/>
  <c r="D29" i="3"/>
  <c r="Q2" i="3" s="1"/>
  <c r="I8" i="3"/>
  <c r="I7" i="3"/>
  <c r="I6" i="3"/>
  <c r="I5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I12" i="3"/>
  <c r="R2" i="3" l="1"/>
  <c r="W19" i="3"/>
  <c r="AD19" i="3" s="1"/>
  <c r="O2" i="3"/>
  <c r="G29" i="3"/>
  <c r="T2" i="3" s="1"/>
  <c r="E47" i="3"/>
  <c r="R20" i="3" s="1"/>
  <c r="E43" i="3"/>
  <c r="R16" i="3" s="1"/>
  <c r="E39" i="3"/>
  <c r="R12" i="3" s="1"/>
  <c r="E35" i="3"/>
  <c r="R8" i="3" s="1"/>
  <c r="E31" i="3"/>
  <c r="R4" i="3" s="1"/>
  <c r="F47" i="3"/>
  <c r="S20" i="3" s="1"/>
  <c r="F43" i="3"/>
  <c r="S16" i="3" s="1"/>
  <c r="F39" i="3"/>
  <c r="S12" i="3" s="1"/>
  <c r="Z12" i="3" s="1"/>
  <c r="AG12" i="3" s="1"/>
  <c r="F35" i="3"/>
  <c r="S8" i="3" s="1"/>
  <c r="F31" i="3"/>
  <c r="S4" i="3" s="1"/>
  <c r="G47" i="3"/>
  <c r="T20" i="3" s="1"/>
  <c r="G43" i="3"/>
  <c r="T16" i="3" s="1"/>
  <c r="G39" i="3"/>
  <c r="T12" i="3" s="1"/>
  <c r="G35" i="3"/>
  <c r="T8" i="3" s="1"/>
  <c r="G31" i="3"/>
  <c r="T4" i="3" s="1"/>
  <c r="P22" i="3"/>
  <c r="P18" i="3"/>
  <c r="P14" i="3"/>
  <c r="P10" i="3"/>
  <c r="P6" i="3"/>
  <c r="W20" i="3"/>
  <c r="AD20" i="3" s="1"/>
  <c r="U4" i="3"/>
  <c r="V4" i="3" s="1"/>
  <c r="AC4" i="3" s="1"/>
  <c r="F29" i="3"/>
  <c r="S2" i="3" s="1"/>
  <c r="E46" i="3"/>
  <c r="R19" i="3" s="1"/>
  <c r="Y19" i="3" s="1"/>
  <c r="AF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G46" i="3"/>
  <c r="T19" i="3" s="1"/>
  <c r="G42" i="3"/>
  <c r="T15" i="3" s="1"/>
  <c r="G38" i="3"/>
  <c r="T11" i="3" s="1"/>
  <c r="AA11" i="3" s="1"/>
  <c r="AH11" i="3" s="1"/>
  <c r="G34" i="3"/>
  <c r="T7" i="3" s="1"/>
  <c r="G30" i="3"/>
  <c r="T3" i="3" s="1"/>
  <c r="O22" i="3"/>
  <c r="Q21" i="3"/>
  <c r="O18" i="3"/>
  <c r="Q17" i="3"/>
  <c r="O14" i="3"/>
  <c r="Q13" i="3"/>
  <c r="O10" i="3"/>
  <c r="Q9" i="3"/>
  <c r="O6" i="3"/>
  <c r="Q5" i="3"/>
  <c r="Z19" i="3"/>
  <c r="AG19" i="3" s="1"/>
  <c r="U3" i="3"/>
  <c r="V3" i="3" s="1"/>
  <c r="AC3" i="3" s="1"/>
  <c r="G49" i="3"/>
  <c r="T22" i="3" s="1"/>
  <c r="G45" i="3"/>
  <c r="T18" i="3" s="1"/>
  <c r="G41" i="3"/>
  <c r="T14" i="3" s="1"/>
  <c r="G37" i="3"/>
  <c r="T10" i="3" s="1"/>
  <c r="G33" i="3"/>
  <c r="T6" i="3" s="1"/>
  <c r="P21" i="3"/>
  <c r="P17" i="3"/>
  <c r="P13" i="3"/>
  <c r="P9" i="3"/>
  <c r="P5" i="3"/>
  <c r="W5" i="3" s="1"/>
  <c r="AD5" i="3" s="1"/>
  <c r="W12" i="3"/>
  <c r="AD12" i="3" s="1"/>
  <c r="E48" i="3"/>
  <c r="R21" i="3" s="1"/>
  <c r="E44" i="3"/>
  <c r="R17" i="3" s="1"/>
  <c r="E40" i="3"/>
  <c r="R13" i="3" s="1"/>
  <c r="E36" i="3"/>
  <c r="R9" i="3" s="1"/>
  <c r="E32" i="3"/>
  <c r="R5" i="3" s="1"/>
  <c r="Y5" i="3" s="1"/>
  <c r="AF5" i="3" s="1"/>
  <c r="X11" i="3"/>
  <c r="AE11" i="3" s="1"/>
  <c r="X5" i="3"/>
  <c r="AE5" i="3" s="1"/>
  <c r="AA5" i="3"/>
  <c r="AH5" i="3" s="1"/>
  <c r="Z5" i="3"/>
  <c r="AG5" i="3" s="1"/>
  <c r="V5" i="3"/>
  <c r="AC5" i="3" s="1"/>
  <c r="AA12" i="3"/>
  <c r="AH12" i="3" s="1"/>
  <c r="X12" i="3"/>
  <c r="AE12" i="3" s="1"/>
  <c r="X19" i="3"/>
  <c r="AE19" i="3" s="1"/>
  <c r="Y20" i="3"/>
  <c r="AF20" i="3" s="1"/>
  <c r="Y4" i="3"/>
  <c r="AF4" i="3" s="1"/>
  <c r="Z20" i="3"/>
  <c r="AG20" i="3" s="1"/>
  <c r="Z11" i="3"/>
  <c r="AG11" i="3" s="1"/>
  <c r="AA19" i="3"/>
  <c r="AH19" i="3" s="1"/>
  <c r="U16" i="3"/>
  <c r="U8" i="3"/>
  <c r="X20" i="3"/>
  <c r="AE20" i="3" s="1"/>
  <c r="U10" i="3"/>
  <c r="V20" i="3"/>
  <c r="AC20" i="3" s="1"/>
  <c r="V11" i="3"/>
  <c r="AC11" i="3" s="1"/>
  <c r="V19" i="3"/>
  <c r="AC19" i="3" s="1"/>
  <c r="W11" i="3"/>
  <c r="AD11" i="3" s="1"/>
  <c r="U2" i="3"/>
  <c r="U15" i="3"/>
  <c r="U7" i="3"/>
  <c r="U18" i="3"/>
  <c r="U9" i="3"/>
  <c r="AA4" i="3"/>
  <c r="AH4" i="3" s="1"/>
  <c r="Y12" i="3"/>
  <c r="AF12" i="3" s="1"/>
  <c r="AA20" i="3"/>
  <c r="AH20" i="3" s="1"/>
  <c r="U22" i="3"/>
  <c r="U14" i="3"/>
  <c r="U6" i="3"/>
  <c r="W4" i="3"/>
  <c r="AD4" i="3" s="1"/>
  <c r="Y11" i="3"/>
  <c r="AF11" i="3" s="1"/>
  <c r="X4" i="3"/>
  <c r="AE4" i="3" s="1"/>
  <c r="U17" i="3"/>
  <c r="V12" i="3"/>
  <c r="AC12" i="3" s="1"/>
  <c r="U21" i="3"/>
  <c r="U13" i="3"/>
  <c r="X3" i="3" l="1"/>
  <c r="AE3" i="3" s="1"/>
  <c r="Y3" i="3"/>
  <c r="AF3" i="3" s="1"/>
  <c r="W3" i="3"/>
  <c r="AD3" i="3" s="1"/>
  <c r="Z3" i="3"/>
  <c r="AG3" i="3" s="1"/>
  <c r="AA3" i="3"/>
  <c r="AH3" i="3" s="1"/>
  <c r="Z4" i="3"/>
  <c r="AG4" i="3" s="1"/>
  <c r="X2" i="3"/>
  <c r="AE2" i="3" s="1"/>
  <c r="Z2" i="3"/>
  <c r="AG2" i="3" s="1"/>
  <c r="Y2" i="3"/>
  <c r="AF2" i="3" s="1"/>
  <c r="AA2" i="3"/>
  <c r="AH2" i="3" s="1"/>
  <c r="V2" i="3"/>
  <c r="AC2" i="3" s="1"/>
  <c r="W2" i="3"/>
  <c r="AD2" i="3" s="1"/>
  <c r="W15" i="3"/>
  <c r="AD15" i="3" s="1"/>
  <c r="Z15" i="3"/>
  <c r="AG15" i="3" s="1"/>
  <c r="AA15" i="3"/>
  <c r="AH15" i="3" s="1"/>
  <c r="X15" i="3"/>
  <c r="AE15" i="3" s="1"/>
  <c r="V15" i="3"/>
  <c r="AC15" i="3" s="1"/>
  <c r="Y15" i="3"/>
  <c r="AF15" i="3" s="1"/>
  <c r="Z13" i="3"/>
  <c r="AG13" i="3" s="1"/>
  <c r="X13" i="3"/>
  <c r="AE13" i="3" s="1"/>
  <c r="W13" i="3"/>
  <c r="AD13" i="3" s="1"/>
  <c r="AA13" i="3"/>
  <c r="AH13" i="3" s="1"/>
  <c r="Y13" i="3"/>
  <c r="AF13" i="3" s="1"/>
  <c r="V13" i="3"/>
  <c r="AC13" i="3" s="1"/>
  <c r="W6" i="3"/>
  <c r="AD6" i="3" s="1"/>
  <c r="Z6" i="3"/>
  <c r="AG6" i="3" s="1"/>
  <c r="Y6" i="3"/>
  <c r="AF6" i="3" s="1"/>
  <c r="AA6" i="3"/>
  <c r="AH6" i="3" s="1"/>
  <c r="X6" i="3"/>
  <c r="AE6" i="3" s="1"/>
  <c r="V6" i="3"/>
  <c r="AC6" i="3" s="1"/>
  <c r="X9" i="3"/>
  <c r="AE9" i="3" s="1"/>
  <c r="Z9" i="3"/>
  <c r="AG9" i="3" s="1"/>
  <c r="V9" i="3"/>
  <c r="AC9" i="3" s="1"/>
  <c r="W9" i="3"/>
  <c r="AD9" i="3" s="1"/>
  <c r="AA9" i="3"/>
  <c r="AH9" i="3" s="1"/>
  <c r="Y9" i="3"/>
  <c r="AF9" i="3" s="1"/>
  <c r="W21" i="3"/>
  <c r="AD21" i="3" s="1"/>
  <c r="AA21" i="3"/>
  <c r="AH21" i="3" s="1"/>
  <c r="X21" i="3"/>
  <c r="AE21" i="3" s="1"/>
  <c r="V21" i="3"/>
  <c r="AC21" i="3" s="1"/>
  <c r="Z21" i="3"/>
  <c r="AG21" i="3" s="1"/>
  <c r="Y21" i="3"/>
  <c r="AF21" i="3" s="1"/>
  <c r="W14" i="3"/>
  <c r="AD14" i="3" s="1"/>
  <c r="V14" i="3"/>
  <c r="AC14" i="3" s="1"/>
  <c r="Z14" i="3"/>
  <c r="AG14" i="3" s="1"/>
  <c r="X14" i="3"/>
  <c r="AE14" i="3" s="1"/>
  <c r="AA14" i="3"/>
  <c r="AH14" i="3" s="1"/>
  <c r="Y14" i="3"/>
  <c r="AF14" i="3" s="1"/>
  <c r="AA7" i="3"/>
  <c r="AH7" i="3" s="1"/>
  <c r="Y7" i="3"/>
  <c r="AF7" i="3" s="1"/>
  <c r="W7" i="3"/>
  <c r="AD7" i="3" s="1"/>
  <c r="X7" i="3"/>
  <c r="AE7" i="3" s="1"/>
  <c r="Z7" i="3"/>
  <c r="AG7" i="3" s="1"/>
  <c r="V7" i="3"/>
  <c r="AC7" i="3" s="1"/>
  <c r="W10" i="3"/>
  <c r="AD10" i="3" s="1"/>
  <c r="V10" i="3"/>
  <c r="AC10" i="3" s="1"/>
  <c r="AA10" i="3"/>
  <c r="AH10" i="3" s="1"/>
  <c r="Y10" i="3"/>
  <c r="AF10" i="3" s="1"/>
  <c r="Z10" i="3"/>
  <c r="AG10" i="3" s="1"/>
  <c r="X10" i="3"/>
  <c r="AE10" i="3" s="1"/>
  <c r="AA17" i="3"/>
  <c r="AH17" i="3" s="1"/>
  <c r="V17" i="3"/>
  <c r="AC17" i="3" s="1"/>
  <c r="W17" i="3"/>
  <c r="AD17" i="3" s="1"/>
  <c r="Y17" i="3"/>
  <c r="AF17" i="3" s="1"/>
  <c r="X17" i="3"/>
  <c r="AE17" i="3" s="1"/>
  <c r="Z17" i="3"/>
  <c r="AG17" i="3" s="1"/>
  <c r="Y8" i="3"/>
  <c r="AF8" i="3" s="1"/>
  <c r="X8" i="3"/>
  <c r="AE8" i="3" s="1"/>
  <c r="V8" i="3"/>
  <c r="AC8" i="3" s="1"/>
  <c r="AA8" i="3"/>
  <c r="AH8" i="3" s="1"/>
  <c r="W8" i="3"/>
  <c r="AD8" i="3" s="1"/>
  <c r="Z8" i="3"/>
  <c r="AG8" i="3" s="1"/>
  <c r="Y22" i="3"/>
  <c r="AF22" i="3" s="1"/>
  <c r="W22" i="3"/>
  <c r="AD22" i="3" s="1"/>
  <c r="X22" i="3"/>
  <c r="AE22" i="3" s="1"/>
  <c r="V22" i="3"/>
  <c r="AC22" i="3" s="1"/>
  <c r="AA22" i="3"/>
  <c r="AH22" i="3" s="1"/>
  <c r="Z22" i="3"/>
  <c r="AG22" i="3" s="1"/>
  <c r="Y18" i="3"/>
  <c r="AF18" i="3" s="1"/>
  <c r="Z18" i="3"/>
  <c r="AG18" i="3" s="1"/>
  <c r="X18" i="3"/>
  <c r="AE18" i="3" s="1"/>
  <c r="V18" i="3"/>
  <c r="AC18" i="3" s="1"/>
  <c r="AA18" i="3"/>
  <c r="AH18" i="3" s="1"/>
  <c r="W18" i="3"/>
  <c r="AD18" i="3" s="1"/>
  <c r="V16" i="3"/>
  <c r="AC16" i="3" s="1"/>
  <c r="X16" i="3"/>
  <c r="AE16" i="3" s="1"/>
  <c r="Y16" i="3"/>
  <c r="AF16" i="3" s="1"/>
  <c r="W16" i="3"/>
  <c r="AD16" i="3" s="1"/>
  <c r="AA16" i="3"/>
  <c r="AH16" i="3" s="1"/>
  <c r="Z16" i="3"/>
  <c r="AG16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<sst xmlns="http://schemas.openxmlformats.org/spreadsheetml/2006/main" count="202" uniqueCount="107">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</sst>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9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  <xf numFmtId="0" fontId="5" fillId="7" borderId="4" xfId="4" applyFill="1" applyBorder="1"/>
    <xf numFmtId="0" fontId="7" fillId="7" borderId="2" xfId="6" applyFill="1"/>
    <xf numFmtId="0" fontId="9" fillId="7" borderId="2" xfId="8" applyFill="1"/>
    <xf numFmtId="0" fontId="8" fillId="7" borderId="3" xfId="7" applyFill="1"/>
    <xf numFmtId="0" fontId="6" fillId="7" borderId="2" xfId="5" applyFill="1" applyBorder="1"/>
    <xf numFmtId="0" fontId="6" fillId="7" borderId="0" xfId="5" applyFill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ITS Scenario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108181.99766751831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108181.99766751831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E6-4631-9886-2AD8794ADFDF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E6-4631-9886-2AD8794ADFDF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16000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E6-4631-9886-2AD8794ADFDF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382544</c:v>
                </c:pt>
                <c:pt idx="1">
                  <c:v>78284</c:v>
                </c:pt>
                <c:pt idx="2">
                  <c:v>75260</c:v>
                </c:pt>
                <c:pt idx="3">
                  <c:v>229768</c:v>
                </c:pt>
                <c:pt idx="4">
                  <c:v>196568</c:v>
                </c:pt>
                <c:pt idx="5">
                  <c:v>399960</c:v>
                </c:pt>
                <c:pt idx="6">
                  <c:v>76562</c:v>
                </c:pt>
                <c:pt idx="7">
                  <c:v>75260</c:v>
                </c:pt>
                <c:pt idx="8">
                  <c:v>216582</c:v>
                </c:pt>
                <c:pt idx="9">
                  <c:v>78082</c:v>
                </c:pt>
                <c:pt idx="10">
                  <c:v>213082</c:v>
                </c:pt>
                <c:pt idx="11">
                  <c:v>219632</c:v>
                </c:pt>
                <c:pt idx="12">
                  <c:v>78082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E6-4631-9886-2AD8794A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089792"/>
        <c:axId val="41423936"/>
      </c:barChart>
      <c:catAx>
        <c:axId val="6108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1423936"/>
        <c:crosses val="autoZero"/>
        <c:auto val="1"/>
        <c:lblAlgn val="ctr"/>
        <c:lblOffset val="100"/>
        <c:noMultiLvlLbl val="0"/>
      </c:catAx>
      <c:valAx>
        <c:axId val="41423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08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108181.99766751831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108181.99766751831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16000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382544</c:v>
                </c:pt>
                <c:pt idx="1">
                  <c:v>78284</c:v>
                </c:pt>
                <c:pt idx="2">
                  <c:v>75260</c:v>
                </c:pt>
                <c:pt idx="3">
                  <c:v>229768</c:v>
                </c:pt>
                <c:pt idx="4">
                  <c:v>196568</c:v>
                </c:pt>
                <c:pt idx="5">
                  <c:v>399960</c:v>
                </c:pt>
                <c:pt idx="6">
                  <c:v>76562</c:v>
                </c:pt>
                <c:pt idx="7">
                  <c:v>75260</c:v>
                </c:pt>
                <c:pt idx="8">
                  <c:v>216582</c:v>
                </c:pt>
                <c:pt idx="9">
                  <c:v>78082</c:v>
                </c:pt>
                <c:pt idx="10">
                  <c:v>213082</c:v>
                </c:pt>
                <c:pt idx="11">
                  <c:v>219632</c:v>
                </c:pt>
                <c:pt idx="12">
                  <c:v>78082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894656"/>
        <c:axId val="41426240"/>
      </c:barChart>
      <c:catAx>
        <c:axId val="6189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1426240"/>
        <c:crosses val="autoZero"/>
        <c:auto val="1"/>
        <c:lblAlgn val="ctr"/>
        <c:lblOffset val="100"/>
        <c:noMultiLvlLbl val="0"/>
      </c:catAx>
      <c:valAx>
        <c:axId val="41426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9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per subscriber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36062.342937580564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10540.776519765759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EA-4BE3-8D39-C1A7A454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79264"/>
        <c:axId val="62080704"/>
      </c:barChart>
      <c:catAx>
        <c:axId val="6157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0704"/>
        <c:crosses val="autoZero"/>
        <c:auto val="1"/>
        <c:lblAlgn val="ctr"/>
        <c:lblOffset val="100"/>
        <c:noMultiLvlLbl val="0"/>
      </c:catAx>
      <c:valAx>
        <c:axId val="62080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579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25</xdr:row>
      <xdr:rowOff>71437</xdr:rowOff>
    </xdr:from>
    <xdr:to>
      <xdr:col>6</xdr:col>
      <xdr:colOff>428625</xdr:colOff>
      <xdr:row>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opLeftCell="A16" zoomScale="90" zoomScaleNormal="90" workbookViewId="0">
      <selection activeCell="S3" sqref="S3:V15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8" customFormat="1" thickBot="1" x14ac:dyDescent="0.35">
      <c r="A1" s="8" t="s">
        <v>0</v>
      </c>
      <c r="B1" s="8" t="s">
        <v>61</v>
      </c>
      <c r="C1" s="8" t="s">
        <v>62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9</v>
      </c>
      <c r="I1" s="8" t="s">
        <v>7</v>
      </c>
      <c r="J1" s="8" t="s">
        <v>64</v>
      </c>
      <c r="K1" s="8" t="s">
        <v>5</v>
      </c>
      <c r="L1" s="8" t="s">
        <v>6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40</v>
      </c>
      <c r="X1" s="8" t="s">
        <v>20</v>
      </c>
    </row>
    <row r="2" spans="1:24" ht="14.45" x14ac:dyDescent="0.3">
      <c r="A2" s="9" t="s">
        <v>23</v>
      </c>
      <c r="B2" s="12">
        <v>0</v>
      </c>
      <c r="C2" s="12">
        <v>0</v>
      </c>
      <c r="D2" s="12">
        <v>8</v>
      </c>
      <c r="E2" s="12">
        <v>4</v>
      </c>
      <c r="F2" s="12" t="s">
        <v>8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>
        <v>100000</v>
      </c>
      <c r="X2" s="12">
        <v>100000</v>
      </c>
    </row>
    <row r="3" spans="1:24" s="6" customFormat="1" ht="14.45" x14ac:dyDescent="0.3">
      <c r="A3" s="9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0">
        <v>108181.99766751831</v>
      </c>
      <c r="T3" s="10">
        <v>5652.0684567357575</v>
      </c>
      <c r="U3" s="10">
        <v>7048</v>
      </c>
      <c r="V3" s="10">
        <v>382544</v>
      </c>
      <c r="W3" s="10">
        <f>SUM(U3,V3)</f>
        <v>389592</v>
      </c>
      <c r="X3" s="11">
        <f>S3+T3+U3+V3</f>
        <v>503426.06612425408</v>
      </c>
    </row>
    <row r="4" spans="1:24" s="6" customFormat="1" ht="14.45" x14ac:dyDescent="0.3">
      <c r="A4" s="9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0">
        <v>108181.99766751831</v>
      </c>
      <c r="T4" s="10">
        <v>3844.3769660028456</v>
      </c>
      <c r="U4" s="10">
        <v>11184</v>
      </c>
      <c r="V4" s="10">
        <v>78284</v>
      </c>
      <c r="W4" s="10">
        <f t="shared" ref="W4:W15" si="0">SUM(U4,V4)</f>
        <v>89468</v>
      </c>
      <c r="X4" s="11">
        <f t="shared" ref="X4:X14" si="1">S4+T4+U4+V4</f>
        <v>201494.37463352116</v>
      </c>
    </row>
    <row r="5" spans="1:24" s="6" customFormat="1" ht="14.45" x14ac:dyDescent="0.3">
      <c r="A5" s="9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0">
        <v>66893.848581055019</v>
      </c>
      <c r="T5" s="10">
        <v>4383.6369516535042</v>
      </c>
      <c r="U5" s="10">
        <v>16000</v>
      </c>
      <c r="V5" s="10">
        <v>75260</v>
      </c>
      <c r="W5" s="10">
        <f t="shared" si="0"/>
        <v>91260</v>
      </c>
      <c r="X5" s="11">
        <f t="shared" si="1"/>
        <v>162537.48553270852</v>
      </c>
    </row>
    <row r="6" spans="1:24" s="6" customFormat="1" ht="14.45" x14ac:dyDescent="0.3">
      <c r="A6" s="9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0">
        <v>66893.848581055019</v>
      </c>
      <c r="T6" s="10">
        <v>4383.6369516535042</v>
      </c>
      <c r="U6" s="10">
        <v>16000</v>
      </c>
      <c r="V6" s="10">
        <v>229768</v>
      </c>
      <c r="W6" s="10">
        <f t="shared" si="0"/>
        <v>245768</v>
      </c>
      <c r="X6" s="11">
        <f t="shared" si="1"/>
        <v>317045.48553270852</v>
      </c>
    </row>
    <row r="7" spans="1:24" s="6" customFormat="1" ht="14.45" x14ac:dyDescent="0.3">
      <c r="A7" s="9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0">
        <v>108181.99766751831</v>
      </c>
      <c r="T7" s="10">
        <v>3844.3769660028456</v>
      </c>
      <c r="U7" s="10">
        <v>19368</v>
      </c>
      <c r="V7" s="10">
        <v>196568</v>
      </c>
      <c r="W7" s="10">
        <f t="shared" si="0"/>
        <v>215936</v>
      </c>
      <c r="X7" s="11">
        <f t="shared" si="1"/>
        <v>327962.37463352119</v>
      </c>
    </row>
    <row r="8" spans="1:24" s="6" customFormat="1" ht="14.45" x14ac:dyDescent="0.3">
      <c r="A8" s="9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0">
        <v>108181.99766751831</v>
      </c>
      <c r="T8" s="10">
        <v>5652.0684567357575</v>
      </c>
      <c r="U8" s="10">
        <v>7404</v>
      </c>
      <c r="V8" s="10">
        <v>399960</v>
      </c>
      <c r="W8" s="10">
        <f t="shared" si="0"/>
        <v>407364</v>
      </c>
      <c r="X8" s="11">
        <f t="shared" si="1"/>
        <v>521198.06612425408</v>
      </c>
    </row>
    <row r="9" spans="1:24" s="6" customFormat="1" ht="14.45" x14ac:dyDescent="0.3">
      <c r="A9" s="9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0">
        <v>108181.99766751831</v>
      </c>
      <c r="T9" s="10">
        <v>3844.3769660028456</v>
      </c>
      <c r="U9" s="10">
        <v>19368</v>
      </c>
      <c r="V9" s="10">
        <v>76562</v>
      </c>
      <c r="W9" s="10">
        <f t="shared" si="0"/>
        <v>95930</v>
      </c>
      <c r="X9" s="11">
        <f t="shared" si="1"/>
        <v>207956.37463352116</v>
      </c>
    </row>
    <row r="10" spans="1:24" s="6" customFormat="1" ht="14.45" x14ac:dyDescent="0.3">
      <c r="A10" s="9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0">
        <v>66893.848581055019</v>
      </c>
      <c r="T10" s="10">
        <v>4383.6369516535042</v>
      </c>
      <c r="U10" s="10">
        <v>29000</v>
      </c>
      <c r="V10" s="10">
        <v>75260</v>
      </c>
      <c r="W10" s="10">
        <f t="shared" si="0"/>
        <v>104260</v>
      </c>
      <c r="X10" s="11">
        <f t="shared" si="1"/>
        <v>175537.48553270852</v>
      </c>
    </row>
    <row r="11" spans="1:24" s="17" customFormat="1" ht="14.45" x14ac:dyDescent="0.3">
      <c r="A11" s="13" t="s">
        <v>74</v>
      </c>
      <c r="B11" s="14">
        <v>342</v>
      </c>
      <c r="C11" s="14">
        <f>CEILING(0.93*4877/3,1)</f>
        <v>1512</v>
      </c>
      <c r="D11" s="14">
        <v>80</v>
      </c>
      <c r="E11" s="14">
        <v>8</v>
      </c>
      <c r="F11" s="14" t="s">
        <v>21</v>
      </c>
      <c r="G11" s="14" t="s">
        <v>39</v>
      </c>
      <c r="H11" s="14">
        <v>0.54</v>
      </c>
      <c r="I11" s="14">
        <v>0.28000000000000003</v>
      </c>
      <c r="J11" s="14">
        <v>2.2000000000000002</v>
      </c>
      <c r="K11" s="14">
        <v>8</v>
      </c>
      <c r="L11" s="14">
        <v>610</v>
      </c>
      <c r="M11" s="14">
        <v>7039.7238495865004</v>
      </c>
      <c r="N11" s="14">
        <v>50467.597460168901</v>
      </c>
      <c r="O11" s="14">
        <v>69134.465806048596</v>
      </c>
      <c r="P11" s="14">
        <v>8635.1542501059794</v>
      </c>
      <c r="Q11" s="14">
        <v>233483.63773783101</v>
      </c>
      <c r="R11" s="14">
        <v>387592.626526276</v>
      </c>
      <c r="S11" s="15">
        <v>88649.250981062796</v>
      </c>
      <c r="T11" s="15">
        <v>3778.2685110852781</v>
      </c>
      <c r="U11" s="15">
        <v>8632</v>
      </c>
      <c r="V11" s="15">
        <v>216582</v>
      </c>
      <c r="W11" s="15">
        <f t="shared" si="0"/>
        <v>225214</v>
      </c>
      <c r="X11" s="16">
        <f t="shared" si="1"/>
        <v>317641.51949214807</v>
      </c>
    </row>
    <row r="12" spans="1:24" s="6" customFormat="1" ht="14.45" x14ac:dyDescent="0.3">
      <c r="A12" s="9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0">
        <v>89276.478946812786</v>
      </c>
      <c r="T12" s="10">
        <v>3663.5010909611156</v>
      </c>
      <c r="U12" s="10">
        <v>19032</v>
      </c>
      <c r="V12" s="10">
        <v>78082</v>
      </c>
      <c r="W12" s="10">
        <f t="shared" si="0"/>
        <v>97114</v>
      </c>
      <c r="X12" s="11">
        <f t="shared" si="1"/>
        <v>190053.9800377739</v>
      </c>
    </row>
    <row r="13" spans="1:24" s="6" customFormat="1" ht="14.45" x14ac:dyDescent="0.3">
      <c r="A13" s="9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0">
        <v>89276.478946812786</v>
      </c>
      <c r="T13" s="10">
        <v>7526.1810909611158</v>
      </c>
      <c r="U13" s="10">
        <v>35064</v>
      </c>
      <c r="V13" s="10">
        <v>213082</v>
      </c>
      <c r="W13" s="10">
        <f t="shared" si="0"/>
        <v>248146</v>
      </c>
      <c r="X13" s="11">
        <f t="shared" si="1"/>
        <v>344948.66003777389</v>
      </c>
    </row>
    <row r="14" spans="1:24" s="18" customFormat="1" ht="14.45" x14ac:dyDescent="0.3">
      <c r="A14" s="13" t="s">
        <v>77</v>
      </c>
      <c r="B14" s="14">
        <v>342</v>
      </c>
      <c r="C14" s="14">
        <v>4535</v>
      </c>
      <c r="D14" s="14">
        <v>80</v>
      </c>
      <c r="E14" s="14">
        <v>8</v>
      </c>
      <c r="F14" s="14" t="s">
        <v>21</v>
      </c>
      <c r="G14" s="14" t="s">
        <v>39</v>
      </c>
      <c r="H14" s="14">
        <v>0.54</v>
      </c>
      <c r="I14" s="14">
        <v>0.28000000000000003</v>
      </c>
      <c r="J14" s="14">
        <v>2.2000000000000002</v>
      </c>
      <c r="K14" s="14">
        <v>8</v>
      </c>
      <c r="L14" s="14">
        <v>610</v>
      </c>
      <c r="M14" s="14">
        <v>7039.7238495865004</v>
      </c>
      <c r="N14" s="14">
        <v>50467.597460168901</v>
      </c>
      <c r="O14" s="14">
        <v>69134.465806048596</v>
      </c>
      <c r="P14" s="14">
        <v>8635.1542501059794</v>
      </c>
      <c r="Q14" s="14">
        <v>233483.63773783101</v>
      </c>
      <c r="R14" s="14">
        <v>387592.626526276</v>
      </c>
      <c r="S14" s="15">
        <v>88649.250981062796</v>
      </c>
      <c r="T14" s="15">
        <v>3778.2685110852781</v>
      </c>
      <c r="U14" s="15">
        <v>25528</v>
      </c>
      <c r="V14" s="15">
        <v>219632</v>
      </c>
      <c r="W14" s="15">
        <f t="shared" si="0"/>
        <v>245160</v>
      </c>
      <c r="X14" s="16">
        <f t="shared" si="1"/>
        <v>337587.51949214807</v>
      </c>
    </row>
    <row r="15" spans="1:24" s="6" customFormat="1" ht="14.45" x14ac:dyDescent="0.3">
      <c r="A15" s="9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0">
        <v>89276.478946812786</v>
      </c>
      <c r="T15" s="10">
        <v>3663.5010909611156</v>
      </c>
      <c r="U15" s="10">
        <v>35064</v>
      </c>
      <c r="V15" s="10">
        <v>78082</v>
      </c>
      <c r="W15" s="10">
        <f t="shared" si="0"/>
        <v>113146</v>
      </c>
      <c r="X15" s="11">
        <f t="shared" ref="X15" si="2">SUM(S15:V15)</f>
        <v>206085.9800377739</v>
      </c>
    </row>
    <row r="27" spans="17:17" ht="14.45" x14ac:dyDescent="0.3">
      <c r="Q27">
        <f>0.02/1000</f>
        <v>2.0000000000000002E-5</v>
      </c>
    </row>
    <row r="42" spans="18:25" ht="14.45" x14ac:dyDescent="0.3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ht="14.45" x14ac:dyDescent="0.3">
      <c r="S43" t="s">
        <v>54</v>
      </c>
    </row>
    <row r="44" spans="18:25" ht="14.45" x14ac:dyDescent="0.3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ht="14.45" x14ac:dyDescent="0.3">
      <c r="S45" t="s">
        <v>57</v>
      </c>
      <c r="T45" t="s">
        <v>58</v>
      </c>
      <c r="W45" t="s">
        <v>59</v>
      </c>
    </row>
    <row r="46" spans="18:25" ht="14.45" x14ac:dyDescent="0.3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3" sqref="B3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3">
      <c r="A1" s="9" t="s">
        <v>22</v>
      </c>
      <c r="B1" s="9" t="s">
        <v>106</v>
      </c>
    </row>
    <row r="2" spans="1:2" x14ac:dyDescent="0.3">
      <c r="A2" s="9" t="s">
        <v>23</v>
      </c>
      <c r="B2" s="11">
        <f>AVERAGE(B3:B15)</f>
        <v>36062.342937580564</v>
      </c>
    </row>
    <row r="3" spans="1:2" x14ac:dyDescent="0.3">
      <c r="A3" s="9" t="s">
        <v>73</v>
      </c>
      <c r="B3" s="11">
        <v>19283.042118970367</v>
      </c>
    </row>
    <row r="4" spans="1:2" x14ac:dyDescent="0.3">
      <c r="A4" s="9" t="s">
        <v>66</v>
      </c>
      <c r="B4" s="11">
        <v>43709.823692218881</v>
      </c>
    </row>
    <row r="5" spans="1:2" x14ac:dyDescent="0.3">
      <c r="A5" s="9" t="s">
        <v>67</v>
      </c>
      <c r="B5" s="11">
        <v>44248.4220525376</v>
      </c>
    </row>
    <row r="6" spans="1:2" x14ac:dyDescent="0.3">
      <c r="A6" s="9" t="s">
        <v>68</v>
      </c>
      <c r="B6" s="11">
        <v>10540.776519765759</v>
      </c>
    </row>
    <row r="7" spans="1:2" x14ac:dyDescent="0.3">
      <c r="A7" s="9" t="s">
        <v>69</v>
      </c>
      <c r="B7" s="11">
        <v>11938.918689039821</v>
      </c>
    </row>
    <row r="8" spans="1:2" x14ac:dyDescent="0.3">
      <c r="A8" s="9" t="s">
        <v>70</v>
      </c>
      <c r="B8" s="11">
        <v>50983.71612182937</v>
      </c>
    </row>
    <row r="9" spans="1:2" x14ac:dyDescent="0.3">
      <c r="A9" s="9" t="s">
        <v>71</v>
      </c>
      <c r="B9" s="11">
        <v>47726.863400003029</v>
      </c>
    </row>
    <row r="10" spans="1:2" x14ac:dyDescent="0.3">
      <c r="A10" s="9" t="s">
        <v>72</v>
      </c>
      <c r="B10" s="11">
        <v>48220.289169209609</v>
      </c>
    </row>
    <row r="11" spans="1:2" x14ac:dyDescent="0.3">
      <c r="A11" s="9" t="s">
        <v>74</v>
      </c>
      <c r="B11" s="11">
        <v>37682.867713520049</v>
      </c>
    </row>
    <row r="12" spans="1:2" x14ac:dyDescent="0.3">
      <c r="A12" s="9" t="s">
        <v>75</v>
      </c>
      <c r="B12" s="11">
        <v>44827.8721002112</v>
      </c>
    </row>
    <row r="13" spans="1:2" x14ac:dyDescent="0.3">
      <c r="A13" s="9" t="s">
        <v>76</v>
      </c>
      <c r="B13" s="11">
        <v>12139.814930199653</v>
      </c>
    </row>
    <row r="14" spans="1:2" x14ac:dyDescent="0.3">
      <c r="A14" s="9" t="s">
        <v>77</v>
      </c>
      <c r="B14" s="11">
        <v>47419.574760442287</v>
      </c>
    </row>
    <row r="15" spans="1:2" x14ac:dyDescent="0.3">
      <c r="A15" s="9" t="s">
        <v>78</v>
      </c>
      <c r="B15" s="11">
        <v>50088.476920599649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workbookViewId="0">
      <selection activeCell="G14" sqref="G14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ht="14.45" x14ac:dyDescent="0.3">
      <c r="A1" t="s">
        <v>24</v>
      </c>
      <c r="B1" t="s">
        <v>25</v>
      </c>
      <c r="C1" t="s">
        <v>26</v>
      </c>
      <c r="D1" t="s">
        <v>27</v>
      </c>
      <c r="M1" s="9" t="s">
        <v>22</v>
      </c>
      <c r="N1" s="9" t="s">
        <v>24</v>
      </c>
      <c r="O1" s="9" t="s">
        <v>28</v>
      </c>
      <c r="P1" s="9" t="s">
        <v>26</v>
      </c>
      <c r="Q1" s="9" t="s">
        <v>29</v>
      </c>
      <c r="R1" s="9" t="s">
        <v>44</v>
      </c>
      <c r="S1" s="9" t="s">
        <v>42</v>
      </c>
      <c r="T1" s="9" t="s">
        <v>45</v>
      </c>
      <c r="U1" s="9" t="s">
        <v>30</v>
      </c>
      <c r="V1" s="9" t="s">
        <v>31</v>
      </c>
      <c r="W1" s="9" t="s">
        <v>32</v>
      </c>
      <c r="X1" s="9" t="s">
        <v>33</v>
      </c>
      <c r="Y1" s="9" t="s">
        <v>46</v>
      </c>
      <c r="Z1" s="9" t="s">
        <v>47</v>
      </c>
      <c r="AA1" s="9" t="s">
        <v>48</v>
      </c>
      <c r="AB1" s="9" t="s">
        <v>34</v>
      </c>
      <c r="AC1" s="9" t="s">
        <v>35</v>
      </c>
      <c r="AD1" s="9" t="s">
        <v>36</v>
      </c>
      <c r="AE1" s="9" t="s">
        <v>37</v>
      </c>
      <c r="AF1" s="9" t="s">
        <v>49</v>
      </c>
      <c r="AG1" s="9" t="s">
        <v>50</v>
      </c>
      <c r="AH1" s="9" t="s">
        <v>51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9" t="s">
        <v>78</v>
      </c>
      <c r="N2" s="7">
        <v>2018</v>
      </c>
      <c r="O2" s="10">
        <f>$I$16*B29+$J$16*B54</f>
        <v>1284</v>
      </c>
      <c r="P2" s="10">
        <f t="shared" ref="P2:T2" si="0">$I$16*C29+$J$16*C54</f>
        <v>1284</v>
      </c>
      <c r="Q2" s="10">
        <f t="shared" si="0"/>
        <v>1284</v>
      </c>
      <c r="R2" s="10">
        <f t="shared" si="0"/>
        <v>1140</v>
      </c>
      <c r="S2" s="10">
        <f t="shared" si="0"/>
        <v>1140</v>
      </c>
      <c r="T2" s="10">
        <f t="shared" si="0"/>
        <v>1140</v>
      </c>
      <c r="U2" s="7">
        <f>OPEX!$B$15</f>
        <v>50088.476920599649</v>
      </c>
      <c r="V2" s="10">
        <f>O2-U2</f>
        <v>-48804.476920599649</v>
      </c>
      <c r="W2" s="10">
        <f>P2-U2</f>
        <v>-48804.476920599649</v>
      </c>
      <c r="X2" s="10">
        <f t="shared" ref="X2:X22" si="1">Q2-U2</f>
        <v>-48804.476920599649</v>
      </c>
      <c r="Y2" s="10">
        <f>R2-$U2</f>
        <v>-48948.476920599649</v>
      </c>
      <c r="Z2" s="10">
        <f>S2-$U2</f>
        <v>-48948.476920599649</v>
      </c>
      <c r="AA2" s="10">
        <f>T2-$U2</f>
        <v>-48948.476920599649</v>
      </c>
      <c r="AB2" s="10">
        <f>1/POWER(1+$L$25,N2-2018)</f>
        <v>1</v>
      </c>
      <c r="AC2" s="11">
        <f>V2*AB2</f>
        <v>-48804.476920599649</v>
      </c>
      <c r="AD2" s="11">
        <f>W2*AB2</f>
        <v>-48804.476920599649</v>
      </c>
      <c r="AE2" s="11">
        <f>X2*AB2</f>
        <v>-48804.476920599649</v>
      </c>
      <c r="AF2" s="11">
        <f>Y2*$AB2</f>
        <v>-48948.476920599649</v>
      </c>
      <c r="AG2" s="11">
        <f>Z2*$AB2</f>
        <v>-48948.476920599649</v>
      </c>
      <c r="AH2" s="11">
        <f>AA2*$AB2</f>
        <v>-48948.476920599649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9" t="s">
        <v>86</v>
      </c>
      <c r="N3" s="7">
        <v>2019</v>
      </c>
      <c r="O3" s="10">
        <f t="shared" ref="O3:O22" si="2">$I$16*B30+$J$16*B55</f>
        <v>1716</v>
      </c>
      <c r="P3" s="10">
        <f t="shared" ref="P3:P22" si="3">$I$16*C30+$J$16*C55</f>
        <v>1800</v>
      </c>
      <c r="Q3" s="10">
        <f t="shared" ref="Q3:Q22" si="4">$I$16*D30+$J$16*D55</f>
        <v>2436</v>
      </c>
      <c r="R3" s="10">
        <f t="shared" ref="R3:R22" si="5">$I$16*E30+$J$16*E55</f>
        <v>1536</v>
      </c>
      <c r="S3" s="10">
        <f t="shared" ref="S3:S22" si="6">$I$16*F30+$J$16*F55</f>
        <v>1608</v>
      </c>
      <c r="T3" s="10">
        <f t="shared" ref="T3:T22" si="7">$I$16*G30+$J$16*G55</f>
        <v>2160</v>
      </c>
      <c r="U3" s="7">
        <f>OPEX!$B$15</f>
        <v>50088.476920599649</v>
      </c>
      <c r="V3" s="10">
        <f t="shared" ref="V3:V22" si="8">O3-U3</f>
        <v>-48372.476920599649</v>
      </c>
      <c r="W3" s="10">
        <f t="shared" ref="W3:W22" si="9">P3-U3</f>
        <v>-48288.476920599649</v>
      </c>
      <c r="X3" s="10">
        <f t="shared" si="1"/>
        <v>-47652.476920599649</v>
      </c>
      <c r="Y3" s="10">
        <f t="shared" ref="Y3:Y22" si="10">R3-$U3</f>
        <v>-48552.476920599649</v>
      </c>
      <c r="Z3" s="10">
        <f t="shared" ref="Z3:Z22" si="11">S3-$U3</f>
        <v>-48480.476920599649</v>
      </c>
      <c r="AA3" s="10">
        <f t="shared" ref="AA3:AA22" si="12">T3-$U3</f>
        <v>-47928.476920599649</v>
      </c>
      <c r="AB3" s="10">
        <f t="shared" ref="AB3:AB22" si="13">1/POWER(1+$L$25,N3-2018)</f>
        <v>0.90909090909090906</v>
      </c>
      <c r="AC3" s="11">
        <f t="shared" ref="AC3:AC22" si="14">V3*AB3</f>
        <v>-43974.979018726954</v>
      </c>
      <c r="AD3" s="11">
        <f t="shared" ref="AD3:AD22" si="15">W3*AB3</f>
        <v>-43898.615382363314</v>
      </c>
      <c r="AE3" s="11">
        <f t="shared" ref="AE3:AE22" si="16">X3*AB3</f>
        <v>-43320.433564181498</v>
      </c>
      <c r="AF3" s="11">
        <f t="shared" ref="AF3:AF22" si="17">Y3*$AB3</f>
        <v>-44138.615382363314</v>
      </c>
      <c r="AG3" s="11">
        <f t="shared" ref="AG3:AG22" si="18">Z3*$AB3</f>
        <v>-44073.16083690877</v>
      </c>
      <c r="AH3" s="11">
        <f t="shared" ref="AH3:AH22" si="19">AA3*$AB3</f>
        <v>-43571.342655090586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9" t="s">
        <v>83</v>
      </c>
      <c r="I4" s="9" t="s">
        <v>84</v>
      </c>
      <c r="J4" s="9" t="s">
        <v>82</v>
      </c>
      <c r="M4" s="9" t="s">
        <v>87</v>
      </c>
      <c r="N4" s="7">
        <v>2020</v>
      </c>
      <c r="O4" s="10">
        <f t="shared" si="2"/>
        <v>2352</v>
      </c>
      <c r="P4" s="10">
        <f t="shared" si="3"/>
        <v>2472</v>
      </c>
      <c r="Q4" s="10">
        <f t="shared" si="4"/>
        <v>4644</v>
      </c>
      <c r="R4" s="10">
        <f t="shared" si="5"/>
        <v>2088</v>
      </c>
      <c r="S4" s="10">
        <f t="shared" si="6"/>
        <v>2196</v>
      </c>
      <c r="T4" s="10">
        <f t="shared" si="7"/>
        <v>4152</v>
      </c>
      <c r="U4" s="7">
        <f>OPEX!$B$15</f>
        <v>50088.476920599649</v>
      </c>
      <c r="V4" s="10">
        <f t="shared" si="8"/>
        <v>-47736.476920599649</v>
      </c>
      <c r="W4" s="10">
        <f t="shared" si="9"/>
        <v>-47616.476920599649</v>
      </c>
      <c r="X4" s="10">
        <f t="shared" si="1"/>
        <v>-45444.476920599649</v>
      </c>
      <c r="Y4" s="10">
        <f t="shared" si="10"/>
        <v>-48000.476920599649</v>
      </c>
      <c r="Z4" s="10">
        <f t="shared" si="11"/>
        <v>-47892.476920599649</v>
      </c>
      <c r="AA4" s="10">
        <f t="shared" si="12"/>
        <v>-45936.476920599649</v>
      </c>
      <c r="AB4" s="10">
        <f t="shared" si="13"/>
        <v>0.82644628099173545</v>
      </c>
      <c r="AC4" s="11">
        <f t="shared" si="14"/>
        <v>-39451.633818677394</v>
      </c>
      <c r="AD4" s="11">
        <f t="shared" si="15"/>
        <v>-39352.460264958383</v>
      </c>
      <c r="AE4" s="11">
        <f t="shared" si="16"/>
        <v>-37557.418942644334</v>
      </c>
      <c r="AF4" s="11">
        <f t="shared" si="17"/>
        <v>-39669.81563685921</v>
      </c>
      <c r="AG4" s="11">
        <f t="shared" si="18"/>
        <v>-39580.5594385121</v>
      </c>
      <c r="AH4" s="11">
        <f t="shared" si="19"/>
        <v>-37964.03051289227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9" t="s">
        <v>23</v>
      </c>
      <c r="I5" s="9">
        <f>15*12/50</f>
        <v>3.6</v>
      </c>
      <c r="J5" s="9">
        <v>3.6</v>
      </c>
      <c r="M5" s="9" t="s">
        <v>88</v>
      </c>
      <c r="N5" s="7">
        <v>2021</v>
      </c>
      <c r="O5" s="10">
        <f t="shared" si="2"/>
        <v>3180</v>
      </c>
      <c r="P5" s="10">
        <f t="shared" si="3"/>
        <v>3516</v>
      </c>
      <c r="Q5" s="10">
        <f t="shared" si="4"/>
        <v>9036</v>
      </c>
      <c r="R5" s="10">
        <f t="shared" si="5"/>
        <v>2844</v>
      </c>
      <c r="S5" s="10">
        <f t="shared" si="6"/>
        <v>3156</v>
      </c>
      <c r="T5" s="10">
        <f t="shared" si="7"/>
        <v>8112</v>
      </c>
      <c r="U5" s="7">
        <f>OPEX!$B$15</f>
        <v>50088.476920599649</v>
      </c>
      <c r="V5" s="10">
        <f t="shared" si="8"/>
        <v>-46908.476920599649</v>
      </c>
      <c r="W5" s="10">
        <f t="shared" si="9"/>
        <v>-46572.476920599649</v>
      </c>
      <c r="X5" s="10">
        <f t="shared" si="1"/>
        <v>-41052.476920599649</v>
      </c>
      <c r="Y5" s="10">
        <f t="shared" si="10"/>
        <v>-47244.476920599649</v>
      </c>
      <c r="Z5" s="10">
        <f t="shared" si="11"/>
        <v>-46932.476920599649</v>
      </c>
      <c r="AA5" s="10">
        <f t="shared" si="12"/>
        <v>-41976.476920599649</v>
      </c>
      <c r="AB5" s="10">
        <f t="shared" si="13"/>
        <v>0.75131480090157754</v>
      </c>
      <c r="AC5" s="11">
        <f t="shared" si="14"/>
        <v>-35243.03299819657</v>
      </c>
      <c r="AD5" s="11">
        <f t="shared" si="15"/>
        <v>-34990.591225093638</v>
      </c>
      <c r="AE5" s="11">
        <f t="shared" si="16"/>
        <v>-30843.333524116933</v>
      </c>
      <c r="AF5" s="11">
        <f t="shared" si="17"/>
        <v>-35495.474771299501</v>
      </c>
      <c r="AG5" s="11">
        <f t="shared" si="18"/>
        <v>-35261.064553418211</v>
      </c>
      <c r="AH5" s="11">
        <f t="shared" si="19"/>
        <v>-31537.54840014999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9" t="s">
        <v>73</v>
      </c>
      <c r="I6" s="9">
        <f>30*12/50</f>
        <v>7.2</v>
      </c>
      <c r="J6" s="9">
        <v>12</v>
      </c>
      <c r="M6" s="9" t="s">
        <v>89</v>
      </c>
      <c r="N6" s="7">
        <v>2022</v>
      </c>
      <c r="O6" s="10">
        <f t="shared" si="2"/>
        <v>4344</v>
      </c>
      <c r="P6" s="10">
        <f t="shared" si="3"/>
        <v>4956</v>
      </c>
      <c r="Q6" s="10">
        <f t="shared" si="4"/>
        <v>17532</v>
      </c>
      <c r="R6" s="10">
        <f t="shared" si="5"/>
        <v>3876</v>
      </c>
      <c r="S6" s="10">
        <f t="shared" si="6"/>
        <v>4440</v>
      </c>
      <c r="T6" s="10">
        <f t="shared" si="7"/>
        <v>15768</v>
      </c>
      <c r="U6" s="7">
        <f>OPEX!$B$15</f>
        <v>50088.476920599649</v>
      </c>
      <c r="V6" s="10">
        <f t="shared" si="8"/>
        <v>-45744.476920599649</v>
      </c>
      <c r="W6" s="10">
        <f t="shared" si="9"/>
        <v>-45132.476920599649</v>
      </c>
      <c r="X6" s="10">
        <f t="shared" si="1"/>
        <v>-32556.476920599649</v>
      </c>
      <c r="Y6" s="10">
        <f t="shared" si="10"/>
        <v>-46212.476920599649</v>
      </c>
      <c r="Z6" s="10">
        <f t="shared" si="11"/>
        <v>-45648.476920599649</v>
      </c>
      <c r="AA6" s="10">
        <f t="shared" si="12"/>
        <v>-34320.476920599649</v>
      </c>
      <c r="AB6" s="10">
        <f t="shared" si="13"/>
        <v>0.68301345536507052</v>
      </c>
      <c r="AC6" s="11">
        <f t="shared" si="14"/>
        <v>-31244.093245406486</v>
      </c>
      <c r="AD6" s="11">
        <f t="shared" si="15"/>
        <v>-30826.089010723063</v>
      </c>
      <c r="AE6" s="11">
        <f t="shared" si="16"/>
        <v>-22236.511796051938</v>
      </c>
      <c r="AF6" s="11">
        <f t="shared" si="17"/>
        <v>-31563.743542517339</v>
      </c>
      <c r="AG6" s="11">
        <f t="shared" si="18"/>
        <v>-31178.523953691441</v>
      </c>
      <c r="AH6" s="11">
        <f t="shared" si="19"/>
        <v>-23441.347531315922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9" t="s">
        <v>66</v>
      </c>
      <c r="I7" s="9">
        <f>40*12/50</f>
        <v>9.6</v>
      </c>
      <c r="J7" s="9">
        <v>24</v>
      </c>
      <c r="M7" s="9" t="s">
        <v>90</v>
      </c>
      <c r="N7" s="7">
        <v>2023</v>
      </c>
      <c r="O7" s="10">
        <f t="shared" si="2"/>
        <v>5928</v>
      </c>
      <c r="P7" s="10">
        <f t="shared" si="3"/>
        <v>6996</v>
      </c>
      <c r="Q7" s="10">
        <f t="shared" si="4"/>
        <v>33828</v>
      </c>
      <c r="R7" s="10">
        <f t="shared" si="5"/>
        <v>5328</v>
      </c>
      <c r="S7" s="10">
        <f t="shared" si="6"/>
        <v>6276</v>
      </c>
      <c r="T7" s="10">
        <f t="shared" si="7"/>
        <v>30420</v>
      </c>
      <c r="U7" s="7">
        <f>OPEX!$B$15</f>
        <v>50088.476920599649</v>
      </c>
      <c r="V7" s="10">
        <f t="shared" si="8"/>
        <v>-44160.476920599649</v>
      </c>
      <c r="W7" s="10">
        <f t="shared" si="9"/>
        <v>-43092.476920599649</v>
      </c>
      <c r="X7" s="10">
        <f t="shared" si="1"/>
        <v>-16260.476920599649</v>
      </c>
      <c r="Y7" s="10">
        <f t="shared" si="10"/>
        <v>-44760.476920599649</v>
      </c>
      <c r="Z7" s="10">
        <f t="shared" si="11"/>
        <v>-43812.476920599649</v>
      </c>
      <c r="AA7" s="10">
        <f t="shared" si="12"/>
        <v>-19668.476920599649</v>
      </c>
      <c r="AB7" s="10">
        <f t="shared" si="13"/>
        <v>0.62092132305915493</v>
      </c>
      <c r="AC7" s="11">
        <f t="shared" si="14"/>
        <v>-27420.181756462011</v>
      </c>
      <c r="AD7" s="11">
        <f t="shared" si="15"/>
        <v>-26757.037783434833</v>
      </c>
      <c r="AE7" s="11">
        <f t="shared" si="16"/>
        <v>-10096.476843111588</v>
      </c>
      <c r="AF7" s="11">
        <f t="shared" si="17"/>
        <v>-27792.734550297504</v>
      </c>
      <c r="AG7" s="11">
        <f t="shared" si="18"/>
        <v>-27204.101136037425</v>
      </c>
      <c r="AH7" s="11">
        <f t="shared" si="19"/>
        <v>-12212.576712097187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9" t="s">
        <v>67</v>
      </c>
      <c r="I8" s="9">
        <f>40*12/50</f>
        <v>9.6</v>
      </c>
      <c r="J8" s="9">
        <v>24</v>
      </c>
      <c r="M8" s="9" t="s">
        <v>91</v>
      </c>
      <c r="N8" s="7">
        <v>2024</v>
      </c>
      <c r="O8" s="10">
        <f t="shared" si="2"/>
        <v>8112</v>
      </c>
      <c r="P8" s="10">
        <f t="shared" si="3"/>
        <v>9912</v>
      </c>
      <c r="Q8" s="10">
        <f t="shared" si="4"/>
        <v>63732</v>
      </c>
      <c r="R8" s="10">
        <f t="shared" si="5"/>
        <v>7260</v>
      </c>
      <c r="S8" s="10">
        <f t="shared" si="6"/>
        <v>8916</v>
      </c>
      <c r="T8" s="10">
        <f t="shared" si="7"/>
        <v>57336</v>
      </c>
      <c r="U8" s="7">
        <f>OPEX!$B$15</f>
        <v>50088.476920599649</v>
      </c>
      <c r="V8" s="10">
        <f t="shared" si="8"/>
        <v>-41976.476920599649</v>
      </c>
      <c r="W8" s="10">
        <f t="shared" si="9"/>
        <v>-40176.476920599649</v>
      </c>
      <c r="X8" s="10">
        <f t="shared" si="1"/>
        <v>13643.523079400351</v>
      </c>
      <c r="Y8" s="10">
        <f t="shared" si="10"/>
        <v>-42828.476920599649</v>
      </c>
      <c r="Z8" s="10">
        <f t="shared" si="11"/>
        <v>-41172.476920599649</v>
      </c>
      <c r="AA8" s="10">
        <f t="shared" si="12"/>
        <v>7247.523079400351</v>
      </c>
      <c r="AB8" s="10">
        <f t="shared" si="13"/>
        <v>0.56447393005377722</v>
      </c>
      <c r="AC8" s="11">
        <f t="shared" si="14"/>
        <v>-23694.626897182559</v>
      </c>
      <c r="AD8" s="11">
        <f t="shared" si="15"/>
        <v>-22678.573823085761</v>
      </c>
      <c r="AE8" s="11">
        <f t="shared" si="16"/>
        <v>7701.4130924085284</v>
      </c>
      <c r="AF8" s="11">
        <f t="shared" si="17"/>
        <v>-24175.558685588378</v>
      </c>
      <c r="AG8" s="11">
        <f t="shared" si="18"/>
        <v>-23240.789857419324</v>
      </c>
      <c r="AH8" s="11">
        <f t="shared" si="19"/>
        <v>4091.0378357845698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9" t="s">
        <v>68</v>
      </c>
      <c r="I9" s="9">
        <v>12</v>
      </c>
      <c r="J9" s="9">
        <v>36</v>
      </c>
      <c r="M9" s="9" t="s">
        <v>92</v>
      </c>
      <c r="N9" s="7">
        <v>2025</v>
      </c>
      <c r="O9" s="10">
        <f t="shared" si="2"/>
        <v>11088</v>
      </c>
      <c r="P9" s="10">
        <f t="shared" si="3"/>
        <v>14016</v>
      </c>
      <c r="Q9" s="10">
        <f t="shared" si="4"/>
        <v>114540</v>
      </c>
      <c r="R9" s="10">
        <f t="shared" si="5"/>
        <v>9960</v>
      </c>
      <c r="S9" s="10">
        <f t="shared" si="6"/>
        <v>12576</v>
      </c>
      <c r="T9" s="10">
        <f t="shared" si="7"/>
        <v>103068</v>
      </c>
      <c r="U9" s="7">
        <f>OPEX!$B$15</f>
        <v>50088.476920599649</v>
      </c>
      <c r="V9" s="10">
        <f t="shared" si="8"/>
        <v>-39000.476920599649</v>
      </c>
      <c r="W9" s="10">
        <f t="shared" si="9"/>
        <v>-36072.476920599649</v>
      </c>
      <c r="X9" s="10">
        <f t="shared" si="1"/>
        <v>64451.523079400351</v>
      </c>
      <c r="Y9" s="10">
        <f t="shared" si="10"/>
        <v>-40128.476920599649</v>
      </c>
      <c r="Z9" s="10">
        <f t="shared" si="11"/>
        <v>-37512.476920599649</v>
      </c>
      <c r="AA9" s="10">
        <f t="shared" si="12"/>
        <v>52979.523079400351</v>
      </c>
      <c r="AB9" s="10">
        <f t="shared" si="13"/>
        <v>0.51315811823070645</v>
      </c>
      <c r="AC9" s="11">
        <f t="shared" si="14"/>
        <v>-20013.411346675013</v>
      </c>
      <c r="AD9" s="11">
        <f t="shared" si="15"/>
        <v>-18510.884376495505</v>
      </c>
      <c r="AE9" s="11">
        <f t="shared" si="16"/>
        <v>33073.822300528031</v>
      </c>
      <c r="AF9" s="11">
        <f t="shared" si="17"/>
        <v>-20592.253704039249</v>
      </c>
      <c r="AG9" s="11">
        <f t="shared" si="18"/>
        <v>-19249.83206674772</v>
      </c>
      <c r="AH9" s="11">
        <f t="shared" si="19"/>
        <v>27186.872368185366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9" t="s">
        <v>69</v>
      </c>
      <c r="I10" s="9">
        <v>12</v>
      </c>
      <c r="J10" s="9">
        <v>36</v>
      </c>
      <c r="M10" s="9" t="s">
        <v>93</v>
      </c>
      <c r="N10" s="7">
        <v>2026</v>
      </c>
      <c r="O10" s="10">
        <f t="shared" si="2"/>
        <v>15144</v>
      </c>
      <c r="P10" s="10">
        <f t="shared" si="3"/>
        <v>19776</v>
      </c>
      <c r="Q10" s="10">
        <f t="shared" si="4"/>
        <v>188232</v>
      </c>
      <c r="R10" s="10">
        <f t="shared" si="5"/>
        <v>13608</v>
      </c>
      <c r="S10" s="10">
        <f t="shared" si="6"/>
        <v>17760</v>
      </c>
      <c r="T10" s="10">
        <f t="shared" si="7"/>
        <v>169380</v>
      </c>
      <c r="U10" s="7">
        <f>OPEX!$B$15</f>
        <v>50088.476920599649</v>
      </c>
      <c r="V10" s="10">
        <f t="shared" si="8"/>
        <v>-34944.476920599649</v>
      </c>
      <c r="W10" s="10">
        <f t="shared" si="9"/>
        <v>-30312.476920599649</v>
      </c>
      <c r="X10" s="10">
        <f t="shared" si="1"/>
        <v>138143.52307940036</v>
      </c>
      <c r="Y10" s="10">
        <f t="shared" si="10"/>
        <v>-36480.476920599649</v>
      </c>
      <c r="Z10" s="10">
        <f t="shared" si="11"/>
        <v>-32328.476920599649</v>
      </c>
      <c r="AA10" s="10">
        <f t="shared" si="12"/>
        <v>119291.52307940036</v>
      </c>
      <c r="AB10" s="10">
        <f t="shared" si="13"/>
        <v>0.46650738020973315</v>
      </c>
      <c r="AC10" s="11">
        <f t="shared" si="14"/>
        <v>-16301.856381028425</v>
      </c>
      <c r="AD10" s="11">
        <f t="shared" si="15"/>
        <v>-14140.994195896941</v>
      </c>
      <c r="AE10" s="11">
        <f t="shared" si="16"/>
        <v>64444.973044713872</v>
      </c>
      <c r="AF10" s="11">
        <f t="shared" si="17"/>
        <v>-17018.411717030576</v>
      </c>
      <c r="AG10" s="11">
        <f t="shared" si="18"/>
        <v>-15081.473074399764</v>
      </c>
      <c r="AH10" s="11">
        <f t="shared" si="19"/>
        <v>55650.375912999982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9" t="s">
        <v>70</v>
      </c>
      <c r="I11" s="9">
        <v>12</v>
      </c>
      <c r="J11" s="9">
        <v>36</v>
      </c>
      <c r="M11" s="9" t="s">
        <v>94</v>
      </c>
      <c r="N11" s="7">
        <v>2027</v>
      </c>
      <c r="O11" s="10">
        <f t="shared" si="2"/>
        <v>20616</v>
      </c>
      <c r="P11" s="10">
        <f t="shared" si="3"/>
        <v>27744</v>
      </c>
      <c r="Q11" s="10">
        <f t="shared" si="4"/>
        <v>266976</v>
      </c>
      <c r="R11" s="10">
        <f t="shared" si="5"/>
        <v>18528</v>
      </c>
      <c r="S11" s="10">
        <f t="shared" si="6"/>
        <v>24936</v>
      </c>
      <c r="T11" s="10">
        <f t="shared" si="7"/>
        <v>240264</v>
      </c>
      <c r="U11" s="7">
        <f>OPEX!$B$15</f>
        <v>50088.476920599649</v>
      </c>
      <c r="V11" s="10">
        <f t="shared" si="8"/>
        <v>-29472.476920599649</v>
      </c>
      <c r="W11" s="10">
        <f t="shared" si="9"/>
        <v>-22344.476920599649</v>
      </c>
      <c r="X11" s="10">
        <f t="shared" si="1"/>
        <v>216887.52307940036</v>
      </c>
      <c r="Y11" s="10">
        <f t="shared" si="10"/>
        <v>-31560.476920599649</v>
      </c>
      <c r="Z11" s="10">
        <f t="shared" si="11"/>
        <v>-25152.476920599649</v>
      </c>
      <c r="AA11" s="10">
        <f t="shared" si="12"/>
        <v>190175.52307940036</v>
      </c>
      <c r="AB11" s="10">
        <f t="shared" si="13"/>
        <v>0.42409761837248466</v>
      </c>
      <c r="AC11" s="11">
        <f t="shared" si="14"/>
        <v>-12499.207269564333</v>
      </c>
      <c r="AD11" s="11">
        <f t="shared" si="15"/>
        <v>-9476.2394458052604</v>
      </c>
      <c r="AE11" s="11">
        <f t="shared" si="16"/>
        <v>91981.481992680987</v>
      </c>
      <c r="AF11" s="11">
        <f t="shared" si="17"/>
        <v>-13384.72309672608</v>
      </c>
      <c r="AG11" s="11">
        <f t="shared" si="18"/>
        <v>-10667.105558195199</v>
      </c>
      <c r="AH11" s="11">
        <f t="shared" si="19"/>
        <v>80652.986410715181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9" t="s">
        <v>71</v>
      </c>
      <c r="I12" s="9">
        <f>50*12/50</f>
        <v>12</v>
      </c>
      <c r="J12" s="9">
        <v>36</v>
      </c>
      <c r="M12" s="9" t="s">
        <v>95</v>
      </c>
      <c r="N12" s="7">
        <v>2028</v>
      </c>
      <c r="O12" s="10">
        <f t="shared" si="2"/>
        <v>27960</v>
      </c>
      <c r="P12" s="10">
        <f t="shared" si="3"/>
        <v>38580</v>
      </c>
      <c r="Q12" s="10">
        <f t="shared" si="4"/>
        <v>314256</v>
      </c>
      <c r="R12" s="10">
        <f t="shared" si="5"/>
        <v>25128</v>
      </c>
      <c r="S12" s="10">
        <f t="shared" si="6"/>
        <v>34704</v>
      </c>
      <c r="T12" s="10">
        <f t="shared" si="7"/>
        <v>282816</v>
      </c>
      <c r="U12" s="7">
        <f>OPEX!$B$15</f>
        <v>50088.476920599649</v>
      </c>
      <c r="V12" s="10">
        <f t="shared" si="8"/>
        <v>-22128.476920599649</v>
      </c>
      <c r="W12" s="10">
        <f t="shared" si="9"/>
        <v>-11508.476920599649</v>
      </c>
      <c r="X12" s="10">
        <f t="shared" si="1"/>
        <v>264167.52307940036</v>
      </c>
      <c r="Y12" s="10">
        <f t="shared" si="10"/>
        <v>-24960.476920599649</v>
      </c>
      <c r="Z12" s="10">
        <f t="shared" si="11"/>
        <v>-15384.476920599649</v>
      </c>
      <c r="AA12" s="10">
        <f t="shared" si="12"/>
        <v>232727.52307940036</v>
      </c>
      <c r="AB12" s="10">
        <f t="shared" si="13"/>
        <v>0.38554328942953148</v>
      </c>
      <c r="AC12" s="11">
        <f t="shared" si="14"/>
        <v>-8531.4857820334582</v>
      </c>
      <c r="AD12" s="11">
        <f t="shared" si="15"/>
        <v>-4437.0160482918336</v>
      </c>
      <c r="AE12" s="11">
        <f t="shared" si="16"/>
        <v>101848.01580848369</v>
      </c>
      <c r="AF12" s="11">
        <f t="shared" si="17"/>
        <v>-9623.3443776978911</v>
      </c>
      <c r="AG12" s="11">
        <f t="shared" si="18"/>
        <v>-5931.3818381206975</v>
      </c>
      <c r="AH12" s="11">
        <f t="shared" si="19"/>
        <v>89726.534788819219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9" t="s">
        <v>72</v>
      </c>
      <c r="I13" s="9">
        <v>12</v>
      </c>
      <c r="J13" s="9">
        <v>36</v>
      </c>
      <c r="M13" s="9" t="s">
        <v>96</v>
      </c>
      <c r="N13" s="7">
        <v>2029</v>
      </c>
      <c r="O13" s="10">
        <f t="shared" si="2"/>
        <v>37608</v>
      </c>
      <c r="P13" s="10">
        <f t="shared" si="3"/>
        <v>53172</v>
      </c>
      <c r="Q13" s="10">
        <f t="shared" si="4"/>
        <v>324396</v>
      </c>
      <c r="R13" s="10">
        <f t="shared" si="5"/>
        <v>33816</v>
      </c>
      <c r="S13" s="10">
        <f t="shared" si="6"/>
        <v>47820</v>
      </c>
      <c r="T13" s="10">
        <f t="shared" si="7"/>
        <v>291948</v>
      </c>
      <c r="U13" s="7">
        <f>OPEX!$B$15</f>
        <v>50088.476920599649</v>
      </c>
      <c r="V13" s="10">
        <f t="shared" si="8"/>
        <v>-12480.476920599649</v>
      </c>
      <c r="W13" s="10">
        <f t="shared" si="9"/>
        <v>3083.523079400351</v>
      </c>
      <c r="X13" s="10">
        <f t="shared" si="1"/>
        <v>274307.52307940036</v>
      </c>
      <c r="Y13" s="10">
        <f t="shared" si="10"/>
        <v>-16272.476920599649</v>
      </c>
      <c r="Z13" s="10">
        <f t="shared" si="11"/>
        <v>-2268.476920599649</v>
      </c>
      <c r="AA13" s="10">
        <f t="shared" si="12"/>
        <v>241859.52307940036</v>
      </c>
      <c r="AB13" s="10">
        <f t="shared" si="13"/>
        <v>0.3504938994813922</v>
      </c>
      <c r="AC13" s="11">
        <f t="shared" si="14"/>
        <v>-4374.3310232884887</v>
      </c>
      <c r="AD13" s="11">
        <f t="shared" si="15"/>
        <v>1080.7560282398995</v>
      </c>
      <c r="AE13" s="11">
        <f t="shared" si="16"/>
        <v>96143.113421181028</v>
      </c>
      <c r="AF13" s="11">
        <f t="shared" si="17"/>
        <v>-5703.4038901219283</v>
      </c>
      <c r="AG13" s="11">
        <f t="shared" si="18"/>
        <v>-795.08732178451146</v>
      </c>
      <c r="AH13" s="11">
        <f t="shared" si="19"/>
        <v>84770.287370808801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9" t="s">
        <v>74</v>
      </c>
      <c r="I14" s="9">
        <v>7.2</v>
      </c>
      <c r="J14" s="9">
        <v>12</v>
      </c>
      <c r="M14" s="9" t="s">
        <v>97</v>
      </c>
      <c r="N14" s="7">
        <v>2030</v>
      </c>
      <c r="O14" s="10">
        <f t="shared" si="2"/>
        <v>50232</v>
      </c>
      <c r="P14" s="10">
        <f t="shared" si="3"/>
        <v>72216</v>
      </c>
      <c r="Q14" s="10">
        <f t="shared" si="4"/>
        <v>324852</v>
      </c>
      <c r="R14" s="10">
        <f t="shared" si="5"/>
        <v>45192</v>
      </c>
      <c r="S14" s="10">
        <f t="shared" si="6"/>
        <v>64980</v>
      </c>
      <c r="T14" s="10">
        <f t="shared" si="7"/>
        <v>292332</v>
      </c>
      <c r="U14" s="7">
        <f>OPEX!$B$15</f>
        <v>50088.476920599649</v>
      </c>
      <c r="V14" s="10">
        <f t="shared" si="8"/>
        <v>143.52307940035098</v>
      </c>
      <c r="W14" s="10">
        <f t="shared" si="9"/>
        <v>22127.523079400351</v>
      </c>
      <c r="X14" s="10">
        <f t="shared" si="1"/>
        <v>274763.52307940036</v>
      </c>
      <c r="Y14" s="10">
        <f t="shared" si="10"/>
        <v>-4896.476920599649</v>
      </c>
      <c r="Z14" s="10">
        <f t="shared" si="11"/>
        <v>14891.523079400351</v>
      </c>
      <c r="AA14" s="10">
        <f t="shared" si="12"/>
        <v>242243.52307940036</v>
      </c>
      <c r="AB14" s="10">
        <f t="shared" si="13"/>
        <v>0.31863081771035656</v>
      </c>
      <c r="AC14" s="11">
        <f t="shared" si="14"/>
        <v>45.730876149642263</v>
      </c>
      <c r="AD14" s="11">
        <f t="shared" si="15"/>
        <v>7050.5107726941205</v>
      </c>
      <c r="AE14" s="11">
        <f t="shared" si="16"/>
        <v>87548.126035767767</v>
      </c>
      <c r="AF14" s="11">
        <f t="shared" si="17"/>
        <v>-1560.1684451105548</v>
      </c>
      <c r="AG14" s="11">
        <f t="shared" si="18"/>
        <v>4744.8981757419806</v>
      </c>
      <c r="AH14" s="11">
        <f t="shared" si="19"/>
        <v>77186.251843826962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9" t="s">
        <v>75</v>
      </c>
      <c r="I15" s="9">
        <v>9.6</v>
      </c>
      <c r="J15" s="9">
        <v>24</v>
      </c>
      <c r="M15" s="9" t="s">
        <v>98</v>
      </c>
      <c r="N15" s="7">
        <v>2031</v>
      </c>
      <c r="O15" s="10">
        <f t="shared" si="2"/>
        <v>66312</v>
      </c>
      <c r="P15" s="10">
        <f t="shared" si="3"/>
        <v>96336</v>
      </c>
      <c r="Q15" s="10">
        <f t="shared" si="4"/>
        <v>324936</v>
      </c>
      <c r="R15" s="10">
        <f t="shared" si="5"/>
        <v>59676</v>
      </c>
      <c r="S15" s="10">
        <f t="shared" si="6"/>
        <v>86676</v>
      </c>
      <c r="T15" s="10">
        <f t="shared" si="7"/>
        <v>292416</v>
      </c>
      <c r="U15" s="7">
        <f>OPEX!$B$15</f>
        <v>50088.476920599649</v>
      </c>
      <c r="V15" s="10">
        <f t="shared" si="8"/>
        <v>16223.523079400351</v>
      </c>
      <c r="W15" s="10">
        <f t="shared" si="9"/>
        <v>46247.523079400351</v>
      </c>
      <c r="X15" s="10">
        <f t="shared" si="1"/>
        <v>274847.52307940036</v>
      </c>
      <c r="Y15" s="10">
        <f t="shared" si="10"/>
        <v>9587.523079400351</v>
      </c>
      <c r="Z15" s="10">
        <f t="shared" si="11"/>
        <v>36587.523079400351</v>
      </c>
      <c r="AA15" s="10">
        <f t="shared" si="12"/>
        <v>242327.52307940036</v>
      </c>
      <c r="AB15" s="10">
        <f t="shared" si="13"/>
        <v>0.28966437973668779</v>
      </c>
      <c r="AC15" s="11">
        <f t="shared" si="14"/>
        <v>4699.3767499383421</v>
      </c>
      <c r="AD15" s="11">
        <f t="shared" si="15"/>
        <v>13396.260087152656</v>
      </c>
      <c r="AE15" s="11">
        <f t="shared" si="16"/>
        <v>79613.537294959489</v>
      </c>
      <c r="AF15" s="11">
        <f t="shared" si="17"/>
        <v>2777.1639260056818</v>
      </c>
      <c r="AG15" s="11">
        <f t="shared" si="18"/>
        <v>10598.102178896252</v>
      </c>
      <c r="AH15" s="11">
        <f t="shared" si="19"/>
        <v>70193.6516659224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9" t="s">
        <v>76</v>
      </c>
      <c r="I16" s="9">
        <v>12</v>
      </c>
      <c r="J16" s="9">
        <v>36</v>
      </c>
      <c r="M16" s="9" t="s">
        <v>99</v>
      </c>
      <c r="N16" s="7">
        <v>2032</v>
      </c>
      <c r="O16" s="10">
        <f t="shared" si="2"/>
        <v>86304</v>
      </c>
      <c r="P16" s="10">
        <f t="shared" si="3"/>
        <v>125364</v>
      </c>
      <c r="Q16" s="10">
        <f t="shared" si="4"/>
        <v>324972</v>
      </c>
      <c r="R16" s="10">
        <f t="shared" si="5"/>
        <v>77640</v>
      </c>
      <c r="S16" s="10">
        <f t="shared" si="6"/>
        <v>112788</v>
      </c>
      <c r="T16" s="10">
        <f t="shared" si="7"/>
        <v>292440</v>
      </c>
      <c r="U16" s="7">
        <f>OPEX!$B$15</f>
        <v>50088.476920599649</v>
      </c>
      <c r="V16" s="10">
        <f t="shared" si="8"/>
        <v>36215.523079400351</v>
      </c>
      <c r="W16" s="10">
        <f t="shared" si="9"/>
        <v>75275.523079400358</v>
      </c>
      <c r="X16" s="10">
        <f t="shared" si="1"/>
        <v>274883.52307940036</v>
      </c>
      <c r="Y16" s="10">
        <f t="shared" si="10"/>
        <v>27551.523079400351</v>
      </c>
      <c r="Z16" s="10">
        <f t="shared" si="11"/>
        <v>62699.523079400351</v>
      </c>
      <c r="AA16" s="10">
        <f t="shared" si="12"/>
        <v>242351.52307940036</v>
      </c>
      <c r="AB16" s="10">
        <f t="shared" si="13"/>
        <v>0.26333125430607973</v>
      </c>
      <c r="AC16" s="11">
        <f t="shared" si="14"/>
        <v>9536.6791178492731</v>
      </c>
      <c r="AD16" s="11">
        <f t="shared" si="15"/>
        <v>19822.397911044751</v>
      </c>
      <c r="AE16" s="11">
        <f t="shared" si="16"/>
        <v>72385.422920572717</v>
      </c>
      <c r="AF16" s="11">
        <f t="shared" si="17"/>
        <v>7255.1771305413986</v>
      </c>
      <c r="AG16" s="11">
        <f t="shared" si="18"/>
        <v>16510.74405689149</v>
      </c>
      <c r="AH16" s="11">
        <f t="shared" si="19"/>
        <v>63818.730555487324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9" t="s">
        <v>77</v>
      </c>
      <c r="I17" s="9">
        <v>12</v>
      </c>
      <c r="J17" s="9">
        <v>36</v>
      </c>
      <c r="M17" s="9" t="s">
        <v>100</v>
      </c>
      <c r="N17" s="7">
        <v>2033</v>
      </c>
      <c r="O17" s="10">
        <f t="shared" si="2"/>
        <v>110340</v>
      </c>
      <c r="P17" s="10">
        <f t="shared" si="3"/>
        <v>158388</v>
      </c>
      <c r="Q17" s="10">
        <f t="shared" si="4"/>
        <v>324996</v>
      </c>
      <c r="R17" s="10">
        <f t="shared" si="5"/>
        <v>99276</v>
      </c>
      <c r="S17" s="10">
        <f t="shared" si="6"/>
        <v>142548</v>
      </c>
      <c r="T17" s="10">
        <f t="shared" si="7"/>
        <v>292464</v>
      </c>
      <c r="U17" s="7">
        <f>OPEX!$B$15</f>
        <v>50088.476920599649</v>
      </c>
      <c r="V17" s="10">
        <f t="shared" si="8"/>
        <v>60251.523079400351</v>
      </c>
      <c r="W17" s="10">
        <f t="shared" si="9"/>
        <v>108299.52307940036</v>
      </c>
      <c r="X17" s="10">
        <f t="shared" si="1"/>
        <v>274907.52307940036</v>
      </c>
      <c r="Y17" s="10">
        <f t="shared" si="10"/>
        <v>49187.523079400351</v>
      </c>
      <c r="Z17" s="10">
        <f t="shared" si="11"/>
        <v>92459.523079400358</v>
      </c>
      <c r="AA17" s="10">
        <f t="shared" si="12"/>
        <v>242375.52307940036</v>
      </c>
      <c r="AB17" s="10">
        <f t="shared" si="13"/>
        <v>0.23939204936916339</v>
      </c>
      <c r="AC17" s="11">
        <f t="shared" si="14"/>
        <v>14423.735587591096</v>
      </c>
      <c r="AD17" s="11">
        <f t="shared" si="15"/>
        <v>25926.044775680661</v>
      </c>
      <c r="AE17" s="11">
        <f t="shared" si="16"/>
        <v>65810.675336978238</v>
      </c>
      <c r="AF17" s="11">
        <f t="shared" si="17"/>
        <v>11775.101953370673</v>
      </c>
      <c r="AG17" s="11">
        <f t="shared" si="18"/>
        <v>22134.074713673112</v>
      </c>
      <c r="AH17" s="11">
        <f t="shared" si="19"/>
        <v>58022.773186900609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9" t="s">
        <v>78</v>
      </c>
      <c r="I18" s="9">
        <v>12</v>
      </c>
      <c r="J18" s="9">
        <v>36</v>
      </c>
      <c r="M18" s="9" t="s">
        <v>101</v>
      </c>
      <c r="N18" s="7">
        <v>2034</v>
      </c>
      <c r="O18" s="10">
        <f t="shared" si="2"/>
        <v>137988</v>
      </c>
      <c r="P18" s="10">
        <f t="shared" si="3"/>
        <v>193248</v>
      </c>
      <c r="Q18" s="10">
        <f t="shared" si="4"/>
        <v>325008</v>
      </c>
      <c r="R18" s="10">
        <f t="shared" si="5"/>
        <v>124164</v>
      </c>
      <c r="S18" s="10">
        <f t="shared" si="6"/>
        <v>173916</v>
      </c>
      <c r="T18" s="10">
        <f t="shared" si="7"/>
        <v>292476</v>
      </c>
      <c r="U18" s="7">
        <f>OPEX!$B$15</f>
        <v>50088.476920599649</v>
      </c>
      <c r="V18" s="10">
        <f t="shared" si="8"/>
        <v>87899.523079400358</v>
      </c>
      <c r="W18" s="10">
        <f t="shared" si="9"/>
        <v>143159.52307940036</v>
      </c>
      <c r="X18" s="10">
        <f t="shared" si="1"/>
        <v>274919.52307940036</v>
      </c>
      <c r="Y18" s="10">
        <f t="shared" si="10"/>
        <v>74075.523079400358</v>
      </c>
      <c r="Z18" s="10">
        <f t="shared" si="11"/>
        <v>123827.52307940036</v>
      </c>
      <c r="AA18" s="10">
        <f t="shared" si="12"/>
        <v>242387.52307940036</v>
      </c>
      <c r="AB18" s="10">
        <f t="shared" si="13"/>
        <v>0.21762913579014853</v>
      </c>
      <c r="AC18" s="11">
        <f t="shared" si="14"/>
        <v>19129.497244136117</v>
      </c>
      <c r="AD18" s="11">
        <f t="shared" si="15"/>
        <v>31155.683287899723</v>
      </c>
      <c r="AE18" s="11">
        <f t="shared" si="16"/>
        <v>59830.498219609697</v>
      </c>
      <c r="AF18" s="11">
        <f t="shared" si="17"/>
        <v>16120.992070973101</v>
      </c>
      <c r="AG18" s="11">
        <f t="shared" si="18"/>
        <v>26948.476834804573</v>
      </c>
      <c r="AH18" s="11">
        <f t="shared" si="19"/>
        <v>52750.587174084583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9" t="s">
        <v>102</v>
      </c>
      <c r="N19" s="7">
        <v>2035</v>
      </c>
      <c r="O19" s="10">
        <f t="shared" si="2"/>
        <v>168072</v>
      </c>
      <c r="P19" s="10">
        <f t="shared" si="3"/>
        <v>226848</v>
      </c>
      <c r="Q19" s="10">
        <f t="shared" si="4"/>
        <v>325020</v>
      </c>
      <c r="R19" s="10">
        <f t="shared" si="5"/>
        <v>151260</v>
      </c>
      <c r="S19" s="10">
        <f t="shared" si="6"/>
        <v>204120</v>
      </c>
      <c r="T19" s="10">
        <f t="shared" si="7"/>
        <v>292488</v>
      </c>
      <c r="U19" s="7">
        <f>OPEX!$B$15</f>
        <v>50088.476920599649</v>
      </c>
      <c r="V19" s="10">
        <f t="shared" si="8"/>
        <v>117983.52307940036</v>
      </c>
      <c r="W19" s="10">
        <f t="shared" si="9"/>
        <v>176759.52307940036</v>
      </c>
      <c r="X19" s="10">
        <f t="shared" si="1"/>
        <v>274931.52307940036</v>
      </c>
      <c r="Y19" s="10">
        <f t="shared" si="10"/>
        <v>101171.52307940036</v>
      </c>
      <c r="Z19" s="10">
        <f t="shared" si="11"/>
        <v>154031.52307940036</v>
      </c>
      <c r="AA19" s="10">
        <f t="shared" si="12"/>
        <v>242399.52307940036</v>
      </c>
      <c r="AB19" s="10">
        <f t="shared" si="13"/>
        <v>0.19784466890013502</v>
      </c>
      <c r="AC19" s="11">
        <f t="shared" si="14"/>
        <v>23342.411059315404</v>
      </c>
      <c r="AD19" s="11">
        <f t="shared" si="15"/>
        <v>34970.92931858974</v>
      </c>
      <c r="AE19" s="11">
        <f t="shared" si="16"/>
        <v>54393.736153853795</v>
      </c>
      <c r="AF19" s="11">
        <f t="shared" si="17"/>
        <v>20016.246485766333</v>
      </c>
      <c r="AG19" s="11">
        <f t="shared" si="18"/>
        <v>30474.31568382747</v>
      </c>
      <c r="AH19" s="11">
        <f t="shared" si="19"/>
        <v>47957.453385194603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9" t="s">
        <v>103</v>
      </c>
      <c r="N20" s="7">
        <v>2036</v>
      </c>
      <c r="O20" s="10">
        <f t="shared" si="2"/>
        <v>198828</v>
      </c>
      <c r="P20" s="10">
        <f t="shared" si="3"/>
        <v>256224</v>
      </c>
      <c r="Q20" s="10">
        <f t="shared" si="4"/>
        <v>325020</v>
      </c>
      <c r="R20" s="10">
        <f t="shared" si="5"/>
        <v>178932</v>
      </c>
      <c r="S20" s="10">
        <f t="shared" si="6"/>
        <v>230568</v>
      </c>
      <c r="T20" s="10">
        <f t="shared" si="7"/>
        <v>292488</v>
      </c>
      <c r="U20" s="7">
        <f>OPEX!$B$15</f>
        <v>50088.476920599649</v>
      </c>
      <c r="V20" s="10">
        <f t="shared" si="8"/>
        <v>148739.52307940036</v>
      </c>
      <c r="W20" s="10">
        <f t="shared" si="9"/>
        <v>206135.52307940036</v>
      </c>
      <c r="X20" s="10">
        <f t="shared" si="1"/>
        <v>274931.52307940036</v>
      </c>
      <c r="Y20" s="10">
        <f t="shared" si="10"/>
        <v>128843.52307940036</v>
      </c>
      <c r="Z20" s="10">
        <f t="shared" si="11"/>
        <v>180479.52307940036</v>
      </c>
      <c r="AA20" s="10">
        <f t="shared" si="12"/>
        <v>242399.52307940036</v>
      </c>
      <c r="AB20" s="10">
        <f t="shared" si="13"/>
        <v>0.17985878990921364</v>
      </c>
      <c r="AC20" s="11">
        <f t="shared" si="14"/>
        <v>26752.110632734504</v>
      </c>
      <c r="AD20" s="11">
        <f t="shared" si="15"/>
        <v>37075.285738363731</v>
      </c>
      <c r="AE20" s="11">
        <f t="shared" si="16"/>
        <v>49448.851048957993</v>
      </c>
      <c r="AF20" s="11">
        <f t="shared" si="17"/>
        <v>23173.640148700786</v>
      </c>
      <c r="AG20" s="11">
        <f t="shared" si="18"/>
        <v>32460.828624452944</v>
      </c>
      <c r="AH20" s="11">
        <f t="shared" si="19"/>
        <v>43597.68489563145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9" t="s">
        <v>104</v>
      </c>
      <c r="N21" s="7">
        <v>2037</v>
      </c>
      <c r="O21" s="10">
        <f t="shared" si="2"/>
        <v>228084</v>
      </c>
      <c r="P21" s="10">
        <f t="shared" si="3"/>
        <v>279480</v>
      </c>
      <c r="Q21" s="10">
        <f t="shared" si="4"/>
        <v>325020</v>
      </c>
      <c r="R21" s="10">
        <f t="shared" si="5"/>
        <v>205260</v>
      </c>
      <c r="S21" s="10">
        <f t="shared" si="6"/>
        <v>251532</v>
      </c>
      <c r="T21" s="10">
        <f t="shared" si="7"/>
        <v>292488</v>
      </c>
      <c r="U21" s="7">
        <f>OPEX!$B$15</f>
        <v>50088.476920599649</v>
      </c>
      <c r="V21" s="10">
        <f t="shared" si="8"/>
        <v>177995.52307940036</v>
      </c>
      <c r="W21" s="10">
        <f t="shared" si="9"/>
        <v>229391.52307940036</v>
      </c>
      <c r="X21" s="10">
        <f t="shared" si="1"/>
        <v>274931.52307940036</v>
      </c>
      <c r="Y21" s="10">
        <f t="shared" si="10"/>
        <v>155171.52307940036</v>
      </c>
      <c r="Z21" s="10">
        <f t="shared" si="11"/>
        <v>201443.52307940036</v>
      </c>
      <c r="AA21" s="10">
        <f t="shared" si="12"/>
        <v>242399.52307940036</v>
      </c>
      <c r="AB21" s="10">
        <f t="shared" si="13"/>
        <v>0.16350799082655781</v>
      </c>
      <c r="AC21" s="11">
        <f t="shared" si="14"/>
        <v>29103.690354834955</v>
      </c>
      <c r="AD21" s="11">
        <f t="shared" si="15"/>
        <v>37507.347051356715</v>
      </c>
      <c r="AE21" s="11">
        <f t="shared" si="16"/>
        <v>44953.500953598159</v>
      </c>
      <c r="AF21" s="11">
        <f t="shared" si="17"/>
        <v>25371.7839722096</v>
      </c>
      <c r="AG21" s="11">
        <f t="shared" si="18"/>
        <v>32937.625723736084</v>
      </c>
      <c r="AH21" s="11">
        <f t="shared" si="19"/>
        <v>39634.258996028584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9" t="s">
        <v>105</v>
      </c>
      <c r="N22" s="7">
        <v>2038</v>
      </c>
      <c r="O22" s="10">
        <f t="shared" si="2"/>
        <v>253872</v>
      </c>
      <c r="P22" s="10">
        <f t="shared" si="3"/>
        <v>296280</v>
      </c>
      <c r="Q22" s="10">
        <f t="shared" si="4"/>
        <v>325020</v>
      </c>
      <c r="R22" s="10">
        <f t="shared" si="5"/>
        <v>228480</v>
      </c>
      <c r="S22" s="10">
        <f t="shared" si="6"/>
        <v>266628</v>
      </c>
      <c r="T22" s="10">
        <f t="shared" si="7"/>
        <v>292488</v>
      </c>
      <c r="U22" s="7">
        <f>OPEX!$B$15</f>
        <v>50088.476920599649</v>
      </c>
      <c r="V22" s="10">
        <f t="shared" si="8"/>
        <v>203783.52307940036</v>
      </c>
      <c r="W22" s="10">
        <f t="shared" si="9"/>
        <v>246191.52307940036</v>
      </c>
      <c r="X22" s="10">
        <f t="shared" si="1"/>
        <v>274931.52307940036</v>
      </c>
      <c r="Y22" s="10">
        <f t="shared" si="10"/>
        <v>178391.52307940036</v>
      </c>
      <c r="Z22" s="10">
        <f t="shared" si="11"/>
        <v>216539.52307940036</v>
      </c>
      <c r="AA22" s="10">
        <f t="shared" si="12"/>
        <v>242399.52307940036</v>
      </c>
      <c r="AB22" s="10">
        <f t="shared" si="13"/>
        <v>0.14864362802414349</v>
      </c>
      <c r="AC22" s="11">
        <f t="shared" si="14"/>
        <v>30291.122202063849</v>
      </c>
      <c r="AD22" s="11">
        <f t="shared" si="15"/>
        <v>36594.801179311726</v>
      </c>
      <c r="AE22" s="11">
        <f t="shared" si="16"/>
        <v>40866.819048725607</v>
      </c>
      <c r="AF22" s="11">
        <f t="shared" si="17"/>
        <v>26516.763199274796</v>
      </c>
      <c r="AG22" s="11">
        <f t="shared" si="18"/>
        <v>32187.220321139823</v>
      </c>
      <c r="AH22" s="11">
        <f t="shared" si="19"/>
        <v>36031.144541844173</v>
      </c>
    </row>
    <row r="25" spans="1:34" ht="14.45" x14ac:dyDescent="0.3">
      <c r="J25" s="3">
        <v>29262</v>
      </c>
      <c r="K25" t="s">
        <v>38</v>
      </c>
      <c r="L25">
        <v>0.1</v>
      </c>
    </row>
    <row r="27" spans="1:34" ht="14.45" x14ac:dyDescent="0.3">
      <c r="A27" t="s">
        <v>81</v>
      </c>
      <c r="R27" t="s">
        <v>85</v>
      </c>
    </row>
    <row r="28" spans="1:34" ht="14.45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ht="14.45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ht="14.45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ht="14.45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ht="14.45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ht="14.45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ht="14.45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ht="14.45" x14ac:dyDescent="0.3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4.45" x14ac:dyDescent="0.3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ht="14.45" x14ac:dyDescent="0.3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ht="14.45" x14ac:dyDescent="0.3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ht="14.45" x14ac:dyDescent="0.3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ht="14.45" x14ac:dyDescent="0.3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ht="14.45" x14ac:dyDescent="0.3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ht="14.45" x14ac:dyDescent="0.3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ht="14.45" x14ac:dyDescent="0.3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ht="14.45" x14ac:dyDescent="0.3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ht="14.45" x14ac:dyDescent="0.3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ht="14.45" x14ac:dyDescent="0.3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25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2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2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25">
      <c r="A52" t="s">
        <v>82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2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2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2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2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2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E3" sqref="E3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20.85546875" customWidth="1"/>
    <col min="12" max="12" width="12.5703125" customWidth="1"/>
    <col min="13" max="13" width="18" customWidth="1"/>
    <col min="14" max="14" width="24.7109375" customWidth="1"/>
    <col min="15" max="15" width="25.7109375" customWidth="1"/>
  </cols>
  <sheetData>
    <row r="1" spans="1:15" ht="14.45" x14ac:dyDescent="0.3">
      <c r="A1" t="s">
        <v>22</v>
      </c>
      <c r="B1" s="9" t="s">
        <v>23</v>
      </c>
      <c r="C1" s="9" t="s">
        <v>73</v>
      </c>
      <c r="D1" s="9" t="s">
        <v>66</v>
      </c>
      <c r="E1" s="9" t="s">
        <v>67</v>
      </c>
      <c r="F1" s="9" t="s">
        <v>68</v>
      </c>
      <c r="G1" s="9" t="s">
        <v>69</v>
      </c>
      <c r="H1" s="9" t="s">
        <v>70</v>
      </c>
      <c r="I1" s="9" t="s">
        <v>71</v>
      </c>
      <c r="J1" s="9" t="s">
        <v>72</v>
      </c>
      <c r="K1" s="9" t="s">
        <v>74</v>
      </c>
      <c r="L1" s="9" t="s">
        <v>75</v>
      </c>
      <c r="M1" s="9" t="s">
        <v>76</v>
      </c>
      <c r="N1" s="9" t="s">
        <v>77</v>
      </c>
      <c r="O1" s="9" t="s">
        <v>78</v>
      </c>
    </row>
    <row r="2" spans="1:15" s="6" customFormat="1" ht="14.45" x14ac:dyDescent="0.3">
      <c r="A2" t="s">
        <v>23</v>
      </c>
      <c r="B2">
        <v>0</v>
      </c>
      <c r="C2">
        <f>CAPEX!$X3</f>
        <v>503426.06612425408</v>
      </c>
      <c r="D2">
        <f>CAPEX!$X4</f>
        <v>201494.37463352116</v>
      </c>
      <c r="E2">
        <f>CAPEX!$X5</f>
        <v>162537.48553270852</v>
      </c>
      <c r="F2">
        <f>CAPEX!$X6</f>
        <v>317045.48553270852</v>
      </c>
      <c r="G2">
        <f>CAPEX!$X7</f>
        <v>327962.37463352119</v>
      </c>
      <c r="H2">
        <f>CAPEX!$X8</f>
        <v>521198.06612425408</v>
      </c>
      <c r="I2">
        <f>CAPEX!$X9</f>
        <v>207956.37463352116</v>
      </c>
      <c r="J2">
        <f>CAPEX!$X10</f>
        <v>175537.48553270852</v>
      </c>
      <c r="K2">
        <f>CAPEX!$X11</f>
        <v>317641.51949214807</v>
      </c>
      <c r="L2">
        <f>CAPEX!$X12</f>
        <v>190053.9800377739</v>
      </c>
      <c r="M2">
        <f>CAPEX!$X13</f>
        <v>344948.66003777389</v>
      </c>
      <c r="N2">
        <f>CAPEX!$X14</f>
        <v>337587.51949214807</v>
      </c>
      <c r="O2">
        <f>CAPEX!$X15</f>
        <v>206085.9800377739</v>
      </c>
    </row>
    <row r="3" spans="1:15" s="6" customFormat="1" ht="14.45" x14ac:dyDescent="0.3">
      <c r="A3" t="s">
        <v>73</v>
      </c>
      <c r="B3">
        <v>0</v>
      </c>
      <c r="C3">
        <v>0</v>
      </c>
      <c r="D3">
        <f>IF(D2-C2&gt;0,D2-C2,0)</f>
        <v>0</v>
      </c>
      <c r="E3">
        <v>0</v>
      </c>
      <c r="F3">
        <v>0</v>
      </c>
      <c r="G3">
        <f>IF(G2-C2&gt;0,G2-C2,0)</f>
        <v>0</v>
      </c>
      <c r="H3">
        <f>H2-C2</f>
        <v>17772</v>
      </c>
      <c r="I3">
        <f>I2-D2+D3</f>
        <v>6462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ht="14.45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126468.00000000003</v>
      </c>
      <c r="H4">
        <v>0</v>
      </c>
      <c r="I4">
        <f>I2-D2</f>
        <v>6462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ht="14.45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154508</v>
      </c>
      <c r="G5">
        <v>0</v>
      </c>
      <c r="H5">
        <v>0</v>
      </c>
      <c r="I5">
        <v>0</v>
      </c>
      <c r="J5">
        <f>J2-E2</f>
        <v>13000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ht="14.45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ht="14.45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ht="14.45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IF(G2-H2&gt;0,G2-H2,0)</f>
        <v>0</v>
      </c>
      <c r="H8">
        <v>0</v>
      </c>
      <c r="I8">
        <f>IF(I2-H2&gt;0,I2-H2,0)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ht="14.45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120006.00000000003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ht="14.45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141508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14.4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IF(L2-K2&gt;0,L2-K2,0)</f>
        <v>0</v>
      </c>
      <c r="M11">
        <f>IF(M2-K2&gt;0,M2-K2,0)</f>
        <v>27307.140545625822</v>
      </c>
      <c r="N11">
        <f>IF(N2-K2&gt;0,N2-K2,0)</f>
        <v>19946</v>
      </c>
      <c r="O11">
        <f>O2-L2+L11</f>
        <v>16032</v>
      </c>
    </row>
    <row r="12" spans="1:15" ht="14.4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154894.68</v>
      </c>
      <c r="N12">
        <v>0</v>
      </c>
      <c r="O12">
        <f>O2-L2</f>
        <v>16032</v>
      </c>
    </row>
    <row r="13" spans="1:15" ht="14.4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14.4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7361.1405456258217</v>
      </c>
      <c r="N14">
        <v>0</v>
      </c>
      <c r="O14">
        <f>IF(O2-N2&gt;0,O2-N2,0)</f>
        <v>0</v>
      </c>
    </row>
    <row r="15" spans="1:15" ht="14.4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138862.68</v>
      </c>
      <c r="N15">
        <v>0</v>
      </c>
      <c r="O15">
        <v>0</v>
      </c>
    </row>
    <row r="31" spans="3:16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CAPEX</vt:lpstr>
      <vt:lpstr>OPEX</vt:lpstr>
      <vt:lpstr>Revenue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Patri, Sai Kireet</cp:lastModifiedBy>
  <dcterms:created xsi:type="dcterms:W3CDTF">2018-03-18T14:40:49Z</dcterms:created>
  <dcterms:modified xsi:type="dcterms:W3CDTF">2018-07-16T11:45:11Z</dcterms:modified>
</cp:coreProperties>
</file>