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885" windowWidth="15105" windowHeight="8565" activeTab="1"/>
  </bookViews>
  <sheets>
    <sheet name="CAPEX" sheetId="1" r:id="rId1"/>
    <sheet name="OPEX" sheetId="2" r:id="rId2"/>
    <sheet name="Revenue" sheetId="3" r:id="rId3"/>
    <sheet name="ADSL" sheetId="5" r:id="rId4"/>
    <sheet name="FTTC_GPON_25" sheetId="6" r:id="rId5"/>
    <sheet name="FTTB_XGPON_50" sheetId="7" r:id="rId6"/>
    <sheet name="FTTB_UDWDM_50" sheetId="8" r:id="rId7"/>
    <sheet name="FTTH_UDWDM_100" sheetId="9" r:id="rId8"/>
    <sheet name="FTTH_XGPON_100" sheetId="10" r:id="rId9"/>
    <sheet name="FTTC_GPON_100" sheetId="12" r:id="rId10"/>
    <sheet name="FTTB_XGPON_100" sheetId="13" r:id="rId11"/>
    <sheet name="FTTB_UDWDM_100" sheetId="14" r:id="rId12"/>
    <sheet name="FTTC_Hybridpon_25" sheetId="15" r:id="rId13"/>
    <sheet name="FTTB_Hybridpon_50" sheetId="16" r:id="rId14"/>
    <sheet name="FTTH_Hybridpon_100" sheetId="17" r:id="rId15"/>
    <sheet name="FTTC_Hybridpon_100" sheetId="18" r:id="rId16"/>
    <sheet name="FTTB_Hybridpon_100" sheetId="19" r:id="rId17"/>
    <sheet name="MIG_MATRIX" sheetId="11" r:id="rId18"/>
  </sheets>
  <calcPr calcId="145621"/>
</workbook>
</file>

<file path=xl/calcChain.xml><?xml version="1.0" encoding="utf-8"?>
<calcChain xmlns="http://schemas.openxmlformats.org/spreadsheetml/2006/main">
  <c r="B2" i="2" l="1"/>
  <c r="Q6" i="1" l="1"/>
  <c r="V3" i="1" l="1"/>
  <c r="W3" i="1" l="1"/>
  <c r="C2" i="11" s="1"/>
  <c r="B13" i="1" l="1"/>
  <c r="B7" i="1"/>
  <c r="B6" i="1"/>
  <c r="B15" i="1"/>
  <c r="B14" i="1"/>
  <c r="B12" i="1"/>
  <c r="B11" i="1"/>
  <c r="B9" i="1"/>
  <c r="B10" i="1"/>
  <c r="B8" i="1"/>
  <c r="B5" i="1"/>
  <c r="B4" i="1"/>
  <c r="B3" i="1"/>
  <c r="Q13" i="1" l="1"/>
  <c r="W13" i="1" s="1"/>
  <c r="M2" i="11" s="1"/>
  <c r="P27" i="1"/>
  <c r="Q15" i="1"/>
  <c r="W14" i="1"/>
  <c r="N2" i="11" s="1"/>
  <c r="W11" i="1"/>
  <c r="K2" i="11" s="1"/>
  <c r="H10" i="1"/>
  <c r="W9" i="1"/>
  <c r="I2" i="11" s="1"/>
  <c r="G4" i="1"/>
  <c r="H4" i="1"/>
  <c r="G7" i="1"/>
  <c r="H7" i="1"/>
  <c r="G3" i="1"/>
  <c r="H3" i="1"/>
  <c r="W8" i="1"/>
  <c r="H2" i="11" s="1"/>
  <c r="H3" i="11" s="1"/>
  <c r="I6" i="3"/>
  <c r="V15" i="1"/>
  <c r="V14" i="1"/>
  <c r="V13" i="1"/>
  <c r="V10" i="1"/>
  <c r="V9" i="1"/>
  <c r="G6" i="1"/>
  <c r="H6" i="1"/>
  <c r="V6" i="1"/>
  <c r="AB3" i="3"/>
  <c r="AB4" i="3"/>
  <c r="AB5" i="3"/>
  <c r="AB6" i="3"/>
  <c r="AB7" i="3"/>
  <c r="AB8" i="3"/>
  <c r="AB9" i="3"/>
  <c r="AB10" i="3"/>
  <c r="AB11" i="3"/>
  <c r="AB12" i="3"/>
  <c r="AB13" i="3"/>
  <c r="AB14" i="3"/>
  <c r="AB15" i="3"/>
  <c r="AB16" i="3"/>
  <c r="AB17" i="3"/>
  <c r="AB18" i="3"/>
  <c r="AB19" i="3"/>
  <c r="AB20" i="3"/>
  <c r="AB21" i="3"/>
  <c r="AB22" i="3"/>
  <c r="AB2" i="3"/>
  <c r="V44" i="1"/>
  <c r="S44" i="1"/>
  <c r="R44" i="1"/>
  <c r="I5" i="3"/>
  <c r="E43" i="3"/>
  <c r="D30" i="3"/>
  <c r="G30" i="3" s="1"/>
  <c r="D31" i="3"/>
  <c r="D32" i="3"/>
  <c r="G32" i="3" s="1"/>
  <c r="D33" i="3"/>
  <c r="D34" i="3"/>
  <c r="G34" i="3" s="1"/>
  <c r="D35" i="3"/>
  <c r="G35" i="3" s="1"/>
  <c r="D36" i="3"/>
  <c r="G36" i="3" s="1"/>
  <c r="D37" i="3"/>
  <c r="G37" i="3" s="1"/>
  <c r="D38" i="3"/>
  <c r="G38" i="3" s="1"/>
  <c r="D39" i="3"/>
  <c r="D40" i="3"/>
  <c r="G40" i="3" s="1"/>
  <c r="D41" i="3"/>
  <c r="G41" i="3" s="1"/>
  <c r="D42" i="3"/>
  <c r="G42" i="3" s="1"/>
  <c r="D43" i="3"/>
  <c r="D44" i="3"/>
  <c r="G44" i="3" s="1"/>
  <c r="D45" i="3"/>
  <c r="G45" i="3" s="1"/>
  <c r="D46" i="3"/>
  <c r="G46" i="3" s="1"/>
  <c r="D47" i="3"/>
  <c r="G47" i="3" s="1"/>
  <c r="D48" i="3"/>
  <c r="G48" i="3" s="1"/>
  <c r="D49" i="3"/>
  <c r="C30" i="3"/>
  <c r="C31" i="3"/>
  <c r="F31" i="3" s="1"/>
  <c r="C32" i="3"/>
  <c r="F32" i="3" s="1"/>
  <c r="C33" i="3"/>
  <c r="C34" i="3"/>
  <c r="F34" i="3" s="1"/>
  <c r="C35" i="3"/>
  <c r="C36" i="3"/>
  <c r="F36" i="3"/>
  <c r="C37" i="3"/>
  <c r="F37" i="3" s="1"/>
  <c r="C38" i="3"/>
  <c r="F38" i="3" s="1"/>
  <c r="C39" i="3"/>
  <c r="C40" i="3"/>
  <c r="C41" i="3"/>
  <c r="F41" i="3" s="1"/>
  <c r="C42" i="3"/>
  <c r="F42" i="3" s="1"/>
  <c r="C43" i="3"/>
  <c r="C44" i="3"/>
  <c r="F44" i="3" s="1"/>
  <c r="C45" i="3"/>
  <c r="C46" i="3"/>
  <c r="C47" i="3"/>
  <c r="F47" i="3" s="1"/>
  <c r="C48" i="3"/>
  <c r="F48" i="3" s="1"/>
  <c r="C49" i="3"/>
  <c r="B30" i="3"/>
  <c r="E30" i="3" s="1"/>
  <c r="B31" i="3"/>
  <c r="E31" i="3" s="1"/>
  <c r="B32" i="3"/>
  <c r="E32" i="3" s="1"/>
  <c r="B33" i="3"/>
  <c r="E33" i="3" s="1"/>
  <c r="B34" i="3"/>
  <c r="B35" i="3"/>
  <c r="E35" i="3" s="1"/>
  <c r="B36" i="3"/>
  <c r="E36" i="3" s="1"/>
  <c r="B37" i="3"/>
  <c r="E37" i="3" s="1"/>
  <c r="B38" i="3"/>
  <c r="E38" i="3" s="1"/>
  <c r="B39" i="3"/>
  <c r="E39" i="3" s="1"/>
  <c r="B40" i="3"/>
  <c r="E40" i="3" s="1"/>
  <c r="B41" i="3"/>
  <c r="E41" i="3" s="1"/>
  <c r="B42" i="3"/>
  <c r="B43" i="3"/>
  <c r="B44" i="3"/>
  <c r="E44" i="3"/>
  <c r="B45" i="3"/>
  <c r="E45" i="3" s="1"/>
  <c r="B46" i="3"/>
  <c r="E46" i="3" s="1"/>
  <c r="B47" i="3"/>
  <c r="E47" i="3" s="1"/>
  <c r="B48" i="3"/>
  <c r="B49" i="3"/>
  <c r="E49" i="3" s="1"/>
  <c r="D29" i="3"/>
  <c r="G29" i="3"/>
  <c r="C29" i="3"/>
  <c r="B29" i="3"/>
  <c r="E29" i="3" s="1"/>
  <c r="I12" i="3"/>
  <c r="I7" i="3"/>
  <c r="I8" i="3"/>
  <c r="N11" i="11" l="1"/>
  <c r="M14" i="11"/>
  <c r="O3" i="3"/>
  <c r="Q4" i="3"/>
  <c r="O5" i="3"/>
  <c r="S5" i="3"/>
  <c r="Q6" i="3"/>
  <c r="O7" i="3"/>
  <c r="S7" i="3"/>
  <c r="Q8" i="3"/>
  <c r="O9" i="3"/>
  <c r="S9" i="3"/>
  <c r="Q10" i="3"/>
  <c r="O11" i="3"/>
  <c r="S11" i="3"/>
  <c r="Q12" i="3"/>
  <c r="O13" i="3"/>
  <c r="Q14" i="3"/>
  <c r="O15" i="3"/>
  <c r="S15" i="3"/>
  <c r="Q16" i="3"/>
  <c r="O17" i="3"/>
  <c r="S17" i="3"/>
  <c r="Q18" i="3"/>
  <c r="O19" i="3"/>
  <c r="Q20" i="3"/>
  <c r="O21" i="3"/>
  <c r="S21" i="3"/>
  <c r="Q22" i="3"/>
  <c r="P2" i="3"/>
  <c r="T2" i="3"/>
  <c r="P5" i="3"/>
  <c r="P7" i="3"/>
  <c r="R8" i="3"/>
  <c r="T9" i="3"/>
  <c r="P11" i="3"/>
  <c r="T11" i="3"/>
  <c r="P13" i="3"/>
  <c r="R14" i="3"/>
  <c r="T15" i="3"/>
  <c r="R16" i="3"/>
  <c r="T17" i="3"/>
  <c r="R18" i="3"/>
  <c r="T19" i="3"/>
  <c r="R20" i="3"/>
  <c r="T21" i="3"/>
  <c r="Q2" i="3"/>
  <c r="O4" i="3"/>
  <c r="Q5" i="3"/>
  <c r="O6" i="3"/>
  <c r="O8" i="3"/>
  <c r="O10" i="3"/>
  <c r="Q11" i="3"/>
  <c r="Q13" i="3"/>
  <c r="Q15" i="3"/>
  <c r="S20" i="3"/>
  <c r="P4" i="3"/>
  <c r="R5" i="3"/>
  <c r="R9" i="3"/>
  <c r="R11" i="3"/>
  <c r="R13" i="3"/>
  <c r="R17" i="3"/>
  <c r="R19" i="3"/>
  <c r="S2" i="3"/>
  <c r="P3" i="3"/>
  <c r="T3" i="3"/>
  <c r="R4" i="3"/>
  <c r="T5" i="3"/>
  <c r="R6" i="3"/>
  <c r="T7" i="3"/>
  <c r="P9" i="3"/>
  <c r="R10" i="3"/>
  <c r="R12" i="3"/>
  <c r="T13" i="3"/>
  <c r="P15" i="3"/>
  <c r="P17" i="3"/>
  <c r="P19" i="3"/>
  <c r="P21" i="3"/>
  <c r="R22" i="3"/>
  <c r="O2" i="3"/>
  <c r="S4" i="3"/>
  <c r="Q7" i="3"/>
  <c r="S10" i="3"/>
  <c r="O14" i="3"/>
  <c r="O16" i="3"/>
  <c r="O18" i="3"/>
  <c r="Q19" i="3"/>
  <c r="Q21" i="3"/>
  <c r="R2" i="3"/>
  <c r="T8" i="3"/>
  <c r="T10" i="3"/>
  <c r="P12" i="3"/>
  <c r="P14" i="3"/>
  <c r="P16" i="3"/>
  <c r="P18" i="3"/>
  <c r="T20" i="3"/>
  <c r="Q3" i="3"/>
  <c r="Q9" i="3"/>
  <c r="O12" i="3"/>
  <c r="S14" i="3"/>
  <c r="Q17" i="3"/>
  <c r="O20" i="3"/>
  <c r="O22" i="3"/>
  <c r="R3" i="3"/>
  <c r="P6" i="3"/>
  <c r="P8" i="3"/>
  <c r="P10" i="3"/>
  <c r="T14" i="3"/>
  <c r="T18" i="3"/>
  <c r="P20" i="3"/>
  <c r="P22" i="3"/>
  <c r="U5" i="3"/>
  <c r="U13" i="3"/>
  <c r="U21" i="3"/>
  <c r="U6" i="3"/>
  <c r="U14" i="3"/>
  <c r="U22" i="3"/>
  <c r="U2" i="3"/>
  <c r="U8" i="3"/>
  <c r="U16" i="3"/>
  <c r="U9" i="3"/>
  <c r="U17" i="3"/>
  <c r="U10" i="3"/>
  <c r="U18" i="3"/>
  <c r="U3" i="3"/>
  <c r="U11" i="3"/>
  <c r="U19" i="3"/>
  <c r="U4" i="3"/>
  <c r="U12" i="3"/>
  <c r="U20" i="3"/>
  <c r="U7" i="3"/>
  <c r="U15" i="3"/>
  <c r="W4" i="1"/>
  <c r="D2" i="11" s="1"/>
  <c r="I4" i="11" s="1"/>
  <c r="V7" i="1"/>
  <c r="W7" i="1"/>
  <c r="G2" i="11" s="1"/>
  <c r="E42" i="3"/>
  <c r="R15" i="3" s="1"/>
  <c r="F46" i="3"/>
  <c r="S19" i="3" s="1"/>
  <c r="F40" i="3"/>
  <c r="S13" i="3" s="1"/>
  <c r="F35" i="3"/>
  <c r="S8" i="3" s="1"/>
  <c r="F30" i="3"/>
  <c r="S3" i="3" s="1"/>
  <c r="G39" i="3"/>
  <c r="T12" i="3" s="1"/>
  <c r="G33" i="3"/>
  <c r="T6" i="3" s="1"/>
  <c r="W12" i="1"/>
  <c r="L2" i="11" s="1"/>
  <c r="M12" i="11" s="1"/>
  <c r="F29" i="3"/>
  <c r="E48" i="3"/>
  <c r="R21" i="3" s="1"/>
  <c r="E34" i="3"/>
  <c r="R7" i="3" s="1"/>
  <c r="F49" i="3"/>
  <c r="S22" i="3" s="1"/>
  <c r="F45" i="3"/>
  <c r="S18" i="3" s="1"/>
  <c r="F39" i="3"/>
  <c r="S12" i="3" s="1"/>
  <c r="F33" i="3"/>
  <c r="S6" i="3" s="1"/>
  <c r="G49" i="3"/>
  <c r="T22" i="3" s="1"/>
  <c r="G43" i="3"/>
  <c r="T16" i="3" s="1"/>
  <c r="G31" i="3"/>
  <c r="T4" i="3" s="1"/>
  <c r="F43" i="3"/>
  <c r="S16" i="3" s="1"/>
  <c r="V8" i="1"/>
  <c r="W15" i="1"/>
  <c r="O2" i="11" s="1"/>
  <c r="W6" i="1"/>
  <c r="F2" i="11" s="1"/>
  <c r="V12" i="1"/>
  <c r="V11" i="1"/>
  <c r="W10" i="1"/>
  <c r="J2" i="11" s="1"/>
  <c r="V5" i="1"/>
  <c r="W5" i="1"/>
  <c r="E2" i="11" s="1"/>
  <c r="V4" i="1"/>
  <c r="E3" i="11" l="1"/>
  <c r="G4" i="11"/>
  <c r="G9" i="11"/>
  <c r="F10" i="11"/>
  <c r="J5" i="11"/>
  <c r="F5" i="11"/>
  <c r="G3" i="11"/>
  <c r="D3" i="11"/>
  <c r="I3" i="11" s="1"/>
  <c r="O11" i="11"/>
  <c r="O12" i="11"/>
  <c r="M15" i="11"/>
  <c r="V2" i="3"/>
  <c r="AC2" i="3" s="1"/>
  <c r="W20" i="3"/>
  <c r="AD20" i="3" s="1"/>
  <c r="AA20" i="3"/>
  <c r="AH20" i="3" s="1"/>
  <c r="V20" i="3"/>
  <c r="AC20" i="3" s="1"/>
  <c r="X20" i="3"/>
  <c r="AE20" i="3" s="1"/>
  <c r="Z20" i="3"/>
  <c r="AG20" i="3" s="1"/>
  <c r="Y20" i="3"/>
  <c r="AF20" i="3" s="1"/>
  <c r="W12" i="3"/>
  <c r="AD12" i="3" s="1"/>
  <c r="V12" i="3"/>
  <c r="AC12" i="3" s="1"/>
  <c r="Y12" i="3"/>
  <c r="AF12" i="3" s="1"/>
  <c r="Z12" i="3"/>
  <c r="AG12" i="3" s="1"/>
  <c r="X12" i="3"/>
  <c r="AE12" i="3" s="1"/>
  <c r="AA12" i="3"/>
  <c r="AH12" i="3" s="1"/>
  <c r="W14" i="3"/>
  <c r="AD14" i="3" s="1"/>
  <c r="Z14" i="3"/>
  <c r="AG14" i="3" s="1"/>
  <c r="V14" i="3"/>
  <c r="AC14" i="3" s="1"/>
  <c r="X14" i="3"/>
  <c r="AE14" i="3" s="1"/>
  <c r="AA14" i="3"/>
  <c r="AH14" i="3" s="1"/>
  <c r="Y14" i="3"/>
  <c r="AF14" i="3" s="1"/>
  <c r="V16" i="3"/>
  <c r="AC16" i="3" s="1"/>
  <c r="X16" i="3"/>
  <c r="AE16" i="3" s="1"/>
  <c r="W16" i="3"/>
  <c r="AD16" i="3" s="1"/>
  <c r="Z16" i="3"/>
  <c r="AG16" i="3" s="1"/>
  <c r="AA16" i="3"/>
  <c r="AH16" i="3" s="1"/>
  <c r="Y16" i="3"/>
  <c r="AF16" i="3" s="1"/>
  <c r="W6" i="3"/>
  <c r="AD6" i="3" s="1"/>
  <c r="Y6" i="3"/>
  <c r="AF6" i="3" s="1"/>
  <c r="AA6" i="3"/>
  <c r="AH6" i="3" s="1"/>
  <c r="V6" i="3"/>
  <c r="AC6" i="3" s="1"/>
  <c r="Z6" i="3"/>
  <c r="AG6" i="3" s="1"/>
  <c r="X6" i="3"/>
  <c r="AE6" i="3" s="1"/>
  <c r="Z19" i="3"/>
  <c r="AG19" i="3" s="1"/>
  <c r="Y19" i="3"/>
  <c r="AF19" i="3" s="1"/>
  <c r="X19" i="3"/>
  <c r="AE19" i="3" s="1"/>
  <c r="V19" i="3"/>
  <c r="AC19" i="3" s="1"/>
  <c r="AA19" i="3"/>
  <c r="AH19" i="3" s="1"/>
  <c r="W19" i="3"/>
  <c r="AD19" i="3" s="1"/>
  <c r="Z8" i="3"/>
  <c r="AG8" i="3" s="1"/>
  <c r="X8" i="3"/>
  <c r="AE8" i="3" s="1"/>
  <c r="W8" i="3"/>
  <c r="AD8" i="3" s="1"/>
  <c r="AA8" i="3"/>
  <c r="AH8" i="3" s="1"/>
  <c r="Y8" i="3"/>
  <c r="AF8" i="3" s="1"/>
  <c r="V8" i="3"/>
  <c r="AC8" i="3" s="1"/>
  <c r="Y17" i="3"/>
  <c r="AF17" i="3" s="1"/>
  <c r="Z17" i="3"/>
  <c r="AG17" i="3" s="1"/>
  <c r="V17" i="3"/>
  <c r="AC17" i="3" s="1"/>
  <c r="X17" i="3"/>
  <c r="AE17" i="3" s="1"/>
  <c r="W17" i="3"/>
  <c r="AD17" i="3" s="1"/>
  <c r="AA17" i="3"/>
  <c r="AH17" i="3" s="1"/>
  <c r="X11" i="3"/>
  <c r="AE11" i="3" s="1"/>
  <c r="W11" i="3"/>
  <c r="AD11" i="3" s="1"/>
  <c r="Y11" i="3"/>
  <c r="AF11" i="3" s="1"/>
  <c r="V11" i="3"/>
  <c r="AC11" i="3" s="1"/>
  <c r="AA11" i="3"/>
  <c r="AH11" i="3" s="1"/>
  <c r="Z11" i="3"/>
  <c r="AG11" i="3" s="1"/>
  <c r="V4" i="3"/>
  <c r="AC4" i="3" s="1"/>
  <c r="Z4" i="3"/>
  <c r="AG4" i="3" s="1"/>
  <c r="AA4" i="3"/>
  <c r="AH4" i="3" s="1"/>
  <c r="W4" i="3"/>
  <c r="AD4" i="3" s="1"/>
  <c r="X4" i="3"/>
  <c r="AE4" i="3" s="1"/>
  <c r="Y4" i="3"/>
  <c r="AF4" i="3" s="1"/>
  <c r="W21" i="3"/>
  <c r="AD21" i="3" s="1"/>
  <c r="AA21" i="3"/>
  <c r="AH21" i="3" s="1"/>
  <c r="Y21" i="3"/>
  <c r="AF21" i="3" s="1"/>
  <c r="X21" i="3"/>
  <c r="AE21" i="3" s="1"/>
  <c r="Z21" i="3"/>
  <c r="AG21" i="3" s="1"/>
  <c r="V21" i="3"/>
  <c r="AC21" i="3" s="1"/>
  <c r="W15" i="3"/>
  <c r="AD15" i="3" s="1"/>
  <c r="X15" i="3"/>
  <c r="AE15" i="3" s="1"/>
  <c r="Z15" i="3"/>
  <c r="AG15" i="3" s="1"/>
  <c r="AA15" i="3"/>
  <c r="AH15" i="3" s="1"/>
  <c r="V15" i="3"/>
  <c r="AC15" i="3" s="1"/>
  <c r="Y15" i="3"/>
  <c r="AF15" i="3" s="1"/>
  <c r="AA13" i="3"/>
  <c r="AH13" i="3" s="1"/>
  <c r="Y13" i="3"/>
  <c r="AF13" i="3" s="1"/>
  <c r="X13" i="3"/>
  <c r="AE13" i="3" s="1"/>
  <c r="V13" i="3"/>
  <c r="AC13" i="3" s="1"/>
  <c r="Z13" i="3"/>
  <c r="AG13" i="3" s="1"/>
  <c r="W13" i="3"/>
  <c r="AD13" i="3" s="1"/>
  <c r="AA18" i="3"/>
  <c r="AH18" i="3" s="1"/>
  <c r="Y18" i="3"/>
  <c r="AF18" i="3" s="1"/>
  <c r="Z18" i="3"/>
  <c r="AG18" i="3" s="1"/>
  <c r="V18" i="3"/>
  <c r="AC18" i="3" s="1"/>
  <c r="W18" i="3"/>
  <c r="AD18" i="3" s="1"/>
  <c r="X18" i="3"/>
  <c r="AE18" i="3" s="1"/>
  <c r="X9" i="3"/>
  <c r="AE9" i="3" s="1"/>
  <c r="Z9" i="3"/>
  <c r="AG9" i="3" s="1"/>
  <c r="Y9" i="3"/>
  <c r="AF9" i="3" s="1"/>
  <c r="W9" i="3"/>
  <c r="AD9" i="3" s="1"/>
  <c r="AA9" i="3"/>
  <c r="AH9" i="3" s="1"/>
  <c r="V9" i="3"/>
  <c r="AC9" i="3" s="1"/>
  <c r="Z22" i="3"/>
  <c r="AG22" i="3" s="1"/>
  <c r="Y22" i="3"/>
  <c r="AF22" i="3" s="1"/>
  <c r="V22" i="3"/>
  <c r="AC22" i="3" s="1"/>
  <c r="AA22" i="3"/>
  <c r="AH22" i="3" s="1"/>
  <c r="X22" i="3"/>
  <c r="AE22" i="3" s="1"/>
  <c r="W22" i="3"/>
  <c r="AD22" i="3" s="1"/>
  <c r="Z2" i="3"/>
  <c r="AG2" i="3" s="1"/>
  <c r="X2" i="3"/>
  <c r="AE2" i="3" s="1"/>
  <c r="Y2" i="3"/>
  <c r="AF2" i="3" s="1"/>
  <c r="AA2" i="3"/>
  <c r="AH2" i="3" s="1"/>
  <c r="W2" i="3"/>
  <c r="AD2" i="3" s="1"/>
  <c r="V3" i="3"/>
  <c r="AC3" i="3" s="1"/>
  <c r="AA3" i="3"/>
  <c r="AH3" i="3" s="1"/>
  <c r="Y3" i="3"/>
  <c r="AF3" i="3" s="1"/>
  <c r="Z3" i="3"/>
  <c r="AG3" i="3" s="1"/>
  <c r="W3" i="3"/>
  <c r="AD3" i="3" s="1"/>
  <c r="X3" i="3"/>
  <c r="AE3" i="3" s="1"/>
  <c r="AA7" i="3"/>
  <c r="AH7" i="3" s="1"/>
  <c r="Y7" i="3"/>
  <c r="AF7" i="3" s="1"/>
  <c r="V7" i="3"/>
  <c r="AC7" i="3" s="1"/>
  <c r="X7" i="3"/>
  <c r="AE7" i="3" s="1"/>
  <c r="Z7" i="3"/>
  <c r="AG7" i="3" s="1"/>
  <c r="W7" i="3"/>
  <c r="AD7" i="3" s="1"/>
  <c r="X5" i="3"/>
  <c r="AE5" i="3" s="1"/>
  <c r="Z5" i="3"/>
  <c r="AG5" i="3" s="1"/>
  <c r="AA5" i="3"/>
  <c r="AH5" i="3" s="1"/>
  <c r="W5" i="3"/>
  <c r="AD5" i="3" s="1"/>
  <c r="Y5" i="3"/>
  <c r="AF5" i="3" s="1"/>
  <c r="V5" i="3"/>
  <c r="AC5" i="3" s="1"/>
  <c r="W10" i="3"/>
  <c r="AD10" i="3" s="1"/>
  <c r="Y10" i="3"/>
  <c r="AF10" i="3" s="1"/>
  <c r="AA10" i="3"/>
  <c r="AH10" i="3" s="1"/>
  <c r="V10" i="3"/>
  <c r="AC10" i="3" s="1"/>
  <c r="X10" i="3"/>
  <c r="AE10" i="3" s="1"/>
  <c r="Z10" i="3"/>
  <c r="AG10" i="3" s="1"/>
</calcChain>
</file>

<file path=xl/comments1.xml><?xml version="1.0" encoding="utf-8"?>
<comments xmlns="http://schemas.openxmlformats.org/spreadsheetml/2006/main">
  <authors>
    <author>Patri, Sai Kireet</author>
  </authors>
  <commentList>
    <comment ref="B3" author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Here we have 93% of the buildings which are residential and we need 1 ONT per 2 buildings, hence the number of ONTs required are 0.93*4877/2
</t>
        </r>
      </text>
    </comment>
    <comment ref="G4" author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table 5-6
Here multiplied by 2 because each config requires 20 gb not 10 gb
</t>
        </r>
      </text>
    </comment>
    <comment ref="G5" author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Table 5-13, each building needs about 300 mbps, so only 1 OLT is enough</t>
        </r>
      </text>
    </comment>
    <comment ref="G6" author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Table 5-19 only 1 OLT needed to cater to the buildings
Slightly overprovisioned</t>
        </r>
      </text>
    </comment>
    <comment ref="G7" author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Need double the racks of Technology 3 to realise a GPON FTTH
</t>
        </r>
      </text>
    </comment>
    <comment ref="B8" author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For per household speed of 100 mbps, every building needs 1 ONT of 625 Mbps
</t>
        </r>
      </text>
    </comment>
  </commentList>
</comments>
</file>

<file path=xl/sharedStrings.xml><?xml version="1.0" encoding="utf-8"?>
<sst xmlns="http://schemas.openxmlformats.org/spreadsheetml/2006/main" count="448" uniqueCount="81">
  <si>
    <t>Technology Name</t>
  </si>
  <si>
    <t>SR RN1</t>
  </si>
  <si>
    <t>SR RN2</t>
  </si>
  <si>
    <t>RN1 type</t>
  </si>
  <si>
    <t>RN2 type</t>
  </si>
  <si>
    <t>No. Of RN1</t>
  </si>
  <si>
    <t>No. Of RN2</t>
  </si>
  <si>
    <t>RN cost per client</t>
  </si>
  <si>
    <t>PS</t>
  </si>
  <si>
    <t>ONT</t>
  </si>
  <si>
    <t>OLT cost per client</t>
  </si>
  <si>
    <t>FF duct length (m)</t>
  </si>
  <si>
    <t>DF duct Length</t>
  </si>
  <si>
    <t>LMF/Cu duct length</t>
  </si>
  <si>
    <t>FF length</t>
  </si>
  <si>
    <t>DF length</t>
  </si>
  <si>
    <t>LMF/Cu Length</t>
  </si>
  <si>
    <t>Duct Cost</t>
  </si>
  <si>
    <t>Fiber Cost</t>
  </si>
  <si>
    <t>CO cost</t>
  </si>
  <si>
    <t>RN Cost</t>
  </si>
  <si>
    <t>Total Cost</t>
  </si>
  <si>
    <t>AWG</t>
  </si>
  <si>
    <t>Technology</t>
  </si>
  <si>
    <t>ADSL</t>
  </si>
  <si>
    <t>Year</t>
  </si>
  <si>
    <t>Conservative</t>
  </si>
  <si>
    <t>Likely</t>
  </si>
  <si>
    <t>Optimistic</t>
  </si>
  <si>
    <t>HH</t>
  </si>
  <si>
    <t>Cons</t>
  </si>
  <si>
    <t>Aggr</t>
  </si>
  <si>
    <t>OPEX</t>
  </si>
  <si>
    <t>Cons CF</t>
  </si>
  <si>
    <t>Likely CF</t>
  </si>
  <si>
    <t>Aggr CF</t>
  </si>
  <si>
    <t>Factor</t>
  </si>
  <si>
    <t>Cons PV</t>
  </si>
  <si>
    <t>Likely PV</t>
  </si>
  <si>
    <t>Aggr PV</t>
  </si>
  <si>
    <t>IRR</t>
  </si>
  <si>
    <t>PS+ONT+DSLAM</t>
  </si>
  <si>
    <t>Electronic Cost</t>
  </si>
  <si>
    <t>Conservative_churn</t>
  </si>
  <si>
    <t>Likely_churn</t>
  </si>
  <si>
    <t>Optimistic_churn</t>
  </si>
  <si>
    <t>Cons_churn</t>
  </si>
  <si>
    <t>Aggr_churn</t>
  </si>
  <si>
    <t>Cons CF_churn</t>
  </si>
  <si>
    <t>Likely CF_churn</t>
  </si>
  <si>
    <t>Aggr CF_churn</t>
  </si>
  <si>
    <t>Cons PV_churn</t>
  </si>
  <si>
    <t>Likely PV_churn</t>
  </si>
  <si>
    <t>Aggr PV_churn</t>
  </si>
  <si>
    <t>Cost components</t>
  </si>
  <si>
    <t>Unit</t>
  </si>
  <si>
    <t>All fiber</t>
  </si>
  <si>
    <t>Fiber_cost</t>
  </si>
  <si>
    <t>CU/m</t>
  </si>
  <si>
    <t>FF</t>
  </si>
  <si>
    <t>DF</t>
  </si>
  <si>
    <t>LMF</t>
  </si>
  <si>
    <t>Duct_cost</t>
  </si>
  <si>
    <t>Residential ONTs</t>
  </si>
  <si>
    <t>ONT Cost</t>
  </si>
  <si>
    <t>FTTC_GPON_25</t>
  </si>
  <si>
    <t>FTTB_XGPON_50</t>
  </si>
  <si>
    <t>FTTB_UDWDM_50</t>
  </si>
  <si>
    <t>FTTH_UDWDM_100</t>
  </si>
  <si>
    <t>FTTH_XGPON_100</t>
  </si>
  <si>
    <t>FTTC_GPON_100</t>
  </si>
  <si>
    <t>FTTB_XGPON_100</t>
  </si>
  <si>
    <t>FTTB_UDWDM_100</t>
  </si>
  <si>
    <t>FTTC_Hybridpon_25</t>
  </si>
  <si>
    <t>FTTB_Hybridpon_50</t>
  </si>
  <si>
    <t>FTTH_Hybridpon_100</t>
  </si>
  <si>
    <t>FTTC_Hybridpon_100</t>
  </si>
  <si>
    <t>FTTB_Hybridpon_100</t>
  </si>
  <si>
    <t>Revenue per year per subscriber</t>
  </si>
  <si>
    <t>Approx OPEX per year</t>
  </si>
  <si>
    <t>384090.367674523+20*5000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</si>
</sst>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00%"/>
  </numFmts>
  <fonts count="10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C6EFCE"/>
      </patternFill>
    </fill>
    <fill>
      <patternFill patternType="solid">
        <fgColor theme="4" tint="0.79998168889431442"/>
        <bgColor theme="4" tint="0.79998168889431442"/>
      </patternFill>
    </fill>
  </fills>
  <borders count="8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theme="4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double">
        <color theme="4"/>
      </top>
      <bottom style="thin">
        <color theme="4" tint="0.39997558519241921"/>
      </bottom>
      <diagonal/>
    </border>
  </borders>
  <cellStyleXfs count="8">
    <xf numFmtId="0" fontId="0" fillId="0" borderId="0"/>
    <xf numFmtId="0" fontId="3" fillId="0" borderId="0"/>
    <xf numFmtId="0" fontId="4" fillId="0" borderId="1" applyNumberFormat="0" applyFill="0" applyAlignment="0" applyProtection="0"/>
    <xf numFmtId="0" fontId="4" fillId="0" borderId="0" applyNumberFormat="0" applyFill="0" applyBorder="0" applyAlignment="0" applyProtection="0"/>
    <xf numFmtId="0" fontId="5" fillId="3" borderId="2" applyNumberFormat="0" applyAlignment="0" applyProtection="0"/>
    <xf numFmtId="0" fontId="6" fillId="4" borderId="3" applyNumberFormat="0" applyAlignment="0" applyProtection="0"/>
    <xf numFmtId="0" fontId="7" fillId="4" borderId="2" applyNumberFormat="0" applyAlignment="0" applyProtection="0"/>
    <xf numFmtId="0" fontId="8" fillId="5" borderId="0" applyNumberFormat="0" applyBorder="0" applyAlignment="0" applyProtection="0"/>
  </cellStyleXfs>
  <cellXfs count="16">
    <xf numFmtId="0" fontId="0" fillId="0" borderId="0" xfId="0"/>
    <xf numFmtId="0" fontId="3" fillId="0" borderId="0" xfId="1"/>
    <xf numFmtId="10" fontId="0" fillId="0" borderId="0" xfId="0" applyNumberFormat="1"/>
    <xf numFmtId="2" fontId="0" fillId="0" borderId="0" xfId="0" applyNumberFormat="1"/>
    <xf numFmtId="164" fontId="0" fillId="0" borderId="0" xfId="0" applyNumberFormat="1"/>
    <xf numFmtId="0" fontId="0" fillId="2" borderId="0" xfId="0" applyFill="1"/>
    <xf numFmtId="0" fontId="4" fillId="0" borderId="1" xfId="2"/>
    <xf numFmtId="0" fontId="4" fillId="0" borderId="4" xfId="3" applyBorder="1"/>
    <xf numFmtId="0" fontId="5" fillId="3" borderId="2" xfId="4"/>
    <xf numFmtId="0" fontId="7" fillId="4" borderId="2" xfId="6"/>
    <xf numFmtId="0" fontId="6" fillId="4" borderId="3" xfId="5"/>
    <xf numFmtId="0" fontId="8" fillId="5" borderId="0" xfId="7"/>
    <xf numFmtId="0" fontId="0" fillId="0" borderId="0" xfId="0"/>
    <xf numFmtId="0" fontId="9" fillId="0" borderId="5" xfId="0" applyFont="1" applyBorder="1"/>
    <xf numFmtId="0" fontId="9" fillId="6" borderId="6" xfId="0" applyFont="1" applyFill="1" applyBorder="1"/>
    <xf numFmtId="0" fontId="9" fillId="0" borderId="7" xfId="0" applyFont="1" applyBorder="1"/>
  </cellXfs>
  <cellStyles count="8">
    <cellStyle name="Calculation" xfId="6" builtinId="22"/>
    <cellStyle name="Good" xfId="7" builtinId="26"/>
    <cellStyle name="Heading 3" xfId="2" builtinId="18"/>
    <cellStyle name="Heading 4" xfId="3" builtinId="19"/>
    <cellStyle name="Input" xfId="4" builtinId="20"/>
    <cellStyle name="Normal" xfId="0" builtinId="0"/>
    <cellStyle name="Output" xfId="5" builtinId="21"/>
    <cellStyle name="Standard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Capital Expenditure of various technologies in Residential Scenario</a:t>
            </a:r>
          </a:p>
        </c:rich>
      </c:tx>
      <c:overlay val="1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CAPEX!$R$1</c:f>
              <c:strCache>
                <c:ptCount val="1"/>
                <c:pt idx="0">
                  <c:v>Duct Cost</c:v>
                </c:pt>
              </c:strCache>
            </c:strRef>
          </c:tx>
          <c:invertIfNegative val="0"/>
          <c:cat>
            <c:strRef>
              <c:f>CAPEX!$A$3:$A$15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CAPEX!$R$3:$R$15</c:f>
              <c:numCache>
                <c:formatCode>General</c:formatCode>
                <c:ptCount val="13"/>
                <c:pt idx="0">
                  <c:v>83454.683914942696</c:v>
                </c:pt>
                <c:pt idx="1">
                  <c:v>83454.683914942696</c:v>
                </c:pt>
                <c:pt idx="2">
                  <c:v>51603.826048242438</c:v>
                </c:pt>
                <c:pt idx="3">
                  <c:v>51603.826048242438</c:v>
                </c:pt>
                <c:pt idx="4">
                  <c:v>83454.683914942696</c:v>
                </c:pt>
                <c:pt idx="5">
                  <c:v>83454.683914942696</c:v>
                </c:pt>
                <c:pt idx="6">
                  <c:v>83454.683914942696</c:v>
                </c:pt>
                <c:pt idx="7">
                  <c:v>51603.826048242438</c:v>
                </c:pt>
                <c:pt idx="8">
                  <c:v>68386.565042534159</c:v>
                </c:pt>
                <c:pt idx="9">
                  <c:v>68870.426616112716</c:v>
                </c:pt>
                <c:pt idx="10">
                  <c:v>68870.426616112716</c:v>
                </c:pt>
                <c:pt idx="11">
                  <c:v>68386.565042534159</c:v>
                </c:pt>
                <c:pt idx="12">
                  <c:v>68870.426616112716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7DD-494B-898C-2092A609AD86}"/>
            </c:ext>
          </c:extLst>
        </c:ser>
        <c:ser>
          <c:idx val="1"/>
          <c:order val="1"/>
          <c:tx>
            <c:strRef>
              <c:f>CAPEX!$S$1</c:f>
              <c:strCache>
                <c:ptCount val="1"/>
                <c:pt idx="0">
                  <c:v>Fiber Cost</c:v>
                </c:pt>
              </c:strCache>
            </c:strRef>
          </c:tx>
          <c:invertIfNegative val="0"/>
          <c:cat>
            <c:strRef>
              <c:f>CAPEX!$A$3:$A$15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CAPEX!$S$3:$S$15</c:f>
              <c:numCache>
                <c:formatCode>General</c:formatCode>
                <c:ptCount val="13"/>
                <c:pt idx="0">
                  <c:v>5652.0684567357575</c:v>
                </c:pt>
                <c:pt idx="1">
                  <c:v>3844.3769660028456</c:v>
                </c:pt>
                <c:pt idx="2">
                  <c:v>4383.6369516535042</c:v>
                </c:pt>
                <c:pt idx="3">
                  <c:v>4383.6369516535042</c:v>
                </c:pt>
                <c:pt idx="4">
                  <c:v>3844.3769660028456</c:v>
                </c:pt>
                <c:pt idx="5">
                  <c:v>5652.0684567357575</c:v>
                </c:pt>
                <c:pt idx="6">
                  <c:v>3844.3769660028456</c:v>
                </c:pt>
                <c:pt idx="7">
                  <c:v>4383.6369516535042</c:v>
                </c:pt>
                <c:pt idx="8">
                  <c:v>3778.2685110852781</c:v>
                </c:pt>
                <c:pt idx="9">
                  <c:v>3663.5010909611156</c:v>
                </c:pt>
                <c:pt idx="10">
                  <c:v>7526.1810909611158</c:v>
                </c:pt>
                <c:pt idx="11">
                  <c:v>3778.2685110852781</c:v>
                </c:pt>
                <c:pt idx="12">
                  <c:v>3663.5010909611156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7DD-494B-898C-2092A609AD86}"/>
            </c:ext>
          </c:extLst>
        </c:ser>
        <c:ser>
          <c:idx val="2"/>
          <c:order val="2"/>
          <c:tx>
            <c:strRef>
              <c:f>CAPEX!$T$1</c:f>
              <c:strCache>
                <c:ptCount val="1"/>
                <c:pt idx="0">
                  <c:v>CO cost</c:v>
                </c:pt>
              </c:strCache>
            </c:strRef>
          </c:tx>
          <c:invertIfNegative val="0"/>
          <c:cat>
            <c:strRef>
              <c:f>CAPEX!$A$3:$A$15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CAPEX!$T$3:$T$15</c:f>
              <c:numCache>
                <c:formatCode>General</c:formatCode>
                <c:ptCount val="13"/>
                <c:pt idx="0">
                  <c:v>2000</c:v>
                </c:pt>
                <c:pt idx="1">
                  <c:v>2970</c:v>
                </c:pt>
                <c:pt idx="2">
                  <c:v>3900</c:v>
                </c:pt>
                <c:pt idx="3">
                  <c:v>3900</c:v>
                </c:pt>
                <c:pt idx="4">
                  <c:v>5940</c:v>
                </c:pt>
                <c:pt idx="5">
                  <c:v>2700</c:v>
                </c:pt>
                <c:pt idx="6">
                  <c:v>5940</c:v>
                </c:pt>
                <c:pt idx="7">
                  <c:v>7800</c:v>
                </c:pt>
                <c:pt idx="8">
                  <c:v>2000</c:v>
                </c:pt>
                <c:pt idx="9">
                  <c:v>4400</c:v>
                </c:pt>
                <c:pt idx="10">
                  <c:v>8800</c:v>
                </c:pt>
                <c:pt idx="11">
                  <c:v>8000</c:v>
                </c:pt>
                <c:pt idx="12">
                  <c:v>8800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37DD-494B-898C-2092A609AD86}"/>
            </c:ext>
          </c:extLst>
        </c:ser>
        <c:ser>
          <c:idx val="3"/>
          <c:order val="3"/>
          <c:tx>
            <c:strRef>
              <c:f>CAPEX!$U$1</c:f>
              <c:strCache>
                <c:ptCount val="1"/>
                <c:pt idx="0">
                  <c:v>RN Cost</c:v>
                </c:pt>
              </c:strCache>
            </c:strRef>
          </c:tx>
          <c:invertIfNegative val="0"/>
          <c:cat>
            <c:strRef>
              <c:f>CAPEX!$A$3:$A$15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CAPEX!$U$3:$U$15</c:f>
              <c:numCache>
                <c:formatCode>General</c:formatCode>
                <c:ptCount val="13"/>
                <c:pt idx="0">
                  <c:v>286120</c:v>
                </c:pt>
                <c:pt idx="1">
                  <c:v>75000</c:v>
                </c:pt>
                <c:pt idx="2">
                  <c:v>75130</c:v>
                </c:pt>
                <c:pt idx="3">
                  <c:v>210130</c:v>
                </c:pt>
                <c:pt idx="4">
                  <c:v>211248</c:v>
                </c:pt>
                <c:pt idx="5">
                  <c:v>74640</c:v>
                </c:pt>
                <c:pt idx="6">
                  <c:v>76275</c:v>
                </c:pt>
                <c:pt idx="7">
                  <c:v>76300</c:v>
                </c:pt>
                <c:pt idx="8">
                  <c:v>161650</c:v>
                </c:pt>
                <c:pt idx="9">
                  <c:v>92100</c:v>
                </c:pt>
                <c:pt idx="10">
                  <c:v>213050</c:v>
                </c:pt>
                <c:pt idx="11">
                  <c:v>170800</c:v>
                </c:pt>
                <c:pt idx="12">
                  <c:v>78050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37DD-494B-898C-2092A609AD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721088"/>
        <c:axId val="61207616"/>
      </c:barChart>
      <c:catAx>
        <c:axId val="61721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Technology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61207616"/>
        <c:crosses val="autoZero"/>
        <c:auto val="1"/>
        <c:lblAlgn val="ctr"/>
        <c:lblOffset val="100"/>
        <c:noMultiLvlLbl val="0"/>
      </c:catAx>
      <c:valAx>
        <c:axId val="612076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Cost in C.U.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721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1"/>
          <c:order val="0"/>
          <c:tx>
            <c:strRef>
              <c:f>CAPEX!$A$3</c:f>
              <c:strCache>
                <c:ptCount val="1"/>
                <c:pt idx="0">
                  <c:v>FTTC_GPON_25</c:v>
                </c:pt>
              </c:strCache>
            </c:strRef>
          </c:tx>
          <c:cat>
            <c:strRef>
              <c:f>CAPEX!$R$1:$U$1</c:f>
              <c:strCache>
                <c:ptCount val="4"/>
                <c:pt idx="0">
                  <c:v>Duct Cost</c:v>
                </c:pt>
                <c:pt idx="1">
                  <c:v>Fiber Cost</c:v>
                </c:pt>
                <c:pt idx="2">
                  <c:v>CO cost</c:v>
                </c:pt>
                <c:pt idx="3">
                  <c:v>RN Cost</c:v>
                </c:pt>
              </c:strCache>
            </c:strRef>
          </c:cat>
          <c:val>
            <c:numRef>
              <c:f>CAPEX!$R$11:$U$11</c:f>
              <c:numCache>
                <c:formatCode>General</c:formatCode>
                <c:ptCount val="4"/>
                <c:pt idx="0">
                  <c:v>68386.565042534159</c:v>
                </c:pt>
                <c:pt idx="1">
                  <c:v>3778.2685110852781</c:v>
                </c:pt>
                <c:pt idx="2">
                  <c:v>2000</c:v>
                </c:pt>
                <c:pt idx="3">
                  <c:v>161650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E8-43A2-851D-BC93CBA0BE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Approx. OPEX per year 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OPEX!$B$1</c:f>
              <c:strCache>
                <c:ptCount val="1"/>
                <c:pt idx="0">
                  <c:v>Approx OPEX per year</c:v>
                </c:pt>
              </c:strCache>
            </c:strRef>
          </c:tx>
          <c:invertIfNegative val="0"/>
          <c:cat>
            <c:strRef>
              <c:f>OPEX!$A$2:$A$15</c:f>
              <c:strCache>
                <c:ptCount val="14"/>
                <c:pt idx="0">
                  <c:v>ADSL</c:v>
                </c:pt>
                <c:pt idx="1">
                  <c:v>FTTC_GPON_25</c:v>
                </c:pt>
                <c:pt idx="2">
                  <c:v>FTTB_XGPON_50</c:v>
                </c:pt>
                <c:pt idx="3">
                  <c:v>FTTB_UDWDM_50</c:v>
                </c:pt>
                <c:pt idx="4">
                  <c:v>FTTH_UDWDM_100</c:v>
                </c:pt>
                <c:pt idx="5">
                  <c:v>FTTH_XGPON_100</c:v>
                </c:pt>
                <c:pt idx="6">
                  <c:v>FTTC_GPON_100</c:v>
                </c:pt>
                <c:pt idx="7">
                  <c:v>FTTB_XGPON_100</c:v>
                </c:pt>
                <c:pt idx="8">
                  <c:v>FTTB_UDWDM_100</c:v>
                </c:pt>
                <c:pt idx="9">
                  <c:v>FTTC_Hybridpon_25</c:v>
                </c:pt>
                <c:pt idx="10">
                  <c:v>FTTB_Hybridpon_50</c:v>
                </c:pt>
                <c:pt idx="11">
                  <c:v>FTTH_Hybridpon_100</c:v>
                </c:pt>
                <c:pt idx="12">
                  <c:v>FTTC_Hybridpon_100</c:v>
                </c:pt>
                <c:pt idx="13">
                  <c:v>FTTB_Hybridpon_100</c:v>
                </c:pt>
              </c:strCache>
            </c:strRef>
          </c:cat>
          <c:val>
            <c:numRef>
              <c:f>OPEX!$B$2:$B$15</c:f>
              <c:numCache>
                <c:formatCode>General</c:formatCode>
                <c:ptCount val="14"/>
                <c:pt idx="0">
                  <c:v>36062.342937580564</c:v>
                </c:pt>
                <c:pt idx="1">
                  <c:v>19283.042118970367</c:v>
                </c:pt>
                <c:pt idx="2">
                  <c:v>43709.823692218881</c:v>
                </c:pt>
                <c:pt idx="3">
                  <c:v>44248.4220525376</c:v>
                </c:pt>
                <c:pt idx="4">
                  <c:v>10540.776519765759</c:v>
                </c:pt>
                <c:pt idx="5">
                  <c:v>11938.918689039821</c:v>
                </c:pt>
                <c:pt idx="6">
                  <c:v>50983.71612182937</c:v>
                </c:pt>
                <c:pt idx="7">
                  <c:v>47726.863400003029</c:v>
                </c:pt>
                <c:pt idx="8">
                  <c:v>48220.289169209609</c:v>
                </c:pt>
                <c:pt idx="9">
                  <c:v>37682.867713520049</c:v>
                </c:pt>
                <c:pt idx="10">
                  <c:v>44827.8721002112</c:v>
                </c:pt>
                <c:pt idx="11">
                  <c:v>12139.814930199653</c:v>
                </c:pt>
                <c:pt idx="12">
                  <c:v>47419.574760442287</c:v>
                </c:pt>
                <c:pt idx="13">
                  <c:v>50088.476920599649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8F6-416E-AD21-7DE814CEBF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2765568"/>
        <c:axId val="62816832"/>
      </c:barChart>
      <c:catAx>
        <c:axId val="627655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816832"/>
        <c:crosses val="autoZero"/>
        <c:auto val="1"/>
        <c:lblAlgn val="ctr"/>
        <c:lblOffset val="100"/>
        <c:noMultiLvlLbl val="0"/>
      </c:catAx>
      <c:valAx>
        <c:axId val="628168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Cost Units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27655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Revenue per year per subscriber</c:v>
          </c:tx>
          <c:invertIfNegative val="0"/>
          <c:cat>
            <c:strRef>
              <c:f>OPEX!$A$2:$A$15</c:f>
              <c:strCache>
                <c:ptCount val="14"/>
                <c:pt idx="0">
                  <c:v>ADSL</c:v>
                </c:pt>
                <c:pt idx="1">
                  <c:v>FTTC_GPON_25</c:v>
                </c:pt>
                <c:pt idx="2">
                  <c:v>FTTB_XGPON_50</c:v>
                </c:pt>
                <c:pt idx="3">
                  <c:v>FTTB_UDWDM_50</c:v>
                </c:pt>
                <c:pt idx="4">
                  <c:v>FTTH_UDWDM_100</c:v>
                </c:pt>
                <c:pt idx="5">
                  <c:v>FTTH_XGPON_100</c:v>
                </c:pt>
                <c:pt idx="6">
                  <c:v>FTTC_GPON_100</c:v>
                </c:pt>
                <c:pt idx="7">
                  <c:v>FTTB_XGPON_100</c:v>
                </c:pt>
                <c:pt idx="8">
                  <c:v>FTTB_UDWDM_100</c:v>
                </c:pt>
                <c:pt idx="9">
                  <c:v>FTTC_Hybridpon_25</c:v>
                </c:pt>
                <c:pt idx="10">
                  <c:v>FTTB_Hybridpon_50</c:v>
                </c:pt>
                <c:pt idx="11">
                  <c:v>FTTH_Hybridpon_100</c:v>
                </c:pt>
                <c:pt idx="12">
                  <c:v>FTTC_Hybridpon_100</c:v>
                </c:pt>
                <c:pt idx="13">
                  <c:v>FTTB_Hybridpon_100</c:v>
                </c:pt>
              </c:strCache>
            </c:strRef>
          </c:cat>
          <c:val>
            <c:numRef>
              <c:f>OPEX!$C$2:$C$15</c:f>
              <c:numCache>
                <c:formatCode>General</c:formatCode>
                <c:ptCount val="14"/>
                <c:pt idx="0">
                  <c:v>3.6</c:v>
                </c:pt>
                <c:pt idx="1">
                  <c:v>7.2</c:v>
                </c:pt>
                <c:pt idx="2">
                  <c:v>9.6</c:v>
                </c:pt>
                <c:pt idx="3">
                  <c:v>9.6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7.2</c:v>
                </c:pt>
                <c:pt idx="10">
                  <c:v>9.6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DCA-4663-830D-82651783C7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2414848"/>
        <c:axId val="62818560"/>
      </c:barChart>
      <c:catAx>
        <c:axId val="62414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Technologies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62818560"/>
        <c:crosses val="autoZero"/>
        <c:auto val="1"/>
        <c:lblAlgn val="ctr"/>
        <c:lblOffset val="100"/>
        <c:noMultiLvlLbl val="0"/>
      </c:catAx>
      <c:valAx>
        <c:axId val="628185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Cost Units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24148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FTTH_XGPON_100!$I$1</c:f>
              <c:strCache>
                <c:ptCount val="1"/>
                <c:pt idx="0">
                  <c:v>Cons CF</c:v>
                </c:pt>
              </c:strCache>
            </c:strRef>
          </c:tx>
          <c:invertIfNegative val="0"/>
          <c:cat>
            <c:numRef>
              <c:f>FTTH_XGPON_100!$A$2:$A$22</c:f>
              <c:numCache>
                <c:formatCode>General</c:formatCode>
                <c:ptCount val="21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</c:numCache>
            </c:numRef>
          </c:cat>
          <c:val>
            <c:numRef>
              <c:f>FTTH_XGPON_100!$I$2:$I$22</c:f>
              <c:numCache>
                <c:formatCode>General</c:formatCode>
                <c:ptCount val="21"/>
                <c:pt idx="0">
                  <c:v>-7380.4239124674095</c:v>
                </c:pt>
                <c:pt idx="1">
                  <c:v>-6996.4239124674095</c:v>
                </c:pt>
                <c:pt idx="2">
                  <c:v>-6468.4239124674095</c:v>
                </c:pt>
                <c:pt idx="3">
                  <c:v>-5736.4239124674095</c:v>
                </c:pt>
                <c:pt idx="4">
                  <c:v>-4716.4239124674095</c:v>
                </c:pt>
                <c:pt idx="5">
                  <c:v>-3312.4239124674095</c:v>
                </c:pt>
                <c:pt idx="6">
                  <c:v>-1404.4239124674095</c:v>
                </c:pt>
                <c:pt idx="7">
                  <c:v>1223.5760875325905</c:v>
                </c:pt>
                <c:pt idx="8">
                  <c:v>4775.5760875325905</c:v>
                </c:pt>
                <c:pt idx="9">
                  <c:v>9575.5760875325905</c:v>
                </c:pt>
                <c:pt idx="10">
                  <c:v>15995.57608753259</c:v>
                </c:pt>
                <c:pt idx="11">
                  <c:v>24479.57608753259</c:v>
                </c:pt>
                <c:pt idx="12">
                  <c:v>35531.576087532594</c:v>
                </c:pt>
                <c:pt idx="13">
                  <c:v>49655.576087532594</c:v>
                </c:pt>
                <c:pt idx="14">
                  <c:v>67199.576087532594</c:v>
                </c:pt>
                <c:pt idx="15">
                  <c:v>88283.576087532594</c:v>
                </c:pt>
                <c:pt idx="16">
                  <c:v>112511.57608753259</c:v>
                </c:pt>
                <c:pt idx="17">
                  <c:v>138911.57608753259</c:v>
                </c:pt>
                <c:pt idx="18">
                  <c:v>165887.57608753259</c:v>
                </c:pt>
                <c:pt idx="19">
                  <c:v>191555.57608753259</c:v>
                </c:pt>
                <c:pt idx="20">
                  <c:v>214175.57608753259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323-4672-88DD-A4269C32C76F}"/>
            </c:ext>
          </c:extLst>
        </c:ser>
        <c:ser>
          <c:idx val="1"/>
          <c:order val="1"/>
          <c:tx>
            <c:strRef>
              <c:f>FTTH_XGPON_100!$J$1</c:f>
              <c:strCache>
                <c:ptCount val="1"/>
                <c:pt idx="0">
                  <c:v>Likely CF</c:v>
                </c:pt>
              </c:strCache>
            </c:strRef>
          </c:tx>
          <c:invertIfNegative val="0"/>
          <c:cat>
            <c:numRef>
              <c:f>FTTH_XGPON_100!$A$2:$A$22</c:f>
              <c:numCache>
                <c:formatCode>General</c:formatCode>
                <c:ptCount val="21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</c:numCache>
            </c:numRef>
          </c:cat>
          <c:val>
            <c:numRef>
              <c:f>FTTH_XGPON_100!$J$2:$J$22</c:f>
              <c:numCache>
                <c:formatCode>General</c:formatCode>
                <c:ptCount val="21"/>
                <c:pt idx="0">
                  <c:v>-7380.4239124674095</c:v>
                </c:pt>
                <c:pt idx="1">
                  <c:v>-6948.4239124674095</c:v>
                </c:pt>
                <c:pt idx="2">
                  <c:v>-6336.4239124674095</c:v>
                </c:pt>
                <c:pt idx="3">
                  <c:v>-5448.4239124674095</c:v>
                </c:pt>
                <c:pt idx="4">
                  <c:v>-4176.4239124674095</c:v>
                </c:pt>
                <c:pt idx="5">
                  <c:v>-2364.4239124674095</c:v>
                </c:pt>
                <c:pt idx="6">
                  <c:v>191.57608753259046</c:v>
                </c:pt>
                <c:pt idx="7">
                  <c:v>3791.5760875325905</c:v>
                </c:pt>
                <c:pt idx="8">
                  <c:v>8819.5760875325905</c:v>
                </c:pt>
                <c:pt idx="9">
                  <c:v>15803.57608753259</c:v>
                </c:pt>
                <c:pt idx="10">
                  <c:v>25331.57608753259</c:v>
                </c:pt>
                <c:pt idx="11">
                  <c:v>38111.576087532594</c:v>
                </c:pt>
                <c:pt idx="12">
                  <c:v>54839.576087532594</c:v>
                </c:pt>
                <c:pt idx="13">
                  <c:v>75971.576087532594</c:v>
                </c:pt>
                <c:pt idx="14">
                  <c:v>101459.57608753259</c:v>
                </c:pt>
                <c:pt idx="15">
                  <c:v>130427.57608753259</c:v>
                </c:pt>
                <c:pt idx="16">
                  <c:v>160979.57608753259</c:v>
                </c:pt>
                <c:pt idx="17">
                  <c:v>190451.57608753259</c:v>
                </c:pt>
                <c:pt idx="18">
                  <c:v>216227.57608753259</c:v>
                </c:pt>
                <c:pt idx="19">
                  <c:v>236639.57608753259</c:v>
                </c:pt>
                <c:pt idx="20">
                  <c:v>251363.57608753259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323-4672-88DD-A4269C32C76F}"/>
            </c:ext>
          </c:extLst>
        </c:ser>
        <c:ser>
          <c:idx val="2"/>
          <c:order val="2"/>
          <c:tx>
            <c:strRef>
              <c:f>FTTH_XGPON_100!$K$1</c:f>
              <c:strCache>
                <c:ptCount val="1"/>
                <c:pt idx="0">
                  <c:v>Aggr CF</c:v>
                </c:pt>
              </c:strCache>
            </c:strRef>
          </c:tx>
          <c:invertIfNegative val="0"/>
          <c:cat>
            <c:numRef>
              <c:f>FTTH_XGPON_100!$A$2:$A$22</c:f>
              <c:numCache>
                <c:formatCode>General</c:formatCode>
                <c:ptCount val="21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</c:numCache>
            </c:numRef>
          </c:cat>
          <c:val>
            <c:numRef>
              <c:f>FTTH_XGPON_100!$K$2:$K$22</c:f>
              <c:numCache>
                <c:formatCode>General</c:formatCode>
                <c:ptCount val="21"/>
                <c:pt idx="0">
                  <c:v>-7380.4239124674095</c:v>
                </c:pt>
                <c:pt idx="1">
                  <c:v>-6384.4239124674095</c:v>
                </c:pt>
                <c:pt idx="2">
                  <c:v>-4428.4239124674095</c:v>
                </c:pt>
                <c:pt idx="3">
                  <c:v>-600.42391246740954</c:v>
                </c:pt>
                <c:pt idx="4">
                  <c:v>6875.5760875325905</c:v>
                </c:pt>
                <c:pt idx="5">
                  <c:v>21143.57608753259</c:v>
                </c:pt>
                <c:pt idx="6">
                  <c:v>47387.576087532594</c:v>
                </c:pt>
                <c:pt idx="7">
                  <c:v>91943.576087532594</c:v>
                </c:pt>
                <c:pt idx="8">
                  <c:v>156587.57608753259</c:v>
                </c:pt>
                <c:pt idx="9">
                  <c:v>225671.57608753259</c:v>
                </c:pt>
                <c:pt idx="10">
                  <c:v>267143.57608753256</c:v>
                </c:pt>
                <c:pt idx="11">
                  <c:v>276023.57608753256</c:v>
                </c:pt>
                <c:pt idx="12">
                  <c:v>276431.57608753256</c:v>
                </c:pt>
                <c:pt idx="13">
                  <c:v>276503.57608753256</c:v>
                </c:pt>
                <c:pt idx="14">
                  <c:v>276539.57608753256</c:v>
                </c:pt>
                <c:pt idx="15">
                  <c:v>276563.57608753256</c:v>
                </c:pt>
                <c:pt idx="16">
                  <c:v>276575.57608753256</c:v>
                </c:pt>
                <c:pt idx="17">
                  <c:v>276575.57608753256</c:v>
                </c:pt>
                <c:pt idx="18">
                  <c:v>276587.57608753256</c:v>
                </c:pt>
                <c:pt idx="19">
                  <c:v>276587.57608753256</c:v>
                </c:pt>
                <c:pt idx="20">
                  <c:v>276587.57608753256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B323-4672-88DD-A4269C32C7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2415360"/>
        <c:axId val="62820288"/>
      </c:barChart>
      <c:catAx>
        <c:axId val="62415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2820288"/>
        <c:crosses val="autoZero"/>
        <c:auto val="1"/>
        <c:lblAlgn val="ctr"/>
        <c:lblOffset val="100"/>
        <c:noMultiLvlLbl val="0"/>
      </c:catAx>
      <c:valAx>
        <c:axId val="62820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2415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857250</xdr:colOff>
      <xdr:row>16</xdr:row>
      <xdr:rowOff>152400</xdr:rowOff>
    </xdr:from>
    <xdr:to>
      <xdr:col>11</xdr:col>
      <xdr:colOff>695324</xdr:colOff>
      <xdr:row>44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361950</xdr:colOff>
      <xdr:row>17</xdr:row>
      <xdr:rowOff>14287</xdr:rowOff>
    </xdr:from>
    <xdr:to>
      <xdr:col>23</xdr:col>
      <xdr:colOff>209550</xdr:colOff>
      <xdr:row>31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438150</xdr:colOff>
      <xdr:row>18</xdr:row>
      <xdr:rowOff>95250</xdr:rowOff>
    </xdr:from>
    <xdr:to>
      <xdr:col>10</xdr:col>
      <xdr:colOff>266700</xdr:colOff>
      <xdr:row>46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209549</xdr:colOff>
      <xdr:row>5</xdr:row>
      <xdr:rowOff>133350</xdr:rowOff>
    </xdr:from>
    <xdr:to>
      <xdr:col>22</xdr:col>
      <xdr:colOff>523874</xdr:colOff>
      <xdr:row>36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342900</xdr:colOff>
      <xdr:row>26</xdr:row>
      <xdr:rowOff>119062</xdr:rowOff>
    </xdr:from>
    <xdr:to>
      <xdr:col>23</xdr:col>
      <xdr:colOff>38100</xdr:colOff>
      <xdr:row>41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65"/>
  <sheetViews>
    <sheetView topLeftCell="D1" workbookViewId="0">
      <selection activeCell="R3" sqref="R3:U15"/>
    </sheetView>
  </sheetViews>
  <sheetFormatPr defaultRowHeight="15" x14ac:dyDescent="0.25"/>
  <cols>
    <col min="1" max="1" width="29.42578125" customWidth="1"/>
    <col min="2" max="2" width="18.7109375" customWidth="1"/>
    <col min="3" max="3" width="18.28515625" customWidth="1"/>
    <col min="4" max="4" width="15.140625" customWidth="1"/>
    <col min="5" max="5" width="13.42578125" customWidth="1"/>
    <col min="6" max="6" width="13.5703125" customWidth="1"/>
    <col min="7" max="7" width="17.42578125" customWidth="1"/>
    <col min="8" max="9" width="19.140625" customWidth="1"/>
    <col min="10" max="10" width="14" customWidth="1"/>
    <col min="11" max="11" width="13.42578125" customWidth="1"/>
    <col min="12" max="12" width="16.7109375" customWidth="1"/>
    <col min="13" max="13" width="16.42578125" customWidth="1"/>
    <col min="14" max="14" width="22.140625" customWidth="1"/>
    <col min="15" max="15" width="13.5703125" customWidth="1"/>
    <col min="16" max="17" width="11.7109375" customWidth="1"/>
    <col min="23" max="23" width="13.42578125" customWidth="1"/>
  </cols>
  <sheetData>
    <row r="1" spans="1:23" ht="14.45" x14ac:dyDescent="0.3">
      <c r="A1" s="7" t="s">
        <v>0</v>
      </c>
      <c r="B1" s="7" t="s">
        <v>63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10</v>
      </c>
      <c r="H1" s="7" t="s">
        <v>7</v>
      </c>
      <c r="I1" s="7" t="s">
        <v>64</v>
      </c>
      <c r="J1" s="7" t="s">
        <v>5</v>
      </c>
      <c r="K1" s="7" t="s">
        <v>6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42</v>
      </c>
      <c r="W1" s="7" t="s">
        <v>21</v>
      </c>
    </row>
    <row r="2" spans="1:23" ht="14.45" x14ac:dyDescent="0.3">
      <c r="A2" s="7" t="s">
        <v>24</v>
      </c>
      <c r="B2" s="8">
        <v>0</v>
      </c>
      <c r="C2" s="8">
        <v>8</v>
      </c>
      <c r="D2" s="8">
        <v>4</v>
      </c>
      <c r="E2" s="8" t="s">
        <v>8</v>
      </c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9"/>
      <c r="S2" s="9"/>
      <c r="T2" s="9"/>
      <c r="U2" s="9"/>
      <c r="V2" s="9">
        <v>100000</v>
      </c>
      <c r="W2" s="10"/>
    </row>
    <row r="3" spans="1:23" ht="14.45" x14ac:dyDescent="0.3">
      <c r="A3" s="7" t="s">
        <v>65</v>
      </c>
      <c r="B3" s="8">
        <f>CEILING((4877+0.1*4877)/2,1)</f>
        <v>2683</v>
      </c>
      <c r="C3" s="8">
        <v>8</v>
      </c>
      <c r="D3" s="8">
        <v>4</v>
      </c>
      <c r="E3" s="8" t="s">
        <v>8</v>
      </c>
      <c r="F3" s="8" t="s">
        <v>9</v>
      </c>
      <c r="G3" s="8">
        <f>0.64</f>
        <v>0.64</v>
      </c>
      <c r="H3" s="8">
        <f>0.88</f>
        <v>0.88</v>
      </c>
      <c r="I3" s="8">
        <v>1</v>
      </c>
      <c r="J3" s="8">
        <v>156</v>
      </c>
      <c r="K3" s="8">
        <v>1244</v>
      </c>
      <c r="L3" s="8">
        <v>31505.122417993502</v>
      </c>
      <c r="M3" s="8">
        <v>54442.326843564399</v>
      </c>
      <c r="N3" s="8">
        <v>68598.261692039698</v>
      </c>
      <c r="O3" s="8">
        <v>171056.49354431301</v>
      </c>
      <c r="P3" s="8">
        <v>85582.633114971599</v>
      </c>
      <c r="Q3" s="8">
        <v>685372.28279667499</v>
      </c>
      <c r="R3" s="12">
        <v>83454.683914942696</v>
      </c>
      <c r="S3" s="12">
        <v>5652.0684567357575</v>
      </c>
      <c r="T3" s="12">
        <v>2000</v>
      </c>
      <c r="U3" s="12">
        <v>286120</v>
      </c>
      <c r="V3" s="9">
        <f>SUM(T3,U3)</f>
        <v>288120</v>
      </c>
      <c r="W3" s="10">
        <f>R3+S3+T3+U3</f>
        <v>377226.75237167848</v>
      </c>
    </row>
    <row r="4" spans="1:23" ht="14.45" x14ac:dyDescent="0.3">
      <c r="A4" s="7" t="s">
        <v>66</v>
      </c>
      <c r="B4" s="8">
        <f>CEILING(4877+0.1*(4877),1)</f>
        <v>5365</v>
      </c>
      <c r="C4" s="8">
        <v>8</v>
      </c>
      <c r="D4" s="8">
        <v>8</v>
      </c>
      <c r="E4" s="8" t="s">
        <v>8</v>
      </c>
      <c r="F4" s="8" t="s">
        <v>8</v>
      </c>
      <c r="G4" s="8">
        <f>0.3</f>
        <v>0.3</v>
      </c>
      <c r="H4" s="8">
        <f>0.58</f>
        <v>0.57999999999999996</v>
      </c>
      <c r="I4" s="8">
        <v>1.8</v>
      </c>
      <c r="J4" s="8">
        <v>156</v>
      </c>
      <c r="K4" s="8">
        <v>610</v>
      </c>
      <c r="L4" s="8">
        <v>31505.122417993502</v>
      </c>
      <c r="M4" s="8">
        <v>54442.326843564399</v>
      </c>
      <c r="N4" s="8">
        <v>68598.261692039698</v>
      </c>
      <c r="O4" s="8">
        <v>171056.49354431301</v>
      </c>
      <c r="P4" s="8">
        <v>85582.633114971599</v>
      </c>
      <c r="Q4" s="8">
        <v>384090.36767452297</v>
      </c>
      <c r="R4" s="12">
        <v>83454.683914942696</v>
      </c>
      <c r="S4" s="12">
        <v>3844.3769660028456</v>
      </c>
      <c r="T4" s="12">
        <v>2970</v>
      </c>
      <c r="U4" s="12">
        <v>75000</v>
      </c>
      <c r="V4" s="9">
        <f t="shared" ref="V4:V15" si="0">SUM(T4,U4)</f>
        <v>77970</v>
      </c>
      <c r="W4" s="10">
        <f t="shared" ref="W4:W15" si="1">R4+S4+T4+U4</f>
        <v>165269.06088094553</v>
      </c>
    </row>
    <row r="5" spans="1:23" ht="14.45" x14ac:dyDescent="0.3">
      <c r="A5" s="7" t="s">
        <v>67</v>
      </c>
      <c r="B5" s="8">
        <f>CEILING(4877+0.1*(4877),1)</f>
        <v>5365</v>
      </c>
      <c r="C5" s="8">
        <v>80</v>
      </c>
      <c r="D5" s="8">
        <v>0</v>
      </c>
      <c r="E5" s="8" t="s">
        <v>22</v>
      </c>
      <c r="F5" s="8"/>
      <c r="G5" s="8">
        <v>1.18</v>
      </c>
      <c r="H5" s="8">
        <v>0.3</v>
      </c>
      <c r="I5" s="8">
        <v>1.86</v>
      </c>
      <c r="J5" s="8">
        <v>61</v>
      </c>
      <c r="K5" s="8">
        <v>4877</v>
      </c>
      <c r="L5" s="8">
        <v>23362.458319857102</v>
      </c>
      <c r="M5" s="8">
        <v>0</v>
      </c>
      <c r="N5" s="8">
        <v>72200.182510221493</v>
      </c>
      <c r="O5" s="8">
        <v>72320.005945671393</v>
      </c>
      <c r="P5" s="8">
        <v>0</v>
      </c>
      <c r="Q5" s="8">
        <v>658286.15266324603</v>
      </c>
      <c r="R5" s="12">
        <v>51603.826048242438</v>
      </c>
      <c r="S5" s="12">
        <v>4383.6369516535042</v>
      </c>
      <c r="T5" s="12">
        <v>3900</v>
      </c>
      <c r="U5" s="12">
        <v>75130</v>
      </c>
      <c r="V5" s="9">
        <f t="shared" si="0"/>
        <v>79030</v>
      </c>
      <c r="W5" s="10">
        <f t="shared" si="1"/>
        <v>135017.46299989594</v>
      </c>
    </row>
    <row r="6" spans="1:23" ht="14.45" x14ac:dyDescent="0.3">
      <c r="A6" s="7" t="s">
        <v>68</v>
      </c>
      <c r="B6" s="8">
        <f>CEILING(29262+0.1*29262,1)</f>
        <v>32189</v>
      </c>
      <c r="C6" s="8">
        <v>80</v>
      </c>
      <c r="D6" s="8">
        <v>8</v>
      </c>
      <c r="E6" s="8" t="s">
        <v>22</v>
      </c>
      <c r="F6" s="8" t="s">
        <v>8</v>
      </c>
      <c r="G6" s="8">
        <f>1.99/3</f>
        <v>0.66333333333333333</v>
      </c>
      <c r="H6" s="8">
        <f>0.26</f>
        <v>0.26</v>
      </c>
      <c r="I6" s="8">
        <v>3.07</v>
      </c>
      <c r="J6" s="8">
        <v>61</v>
      </c>
      <c r="K6" s="8">
        <v>4877</v>
      </c>
      <c r="L6" s="8">
        <v>23362.458319857102</v>
      </c>
      <c r="M6" s="8">
        <v>0</v>
      </c>
      <c r="N6" s="8">
        <v>72200.182510221493</v>
      </c>
      <c r="O6" s="8">
        <v>72320.005945671393</v>
      </c>
      <c r="P6" s="8">
        <v>0</v>
      </c>
      <c r="Q6" s="8">
        <f>658286.152663246+(20*5000)</f>
        <v>758286.15266324603</v>
      </c>
      <c r="R6" s="12">
        <v>51603.826048242438</v>
      </c>
      <c r="S6" s="12">
        <v>4383.6369516535042</v>
      </c>
      <c r="T6" s="12">
        <v>3900</v>
      </c>
      <c r="U6" s="12">
        <v>210130</v>
      </c>
      <c r="V6" s="9">
        <f t="shared" si="0"/>
        <v>214030</v>
      </c>
      <c r="W6" s="10">
        <f t="shared" si="1"/>
        <v>270017.46299989591</v>
      </c>
    </row>
    <row r="7" spans="1:23" ht="14.45" x14ac:dyDescent="0.3">
      <c r="A7" s="7" t="s">
        <v>69</v>
      </c>
      <c r="B7" s="8">
        <f>CEILING(29262+0.1*29262,1)</f>
        <v>32189</v>
      </c>
      <c r="C7" s="8">
        <v>8</v>
      </c>
      <c r="D7" s="8">
        <v>8</v>
      </c>
      <c r="E7" s="8" t="s">
        <v>8</v>
      </c>
      <c r="F7" s="8" t="s">
        <v>8</v>
      </c>
      <c r="G7" s="8">
        <f>0.3</f>
        <v>0.3</v>
      </c>
      <c r="H7" s="8">
        <f>0.58</f>
        <v>0.57999999999999996</v>
      </c>
      <c r="I7" s="8">
        <v>1.8</v>
      </c>
      <c r="J7" s="8">
        <v>8</v>
      </c>
      <c r="K7" s="8">
        <v>151</v>
      </c>
      <c r="L7" s="8">
        <v>31505.122417993502</v>
      </c>
      <c r="M7" s="8">
        <v>54442.326843564399</v>
      </c>
      <c r="N7" s="8">
        <v>68598.261692039698</v>
      </c>
      <c r="O7" s="8">
        <v>171056.49354431301</v>
      </c>
      <c r="P7" s="8">
        <v>85582.633114971599</v>
      </c>
      <c r="Q7" s="8" t="s">
        <v>80</v>
      </c>
      <c r="R7" s="12">
        <v>83454.683914942696</v>
      </c>
      <c r="S7" s="12">
        <v>3844.3769660028456</v>
      </c>
      <c r="T7" s="12">
        <v>5940</v>
      </c>
      <c r="U7" s="12">
        <v>211248</v>
      </c>
      <c r="V7" s="9">
        <f t="shared" si="0"/>
        <v>217188</v>
      </c>
      <c r="W7" s="10">
        <f t="shared" si="1"/>
        <v>304487.06088094553</v>
      </c>
    </row>
    <row r="8" spans="1:23" ht="14.45" x14ac:dyDescent="0.3">
      <c r="A8" s="7" t="s">
        <v>70</v>
      </c>
      <c r="B8" s="8">
        <f>CEILING(4877+0.1*(4877),1)</f>
        <v>5365</v>
      </c>
      <c r="C8" s="8">
        <v>8</v>
      </c>
      <c r="D8" s="8">
        <v>4</v>
      </c>
      <c r="E8" s="8" t="s">
        <v>8</v>
      </c>
      <c r="F8" s="8" t="s">
        <v>41</v>
      </c>
      <c r="G8" s="8">
        <v>1.3</v>
      </c>
      <c r="H8" s="8">
        <v>1.58</v>
      </c>
      <c r="I8" s="8">
        <v>1</v>
      </c>
      <c r="J8" s="8">
        <v>156</v>
      </c>
      <c r="K8" s="8">
        <v>1244</v>
      </c>
      <c r="L8" s="8">
        <v>31505.122417993502</v>
      </c>
      <c r="M8" s="8">
        <v>54442.326843564399</v>
      </c>
      <c r="N8" s="8">
        <v>68598.261692039698</v>
      </c>
      <c r="O8" s="8">
        <v>171056.49354431301</v>
      </c>
      <c r="P8" s="8">
        <v>85582.633114971599</v>
      </c>
      <c r="Q8" s="8">
        <v>685372.28279667499</v>
      </c>
      <c r="R8" s="12">
        <v>83454.683914942696</v>
      </c>
      <c r="S8" s="12">
        <v>5652.0684567357575</v>
      </c>
      <c r="T8" s="12">
        <v>2700</v>
      </c>
      <c r="U8" s="12">
        <v>74640</v>
      </c>
      <c r="V8" s="9">
        <f t="shared" si="0"/>
        <v>77340</v>
      </c>
      <c r="W8" s="10">
        <f t="shared" si="1"/>
        <v>166446.75237167845</v>
      </c>
    </row>
    <row r="9" spans="1:23" ht="14.45" x14ac:dyDescent="0.3">
      <c r="A9" s="7" t="s">
        <v>71</v>
      </c>
      <c r="B9" s="8">
        <f t="shared" ref="B9:B15" si="2">CEILING(4877+0.1*(4877),1)</f>
        <v>5365</v>
      </c>
      <c r="C9" s="8">
        <v>8</v>
      </c>
      <c r="D9" s="8">
        <v>8</v>
      </c>
      <c r="E9" s="8" t="s">
        <v>8</v>
      </c>
      <c r="F9" s="8" t="s">
        <v>8</v>
      </c>
      <c r="G9" s="8">
        <v>0.72</v>
      </c>
      <c r="H9" s="8">
        <v>0.94</v>
      </c>
      <c r="I9" s="8">
        <v>1.8</v>
      </c>
      <c r="J9" s="8">
        <v>19</v>
      </c>
      <c r="K9" s="8">
        <v>151</v>
      </c>
      <c r="L9" s="8">
        <v>31505.122417993502</v>
      </c>
      <c r="M9" s="8">
        <v>54442.326843564399</v>
      </c>
      <c r="N9" s="8">
        <v>68598.261692039698</v>
      </c>
      <c r="O9" s="8">
        <v>171056.49354431301</v>
      </c>
      <c r="P9" s="8">
        <v>85582.633114971599</v>
      </c>
      <c r="Q9" s="8">
        <v>384090.36767452297</v>
      </c>
      <c r="R9" s="12">
        <v>83454.683914942696</v>
      </c>
      <c r="S9" s="12">
        <v>3844.3769660028456</v>
      </c>
      <c r="T9" s="12">
        <v>5940</v>
      </c>
      <c r="U9" s="12">
        <v>76275</v>
      </c>
      <c r="V9" s="9">
        <f t="shared" si="0"/>
        <v>82215</v>
      </c>
      <c r="W9" s="10">
        <f t="shared" si="1"/>
        <v>169514.06088094553</v>
      </c>
    </row>
    <row r="10" spans="1:23" ht="14.45" x14ac:dyDescent="0.3">
      <c r="A10" s="7" t="s">
        <v>72</v>
      </c>
      <c r="B10" s="8">
        <f t="shared" si="2"/>
        <v>5365</v>
      </c>
      <c r="C10" s="8">
        <v>80</v>
      </c>
      <c r="D10" s="8">
        <v>0</v>
      </c>
      <c r="E10" s="8" t="s">
        <v>22</v>
      </c>
      <c r="F10" s="8"/>
      <c r="G10" s="8">
        <v>1.2</v>
      </c>
      <c r="H10" s="8">
        <f>0.3</f>
        <v>0.3</v>
      </c>
      <c r="I10" s="8">
        <v>1.86</v>
      </c>
      <c r="J10" s="8">
        <v>61</v>
      </c>
      <c r="K10" s="8">
        <v>4877</v>
      </c>
      <c r="L10" s="8">
        <v>23362.458319857102</v>
      </c>
      <c r="M10" s="8">
        <v>0</v>
      </c>
      <c r="N10" s="8">
        <v>72200.182510221493</v>
      </c>
      <c r="O10" s="8">
        <v>72320.005945671393</v>
      </c>
      <c r="P10" s="8">
        <v>0</v>
      </c>
      <c r="Q10" s="8">
        <v>658286.15266324603</v>
      </c>
      <c r="R10" s="12">
        <v>51603.826048242438</v>
      </c>
      <c r="S10" s="12">
        <v>4383.6369516535042</v>
      </c>
      <c r="T10" s="12">
        <v>7800</v>
      </c>
      <c r="U10" s="12">
        <v>76300</v>
      </c>
      <c r="V10" s="9">
        <f t="shared" si="0"/>
        <v>84100</v>
      </c>
      <c r="W10" s="10">
        <f t="shared" si="1"/>
        <v>140087.46299989594</v>
      </c>
    </row>
    <row r="11" spans="1:23" ht="14.45" x14ac:dyDescent="0.3">
      <c r="A11" s="7" t="s">
        <v>73</v>
      </c>
      <c r="B11" s="8">
        <f>CEILING((4877+0.1*4877)/3,1)</f>
        <v>1789</v>
      </c>
      <c r="C11" s="8">
        <v>80</v>
      </c>
      <c r="D11" s="8">
        <v>8</v>
      </c>
      <c r="E11" s="8" t="s">
        <v>22</v>
      </c>
      <c r="F11" s="8" t="s">
        <v>41</v>
      </c>
      <c r="G11" s="8">
        <v>0.54</v>
      </c>
      <c r="H11" s="8">
        <v>0.28000000000000003</v>
      </c>
      <c r="I11" s="8">
        <v>2.2000000000000002</v>
      </c>
      <c r="J11" s="8">
        <v>8</v>
      </c>
      <c r="K11" s="8">
        <v>610</v>
      </c>
      <c r="L11" s="8">
        <v>7039.7238495865004</v>
      </c>
      <c r="M11" s="8">
        <v>50467.597460168901</v>
      </c>
      <c r="N11" s="8">
        <v>69134.465806048596</v>
      </c>
      <c r="O11" s="8">
        <v>8635.1542501059794</v>
      </c>
      <c r="P11" s="8">
        <v>233483.63773783101</v>
      </c>
      <c r="Q11" s="8">
        <v>387592.626526276</v>
      </c>
      <c r="R11" s="12">
        <v>68386.565042534159</v>
      </c>
      <c r="S11" s="12">
        <v>3778.2685110852781</v>
      </c>
      <c r="T11" s="12">
        <v>2000</v>
      </c>
      <c r="U11" s="12">
        <v>161650</v>
      </c>
      <c r="V11" s="9">
        <f t="shared" si="0"/>
        <v>163650</v>
      </c>
      <c r="W11" s="10">
        <f t="shared" si="1"/>
        <v>235814.83355361945</v>
      </c>
    </row>
    <row r="12" spans="1:23" ht="14.45" x14ac:dyDescent="0.3">
      <c r="A12" s="7" t="s">
        <v>74</v>
      </c>
      <c r="B12" s="8">
        <f t="shared" si="2"/>
        <v>5365</v>
      </c>
      <c r="C12" s="8">
        <v>80</v>
      </c>
      <c r="D12" s="8">
        <v>16</v>
      </c>
      <c r="E12" s="8" t="s">
        <v>22</v>
      </c>
      <c r="F12" s="8" t="s">
        <v>8</v>
      </c>
      <c r="G12" s="8">
        <v>0.28000000000000003</v>
      </c>
      <c r="H12" s="8">
        <v>0.24</v>
      </c>
      <c r="I12" s="8">
        <v>3.1</v>
      </c>
      <c r="J12" s="8">
        <v>8</v>
      </c>
      <c r="K12" s="8">
        <v>305</v>
      </c>
      <c r="L12" s="8">
        <v>7039.7238495865004</v>
      </c>
      <c r="M12" s="8">
        <v>50467.597460168901</v>
      </c>
      <c r="N12" s="8">
        <v>70030.505757120001</v>
      </c>
      <c r="O12" s="8">
        <v>8635.1542501059794</v>
      </c>
      <c r="P12" s="8">
        <v>233483.63773783101</v>
      </c>
      <c r="Q12" s="8">
        <v>368464.72317224898</v>
      </c>
      <c r="R12" s="12">
        <v>68870.426616112716</v>
      </c>
      <c r="S12" s="12">
        <v>3663.5010909611156</v>
      </c>
      <c r="T12" s="12">
        <v>4400</v>
      </c>
      <c r="U12" s="12">
        <v>92100</v>
      </c>
      <c r="V12" s="9">
        <f t="shared" si="0"/>
        <v>96500</v>
      </c>
      <c r="W12" s="10">
        <f t="shared" si="1"/>
        <v>169033.92770707383</v>
      </c>
    </row>
    <row r="13" spans="1:23" ht="14.45" x14ac:dyDescent="0.3">
      <c r="A13" s="7" t="s">
        <v>75</v>
      </c>
      <c r="B13" s="8">
        <f>CEILING(29262+0.1*29262,1)</f>
        <v>32189</v>
      </c>
      <c r="C13" s="8">
        <v>80</v>
      </c>
      <c r="D13" s="8">
        <v>16</v>
      </c>
      <c r="E13" s="8" t="s">
        <v>22</v>
      </c>
      <c r="F13" s="8" t="s">
        <v>8</v>
      </c>
      <c r="G13" s="8">
        <v>0.54</v>
      </c>
      <c r="H13" s="8">
        <v>0.28000000000000003</v>
      </c>
      <c r="I13" s="8">
        <v>3.1</v>
      </c>
      <c r="J13" s="8">
        <v>8</v>
      </c>
      <c r="K13" s="8">
        <v>305</v>
      </c>
      <c r="L13" s="8">
        <v>7039.7238495865004</v>
      </c>
      <c r="M13" s="8">
        <v>50467.597460168901</v>
      </c>
      <c r="N13" s="8">
        <v>70030.505757120001</v>
      </c>
      <c r="O13" s="8">
        <v>8635.1542501059794</v>
      </c>
      <c r="P13" s="8">
        <v>233483.63773783101</v>
      </c>
      <c r="Q13" s="8">
        <f>$Q$12+20*$B$13</f>
        <v>1012244.723172249</v>
      </c>
      <c r="R13" s="12">
        <v>68870.426616112716</v>
      </c>
      <c r="S13" s="12">
        <v>7526.1810909611158</v>
      </c>
      <c r="T13" s="12">
        <v>8800</v>
      </c>
      <c r="U13" s="12">
        <v>213050</v>
      </c>
      <c r="V13" s="9">
        <f t="shared" si="0"/>
        <v>221850</v>
      </c>
      <c r="W13" s="10">
        <f t="shared" si="1"/>
        <v>298246.6077070738</v>
      </c>
    </row>
    <row r="14" spans="1:23" ht="14.45" x14ac:dyDescent="0.3">
      <c r="A14" s="7" t="s">
        <v>76</v>
      </c>
      <c r="B14" s="8">
        <f t="shared" si="2"/>
        <v>5365</v>
      </c>
      <c r="C14" s="8">
        <v>80</v>
      </c>
      <c r="D14" s="8">
        <v>8</v>
      </c>
      <c r="E14" s="8" t="s">
        <v>22</v>
      </c>
      <c r="F14" s="8" t="s">
        <v>41</v>
      </c>
      <c r="G14" s="8">
        <v>0.54</v>
      </c>
      <c r="H14" s="8">
        <v>0.28000000000000003</v>
      </c>
      <c r="I14" s="8">
        <v>2.2000000000000002</v>
      </c>
      <c r="J14" s="8">
        <v>8</v>
      </c>
      <c r="K14" s="8">
        <v>610</v>
      </c>
      <c r="L14" s="8">
        <v>7039.7238495865004</v>
      </c>
      <c r="M14" s="8">
        <v>50467.597460168901</v>
      </c>
      <c r="N14" s="8">
        <v>69134.465806048596</v>
      </c>
      <c r="O14" s="8">
        <v>8635.1542501059794</v>
      </c>
      <c r="P14" s="8">
        <v>233483.63773783101</v>
      </c>
      <c r="Q14" s="8">
        <v>387592.626526276</v>
      </c>
      <c r="R14" s="12">
        <v>68386.565042534159</v>
      </c>
      <c r="S14" s="12">
        <v>3778.2685110852781</v>
      </c>
      <c r="T14" s="12">
        <v>8000</v>
      </c>
      <c r="U14" s="12">
        <v>170800</v>
      </c>
      <c r="V14" s="9">
        <f t="shared" si="0"/>
        <v>178800</v>
      </c>
      <c r="W14" s="10">
        <f t="shared" si="1"/>
        <v>250964.83355361945</v>
      </c>
    </row>
    <row r="15" spans="1:23" ht="14.45" x14ac:dyDescent="0.3">
      <c r="A15" s="7" t="s">
        <v>77</v>
      </c>
      <c r="B15" s="8">
        <f t="shared" si="2"/>
        <v>5365</v>
      </c>
      <c r="C15" s="8">
        <v>80</v>
      </c>
      <c r="D15" s="8">
        <v>16</v>
      </c>
      <c r="E15" s="8" t="s">
        <v>22</v>
      </c>
      <c r="F15" s="8" t="s">
        <v>8</v>
      </c>
      <c r="G15" s="8">
        <v>0.54</v>
      </c>
      <c r="H15" s="8">
        <v>0.28000000000000003</v>
      </c>
      <c r="I15" s="8">
        <v>3.1</v>
      </c>
      <c r="J15" s="8">
        <v>8</v>
      </c>
      <c r="K15" s="8">
        <v>305</v>
      </c>
      <c r="L15" s="8">
        <v>7039.7238495865004</v>
      </c>
      <c r="M15" s="8">
        <v>50467.597460168901</v>
      </c>
      <c r="N15" s="8">
        <v>70030.505757120001</v>
      </c>
      <c r="O15" s="8">
        <v>8635.1542501059794</v>
      </c>
      <c r="P15" s="8">
        <v>233483.63773783101</v>
      </c>
      <c r="Q15" s="8">
        <f>$Q$12</f>
        <v>368464.72317224898</v>
      </c>
      <c r="R15" s="12">
        <v>68870.426616112716</v>
      </c>
      <c r="S15" s="12">
        <v>3663.5010909611156</v>
      </c>
      <c r="T15" s="12">
        <v>8800</v>
      </c>
      <c r="U15" s="12">
        <v>78050</v>
      </c>
      <c r="V15" s="9">
        <f t="shared" si="0"/>
        <v>86850</v>
      </c>
      <c r="W15" s="10">
        <f t="shared" si="1"/>
        <v>159383.92770707383</v>
      </c>
    </row>
    <row r="27" spans="16:16" ht="14.45" x14ac:dyDescent="0.3">
      <c r="P27">
        <f>0.02/1000</f>
        <v>2.0000000000000002E-5</v>
      </c>
    </row>
    <row r="42" spans="17:24" ht="14.45" x14ac:dyDescent="0.3">
      <c r="Q42" s="5" t="s">
        <v>54</v>
      </c>
      <c r="R42" s="5"/>
      <c r="S42" s="5"/>
      <c r="T42" s="5"/>
      <c r="U42" s="5"/>
      <c r="V42" s="5"/>
      <c r="W42" s="5"/>
      <c r="X42" s="5" t="s">
        <v>55</v>
      </c>
    </row>
    <row r="43" spans="17:24" ht="14.45" x14ac:dyDescent="0.3">
      <c r="R43" t="s">
        <v>56</v>
      </c>
    </row>
    <row r="44" spans="17:24" ht="14.45" x14ac:dyDescent="0.3">
      <c r="Q44" t="s">
        <v>57</v>
      </c>
      <c r="R44">
        <f>0.02/1000</f>
        <v>2.0000000000000002E-5</v>
      </c>
      <c r="S44">
        <f>0.02/1000</f>
        <v>2.0000000000000002E-5</v>
      </c>
      <c r="V44">
        <f>0.02/1000</f>
        <v>2.0000000000000002E-5</v>
      </c>
      <c r="X44" t="s">
        <v>58</v>
      </c>
    </row>
    <row r="45" spans="17:24" ht="14.45" x14ac:dyDescent="0.3">
      <c r="R45" t="s">
        <v>59</v>
      </c>
      <c r="S45" t="s">
        <v>60</v>
      </c>
      <c r="V45" t="s">
        <v>61</v>
      </c>
    </row>
    <row r="46" spans="17:24" ht="14.45" x14ac:dyDescent="0.3">
      <c r="Q46" t="s">
        <v>62</v>
      </c>
      <c r="R46">
        <v>1.1200000000000001</v>
      </c>
      <c r="S46">
        <v>1.1200000000000001</v>
      </c>
      <c r="V46">
        <v>0.73</v>
      </c>
      <c r="X46" t="s">
        <v>58</v>
      </c>
    </row>
    <row r="65" spans="1:25" ht="15.75" thickBot="1" x14ac:dyDescent="0.3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</row>
  </sheetData>
  <pageMargins left="0.7" right="0.7" top="0.75" bottom="0.75" header="0.3" footer="0.3"/>
  <pageSetup paperSize="9" orientation="portrait" r:id="rId1"/>
  <headerFooter>
    <oddFooter>&amp;LUnrestricted</oddFooter>
  </headerFooter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sqref="A1:U22"/>
    </sheetView>
  </sheetViews>
  <sheetFormatPr defaultRowHeight="15" x14ac:dyDescent="0.25"/>
  <sheetData>
    <row r="1" spans="1:21" x14ac:dyDescent="0.3">
      <c r="A1" t="s">
        <v>25</v>
      </c>
      <c r="B1" t="s">
        <v>30</v>
      </c>
      <c r="C1" t="s">
        <v>27</v>
      </c>
      <c r="D1" t="s">
        <v>31</v>
      </c>
      <c r="E1" t="s">
        <v>46</v>
      </c>
      <c r="F1" t="s">
        <v>44</v>
      </c>
      <c r="G1" t="s">
        <v>47</v>
      </c>
      <c r="H1" t="s">
        <v>32</v>
      </c>
      <c r="I1" t="s">
        <v>33</v>
      </c>
      <c r="J1" t="s">
        <v>34</v>
      </c>
      <c r="K1" t="s">
        <v>35</v>
      </c>
      <c r="L1" t="s">
        <v>48</v>
      </c>
      <c r="M1" t="s">
        <v>49</v>
      </c>
      <c r="N1" t="s">
        <v>50</v>
      </c>
      <c r="O1" t="s">
        <v>36</v>
      </c>
      <c r="P1" t="s">
        <v>37</v>
      </c>
      <c r="Q1" t="s">
        <v>38</v>
      </c>
      <c r="R1" t="s">
        <v>39</v>
      </c>
      <c r="S1" t="s">
        <v>51</v>
      </c>
      <c r="T1" t="s">
        <v>52</v>
      </c>
      <c r="U1" t="s">
        <v>53</v>
      </c>
    </row>
    <row r="2" spans="1:21" x14ac:dyDescent="0.3">
      <c r="A2">
        <v>2018</v>
      </c>
      <c r="B2">
        <v>1152</v>
      </c>
      <c r="C2">
        <v>1152</v>
      </c>
      <c r="D2">
        <v>1152</v>
      </c>
      <c r="E2">
        <v>1032</v>
      </c>
      <c r="F2">
        <v>1032</v>
      </c>
      <c r="G2">
        <v>1032</v>
      </c>
      <c r="H2">
        <v>2513.815837057527</v>
      </c>
      <c r="I2">
        <v>-1361.815837057527</v>
      </c>
      <c r="J2">
        <v>-1361.815837057527</v>
      </c>
      <c r="K2">
        <v>-1361.815837057527</v>
      </c>
      <c r="L2">
        <v>-1481.815837057527</v>
      </c>
      <c r="M2">
        <v>-1481.815837057527</v>
      </c>
      <c r="N2">
        <v>-1481.815837057527</v>
      </c>
      <c r="O2">
        <v>1</v>
      </c>
      <c r="P2">
        <v>-1361.815837057527</v>
      </c>
      <c r="Q2">
        <v>-1361.815837057527</v>
      </c>
      <c r="R2">
        <v>-1361.815837057527</v>
      </c>
      <c r="S2">
        <v>-1481.815837057527</v>
      </c>
      <c r="T2">
        <v>-1481.815837057527</v>
      </c>
      <c r="U2">
        <v>-1481.815837057527</v>
      </c>
    </row>
    <row r="3" spans="1:21" x14ac:dyDescent="0.3">
      <c r="A3">
        <v>2019</v>
      </c>
      <c r="B3">
        <v>1536</v>
      </c>
      <c r="C3">
        <v>1584</v>
      </c>
      <c r="D3">
        <v>2148</v>
      </c>
      <c r="E3">
        <v>1380</v>
      </c>
      <c r="F3">
        <v>1416</v>
      </c>
      <c r="G3">
        <v>1932</v>
      </c>
      <c r="H3">
        <v>2513.815837057527</v>
      </c>
      <c r="I3">
        <v>-977.81583705752701</v>
      </c>
      <c r="J3">
        <v>-929.81583705752701</v>
      </c>
      <c r="K3">
        <v>-365.81583705752701</v>
      </c>
      <c r="L3">
        <v>-1133.815837057527</v>
      </c>
      <c r="M3">
        <v>-1097.815837057527</v>
      </c>
      <c r="N3">
        <v>-581.81583705752701</v>
      </c>
      <c r="O3">
        <v>0.90909090909090906</v>
      </c>
      <c r="P3">
        <v>-888.92348823411544</v>
      </c>
      <c r="Q3">
        <v>-845.28712459775181</v>
      </c>
      <c r="R3">
        <v>-332.55985187047906</v>
      </c>
      <c r="S3">
        <v>-1030.7416700522972</v>
      </c>
      <c r="T3">
        <v>-998.01439732502456</v>
      </c>
      <c r="U3">
        <v>-528.92348823411544</v>
      </c>
    </row>
    <row r="4" spans="1:21" x14ac:dyDescent="0.3">
      <c r="A4">
        <v>2020</v>
      </c>
      <c r="B4">
        <v>2064</v>
      </c>
      <c r="C4">
        <v>2196</v>
      </c>
      <c r="D4">
        <v>4104</v>
      </c>
      <c r="E4">
        <v>1848</v>
      </c>
      <c r="F4">
        <v>1968</v>
      </c>
      <c r="G4">
        <v>3684</v>
      </c>
      <c r="H4">
        <v>2513.815837057527</v>
      </c>
      <c r="I4">
        <v>-449.81583705752701</v>
      </c>
      <c r="J4">
        <v>-317.81583705752701</v>
      </c>
      <c r="K4">
        <v>1590.184162942473</v>
      </c>
      <c r="L4">
        <v>-665.81583705752701</v>
      </c>
      <c r="M4">
        <v>-545.81583705752701</v>
      </c>
      <c r="N4">
        <v>1170.184162942473</v>
      </c>
      <c r="O4">
        <v>0.82644628099173545</v>
      </c>
      <c r="P4">
        <v>-371.74862566737767</v>
      </c>
      <c r="Q4">
        <v>-262.65771657646854</v>
      </c>
      <c r="R4">
        <v>1314.2017875557626</v>
      </c>
      <c r="S4">
        <v>-550.2610223615925</v>
      </c>
      <c r="T4">
        <v>-451.08746864258427</v>
      </c>
      <c r="U4">
        <v>967.0943495392338</v>
      </c>
    </row>
    <row r="5" spans="1:21" x14ac:dyDescent="0.3">
      <c r="A5">
        <v>2021</v>
      </c>
      <c r="B5">
        <v>2796</v>
      </c>
      <c r="C5">
        <v>3084</v>
      </c>
      <c r="D5">
        <v>7932</v>
      </c>
      <c r="E5">
        <v>2508</v>
      </c>
      <c r="F5">
        <v>2772</v>
      </c>
      <c r="G5">
        <v>7128</v>
      </c>
      <c r="H5">
        <v>2513.815837057527</v>
      </c>
      <c r="I5">
        <v>282.18416294247299</v>
      </c>
      <c r="J5">
        <v>570.18416294247299</v>
      </c>
      <c r="K5">
        <v>5418.1841629424725</v>
      </c>
      <c r="L5">
        <v>-5.8158370575270055</v>
      </c>
      <c r="M5">
        <v>258.18416294247299</v>
      </c>
      <c r="N5">
        <v>4614.1841629424725</v>
      </c>
      <c r="O5">
        <v>0.75131480090157754</v>
      </c>
      <c r="P5">
        <v>212.0091381987024</v>
      </c>
      <c r="Q5">
        <v>428.38780085835674</v>
      </c>
      <c r="R5">
        <v>4070.7619556292043</v>
      </c>
      <c r="S5">
        <v>-4.3695244609519186</v>
      </c>
      <c r="T5">
        <v>193.97758297706454</v>
      </c>
      <c r="U5">
        <v>3466.7048557043358</v>
      </c>
    </row>
    <row r="6" spans="1:21" x14ac:dyDescent="0.3">
      <c r="A6">
        <v>2022</v>
      </c>
      <c r="B6">
        <v>3816</v>
      </c>
      <c r="C6">
        <v>4356</v>
      </c>
      <c r="D6">
        <v>15408</v>
      </c>
      <c r="E6">
        <v>3432</v>
      </c>
      <c r="F6">
        <v>3912</v>
      </c>
      <c r="G6">
        <v>13860</v>
      </c>
      <c r="H6">
        <v>2513.815837057527</v>
      </c>
      <c r="I6">
        <v>1302.184162942473</v>
      </c>
      <c r="J6">
        <v>1842.184162942473</v>
      </c>
      <c r="K6">
        <v>12894.184162942473</v>
      </c>
      <c r="L6">
        <v>918.18416294247299</v>
      </c>
      <c r="M6">
        <v>1398.184162942473</v>
      </c>
      <c r="N6">
        <v>11346.184162942473</v>
      </c>
      <c r="O6">
        <v>0.68301345536507052</v>
      </c>
      <c r="P6">
        <v>889.40930465301051</v>
      </c>
      <c r="Q6">
        <v>1258.2365705501486</v>
      </c>
      <c r="R6">
        <v>8806.9012792449084</v>
      </c>
      <c r="S6">
        <v>627.13213779282341</v>
      </c>
      <c r="T6">
        <v>954.97859636805731</v>
      </c>
      <c r="U6">
        <v>7749.5964503397781</v>
      </c>
    </row>
    <row r="7" spans="1:21" x14ac:dyDescent="0.3">
      <c r="A7">
        <v>2023</v>
      </c>
      <c r="B7">
        <v>5220</v>
      </c>
      <c r="C7">
        <v>6168</v>
      </c>
      <c r="D7">
        <v>29676</v>
      </c>
      <c r="E7">
        <v>4692</v>
      </c>
      <c r="F7">
        <v>5544</v>
      </c>
      <c r="G7">
        <v>26700</v>
      </c>
      <c r="H7">
        <v>2513.815837057527</v>
      </c>
      <c r="I7">
        <v>2706.184162942473</v>
      </c>
      <c r="J7">
        <v>3654.184162942473</v>
      </c>
      <c r="K7">
        <v>27162.184162942474</v>
      </c>
      <c r="L7">
        <v>2178.184162942473</v>
      </c>
      <c r="M7">
        <v>3030.184162942473</v>
      </c>
      <c r="N7">
        <v>24186.184162942474</v>
      </c>
      <c r="O7">
        <v>0.62092132305915493</v>
      </c>
      <c r="P7">
        <v>1680.3274508959721</v>
      </c>
      <c r="Q7">
        <v>2268.9608651560511</v>
      </c>
      <c r="R7">
        <v>16865.579327630665</v>
      </c>
      <c r="S7">
        <v>1352.4809923207383</v>
      </c>
      <c r="T7">
        <v>1881.5059595671382</v>
      </c>
      <c r="U7">
        <v>15017.71747020662</v>
      </c>
    </row>
    <row r="8" spans="1:21" x14ac:dyDescent="0.3">
      <c r="A8">
        <v>2024</v>
      </c>
      <c r="B8">
        <v>7128</v>
      </c>
      <c r="C8">
        <v>8724</v>
      </c>
      <c r="D8">
        <v>55920</v>
      </c>
      <c r="E8">
        <v>6408</v>
      </c>
      <c r="F8">
        <v>7848</v>
      </c>
      <c r="G8">
        <v>50328</v>
      </c>
      <c r="H8">
        <v>2513.815837057527</v>
      </c>
      <c r="I8">
        <v>4614.1841629424725</v>
      </c>
      <c r="J8">
        <v>6210.1841629424725</v>
      </c>
      <c r="K8">
        <v>53406.184162942474</v>
      </c>
      <c r="L8">
        <v>3894.184162942473</v>
      </c>
      <c r="M8">
        <v>5334.1841629424725</v>
      </c>
      <c r="N8">
        <v>47814.184162942474</v>
      </c>
      <c r="O8">
        <v>0.56447393005377722</v>
      </c>
      <c r="P8">
        <v>2604.5866684480357</v>
      </c>
      <c r="Q8">
        <v>3505.4870608138644</v>
      </c>
      <c r="R8">
        <v>30146.398663631935</v>
      </c>
      <c r="S8">
        <v>2198.1654388093166</v>
      </c>
      <c r="T8">
        <v>3011.0078980867556</v>
      </c>
      <c r="U8">
        <v>26989.860446771214</v>
      </c>
    </row>
    <row r="9" spans="1:21" x14ac:dyDescent="0.3">
      <c r="A9">
        <v>2025</v>
      </c>
      <c r="B9">
        <v>9756</v>
      </c>
      <c r="C9">
        <v>12324</v>
      </c>
      <c r="D9">
        <v>100476</v>
      </c>
      <c r="E9">
        <v>8772</v>
      </c>
      <c r="F9">
        <v>11088</v>
      </c>
      <c r="G9">
        <v>90420</v>
      </c>
      <c r="H9">
        <v>2513.815837057527</v>
      </c>
      <c r="I9">
        <v>7242.1841629424725</v>
      </c>
      <c r="J9">
        <v>9810.1841629424725</v>
      </c>
      <c r="K9">
        <v>97962.184162942474</v>
      </c>
      <c r="L9">
        <v>6258.1841629424725</v>
      </c>
      <c r="M9">
        <v>8574.1841629424725</v>
      </c>
      <c r="N9">
        <v>87906.184162942474</v>
      </c>
      <c r="O9">
        <v>0.51315811823070645</v>
      </c>
      <c r="P9">
        <v>3716.3855969357833</v>
      </c>
      <c r="Q9">
        <v>5034.1756445522369</v>
      </c>
      <c r="R9">
        <v>50270.090082825474</v>
      </c>
      <c r="S9">
        <v>3211.4380085967682</v>
      </c>
      <c r="T9">
        <v>4399.9122104190837</v>
      </c>
      <c r="U9">
        <v>45109.772045897487</v>
      </c>
    </row>
    <row r="10" spans="1:21" x14ac:dyDescent="0.3">
      <c r="A10">
        <v>2026</v>
      </c>
      <c r="B10">
        <v>13308</v>
      </c>
      <c r="C10">
        <v>17352</v>
      </c>
      <c r="D10">
        <v>165120</v>
      </c>
      <c r="E10">
        <v>11976</v>
      </c>
      <c r="F10">
        <v>15612</v>
      </c>
      <c r="G10">
        <v>148608</v>
      </c>
      <c r="H10">
        <v>2513.815837057527</v>
      </c>
      <c r="I10">
        <v>10794.184162942473</v>
      </c>
      <c r="J10">
        <v>14838.184162942473</v>
      </c>
      <c r="K10">
        <v>162606.18416294246</v>
      </c>
      <c r="L10">
        <v>9462.1841629424725</v>
      </c>
      <c r="M10">
        <v>13098.184162942473</v>
      </c>
      <c r="N10">
        <v>146094.18416294246</v>
      </c>
      <c r="O10">
        <v>0.46650738020973315</v>
      </c>
      <c r="P10">
        <v>5035.5665753556841</v>
      </c>
      <c r="Q10">
        <v>6922.1224209238453</v>
      </c>
      <c r="R10">
        <v>75856.984979755682</v>
      </c>
      <c r="S10">
        <v>4414.1787449163194</v>
      </c>
      <c r="T10">
        <v>6110.3995793589093</v>
      </c>
      <c r="U10">
        <v>68154.015117732575</v>
      </c>
    </row>
    <row r="11" spans="1:21" x14ac:dyDescent="0.3">
      <c r="A11">
        <v>2027</v>
      </c>
      <c r="B11">
        <v>18108</v>
      </c>
      <c r="C11">
        <v>24336</v>
      </c>
      <c r="D11">
        <v>234204</v>
      </c>
      <c r="E11">
        <v>16296</v>
      </c>
      <c r="F11">
        <v>21900</v>
      </c>
      <c r="G11">
        <v>210780</v>
      </c>
      <c r="H11">
        <v>2513.815837057527</v>
      </c>
      <c r="I11">
        <v>15594.184162942473</v>
      </c>
      <c r="J11">
        <v>21822.184162942474</v>
      </c>
      <c r="K11">
        <v>231690.18416294246</v>
      </c>
      <c r="L11">
        <v>13782.184162942473</v>
      </c>
      <c r="M11">
        <v>19386.184162942474</v>
      </c>
      <c r="N11">
        <v>208266.18416294246</v>
      </c>
      <c r="O11">
        <v>0.42409761837248466</v>
      </c>
      <c r="P11">
        <v>6613.4563639658209</v>
      </c>
      <c r="Q11">
        <v>9254.736331189657</v>
      </c>
      <c r="R11">
        <v>98259.255303786267</v>
      </c>
      <c r="S11">
        <v>5844.9914794748784</v>
      </c>
      <c r="T11">
        <v>8221.6345328342832</v>
      </c>
      <c r="U11">
        <v>88325.19269102918</v>
      </c>
    </row>
    <row r="12" spans="1:21" x14ac:dyDescent="0.3">
      <c r="A12">
        <v>2028</v>
      </c>
      <c r="B12">
        <v>24528</v>
      </c>
      <c r="C12">
        <v>33864</v>
      </c>
      <c r="D12">
        <v>275676</v>
      </c>
      <c r="E12">
        <v>22068</v>
      </c>
      <c r="F12">
        <v>30468</v>
      </c>
      <c r="G12">
        <v>248100</v>
      </c>
      <c r="H12">
        <v>2513.815837057527</v>
      </c>
      <c r="I12">
        <v>22014.184162942474</v>
      </c>
      <c r="J12">
        <v>31350.184162942474</v>
      </c>
      <c r="K12">
        <v>273162.18416294246</v>
      </c>
      <c r="L12">
        <v>19554.184162942474</v>
      </c>
      <c r="M12">
        <v>27954.184162942474</v>
      </c>
      <c r="N12">
        <v>245586.18416294246</v>
      </c>
      <c r="O12">
        <v>0.38554328942953148</v>
      </c>
      <c r="P12">
        <v>8487.4209762883384</v>
      </c>
      <c r="Q12">
        <v>12086.853126402444</v>
      </c>
      <c r="R12">
        <v>105315.84702993631</v>
      </c>
      <c r="S12">
        <v>7538.9844842916909</v>
      </c>
      <c r="T12">
        <v>10777.548115499756</v>
      </c>
      <c r="U12">
        <v>94684.10528062754</v>
      </c>
    </row>
    <row r="13" spans="1:21" x14ac:dyDescent="0.3">
      <c r="A13">
        <v>2029</v>
      </c>
      <c r="B13">
        <v>33012</v>
      </c>
      <c r="C13">
        <v>46644</v>
      </c>
      <c r="D13">
        <v>284556</v>
      </c>
      <c r="E13">
        <v>29700</v>
      </c>
      <c r="F13">
        <v>41976</v>
      </c>
      <c r="G13">
        <v>256092</v>
      </c>
      <c r="H13">
        <v>2513.815837057527</v>
      </c>
      <c r="I13">
        <v>30498.184162942474</v>
      </c>
      <c r="J13">
        <v>44130.184162942474</v>
      </c>
      <c r="K13">
        <v>282042.18416294246</v>
      </c>
      <c r="L13">
        <v>27186.184162942474</v>
      </c>
      <c r="M13">
        <v>39462.184162942474</v>
      </c>
      <c r="N13">
        <v>253578.18416294246</v>
      </c>
      <c r="O13">
        <v>0.3504938994813922</v>
      </c>
      <c r="P13">
        <v>10689.427494371348</v>
      </c>
      <c r="Q13">
        <v>15467.360332101685</v>
      </c>
      <c r="R13">
        <v>98854.064945518665</v>
      </c>
      <c r="S13">
        <v>9528.5916992889761</v>
      </c>
      <c r="T13">
        <v>13831.254809322547</v>
      </c>
      <c r="U13">
        <v>88877.606590680312</v>
      </c>
    </row>
    <row r="14" spans="1:21" x14ac:dyDescent="0.3">
      <c r="A14">
        <v>2030</v>
      </c>
      <c r="B14">
        <v>44064</v>
      </c>
      <c r="C14">
        <v>63372</v>
      </c>
      <c r="D14">
        <v>284964</v>
      </c>
      <c r="E14">
        <v>39648</v>
      </c>
      <c r="F14">
        <v>57024</v>
      </c>
      <c r="G14">
        <v>256464</v>
      </c>
      <c r="H14">
        <v>2513.815837057527</v>
      </c>
      <c r="I14">
        <v>41550.184162942474</v>
      </c>
      <c r="J14">
        <v>60858.184162942474</v>
      </c>
      <c r="K14">
        <v>282450.18416294246</v>
      </c>
      <c r="L14">
        <v>37134.184162942474</v>
      </c>
      <c r="M14">
        <v>54510.184162942474</v>
      </c>
      <c r="N14">
        <v>253950.18416294246</v>
      </c>
      <c r="O14">
        <v>0.31863081771035656</v>
      </c>
      <c r="P14">
        <v>13239.169155854268</v>
      </c>
      <c r="Q14">
        <v>19391.292984205833</v>
      </c>
      <c r="R14">
        <v>89997.333142279153</v>
      </c>
      <c r="S14">
        <v>11832.095464845333</v>
      </c>
      <c r="T14">
        <v>17368.62455338049</v>
      </c>
      <c r="U14">
        <v>80916.354837534003</v>
      </c>
    </row>
    <row r="15" spans="1:21" x14ac:dyDescent="0.3">
      <c r="A15">
        <v>2031</v>
      </c>
      <c r="B15">
        <v>58188</v>
      </c>
      <c r="C15">
        <v>84504</v>
      </c>
      <c r="D15">
        <v>285036</v>
      </c>
      <c r="E15">
        <v>52368</v>
      </c>
      <c r="F15">
        <v>76044</v>
      </c>
      <c r="G15">
        <v>256524</v>
      </c>
      <c r="H15">
        <v>2513.815837057527</v>
      </c>
      <c r="I15">
        <v>55674.184162942474</v>
      </c>
      <c r="J15">
        <v>81990.184162942474</v>
      </c>
      <c r="K15">
        <v>282522.18416294246</v>
      </c>
      <c r="L15">
        <v>49854.184162942474</v>
      </c>
      <c r="M15">
        <v>73530.184162942474</v>
      </c>
      <c r="N15">
        <v>254010.18416294246</v>
      </c>
      <c r="O15">
        <v>0.28966437973668779</v>
      </c>
      <c r="P15">
        <v>16126.828022904858</v>
      </c>
      <c r="Q15">
        <v>23749.635840055533</v>
      </c>
      <c r="R15">
        <v>81836.61323741301</v>
      </c>
      <c r="S15">
        <v>14440.981332837335</v>
      </c>
      <c r="T15">
        <v>21299.075187483155</v>
      </c>
      <c r="U15">
        <v>73577.702442360562</v>
      </c>
    </row>
    <row r="16" spans="1:21" x14ac:dyDescent="0.3">
      <c r="A16">
        <v>2032</v>
      </c>
      <c r="B16">
        <v>75732</v>
      </c>
      <c r="C16">
        <v>109992</v>
      </c>
      <c r="D16">
        <v>285072</v>
      </c>
      <c r="E16">
        <v>68148</v>
      </c>
      <c r="F16">
        <v>98988</v>
      </c>
      <c r="G16">
        <v>256560</v>
      </c>
      <c r="H16">
        <v>2513.815837057527</v>
      </c>
      <c r="I16">
        <v>73218.184162942474</v>
      </c>
      <c r="J16">
        <v>107478.18416294247</v>
      </c>
      <c r="K16">
        <v>282558.18416294246</v>
      </c>
      <c r="L16">
        <v>65634.184162942474</v>
      </c>
      <c r="M16">
        <v>96474.184162942474</v>
      </c>
      <c r="N16">
        <v>254046.18416294246</v>
      </c>
      <c r="O16">
        <v>0.26333125430607973</v>
      </c>
      <c r="P16">
        <v>19280.636273641183</v>
      </c>
      <c r="Q16">
        <v>28302.365046167477</v>
      </c>
      <c r="R16">
        <v>74406.401050075918</v>
      </c>
      <c r="S16">
        <v>17283.532040983875</v>
      </c>
      <c r="T16">
        <v>25404.667923783374</v>
      </c>
      <c r="U16">
        <v>66898.300327300967</v>
      </c>
    </row>
    <row r="17" spans="1:21" x14ac:dyDescent="0.3">
      <c r="A17">
        <v>2033</v>
      </c>
      <c r="B17">
        <v>96816</v>
      </c>
      <c r="C17">
        <v>138960</v>
      </c>
      <c r="D17">
        <v>285096</v>
      </c>
      <c r="E17">
        <v>87132</v>
      </c>
      <c r="F17">
        <v>125064</v>
      </c>
      <c r="G17">
        <v>256584</v>
      </c>
      <c r="H17">
        <v>2513.815837057527</v>
      </c>
      <c r="I17">
        <v>94302.184162942474</v>
      </c>
      <c r="J17">
        <v>136446.18416294246</v>
      </c>
      <c r="K17">
        <v>282582.18416294246</v>
      </c>
      <c r="L17">
        <v>84618.184162942474</v>
      </c>
      <c r="M17">
        <v>122550.18416294247</v>
      </c>
      <c r="N17">
        <v>254070.18416294246</v>
      </c>
      <c r="O17">
        <v>0.23939204936916339</v>
      </c>
      <c r="P17">
        <v>22575.193126755064</v>
      </c>
      <c r="Q17">
        <v>32664.131655369081</v>
      </c>
      <c r="R17">
        <v>67647.928181981144</v>
      </c>
      <c r="S17">
        <v>20256.920520664084</v>
      </c>
      <c r="T17">
        <v>29337.539737335192</v>
      </c>
      <c r="U17">
        <v>60822.382070367559</v>
      </c>
    </row>
    <row r="18" spans="1:21" x14ac:dyDescent="0.3">
      <c r="A18">
        <v>2034</v>
      </c>
      <c r="B18">
        <v>121044</v>
      </c>
      <c r="C18">
        <v>169512</v>
      </c>
      <c r="D18">
        <v>285108</v>
      </c>
      <c r="E18">
        <v>108936</v>
      </c>
      <c r="F18">
        <v>152556</v>
      </c>
      <c r="G18">
        <v>256596</v>
      </c>
      <c r="H18">
        <v>2513.815837057527</v>
      </c>
      <c r="I18">
        <v>118530.18416294247</v>
      </c>
      <c r="J18">
        <v>166998.18416294246</v>
      </c>
      <c r="K18">
        <v>282594.18416294246</v>
      </c>
      <c r="L18">
        <v>106422.18416294247</v>
      </c>
      <c r="M18">
        <v>150042.18416294246</v>
      </c>
      <c r="N18">
        <v>254082.18416294246</v>
      </c>
      <c r="O18">
        <v>0.21762913579014853</v>
      </c>
      <c r="P18">
        <v>25795.621544428319</v>
      </c>
      <c r="Q18">
        <v>36343.670497905237</v>
      </c>
      <c r="R18">
        <v>61500.728078703243</v>
      </c>
      <c r="S18">
        <v>23160.567968281201</v>
      </c>
      <c r="T18">
        <v>32653.550871447478</v>
      </c>
      <c r="U18">
        <v>55295.68615905453</v>
      </c>
    </row>
    <row r="19" spans="1:21" x14ac:dyDescent="0.3">
      <c r="A19">
        <v>2035</v>
      </c>
      <c r="B19">
        <v>147444</v>
      </c>
      <c r="C19">
        <v>198984</v>
      </c>
      <c r="D19">
        <v>285108</v>
      </c>
      <c r="E19">
        <v>132696</v>
      </c>
      <c r="F19">
        <v>179076</v>
      </c>
      <c r="G19">
        <v>256596</v>
      </c>
      <c r="H19">
        <v>2513.815837057527</v>
      </c>
      <c r="I19">
        <v>144930.18416294246</v>
      </c>
      <c r="J19">
        <v>196470.18416294246</v>
      </c>
      <c r="K19">
        <v>282594.18416294246</v>
      </c>
      <c r="L19">
        <v>130182.18416294247</v>
      </c>
      <c r="M19">
        <v>176562.18416294246</v>
      </c>
      <c r="N19">
        <v>254082.18416294246</v>
      </c>
      <c r="O19">
        <v>0.19784466890013502</v>
      </c>
      <c r="P19">
        <v>28673.664299352942</v>
      </c>
      <c r="Q19">
        <v>38870.578534465902</v>
      </c>
      <c r="R19">
        <v>55909.75279882113</v>
      </c>
      <c r="S19">
        <v>25755.851122413755</v>
      </c>
      <c r="T19">
        <v>34931.886866002016</v>
      </c>
      <c r="U19">
        <v>50268.805599140484</v>
      </c>
    </row>
    <row r="20" spans="1:21" x14ac:dyDescent="0.3">
      <c r="A20">
        <v>2036</v>
      </c>
      <c r="B20">
        <v>174420</v>
      </c>
      <c r="C20">
        <v>224760</v>
      </c>
      <c r="D20">
        <v>285120</v>
      </c>
      <c r="E20">
        <v>156972</v>
      </c>
      <c r="F20">
        <v>202284</v>
      </c>
      <c r="G20">
        <v>256608</v>
      </c>
      <c r="H20">
        <v>2513.815837057527</v>
      </c>
      <c r="I20">
        <v>171906.18416294246</v>
      </c>
      <c r="J20">
        <v>222246.18416294246</v>
      </c>
      <c r="K20">
        <v>282606.18416294246</v>
      </c>
      <c r="L20">
        <v>154458.18416294246</v>
      </c>
      <c r="M20">
        <v>199770.18416294246</v>
      </c>
      <c r="N20">
        <v>254094.18416294246</v>
      </c>
      <c r="O20">
        <v>0.17985878990921364</v>
      </c>
      <c r="P20">
        <v>30918.838261457258</v>
      </c>
      <c r="Q20">
        <v>39972.929745487068</v>
      </c>
      <c r="R20">
        <v>50829.206304407206</v>
      </c>
      <c r="S20">
        <v>27780.662095121297</v>
      </c>
      <c r="T20">
        <v>35930.423583487587</v>
      </c>
      <c r="U20">
        <v>45701.07248651571</v>
      </c>
    </row>
    <row r="21" spans="1:21" x14ac:dyDescent="0.3">
      <c r="A21">
        <v>2037</v>
      </c>
      <c r="B21">
        <v>200088</v>
      </c>
      <c r="C21">
        <v>245172</v>
      </c>
      <c r="D21">
        <v>285120</v>
      </c>
      <c r="E21">
        <v>180072</v>
      </c>
      <c r="F21">
        <v>220644</v>
      </c>
      <c r="G21">
        <v>256608</v>
      </c>
      <c r="H21">
        <v>2513.815837057527</v>
      </c>
      <c r="I21">
        <v>197574.18416294246</v>
      </c>
      <c r="J21">
        <v>242658.18416294246</v>
      </c>
      <c r="K21">
        <v>282606.18416294246</v>
      </c>
      <c r="L21">
        <v>177558.18416294246</v>
      </c>
      <c r="M21">
        <v>218130.18416294246</v>
      </c>
      <c r="N21">
        <v>254094.18416294246</v>
      </c>
      <c r="O21">
        <v>0.16350799082655781</v>
      </c>
      <c r="P21">
        <v>32304.957891679041</v>
      </c>
      <c r="Q21">
        <v>39676.552150103569</v>
      </c>
      <c r="R21">
        <v>46208.369367642903</v>
      </c>
      <c r="S21">
        <v>29032.181947294659</v>
      </c>
      <c r="T21">
        <v>35666.028151109764</v>
      </c>
      <c r="U21">
        <v>41546.429533196089</v>
      </c>
    </row>
    <row r="22" spans="1:21" x14ac:dyDescent="0.3">
      <c r="A22">
        <v>2038</v>
      </c>
      <c r="B22">
        <v>222708</v>
      </c>
      <c r="C22">
        <v>259896</v>
      </c>
      <c r="D22">
        <v>285120</v>
      </c>
      <c r="E22">
        <v>200436</v>
      </c>
      <c r="F22">
        <v>233904</v>
      </c>
      <c r="G22">
        <v>256608</v>
      </c>
      <c r="H22">
        <v>2513.815837057527</v>
      </c>
      <c r="I22">
        <v>220194.18416294246</v>
      </c>
      <c r="J22">
        <v>257382.18416294246</v>
      </c>
      <c r="K22">
        <v>282606.18416294246</v>
      </c>
      <c r="L22">
        <v>197922.18416294246</v>
      </c>
      <c r="M22">
        <v>231390.18416294246</v>
      </c>
      <c r="N22">
        <v>254094.18416294246</v>
      </c>
      <c r="O22">
        <v>0.14864362802414349</v>
      </c>
      <c r="P22">
        <v>32730.462403796166</v>
      </c>
      <c r="Q22">
        <v>38258.221642758013</v>
      </c>
      <c r="R22">
        <v>42007.608516039014</v>
      </c>
      <c r="S22">
        <v>29419.871520442444</v>
      </c>
      <c r="T22">
        <v>34394.676463154479</v>
      </c>
      <c r="U22">
        <v>37769.481393814633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sqref="A1:U22"/>
    </sheetView>
  </sheetViews>
  <sheetFormatPr defaultRowHeight="15" x14ac:dyDescent="0.25"/>
  <sheetData>
    <row r="1" spans="1:21" x14ac:dyDescent="0.3">
      <c r="A1" t="s">
        <v>25</v>
      </c>
      <c r="B1" t="s">
        <v>30</v>
      </c>
      <c r="C1" t="s">
        <v>27</v>
      </c>
      <c r="D1" t="s">
        <v>31</v>
      </c>
      <c r="E1" t="s">
        <v>46</v>
      </c>
      <c r="F1" t="s">
        <v>44</v>
      </c>
      <c r="G1" t="s">
        <v>47</v>
      </c>
      <c r="H1" t="s">
        <v>32</v>
      </c>
      <c r="I1" t="s">
        <v>33</v>
      </c>
      <c r="J1" t="s">
        <v>34</v>
      </c>
      <c r="K1" t="s">
        <v>35</v>
      </c>
      <c r="L1" t="s">
        <v>48</v>
      </c>
      <c r="M1" t="s">
        <v>49</v>
      </c>
      <c r="N1" t="s">
        <v>50</v>
      </c>
      <c r="O1" t="s">
        <v>36</v>
      </c>
      <c r="P1" t="s">
        <v>37</v>
      </c>
      <c r="Q1" t="s">
        <v>38</v>
      </c>
      <c r="R1" t="s">
        <v>39</v>
      </c>
      <c r="S1" t="s">
        <v>51</v>
      </c>
      <c r="T1" t="s">
        <v>52</v>
      </c>
      <c r="U1" t="s">
        <v>53</v>
      </c>
    </row>
    <row r="2" spans="1:21" x14ac:dyDescent="0.3">
      <c r="A2">
        <v>2018</v>
      </c>
      <c r="B2">
        <v>1152</v>
      </c>
      <c r="C2">
        <v>1152</v>
      </c>
      <c r="D2">
        <v>1152</v>
      </c>
      <c r="E2">
        <v>1032</v>
      </c>
      <c r="F2">
        <v>1032</v>
      </c>
      <c r="G2">
        <v>1032</v>
      </c>
      <c r="H2">
        <v>2026.3888644674091</v>
      </c>
      <c r="I2">
        <v>-874.38886446740912</v>
      </c>
      <c r="J2">
        <v>-874.38886446740912</v>
      </c>
      <c r="K2">
        <v>-874.38886446740912</v>
      </c>
      <c r="L2">
        <v>-994.38886446740912</v>
      </c>
      <c r="M2">
        <v>-994.38886446740912</v>
      </c>
      <c r="N2">
        <v>-994.38886446740912</v>
      </c>
      <c r="O2">
        <v>1</v>
      </c>
      <c r="P2">
        <v>-874.38886446740912</v>
      </c>
      <c r="Q2">
        <v>-874.38886446740912</v>
      </c>
      <c r="R2">
        <v>-874.38886446740912</v>
      </c>
      <c r="S2">
        <v>-994.38886446740912</v>
      </c>
      <c r="T2">
        <v>-994.38886446740912</v>
      </c>
      <c r="U2">
        <v>-994.38886446740912</v>
      </c>
    </row>
    <row r="3" spans="1:21" x14ac:dyDescent="0.3">
      <c r="A3">
        <v>2019</v>
      </c>
      <c r="B3">
        <v>1536</v>
      </c>
      <c r="C3">
        <v>1584</v>
      </c>
      <c r="D3">
        <v>2148</v>
      </c>
      <c r="E3">
        <v>1380</v>
      </c>
      <c r="F3">
        <v>1416</v>
      </c>
      <c r="G3">
        <v>1932</v>
      </c>
      <c r="H3">
        <v>2026.3888644674091</v>
      </c>
      <c r="I3">
        <v>-490.38886446740912</v>
      </c>
      <c r="J3">
        <v>-442.38886446740912</v>
      </c>
      <c r="K3">
        <v>121.61113553259088</v>
      </c>
      <c r="L3">
        <v>-646.38886446740912</v>
      </c>
      <c r="M3">
        <v>-610.38886446740912</v>
      </c>
      <c r="N3">
        <v>-94.388864467409121</v>
      </c>
      <c r="O3">
        <v>0.90909090909090906</v>
      </c>
      <c r="P3">
        <v>-445.80805860673553</v>
      </c>
      <c r="Q3">
        <v>-402.1716949703719</v>
      </c>
      <c r="R3">
        <v>110.55557775690079</v>
      </c>
      <c r="S3">
        <v>-587.62624042491734</v>
      </c>
      <c r="T3">
        <v>-554.89896769764459</v>
      </c>
      <c r="U3">
        <v>-85.808058606735557</v>
      </c>
    </row>
    <row r="4" spans="1:21" x14ac:dyDescent="0.3">
      <c r="A4">
        <v>2020</v>
      </c>
      <c r="B4">
        <v>2064</v>
      </c>
      <c r="C4">
        <v>2196</v>
      </c>
      <c r="D4">
        <v>4104</v>
      </c>
      <c r="E4">
        <v>1848</v>
      </c>
      <c r="F4">
        <v>1968</v>
      </c>
      <c r="G4">
        <v>3684</v>
      </c>
      <c r="H4">
        <v>2026.3888644674091</v>
      </c>
      <c r="I4">
        <v>37.611135532590879</v>
      </c>
      <c r="J4">
        <v>169.61113553259088</v>
      </c>
      <c r="K4">
        <v>2077.6111355325911</v>
      </c>
      <c r="L4">
        <v>-178.38886446740912</v>
      </c>
      <c r="M4">
        <v>-58.388864467409121</v>
      </c>
      <c r="N4">
        <v>1657.6111355325909</v>
      </c>
      <c r="O4">
        <v>0.82644628099173545</v>
      </c>
      <c r="P4">
        <v>31.083583084785847</v>
      </c>
      <c r="Q4">
        <v>140.17449217569492</v>
      </c>
      <c r="R4">
        <v>1717.0339963079264</v>
      </c>
      <c r="S4">
        <v>-147.428813609429</v>
      </c>
      <c r="T4">
        <v>-48.255259890420753</v>
      </c>
      <c r="U4">
        <v>1369.9265582913972</v>
      </c>
    </row>
    <row r="5" spans="1:21" x14ac:dyDescent="0.3">
      <c r="A5">
        <v>2021</v>
      </c>
      <c r="B5">
        <v>2796</v>
      </c>
      <c r="C5">
        <v>3084</v>
      </c>
      <c r="D5">
        <v>7932</v>
      </c>
      <c r="E5">
        <v>2508</v>
      </c>
      <c r="F5">
        <v>2772</v>
      </c>
      <c r="G5">
        <v>7128</v>
      </c>
      <c r="H5">
        <v>2026.3888644674091</v>
      </c>
      <c r="I5">
        <v>769.61113553259088</v>
      </c>
      <c r="J5">
        <v>1057.6111355325909</v>
      </c>
      <c r="K5">
        <v>5905.6111355325911</v>
      </c>
      <c r="L5">
        <v>481.61113553259088</v>
      </c>
      <c r="M5">
        <v>745.61113553259088</v>
      </c>
      <c r="N5">
        <v>5101.6111355325911</v>
      </c>
      <c r="O5">
        <v>0.75131480090157754</v>
      </c>
      <c r="P5">
        <v>578.22023706430548</v>
      </c>
      <c r="Q5">
        <v>794.5988997239599</v>
      </c>
      <c r="R5">
        <v>4436.9730544948079</v>
      </c>
      <c r="S5">
        <v>361.84157440465117</v>
      </c>
      <c r="T5">
        <v>560.18868184266762</v>
      </c>
      <c r="U5">
        <v>3832.9159545699395</v>
      </c>
    </row>
    <row r="6" spans="1:21" x14ac:dyDescent="0.3">
      <c r="A6">
        <v>2022</v>
      </c>
      <c r="B6">
        <v>3816</v>
      </c>
      <c r="C6">
        <v>4356</v>
      </c>
      <c r="D6">
        <v>15408</v>
      </c>
      <c r="E6">
        <v>3432</v>
      </c>
      <c r="F6">
        <v>3912</v>
      </c>
      <c r="G6">
        <v>13860</v>
      </c>
      <c r="H6">
        <v>2026.3888644674091</v>
      </c>
      <c r="I6">
        <v>1789.6111355325909</v>
      </c>
      <c r="J6">
        <v>2329.6111355325911</v>
      </c>
      <c r="K6">
        <v>13381.61113553259</v>
      </c>
      <c r="L6">
        <v>1405.6111355325909</v>
      </c>
      <c r="M6">
        <v>1885.6111355325909</v>
      </c>
      <c r="N6">
        <v>11833.61113553259</v>
      </c>
      <c r="O6">
        <v>0.68301345536507052</v>
      </c>
      <c r="P6">
        <v>1222.3284854399224</v>
      </c>
      <c r="Q6">
        <v>1591.1557513370606</v>
      </c>
      <c r="R6">
        <v>9139.8204600318186</v>
      </c>
      <c r="S6">
        <v>960.05131857973538</v>
      </c>
      <c r="T6">
        <v>1287.8977771549692</v>
      </c>
      <c r="U6">
        <v>8082.5156311266901</v>
      </c>
    </row>
    <row r="7" spans="1:21" x14ac:dyDescent="0.3">
      <c r="A7">
        <v>2023</v>
      </c>
      <c r="B7">
        <v>5220</v>
      </c>
      <c r="C7">
        <v>6168</v>
      </c>
      <c r="D7">
        <v>29676</v>
      </c>
      <c r="E7">
        <v>4692</v>
      </c>
      <c r="F7">
        <v>5544</v>
      </c>
      <c r="G7">
        <v>26700</v>
      </c>
      <c r="H7">
        <v>2026.3888644674091</v>
      </c>
      <c r="I7">
        <v>3193.6111355325911</v>
      </c>
      <c r="J7">
        <v>4141.6111355325911</v>
      </c>
      <c r="K7">
        <v>27649.611135532592</v>
      </c>
      <c r="L7">
        <v>2665.6111355325911</v>
      </c>
      <c r="M7">
        <v>3517.6111355325911</v>
      </c>
      <c r="N7">
        <v>24673.611135532592</v>
      </c>
      <c r="O7">
        <v>0.62092132305915493</v>
      </c>
      <c r="P7">
        <v>1982.9812516113466</v>
      </c>
      <c r="Q7">
        <v>2571.6146658714256</v>
      </c>
      <c r="R7">
        <v>17168.233128346041</v>
      </c>
      <c r="S7">
        <v>1655.1347930361128</v>
      </c>
      <c r="T7">
        <v>2184.1597602825127</v>
      </c>
      <c r="U7">
        <v>15320.371270921994</v>
      </c>
    </row>
    <row r="8" spans="1:21" x14ac:dyDescent="0.3">
      <c r="A8">
        <v>2024</v>
      </c>
      <c r="B8">
        <v>7128</v>
      </c>
      <c r="C8">
        <v>8724</v>
      </c>
      <c r="D8">
        <v>55920</v>
      </c>
      <c r="E8">
        <v>6408</v>
      </c>
      <c r="F8">
        <v>7848</v>
      </c>
      <c r="G8">
        <v>50328</v>
      </c>
      <c r="H8">
        <v>2026.3888644674091</v>
      </c>
      <c r="I8">
        <v>5101.6111355325911</v>
      </c>
      <c r="J8">
        <v>6697.6111355325911</v>
      </c>
      <c r="K8">
        <v>53893.611135532592</v>
      </c>
      <c r="L8">
        <v>4381.6111355325911</v>
      </c>
      <c r="M8">
        <v>5821.6111355325911</v>
      </c>
      <c r="N8">
        <v>48301.611135532592</v>
      </c>
      <c r="O8">
        <v>0.56447393005377722</v>
      </c>
      <c r="P8">
        <v>2879.7264872801948</v>
      </c>
      <c r="Q8">
        <v>3780.6268796460231</v>
      </c>
      <c r="R8">
        <v>30421.538482464093</v>
      </c>
      <c r="S8">
        <v>2473.3052576414752</v>
      </c>
      <c r="T8">
        <v>3286.1477169189143</v>
      </c>
      <c r="U8">
        <v>27265.000265603372</v>
      </c>
    </row>
    <row r="9" spans="1:21" x14ac:dyDescent="0.3">
      <c r="A9">
        <v>2025</v>
      </c>
      <c r="B9">
        <v>9756</v>
      </c>
      <c r="C9">
        <v>12324</v>
      </c>
      <c r="D9">
        <v>100476</v>
      </c>
      <c r="E9">
        <v>8772</v>
      </c>
      <c r="F9">
        <v>11088</v>
      </c>
      <c r="G9">
        <v>90420</v>
      </c>
      <c r="H9">
        <v>2026.3888644674091</v>
      </c>
      <c r="I9">
        <v>7729.6111355325911</v>
      </c>
      <c r="J9">
        <v>10297.61113553259</v>
      </c>
      <c r="K9">
        <v>98449.611135532585</v>
      </c>
      <c r="L9">
        <v>6745.6111355325911</v>
      </c>
      <c r="M9">
        <v>9061.6111355325902</v>
      </c>
      <c r="N9">
        <v>88393.611135532585</v>
      </c>
      <c r="O9">
        <v>0.51315811823070645</v>
      </c>
      <c r="P9">
        <v>3966.5127049650187</v>
      </c>
      <c r="Q9">
        <v>5284.3027525814723</v>
      </c>
      <c r="R9">
        <v>50520.217190854702</v>
      </c>
      <c r="S9">
        <v>3461.5651166260036</v>
      </c>
      <c r="T9">
        <v>4650.0393184483191</v>
      </c>
      <c r="U9">
        <v>45359.899153926723</v>
      </c>
    </row>
    <row r="10" spans="1:21" x14ac:dyDescent="0.3">
      <c r="A10">
        <v>2026</v>
      </c>
      <c r="B10">
        <v>13308</v>
      </c>
      <c r="C10">
        <v>17352</v>
      </c>
      <c r="D10">
        <v>165120</v>
      </c>
      <c r="E10">
        <v>11976</v>
      </c>
      <c r="F10">
        <v>15612</v>
      </c>
      <c r="G10">
        <v>148608</v>
      </c>
      <c r="H10">
        <v>2026.3888644674091</v>
      </c>
      <c r="I10">
        <v>11281.61113553259</v>
      </c>
      <c r="J10">
        <v>15325.61113553259</v>
      </c>
      <c r="K10">
        <v>163093.61113553258</v>
      </c>
      <c r="L10">
        <v>9949.6111355325902</v>
      </c>
      <c r="M10">
        <v>13585.61113553259</v>
      </c>
      <c r="N10">
        <v>146581.61113553258</v>
      </c>
      <c r="O10">
        <v>0.46650738020973315</v>
      </c>
      <c r="P10">
        <v>5262.9548553822615</v>
      </c>
      <c r="Q10">
        <v>7149.5107009504218</v>
      </c>
      <c r="R10">
        <v>76084.373259782267</v>
      </c>
      <c r="S10">
        <v>4641.5670249428968</v>
      </c>
      <c r="T10">
        <v>6337.7878593854866</v>
      </c>
      <c r="U10">
        <v>68381.403397759161</v>
      </c>
    </row>
    <row r="11" spans="1:21" x14ac:dyDescent="0.3">
      <c r="A11">
        <v>2027</v>
      </c>
      <c r="B11">
        <v>18108</v>
      </c>
      <c r="C11">
        <v>24336</v>
      </c>
      <c r="D11">
        <v>234204</v>
      </c>
      <c r="E11">
        <v>16296</v>
      </c>
      <c r="F11">
        <v>21900</v>
      </c>
      <c r="G11">
        <v>210780</v>
      </c>
      <c r="H11">
        <v>2026.3888644674091</v>
      </c>
      <c r="I11">
        <v>16081.61113553259</v>
      </c>
      <c r="J11">
        <v>22309.611135532592</v>
      </c>
      <c r="K11">
        <v>232177.61113553258</v>
      </c>
      <c r="L11">
        <v>14269.61113553259</v>
      </c>
      <c r="M11">
        <v>19873.611135532592</v>
      </c>
      <c r="N11">
        <v>208753.61113553258</v>
      </c>
      <c r="O11">
        <v>0.42409761837248466</v>
      </c>
      <c r="P11">
        <v>6820.1729821718</v>
      </c>
      <c r="Q11">
        <v>9461.4529493956361</v>
      </c>
      <c r="R11">
        <v>98465.971921992241</v>
      </c>
      <c r="S11">
        <v>6051.7080976808584</v>
      </c>
      <c r="T11">
        <v>8428.3511510402623</v>
      </c>
      <c r="U11">
        <v>88531.909309235169</v>
      </c>
    </row>
    <row r="12" spans="1:21" x14ac:dyDescent="0.3">
      <c r="A12">
        <v>2028</v>
      </c>
      <c r="B12">
        <v>24528</v>
      </c>
      <c r="C12">
        <v>33864</v>
      </c>
      <c r="D12">
        <v>275676</v>
      </c>
      <c r="E12">
        <v>22068</v>
      </c>
      <c r="F12">
        <v>30468</v>
      </c>
      <c r="G12">
        <v>248100</v>
      </c>
      <c r="H12">
        <v>2026.3888644674091</v>
      </c>
      <c r="I12">
        <v>22501.611135532592</v>
      </c>
      <c r="J12">
        <v>31837.611135532592</v>
      </c>
      <c r="K12">
        <v>273649.61113553261</v>
      </c>
      <c r="L12">
        <v>20041.611135532592</v>
      </c>
      <c r="M12">
        <v>28441.611135532592</v>
      </c>
      <c r="N12">
        <v>246073.61113553258</v>
      </c>
      <c r="O12">
        <v>0.38554328942953148</v>
      </c>
      <c r="P12">
        <v>8675.3451746574101</v>
      </c>
      <c r="Q12">
        <v>12274.777324771516</v>
      </c>
      <c r="R12">
        <v>105503.77122830538</v>
      </c>
      <c r="S12">
        <v>7726.9086826607627</v>
      </c>
      <c r="T12">
        <v>10965.472313868828</v>
      </c>
      <c r="U12">
        <v>94872.029478996614</v>
      </c>
    </row>
    <row r="13" spans="1:21" x14ac:dyDescent="0.3">
      <c r="A13">
        <v>2029</v>
      </c>
      <c r="B13">
        <v>33012</v>
      </c>
      <c r="C13">
        <v>46644</v>
      </c>
      <c r="D13">
        <v>284556</v>
      </c>
      <c r="E13">
        <v>29700</v>
      </c>
      <c r="F13">
        <v>41976</v>
      </c>
      <c r="G13">
        <v>256092</v>
      </c>
      <c r="H13">
        <v>2026.3888644674091</v>
      </c>
      <c r="I13">
        <v>30985.611135532592</v>
      </c>
      <c r="J13">
        <v>44617.611135532592</v>
      </c>
      <c r="K13">
        <v>282529.61113553261</v>
      </c>
      <c r="L13">
        <v>27673.611135532592</v>
      </c>
      <c r="M13">
        <v>39949.611135532592</v>
      </c>
      <c r="N13">
        <v>254065.61113553258</v>
      </c>
      <c r="O13">
        <v>0.3504938994813922</v>
      </c>
      <c r="P13">
        <v>10860.267674706867</v>
      </c>
      <c r="Q13">
        <v>15638.200512437206</v>
      </c>
      <c r="R13">
        <v>99024.905125854188</v>
      </c>
      <c r="S13">
        <v>9699.431879624497</v>
      </c>
      <c r="T13">
        <v>14002.094989658066</v>
      </c>
      <c r="U13">
        <v>89048.446771015835</v>
      </c>
    </row>
    <row r="14" spans="1:21" x14ac:dyDescent="0.3">
      <c r="A14">
        <v>2030</v>
      </c>
      <c r="B14">
        <v>44064</v>
      </c>
      <c r="C14">
        <v>63372</v>
      </c>
      <c r="D14">
        <v>284964</v>
      </c>
      <c r="E14">
        <v>39648</v>
      </c>
      <c r="F14">
        <v>57024</v>
      </c>
      <c r="G14">
        <v>256464</v>
      </c>
      <c r="H14">
        <v>2026.3888644674091</v>
      </c>
      <c r="I14">
        <v>42037.611135532592</v>
      </c>
      <c r="J14">
        <v>61345.611135532592</v>
      </c>
      <c r="K14">
        <v>282937.61113553261</v>
      </c>
      <c r="L14">
        <v>37621.611135532592</v>
      </c>
      <c r="M14">
        <v>54997.611135532592</v>
      </c>
      <c r="N14">
        <v>254437.61113553258</v>
      </c>
      <c r="O14">
        <v>0.31863081771035656</v>
      </c>
      <c r="P14">
        <v>13394.47841070474</v>
      </c>
      <c r="Q14">
        <v>19546.602239056305</v>
      </c>
      <c r="R14">
        <v>90152.642397129646</v>
      </c>
      <c r="S14">
        <v>11987.404719695805</v>
      </c>
      <c r="T14">
        <v>17523.933808230962</v>
      </c>
      <c r="U14">
        <v>81071.664092384468</v>
      </c>
    </row>
    <row r="15" spans="1:21" x14ac:dyDescent="0.3">
      <c r="A15">
        <v>2031</v>
      </c>
      <c r="B15">
        <v>58188</v>
      </c>
      <c r="C15">
        <v>84504</v>
      </c>
      <c r="D15">
        <v>285036</v>
      </c>
      <c r="E15">
        <v>52368</v>
      </c>
      <c r="F15">
        <v>76044</v>
      </c>
      <c r="G15">
        <v>256524</v>
      </c>
      <c r="H15">
        <v>2026.3888644674091</v>
      </c>
      <c r="I15">
        <v>56161.611135532592</v>
      </c>
      <c r="J15">
        <v>82477.611135532585</v>
      </c>
      <c r="K15">
        <v>283009.61113553261</v>
      </c>
      <c r="L15">
        <v>50341.611135532592</v>
      </c>
      <c r="M15">
        <v>74017.611135532585</v>
      </c>
      <c r="N15">
        <v>254497.61113553258</v>
      </c>
      <c r="O15">
        <v>0.28966437973668779</v>
      </c>
      <c r="P15">
        <v>16268.018254587107</v>
      </c>
      <c r="Q15">
        <v>23890.826071737782</v>
      </c>
      <c r="R15">
        <v>81977.803469095263</v>
      </c>
      <c r="S15">
        <v>14582.171564519584</v>
      </c>
      <c r="T15">
        <v>21440.2654191654</v>
      </c>
      <c r="U15">
        <v>73718.892674042814</v>
      </c>
    </row>
    <row r="16" spans="1:21" x14ac:dyDescent="0.3">
      <c r="A16">
        <v>2032</v>
      </c>
      <c r="B16">
        <v>75732</v>
      </c>
      <c r="C16">
        <v>109992</v>
      </c>
      <c r="D16">
        <v>285072</v>
      </c>
      <c r="E16">
        <v>68148</v>
      </c>
      <c r="F16">
        <v>98988</v>
      </c>
      <c r="G16">
        <v>256560</v>
      </c>
      <c r="H16">
        <v>2026.3888644674091</v>
      </c>
      <c r="I16">
        <v>73705.611135532585</v>
      </c>
      <c r="J16">
        <v>107965.61113553258</v>
      </c>
      <c r="K16">
        <v>283045.61113553261</v>
      </c>
      <c r="L16">
        <v>66121.611135532585</v>
      </c>
      <c r="M16">
        <v>96961.611135532585</v>
      </c>
      <c r="N16">
        <v>254533.61113553258</v>
      </c>
      <c r="O16">
        <v>0.26333125430607973</v>
      </c>
      <c r="P16">
        <v>19408.991029715955</v>
      </c>
      <c r="Q16">
        <v>28430.719802242245</v>
      </c>
      <c r="R16">
        <v>74534.755806150686</v>
      </c>
      <c r="S16">
        <v>17411.886797058643</v>
      </c>
      <c r="T16">
        <v>25533.022679858143</v>
      </c>
      <c r="U16">
        <v>67026.655083375736</v>
      </c>
    </row>
    <row r="17" spans="1:21" x14ac:dyDescent="0.3">
      <c r="A17">
        <v>2033</v>
      </c>
      <c r="B17">
        <v>96816</v>
      </c>
      <c r="C17">
        <v>138960</v>
      </c>
      <c r="D17">
        <v>285096</v>
      </c>
      <c r="E17">
        <v>87132</v>
      </c>
      <c r="F17">
        <v>125064</v>
      </c>
      <c r="G17">
        <v>256584</v>
      </c>
      <c r="H17">
        <v>2026.3888644674091</v>
      </c>
      <c r="I17">
        <v>94789.611135532585</v>
      </c>
      <c r="J17">
        <v>136933.61113553258</v>
      </c>
      <c r="K17">
        <v>283069.61113553261</v>
      </c>
      <c r="L17">
        <v>85105.611135532585</v>
      </c>
      <c r="M17">
        <v>123037.61113553258</v>
      </c>
      <c r="N17">
        <v>254557.61113553258</v>
      </c>
      <c r="O17">
        <v>0.23939204936916339</v>
      </c>
      <c r="P17">
        <v>22691.879268641216</v>
      </c>
      <c r="Q17">
        <v>32780.817797255237</v>
      </c>
      <c r="R17">
        <v>67764.61432386731</v>
      </c>
      <c r="S17">
        <v>20373.606662550239</v>
      </c>
      <c r="T17">
        <v>29454.225879221343</v>
      </c>
      <c r="U17">
        <v>60939.068212253711</v>
      </c>
    </row>
    <row r="18" spans="1:21" x14ac:dyDescent="0.3">
      <c r="A18">
        <v>2034</v>
      </c>
      <c r="B18">
        <v>121044</v>
      </c>
      <c r="C18">
        <v>169512</v>
      </c>
      <c r="D18">
        <v>285108</v>
      </c>
      <c r="E18">
        <v>108936</v>
      </c>
      <c r="F18">
        <v>152556</v>
      </c>
      <c r="G18">
        <v>256596</v>
      </c>
      <c r="H18">
        <v>2026.3888644674091</v>
      </c>
      <c r="I18">
        <v>119017.61113553258</v>
      </c>
      <c r="J18">
        <v>167485.61113553258</v>
      </c>
      <c r="K18">
        <v>283081.61113553261</v>
      </c>
      <c r="L18">
        <v>106909.61113553258</v>
      </c>
      <c r="M18">
        <v>150529.61113553258</v>
      </c>
      <c r="N18">
        <v>254569.61113553258</v>
      </c>
      <c r="O18">
        <v>0.21762913579014853</v>
      </c>
      <c r="P18">
        <v>25901.699855233914</v>
      </c>
      <c r="Q18">
        <v>36449.748808710836</v>
      </c>
      <c r="R18">
        <v>61606.806389508849</v>
      </c>
      <c r="S18">
        <v>23266.646279086795</v>
      </c>
      <c r="T18">
        <v>32759.629182253077</v>
      </c>
      <c r="U18">
        <v>55401.764469860129</v>
      </c>
    </row>
    <row r="19" spans="1:21" x14ac:dyDescent="0.3">
      <c r="A19">
        <v>2035</v>
      </c>
      <c r="B19">
        <v>147444</v>
      </c>
      <c r="C19">
        <v>198984</v>
      </c>
      <c r="D19">
        <v>285108</v>
      </c>
      <c r="E19">
        <v>132696</v>
      </c>
      <c r="F19">
        <v>179076</v>
      </c>
      <c r="G19">
        <v>256596</v>
      </c>
      <c r="H19">
        <v>2026.3888644674091</v>
      </c>
      <c r="I19">
        <v>145417.61113553258</v>
      </c>
      <c r="J19">
        <v>196957.61113553258</v>
      </c>
      <c r="K19">
        <v>283081.61113553261</v>
      </c>
      <c r="L19">
        <v>130669.61113553258</v>
      </c>
      <c r="M19">
        <v>177049.61113553258</v>
      </c>
      <c r="N19">
        <v>254569.61113553258</v>
      </c>
      <c r="O19">
        <v>0.19784466890013502</v>
      </c>
      <c r="P19">
        <v>28770.099127358033</v>
      </c>
      <c r="Q19">
        <v>38967.013362470992</v>
      </c>
      <c r="R19">
        <v>56006.187626826228</v>
      </c>
      <c r="S19">
        <v>25852.285950418842</v>
      </c>
      <c r="T19">
        <v>35028.3216940071</v>
      </c>
      <c r="U19">
        <v>50365.240427145567</v>
      </c>
    </row>
    <row r="20" spans="1:21" x14ac:dyDescent="0.3">
      <c r="A20">
        <v>2036</v>
      </c>
      <c r="B20">
        <v>174420</v>
      </c>
      <c r="C20">
        <v>224760</v>
      </c>
      <c r="D20">
        <v>285120</v>
      </c>
      <c r="E20">
        <v>156972</v>
      </c>
      <c r="F20">
        <v>202284</v>
      </c>
      <c r="G20">
        <v>256608</v>
      </c>
      <c r="H20">
        <v>2026.3888644674091</v>
      </c>
      <c r="I20">
        <v>172393.61113553258</v>
      </c>
      <c r="J20">
        <v>222733.61113553258</v>
      </c>
      <c r="K20">
        <v>283093.61113553261</v>
      </c>
      <c r="L20">
        <v>154945.61113553258</v>
      </c>
      <c r="M20">
        <v>200257.61113553258</v>
      </c>
      <c r="N20">
        <v>254581.61113553258</v>
      </c>
      <c r="O20">
        <v>0.17985878990921364</v>
      </c>
      <c r="P20">
        <v>31006.506286916429</v>
      </c>
      <c r="Q20">
        <v>40060.597770946246</v>
      </c>
      <c r="R20">
        <v>50916.874329866383</v>
      </c>
      <c r="S20">
        <v>27868.330120580467</v>
      </c>
      <c r="T20">
        <v>36018.091608946757</v>
      </c>
      <c r="U20">
        <v>45788.74051197488</v>
      </c>
    </row>
    <row r="21" spans="1:21" x14ac:dyDescent="0.3">
      <c r="A21">
        <v>2037</v>
      </c>
      <c r="B21">
        <v>200088</v>
      </c>
      <c r="C21">
        <v>245172</v>
      </c>
      <c r="D21">
        <v>285120</v>
      </c>
      <c r="E21">
        <v>180072</v>
      </c>
      <c r="F21">
        <v>220644</v>
      </c>
      <c r="G21">
        <v>256608</v>
      </c>
      <c r="H21">
        <v>2026.3888644674091</v>
      </c>
      <c r="I21">
        <v>198061.61113553258</v>
      </c>
      <c r="J21">
        <v>243145.61113553258</v>
      </c>
      <c r="K21">
        <v>283093.61113553261</v>
      </c>
      <c r="L21">
        <v>178045.61113553258</v>
      </c>
      <c r="M21">
        <v>218617.61113553258</v>
      </c>
      <c r="N21">
        <v>254581.61113553258</v>
      </c>
      <c r="O21">
        <v>0.16350799082655781</v>
      </c>
      <c r="P21">
        <v>32384.656096641924</v>
      </c>
      <c r="Q21">
        <v>39756.250355066455</v>
      </c>
      <c r="R21">
        <v>46288.067572605789</v>
      </c>
      <c r="S21">
        <v>29111.880152257541</v>
      </c>
      <c r="T21">
        <v>35745.726356072642</v>
      </c>
      <c r="U21">
        <v>41626.127738158968</v>
      </c>
    </row>
    <row r="22" spans="1:21" x14ac:dyDescent="0.3">
      <c r="A22">
        <v>2038</v>
      </c>
      <c r="B22">
        <v>222708</v>
      </c>
      <c r="C22">
        <v>259896</v>
      </c>
      <c r="D22">
        <v>285120</v>
      </c>
      <c r="E22">
        <v>200436</v>
      </c>
      <c r="F22">
        <v>233904</v>
      </c>
      <c r="G22">
        <v>256608</v>
      </c>
      <c r="H22">
        <v>2026.3888644674091</v>
      </c>
      <c r="I22">
        <v>220681.61113553258</v>
      </c>
      <c r="J22">
        <v>257869.61113553258</v>
      </c>
      <c r="K22">
        <v>283093.61113553261</v>
      </c>
      <c r="L22">
        <v>198409.61113553258</v>
      </c>
      <c r="M22">
        <v>231877.61113553258</v>
      </c>
      <c r="N22">
        <v>254581.61113553258</v>
      </c>
      <c r="O22">
        <v>0.14864362802414349</v>
      </c>
      <c r="P22">
        <v>32802.915317398787</v>
      </c>
      <c r="Q22">
        <v>38330.674556360638</v>
      </c>
      <c r="R22">
        <v>42080.061429641639</v>
      </c>
      <c r="S22">
        <v>29492.324434045066</v>
      </c>
      <c r="T22">
        <v>34467.129376757097</v>
      </c>
      <c r="U22">
        <v>37841.93430741725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6"/>
  <sheetViews>
    <sheetView workbookViewId="0">
      <selection sqref="A1:U22"/>
    </sheetView>
  </sheetViews>
  <sheetFormatPr defaultRowHeight="15" x14ac:dyDescent="0.25"/>
  <cols>
    <col min="19" max="19" width="16.85546875" customWidth="1"/>
  </cols>
  <sheetData>
    <row r="1" spans="1:21" ht="14.45" x14ac:dyDescent="0.3">
      <c r="A1" t="s">
        <v>25</v>
      </c>
      <c r="B1" t="s">
        <v>30</v>
      </c>
      <c r="C1" t="s">
        <v>27</v>
      </c>
      <c r="D1" t="s">
        <v>31</v>
      </c>
      <c r="E1" t="s">
        <v>46</v>
      </c>
      <c r="F1" t="s">
        <v>44</v>
      </c>
      <c r="G1" t="s">
        <v>47</v>
      </c>
      <c r="H1" t="s">
        <v>32</v>
      </c>
      <c r="I1" t="s">
        <v>33</v>
      </c>
      <c r="J1" t="s">
        <v>34</v>
      </c>
      <c r="K1" t="s">
        <v>35</v>
      </c>
      <c r="L1" t="s">
        <v>48</v>
      </c>
      <c r="M1" t="s">
        <v>49</v>
      </c>
      <c r="N1" t="s">
        <v>50</v>
      </c>
      <c r="O1" t="s">
        <v>36</v>
      </c>
      <c r="P1" t="s">
        <v>37</v>
      </c>
      <c r="Q1" t="s">
        <v>38</v>
      </c>
      <c r="R1" t="s">
        <v>39</v>
      </c>
      <c r="S1" t="s">
        <v>51</v>
      </c>
      <c r="T1" t="s">
        <v>52</v>
      </c>
      <c r="U1" t="s">
        <v>53</v>
      </c>
    </row>
    <row r="2" spans="1:21" ht="14.45" x14ac:dyDescent="0.3">
      <c r="A2">
        <v>2018</v>
      </c>
      <c r="B2">
        <v>1152</v>
      </c>
      <c r="C2">
        <v>1152</v>
      </c>
      <c r="D2">
        <v>1152</v>
      </c>
      <c r="E2">
        <v>1032</v>
      </c>
      <c r="F2">
        <v>1032</v>
      </c>
      <c r="G2">
        <v>1032</v>
      </c>
      <c r="H2">
        <v>2438.1283124115794</v>
      </c>
      <c r="I2">
        <v>-1286.1283124115794</v>
      </c>
      <c r="J2">
        <v>-1286.1283124115794</v>
      </c>
      <c r="K2">
        <v>-1286.1283124115794</v>
      </c>
      <c r="L2">
        <v>-1406.1283124115794</v>
      </c>
      <c r="M2">
        <v>-1406.1283124115794</v>
      </c>
      <c r="N2">
        <v>-1406.1283124115794</v>
      </c>
      <c r="O2">
        <v>1</v>
      </c>
      <c r="P2">
        <v>-1286.1283124115794</v>
      </c>
      <c r="Q2">
        <v>-1286.1283124115794</v>
      </c>
      <c r="R2">
        <v>-1286.1283124115794</v>
      </c>
      <c r="S2">
        <v>-1406.1283124115794</v>
      </c>
      <c r="T2">
        <v>-1406.1283124115794</v>
      </c>
      <c r="U2">
        <v>-1406.1283124115794</v>
      </c>
    </row>
    <row r="3" spans="1:21" ht="14.45" x14ac:dyDescent="0.3">
      <c r="A3">
        <v>2019</v>
      </c>
      <c r="B3">
        <v>1536</v>
      </c>
      <c r="C3">
        <v>1584</v>
      </c>
      <c r="D3">
        <v>2148</v>
      </c>
      <c r="E3">
        <v>1380</v>
      </c>
      <c r="F3">
        <v>1416</v>
      </c>
      <c r="G3">
        <v>1932</v>
      </c>
      <c r="H3">
        <v>2438.1283124115794</v>
      </c>
      <c r="I3">
        <v>-902.12831241157937</v>
      </c>
      <c r="J3">
        <v>-854.12831241157937</v>
      </c>
      <c r="K3">
        <v>-290.12831241157937</v>
      </c>
      <c r="L3">
        <v>-1058.1283124115794</v>
      </c>
      <c r="M3">
        <v>-1022.1283124115794</v>
      </c>
      <c r="N3">
        <v>-506.12831241157937</v>
      </c>
      <c r="O3">
        <v>0.90909090909090906</v>
      </c>
      <c r="P3">
        <v>-820.11664764689033</v>
      </c>
      <c r="Q3">
        <v>-776.4802840105267</v>
      </c>
      <c r="R3">
        <v>-263.75301128325395</v>
      </c>
      <c r="S3">
        <v>-961.93482946507208</v>
      </c>
      <c r="T3">
        <v>-929.20755673779945</v>
      </c>
      <c r="U3">
        <v>-460.11664764689033</v>
      </c>
    </row>
    <row r="4" spans="1:21" ht="14.45" x14ac:dyDescent="0.3">
      <c r="A4">
        <v>2020</v>
      </c>
      <c r="B4">
        <v>2064</v>
      </c>
      <c r="C4">
        <v>2196</v>
      </c>
      <c r="D4">
        <v>4104</v>
      </c>
      <c r="E4">
        <v>1848</v>
      </c>
      <c r="F4">
        <v>1968</v>
      </c>
      <c r="G4">
        <v>3684</v>
      </c>
      <c r="H4">
        <v>2438.1283124115794</v>
      </c>
      <c r="I4">
        <v>-374.12831241157937</v>
      </c>
      <c r="J4">
        <v>-242.12831241157937</v>
      </c>
      <c r="K4">
        <v>1665.8716875884206</v>
      </c>
      <c r="L4">
        <v>-590.12831241157937</v>
      </c>
      <c r="M4">
        <v>-470.12831241157937</v>
      </c>
      <c r="N4">
        <v>1245.8716875884206</v>
      </c>
      <c r="O4">
        <v>0.82644628099173545</v>
      </c>
      <c r="P4">
        <v>-309.1969524062639</v>
      </c>
      <c r="Q4">
        <v>-200.10604331535484</v>
      </c>
      <c r="R4">
        <v>1376.7534608168764</v>
      </c>
      <c r="S4">
        <v>-487.70934910047879</v>
      </c>
      <c r="T4">
        <v>-388.53579538147051</v>
      </c>
      <c r="U4">
        <v>1029.6460228003475</v>
      </c>
    </row>
    <row r="5" spans="1:21" ht="14.45" x14ac:dyDescent="0.3">
      <c r="A5">
        <v>2021</v>
      </c>
      <c r="B5">
        <v>2796</v>
      </c>
      <c r="C5">
        <v>3084</v>
      </c>
      <c r="D5">
        <v>7932</v>
      </c>
      <c r="E5">
        <v>2508</v>
      </c>
      <c r="F5">
        <v>2772</v>
      </c>
      <c r="G5">
        <v>7128</v>
      </c>
      <c r="H5">
        <v>2438.1283124115794</v>
      </c>
      <c r="I5">
        <v>357.87168758842063</v>
      </c>
      <c r="J5">
        <v>645.87168758842063</v>
      </c>
      <c r="K5">
        <v>5493.8716875884202</v>
      </c>
      <c r="L5">
        <v>69.871687588420627</v>
      </c>
      <c r="M5">
        <v>333.87168758842063</v>
      </c>
      <c r="N5">
        <v>4689.8716875884202</v>
      </c>
      <c r="O5">
        <v>0.75131480090157754</v>
      </c>
      <c r="P5">
        <v>268.87429570880579</v>
      </c>
      <c r="Q5">
        <v>485.25295836846016</v>
      </c>
      <c r="R5">
        <v>4127.6271131393078</v>
      </c>
      <c r="S5">
        <v>52.495633049151472</v>
      </c>
      <c r="T5">
        <v>250.84274048716793</v>
      </c>
      <c r="U5">
        <v>3523.5700132144393</v>
      </c>
    </row>
    <row r="6" spans="1:21" ht="14.45" x14ac:dyDescent="0.3">
      <c r="A6">
        <v>2022</v>
      </c>
      <c r="B6">
        <v>3816</v>
      </c>
      <c r="C6">
        <v>4356</v>
      </c>
      <c r="D6">
        <v>15408</v>
      </c>
      <c r="E6">
        <v>3432</v>
      </c>
      <c r="F6">
        <v>3912</v>
      </c>
      <c r="G6">
        <v>13860</v>
      </c>
      <c r="H6">
        <v>2438.1283124115794</v>
      </c>
      <c r="I6">
        <v>1377.8716875884206</v>
      </c>
      <c r="J6">
        <v>1917.8716875884206</v>
      </c>
      <c r="K6">
        <v>12969.87168758842</v>
      </c>
      <c r="L6">
        <v>993.87168758842063</v>
      </c>
      <c r="M6">
        <v>1473.8716875884206</v>
      </c>
      <c r="N6">
        <v>11421.87168758842</v>
      </c>
      <c r="O6">
        <v>0.68301345536507052</v>
      </c>
      <c r="P6">
        <v>941.10490238946818</v>
      </c>
      <c r="Q6">
        <v>1309.9321682866062</v>
      </c>
      <c r="R6">
        <v>8858.5968769813644</v>
      </c>
      <c r="S6">
        <v>678.82773552928109</v>
      </c>
      <c r="T6">
        <v>1006.6741941045149</v>
      </c>
      <c r="U6">
        <v>7801.2920480762359</v>
      </c>
    </row>
    <row r="7" spans="1:21" ht="14.45" x14ac:dyDescent="0.3">
      <c r="A7">
        <v>2023</v>
      </c>
      <c r="B7">
        <v>5220</v>
      </c>
      <c r="C7">
        <v>6168</v>
      </c>
      <c r="D7">
        <v>29676</v>
      </c>
      <c r="E7">
        <v>4692</v>
      </c>
      <c r="F7">
        <v>5544</v>
      </c>
      <c r="G7">
        <v>26700</v>
      </c>
      <c r="H7">
        <v>2438.1283124115794</v>
      </c>
      <c r="I7">
        <v>2781.8716875884206</v>
      </c>
      <c r="J7">
        <v>3729.8716875884206</v>
      </c>
      <c r="K7">
        <v>27237.87168758842</v>
      </c>
      <c r="L7">
        <v>2253.8716875884206</v>
      </c>
      <c r="M7">
        <v>3105.8716875884206</v>
      </c>
      <c r="N7">
        <v>24261.87168758842</v>
      </c>
      <c r="O7">
        <v>0.62092132305915493</v>
      </c>
      <c r="P7">
        <v>1727.3234488382063</v>
      </c>
      <c r="Q7">
        <v>2315.9568630982849</v>
      </c>
      <c r="R7">
        <v>16912.5753255729</v>
      </c>
      <c r="S7">
        <v>1399.4769902629723</v>
      </c>
      <c r="T7">
        <v>1928.5019575093725</v>
      </c>
      <c r="U7">
        <v>15064.713468148853</v>
      </c>
    </row>
    <row r="8" spans="1:21" ht="14.45" x14ac:dyDescent="0.3">
      <c r="A8">
        <v>2024</v>
      </c>
      <c r="B8">
        <v>7128</v>
      </c>
      <c r="C8">
        <v>8724</v>
      </c>
      <c r="D8">
        <v>55920</v>
      </c>
      <c r="E8">
        <v>6408</v>
      </c>
      <c r="F8">
        <v>7848</v>
      </c>
      <c r="G8">
        <v>50328</v>
      </c>
      <c r="H8">
        <v>2438.1283124115794</v>
      </c>
      <c r="I8">
        <v>4689.8716875884202</v>
      </c>
      <c r="J8">
        <v>6285.8716875884202</v>
      </c>
      <c r="K8">
        <v>53481.87168758842</v>
      </c>
      <c r="L8">
        <v>3969.8716875884206</v>
      </c>
      <c r="M8">
        <v>5409.8716875884202</v>
      </c>
      <c r="N8">
        <v>47889.87168758842</v>
      </c>
      <c r="O8">
        <v>0.56447393005377722</v>
      </c>
      <c r="P8">
        <v>2647.3103029409758</v>
      </c>
      <c r="Q8">
        <v>3548.2106953068046</v>
      </c>
      <c r="R8">
        <v>30189.122298124876</v>
      </c>
      <c r="S8">
        <v>2240.8890733022567</v>
      </c>
      <c r="T8">
        <v>3053.7315325796958</v>
      </c>
      <c r="U8">
        <v>27032.584081264151</v>
      </c>
    </row>
    <row r="9" spans="1:21" ht="14.45" x14ac:dyDescent="0.3">
      <c r="A9">
        <v>2025</v>
      </c>
      <c r="B9">
        <v>9756</v>
      </c>
      <c r="C9">
        <v>12324</v>
      </c>
      <c r="D9">
        <v>100476</v>
      </c>
      <c r="E9">
        <v>8772</v>
      </c>
      <c r="F9">
        <v>11088</v>
      </c>
      <c r="G9">
        <v>90420</v>
      </c>
      <c r="H9">
        <v>2438.1283124115794</v>
      </c>
      <c r="I9">
        <v>7317.8716875884202</v>
      </c>
      <c r="J9">
        <v>9885.8716875884202</v>
      </c>
      <c r="K9">
        <v>98037.871687588427</v>
      </c>
      <c r="L9">
        <v>6333.8716875884202</v>
      </c>
      <c r="M9">
        <v>8649.8716875884202</v>
      </c>
      <c r="N9">
        <v>87981.871687588427</v>
      </c>
      <c r="O9">
        <v>0.51315811823070645</v>
      </c>
      <c r="P9">
        <v>3755.225264656638</v>
      </c>
      <c r="Q9">
        <v>5073.0153122730917</v>
      </c>
      <c r="R9">
        <v>50308.929750546333</v>
      </c>
      <c r="S9">
        <v>3250.2776763176225</v>
      </c>
      <c r="T9">
        <v>4438.7518781399385</v>
      </c>
      <c r="U9">
        <v>45148.611713618346</v>
      </c>
    </row>
    <row r="10" spans="1:21" ht="14.45" x14ac:dyDescent="0.3">
      <c r="A10">
        <v>2026</v>
      </c>
      <c r="B10">
        <v>13308</v>
      </c>
      <c r="C10">
        <v>17352</v>
      </c>
      <c r="D10">
        <v>165120</v>
      </c>
      <c r="E10">
        <v>11976</v>
      </c>
      <c r="F10">
        <v>15612</v>
      </c>
      <c r="G10">
        <v>148608</v>
      </c>
      <c r="H10">
        <v>2438.1283124115794</v>
      </c>
      <c r="I10">
        <v>10869.87168758842</v>
      </c>
      <c r="J10">
        <v>14913.87168758842</v>
      </c>
      <c r="K10">
        <v>162681.87168758843</v>
      </c>
      <c r="L10">
        <v>9537.8716875884202</v>
      </c>
      <c r="M10">
        <v>13173.87168758842</v>
      </c>
      <c r="N10">
        <v>146169.87168758843</v>
      </c>
      <c r="O10">
        <v>0.46650738020973315</v>
      </c>
      <c r="P10">
        <v>5070.8753641928251</v>
      </c>
      <c r="Q10">
        <v>6957.4312097609854</v>
      </c>
      <c r="R10">
        <v>75892.293768592834</v>
      </c>
      <c r="S10">
        <v>4449.4875337534604</v>
      </c>
      <c r="T10">
        <v>6145.7083681960503</v>
      </c>
      <c r="U10">
        <v>68189.323906569727</v>
      </c>
    </row>
    <row r="11" spans="1:21" ht="14.45" x14ac:dyDescent="0.3">
      <c r="A11">
        <v>2027</v>
      </c>
      <c r="B11">
        <v>18108</v>
      </c>
      <c r="C11">
        <v>24336</v>
      </c>
      <c r="D11">
        <v>234204</v>
      </c>
      <c r="E11">
        <v>16296</v>
      </c>
      <c r="F11">
        <v>21900</v>
      </c>
      <c r="G11">
        <v>210780</v>
      </c>
      <c r="H11">
        <v>2438.1283124115794</v>
      </c>
      <c r="I11">
        <v>15669.87168758842</v>
      </c>
      <c r="J11">
        <v>21897.87168758842</v>
      </c>
      <c r="K11">
        <v>231765.87168758843</v>
      </c>
      <c r="L11">
        <v>13857.87168758842</v>
      </c>
      <c r="M11">
        <v>19461.87168758842</v>
      </c>
      <c r="N11">
        <v>208341.87168758843</v>
      </c>
      <c r="O11">
        <v>0.42409761837248466</v>
      </c>
      <c r="P11">
        <v>6645.555262908676</v>
      </c>
      <c r="Q11">
        <v>9286.8352301325103</v>
      </c>
      <c r="R11">
        <v>98291.354202729126</v>
      </c>
      <c r="S11">
        <v>5877.0903784177335</v>
      </c>
      <c r="T11">
        <v>8253.7334317771383</v>
      </c>
      <c r="U11">
        <v>88357.291589972039</v>
      </c>
    </row>
    <row r="12" spans="1:21" ht="14.45" x14ac:dyDescent="0.3">
      <c r="A12">
        <v>2028</v>
      </c>
      <c r="B12">
        <v>24528</v>
      </c>
      <c r="C12">
        <v>33864</v>
      </c>
      <c r="D12">
        <v>275676</v>
      </c>
      <c r="E12">
        <v>22068</v>
      </c>
      <c r="F12">
        <v>30468</v>
      </c>
      <c r="G12">
        <v>248100</v>
      </c>
      <c r="H12">
        <v>2438.1283124115794</v>
      </c>
      <c r="I12">
        <v>22089.87168758842</v>
      </c>
      <c r="J12">
        <v>31425.87168758842</v>
      </c>
      <c r="K12">
        <v>273237.8716875884</v>
      </c>
      <c r="L12">
        <v>19629.87168758842</v>
      </c>
      <c r="M12">
        <v>28029.87168758842</v>
      </c>
      <c r="N12">
        <v>245661.87168758843</v>
      </c>
      <c r="O12">
        <v>0.38554328942953148</v>
      </c>
      <c r="P12">
        <v>8516.6017935091149</v>
      </c>
      <c r="Q12">
        <v>12116.033943623221</v>
      </c>
      <c r="R12">
        <v>105345.02784715708</v>
      </c>
      <c r="S12">
        <v>7568.1653015124675</v>
      </c>
      <c r="T12">
        <v>10806.728932720533</v>
      </c>
      <c r="U12">
        <v>94713.286097848322</v>
      </c>
    </row>
    <row r="13" spans="1:21" ht="14.45" x14ac:dyDescent="0.3">
      <c r="A13">
        <v>2029</v>
      </c>
      <c r="B13">
        <v>33012</v>
      </c>
      <c r="C13">
        <v>46644</v>
      </c>
      <c r="D13">
        <v>284556</v>
      </c>
      <c r="E13">
        <v>29700</v>
      </c>
      <c r="F13">
        <v>41976</v>
      </c>
      <c r="G13">
        <v>256092</v>
      </c>
      <c r="H13">
        <v>2438.1283124115794</v>
      </c>
      <c r="I13">
        <v>30573.87168758842</v>
      </c>
      <c r="J13">
        <v>44205.87168758842</v>
      </c>
      <c r="K13">
        <v>282117.8716875884</v>
      </c>
      <c r="L13">
        <v>27261.87168758842</v>
      </c>
      <c r="M13">
        <v>39537.87168758842</v>
      </c>
      <c r="N13">
        <v>253653.87168758843</v>
      </c>
      <c r="O13">
        <v>0.3504938994813922</v>
      </c>
      <c r="P13">
        <v>10715.955510026599</v>
      </c>
      <c r="Q13">
        <v>15493.888347756938</v>
      </c>
      <c r="R13">
        <v>98880.592961173912</v>
      </c>
      <c r="S13">
        <v>9555.1197149442269</v>
      </c>
      <c r="T13">
        <v>13857.782824977798</v>
      </c>
      <c r="U13">
        <v>88904.134606335574</v>
      </c>
    </row>
    <row r="14" spans="1:21" ht="14.45" x14ac:dyDescent="0.3">
      <c r="A14">
        <v>2030</v>
      </c>
      <c r="B14">
        <v>44064</v>
      </c>
      <c r="C14">
        <v>63372</v>
      </c>
      <c r="D14">
        <v>284964</v>
      </c>
      <c r="E14">
        <v>39648</v>
      </c>
      <c r="F14">
        <v>57024</v>
      </c>
      <c r="G14">
        <v>256464</v>
      </c>
      <c r="H14">
        <v>2438.1283124115794</v>
      </c>
      <c r="I14">
        <v>41625.87168758842</v>
      </c>
      <c r="J14">
        <v>60933.87168758842</v>
      </c>
      <c r="K14">
        <v>282525.8716875884</v>
      </c>
      <c r="L14">
        <v>37209.87168758842</v>
      </c>
      <c r="M14">
        <v>54585.87168758842</v>
      </c>
      <c r="N14">
        <v>254025.87168758843</v>
      </c>
      <c r="O14">
        <v>0.31863081771035656</v>
      </c>
      <c r="P14">
        <v>13263.285533722677</v>
      </c>
      <c r="Q14">
        <v>19415.409362074242</v>
      </c>
      <c r="R14">
        <v>90021.449520147566</v>
      </c>
      <c r="S14">
        <v>11856.211842713743</v>
      </c>
      <c r="T14">
        <v>17392.7409312489</v>
      </c>
      <c r="U14">
        <v>80940.471215402416</v>
      </c>
    </row>
    <row r="15" spans="1:21" ht="14.45" x14ac:dyDescent="0.3">
      <c r="A15">
        <v>2031</v>
      </c>
      <c r="B15">
        <v>58188</v>
      </c>
      <c r="C15">
        <v>84504</v>
      </c>
      <c r="D15">
        <v>285036</v>
      </c>
      <c r="E15">
        <v>52368</v>
      </c>
      <c r="F15">
        <v>76044</v>
      </c>
      <c r="G15">
        <v>256524</v>
      </c>
      <c r="H15">
        <v>2438.1283124115794</v>
      </c>
      <c r="I15">
        <v>55749.87168758842</v>
      </c>
      <c r="J15">
        <v>82065.871687588427</v>
      </c>
      <c r="K15">
        <v>282597.8716875884</v>
      </c>
      <c r="L15">
        <v>49929.87168758842</v>
      </c>
      <c r="M15">
        <v>73605.871687588427</v>
      </c>
      <c r="N15">
        <v>254085.87168758843</v>
      </c>
      <c r="O15">
        <v>0.28966437973668779</v>
      </c>
      <c r="P15">
        <v>16148.752002785232</v>
      </c>
      <c r="Q15">
        <v>23771.559819935908</v>
      </c>
      <c r="R15">
        <v>81858.537217293371</v>
      </c>
      <c r="S15">
        <v>14462.905312717709</v>
      </c>
      <c r="T15">
        <v>21320.99916736353</v>
      </c>
      <c r="U15">
        <v>73599.626422240937</v>
      </c>
    </row>
    <row r="16" spans="1:21" ht="14.45" x14ac:dyDescent="0.3">
      <c r="A16">
        <v>2032</v>
      </c>
      <c r="B16">
        <v>75732</v>
      </c>
      <c r="C16">
        <v>109992</v>
      </c>
      <c r="D16">
        <v>285072</v>
      </c>
      <c r="E16">
        <v>68148</v>
      </c>
      <c r="F16">
        <v>98988</v>
      </c>
      <c r="G16">
        <v>256560</v>
      </c>
      <c r="H16">
        <v>2438.1283124115794</v>
      </c>
      <c r="I16">
        <v>73293.871687588427</v>
      </c>
      <c r="J16">
        <v>107553.87168758843</v>
      </c>
      <c r="K16">
        <v>282633.8716875884</v>
      </c>
      <c r="L16">
        <v>65709.871687588427</v>
      </c>
      <c r="M16">
        <v>96549.871687588427</v>
      </c>
      <c r="N16">
        <v>254121.87168758843</v>
      </c>
      <c r="O16">
        <v>0.26333125430607973</v>
      </c>
      <c r="P16">
        <v>19300.567164441527</v>
      </c>
      <c r="Q16">
        <v>28322.295936967817</v>
      </c>
      <c r="R16">
        <v>74426.331940876247</v>
      </c>
      <c r="S16">
        <v>17303.462931784215</v>
      </c>
      <c r="T16">
        <v>25424.598814583715</v>
      </c>
      <c r="U16">
        <v>66918.231218101311</v>
      </c>
    </row>
    <row r="17" spans="1:21" ht="14.45" x14ac:dyDescent="0.3">
      <c r="A17">
        <v>2033</v>
      </c>
      <c r="B17">
        <v>96816</v>
      </c>
      <c r="C17">
        <v>138960</v>
      </c>
      <c r="D17">
        <v>285096</v>
      </c>
      <c r="E17">
        <v>87132</v>
      </c>
      <c r="F17">
        <v>125064</v>
      </c>
      <c r="G17">
        <v>256584</v>
      </c>
      <c r="H17">
        <v>2438.1283124115794</v>
      </c>
      <c r="I17">
        <v>94377.871687588427</v>
      </c>
      <c r="J17">
        <v>136521.87168758843</v>
      </c>
      <c r="K17">
        <v>282657.8716875884</v>
      </c>
      <c r="L17">
        <v>84693.871687588427</v>
      </c>
      <c r="M17">
        <v>122625.87168758843</v>
      </c>
      <c r="N17">
        <v>254145.87168758843</v>
      </c>
      <c r="O17">
        <v>0.23939204936916339</v>
      </c>
      <c r="P17">
        <v>22593.312118391736</v>
      </c>
      <c r="Q17">
        <v>32682.25064700576</v>
      </c>
      <c r="R17">
        <v>67666.047173617815</v>
      </c>
      <c r="S17">
        <v>20275.039512300758</v>
      </c>
      <c r="T17">
        <v>29355.658728971863</v>
      </c>
      <c r="U17">
        <v>60840.50106200423</v>
      </c>
    </row>
    <row r="18" spans="1:21" ht="14.45" x14ac:dyDescent="0.3">
      <c r="A18">
        <v>2034</v>
      </c>
      <c r="B18">
        <v>121044</v>
      </c>
      <c r="C18">
        <v>169512</v>
      </c>
      <c r="D18">
        <v>285108</v>
      </c>
      <c r="E18">
        <v>108936</v>
      </c>
      <c r="F18">
        <v>152556</v>
      </c>
      <c r="G18">
        <v>256596</v>
      </c>
      <c r="H18">
        <v>2438.1283124115794</v>
      </c>
      <c r="I18">
        <v>118605.87168758843</v>
      </c>
      <c r="J18">
        <v>167073.87168758843</v>
      </c>
      <c r="K18">
        <v>282669.8716875884</v>
      </c>
      <c r="L18">
        <v>106497.87168758843</v>
      </c>
      <c r="M18">
        <v>150117.87168758843</v>
      </c>
      <c r="N18">
        <v>254157.87168758843</v>
      </c>
      <c r="O18">
        <v>0.21762913579014853</v>
      </c>
      <c r="P18">
        <v>25812.093355007117</v>
      </c>
      <c r="Q18">
        <v>36360.142308484035</v>
      </c>
      <c r="R18">
        <v>61517.199889282034</v>
      </c>
      <c r="S18">
        <v>23177.039778859995</v>
      </c>
      <c r="T18">
        <v>32670.022682026276</v>
      </c>
      <c r="U18">
        <v>55312.157969633328</v>
      </c>
    </row>
    <row r="19" spans="1:21" ht="14.45" x14ac:dyDescent="0.3">
      <c r="A19">
        <v>2035</v>
      </c>
      <c r="B19">
        <v>147444</v>
      </c>
      <c r="C19">
        <v>198984</v>
      </c>
      <c r="D19">
        <v>285108</v>
      </c>
      <c r="E19">
        <v>132696</v>
      </c>
      <c r="F19">
        <v>179076</v>
      </c>
      <c r="G19">
        <v>256596</v>
      </c>
      <c r="H19">
        <v>2438.1283124115794</v>
      </c>
      <c r="I19">
        <v>145005.87168758843</v>
      </c>
      <c r="J19">
        <v>196545.87168758843</v>
      </c>
      <c r="K19">
        <v>282669.8716875884</v>
      </c>
      <c r="L19">
        <v>130257.87168758843</v>
      </c>
      <c r="M19">
        <v>176637.87168758843</v>
      </c>
      <c r="N19">
        <v>254157.87168758843</v>
      </c>
      <c r="O19">
        <v>0.19784466890013502</v>
      </c>
      <c r="P19">
        <v>28688.638672606397</v>
      </c>
      <c r="Q19">
        <v>38885.552907719357</v>
      </c>
      <c r="R19">
        <v>55924.727172074578</v>
      </c>
      <c r="S19">
        <v>25770.825495667206</v>
      </c>
      <c r="T19">
        <v>34946.861239255464</v>
      </c>
      <c r="U19">
        <v>50283.779972393932</v>
      </c>
    </row>
    <row r="20" spans="1:21" ht="14.45" x14ac:dyDescent="0.3">
      <c r="A20">
        <v>2036</v>
      </c>
      <c r="B20">
        <v>174420</v>
      </c>
      <c r="C20">
        <v>224760</v>
      </c>
      <c r="D20">
        <v>285120</v>
      </c>
      <c r="E20">
        <v>156972</v>
      </c>
      <c r="F20">
        <v>202284</v>
      </c>
      <c r="G20">
        <v>256608</v>
      </c>
      <c r="H20">
        <v>2438.1283124115794</v>
      </c>
      <c r="I20">
        <v>171981.87168758843</v>
      </c>
      <c r="J20">
        <v>222321.87168758843</v>
      </c>
      <c r="K20">
        <v>282681.8716875884</v>
      </c>
      <c r="L20">
        <v>154533.87168758843</v>
      </c>
      <c r="M20">
        <v>199845.87168758843</v>
      </c>
      <c r="N20">
        <v>254169.87168758843</v>
      </c>
      <c r="O20">
        <v>0.17985878990921364</v>
      </c>
      <c r="P20">
        <v>30932.451328051306</v>
      </c>
      <c r="Q20">
        <v>39986.542812081119</v>
      </c>
      <c r="R20">
        <v>50842.819371001249</v>
      </c>
      <c r="S20">
        <v>27794.275161715344</v>
      </c>
      <c r="T20">
        <v>35944.036650081631</v>
      </c>
      <c r="U20">
        <v>45714.685553109754</v>
      </c>
    </row>
    <row r="21" spans="1:21" ht="14.45" x14ac:dyDescent="0.3">
      <c r="A21">
        <v>2037</v>
      </c>
      <c r="B21">
        <v>200088</v>
      </c>
      <c r="C21">
        <v>245172</v>
      </c>
      <c r="D21">
        <v>285120</v>
      </c>
      <c r="E21">
        <v>180072</v>
      </c>
      <c r="F21">
        <v>220644</v>
      </c>
      <c r="G21">
        <v>256608</v>
      </c>
      <c r="H21">
        <v>2438.1283124115794</v>
      </c>
      <c r="I21">
        <v>197649.87168758843</v>
      </c>
      <c r="J21">
        <v>242733.87168758843</v>
      </c>
      <c r="K21">
        <v>282681.8716875884</v>
      </c>
      <c r="L21">
        <v>177633.87168758843</v>
      </c>
      <c r="M21">
        <v>218205.87168758843</v>
      </c>
      <c r="N21">
        <v>254169.87168758843</v>
      </c>
      <c r="O21">
        <v>0.16350799082655781</v>
      </c>
      <c r="P21">
        <v>32317.333406764537</v>
      </c>
      <c r="Q21">
        <v>39688.927665189069</v>
      </c>
      <c r="R21">
        <v>46220.744882728395</v>
      </c>
      <c r="S21">
        <v>29044.557462380155</v>
      </c>
      <c r="T21">
        <v>35678.403666195263</v>
      </c>
      <c r="U21">
        <v>41558.805048281589</v>
      </c>
    </row>
    <row r="22" spans="1:21" ht="14.45" x14ac:dyDescent="0.3">
      <c r="A22">
        <v>2038</v>
      </c>
      <c r="B22">
        <v>222708</v>
      </c>
      <c r="C22">
        <v>259896</v>
      </c>
      <c r="D22">
        <v>285120</v>
      </c>
      <c r="E22">
        <v>200436</v>
      </c>
      <c r="F22">
        <v>233904</v>
      </c>
      <c r="G22">
        <v>256608</v>
      </c>
      <c r="H22">
        <v>2438.1283124115794</v>
      </c>
      <c r="I22">
        <v>220269.87168758843</v>
      </c>
      <c r="J22">
        <v>257457.87168758843</v>
      </c>
      <c r="K22">
        <v>282681.8716875884</v>
      </c>
      <c r="L22">
        <v>197997.87168758843</v>
      </c>
      <c r="M22">
        <v>231465.87168758843</v>
      </c>
      <c r="N22">
        <v>254169.87168758843</v>
      </c>
      <c r="O22">
        <v>0.14864362802414349</v>
      </c>
      <c r="P22">
        <v>32741.712872055712</v>
      </c>
      <c r="Q22">
        <v>38269.47211101756</v>
      </c>
      <c r="R22">
        <v>42018.858984298553</v>
      </c>
      <c r="S22">
        <v>29431.121988701987</v>
      </c>
      <c r="T22">
        <v>34405.926931414018</v>
      </c>
      <c r="U22">
        <v>37780.731862074172</v>
      </c>
    </row>
    <row r="46" ht="14.25" customHeight="1" x14ac:dyDescent="0.3"/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sqref="A1:U22"/>
    </sheetView>
  </sheetViews>
  <sheetFormatPr defaultRowHeight="15" x14ac:dyDescent="0.25"/>
  <sheetData>
    <row r="1" spans="1:21" x14ac:dyDescent="0.3">
      <c r="A1" t="s">
        <v>25</v>
      </c>
      <c r="B1" t="s">
        <v>30</v>
      </c>
      <c r="C1" t="s">
        <v>27</v>
      </c>
      <c r="D1" t="s">
        <v>31</v>
      </c>
      <c r="E1" t="s">
        <v>46</v>
      </c>
      <c r="F1" t="s">
        <v>44</v>
      </c>
      <c r="G1" t="s">
        <v>47</v>
      </c>
      <c r="H1" t="s">
        <v>32</v>
      </c>
      <c r="I1" t="s">
        <v>33</v>
      </c>
      <c r="J1" t="s">
        <v>34</v>
      </c>
      <c r="K1" t="s">
        <v>35</v>
      </c>
      <c r="L1" t="s">
        <v>48</v>
      </c>
      <c r="M1" t="s">
        <v>49</v>
      </c>
      <c r="N1" t="s">
        <v>50</v>
      </c>
      <c r="O1" t="s">
        <v>36</v>
      </c>
      <c r="P1" t="s">
        <v>37</v>
      </c>
      <c r="Q1" t="s">
        <v>38</v>
      </c>
      <c r="R1" t="s">
        <v>39</v>
      </c>
      <c r="S1" t="s">
        <v>51</v>
      </c>
      <c r="T1" t="s">
        <v>52</v>
      </c>
      <c r="U1" t="s">
        <v>53</v>
      </c>
    </row>
    <row r="2" spans="1:21" x14ac:dyDescent="0.3">
      <c r="A2">
        <v>2018</v>
      </c>
      <c r="B2">
        <v>691.2</v>
      </c>
      <c r="C2">
        <v>691.2</v>
      </c>
      <c r="D2">
        <v>691.2</v>
      </c>
      <c r="E2">
        <v>619.20000000000005</v>
      </c>
      <c r="F2">
        <v>619.20000000000005</v>
      </c>
      <c r="G2">
        <v>619.20000000000005</v>
      </c>
      <c r="H2">
        <v>1639.9415413371182</v>
      </c>
      <c r="I2">
        <v>-948.74154133711818</v>
      </c>
      <c r="J2">
        <v>-948.74154133711818</v>
      </c>
      <c r="K2">
        <v>-948.74154133711818</v>
      </c>
      <c r="L2">
        <v>-1020.7415413371182</v>
      </c>
      <c r="M2">
        <v>-1020.7415413371182</v>
      </c>
      <c r="N2">
        <v>-1020.7415413371182</v>
      </c>
      <c r="O2">
        <v>1</v>
      </c>
      <c r="P2">
        <v>-948.74154133711818</v>
      </c>
      <c r="Q2">
        <v>-948.74154133711818</v>
      </c>
      <c r="R2">
        <v>-948.74154133711818</v>
      </c>
      <c r="S2">
        <v>-1020.7415413371182</v>
      </c>
      <c r="T2">
        <v>-1020.7415413371182</v>
      </c>
      <c r="U2">
        <v>-1020.7415413371182</v>
      </c>
    </row>
    <row r="3" spans="1:21" x14ac:dyDescent="0.3">
      <c r="A3">
        <v>2019</v>
      </c>
      <c r="B3">
        <v>921.6</v>
      </c>
      <c r="C3">
        <v>950.4</v>
      </c>
      <c r="D3">
        <v>1288.8</v>
      </c>
      <c r="E3">
        <v>828</v>
      </c>
      <c r="F3">
        <v>849.6</v>
      </c>
      <c r="G3">
        <v>1159.2</v>
      </c>
      <c r="H3">
        <v>1639.9415413371182</v>
      </c>
      <c r="I3">
        <v>-718.3415413371182</v>
      </c>
      <c r="J3">
        <v>-689.54154133711825</v>
      </c>
      <c r="K3">
        <v>-351.14154133711827</v>
      </c>
      <c r="L3">
        <v>-811.94154133711822</v>
      </c>
      <c r="M3">
        <v>-790.3415413371182</v>
      </c>
      <c r="N3">
        <v>-480.74154133711818</v>
      </c>
      <c r="O3">
        <v>0.90909090909090906</v>
      </c>
      <c r="P3">
        <v>-653.03776485192566</v>
      </c>
      <c r="Q3">
        <v>-626.85594667010753</v>
      </c>
      <c r="R3">
        <v>-319.21958303374385</v>
      </c>
      <c r="S3">
        <v>-738.12867394283478</v>
      </c>
      <c r="T3">
        <v>-718.49231030647104</v>
      </c>
      <c r="U3">
        <v>-437.0377648519256</v>
      </c>
    </row>
    <row r="4" spans="1:21" x14ac:dyDescent="0.3">
      <c r="A4">
        <v>2020</v>
      </c>
      <c r="B4">
        <v>1238.4000000000001</v>
      </c>
      <c r="C4">
        <v>1317.6000000000001</v>
      </c>
      <c r="D4">
        <v>2462.4</v>
      </c>
      <c r="E4">
        <v>1108.8</v>
      </c>
      <c r="F4">
        <v>1180.8</v>
      </c>
      <c r="G4">
        <v>2210.4</v>
      </c>
      <c r="H4">
        <v>1639.9415413371182</v>
      </c>
      <c r="I4">
        <v>-401.54154133711813</v>
      </c>
      <c r="J4">
        <v>-322.34154133711809</v>
      </c>
      <c r="K4">
        <v>822.45845866288187</v>
      </c>
      <c r="L4">
        <v>-531.14154133711827</v>
      </c>
      <c r="M4">
        <v>-459.14154133711827</v>
      </c>
      <c r="N4">
        <v>570.45845866288187</v>
      </c>
      <c r="O4">
        <v>0.82644628099173545</v>
      </c>
      <c r="P4">
        <v>-331.85251350175048</v>
      </c>
      <c r="Q4">
        <v>-266.39796804720498</v>
      </c>
      <c r="R4">
        <v>679.71773443213374</v>
      </c>
      <c r="S4">
        <v>-438.95995151827952</v>
      </c>
      <c r="T4">
        <v>-379.45581928687454</v>
      </c>
      <c r="U4">
        <v>471.45327162221639</v>
      </c>
    </row>
    <row r="5" spans="1:21" x14ac:dyDescent="0.3">
      <c r="A5">
        <v>2021</v>
      </c>
      <c r="B5">
        <v>1677.6000000000001</v>
      </c>
      <c r="C5">
        <v>1850.4</v>
      </c>
      <c r="D5">
        <v>4759.2</v>
      </c>
      <c r="E5">
        <v>1504.8</v>
      </c>
      <c r="F5">
        <v>1663.2</v>
      </c>
      <c r="G5">
        <v>4276.8</v>
      </c>
      <c r="H5">
        <v>1639.9415413371182</v>
      </c>
      <c r="I5">
        <v>37.658458662881912</v>
      </c>
      <c r="J5">
        <v>210.45845866288187</v>
      </c>
      <c r="K5">
        <v>3119.2584586628818</v>
      </c>
      <c r="L5">
        <v>-135.14154133711827</v>
      </c>
      <c r="M5">
        <v>23.258458662881822</v>
      </c>
      <c r="N5">
        <v>2636.8584586628822</v>
      </c>
      <c r="O5">
        <v>0.75131480090157754</v>
      </c>
      <c r="P5">
        <v>28.293357372563413</v>
      </c>
      <c r="Q5">
        <v>158.12055496835598</v>
      </c>
      <c r="R5">
        <v>2343.5450478308649</v>
      </c>
      <c r="S5">
        <v>-101.53384022322932</v>
      </c>
      <c r="T5">
        <v>17.474424239580628</v>
      </c>
      <c r="U5">
        <v>1981.110787875944</v>
      </c>
    </row>
    <row r="6" spans="1:21" x14ac:dyDescent="0.3">
      <c r="A6">
        <v>2022</v>
      </c>
      <c r="B6">
        <v>2289.6</v>
      </c>
      <c r="C6">
        <v>2613.6</v>
      </c>
      <c r="D6">
        <v>9244.8000000000011</v>
      </c>
      <c r="E6">
        <v>2059.2000000000003</v>
      </c>
      <c r="F6">
        <v>2347.2000000000003</v>
      </c>
      <c r="G6">
        <v>8316</v>
      </c>
      <c r="H6">
        <v>1639.9415413371182</v>
      </c>
      <c r="I6">
        <v>649.65845866288169</v>
      </c>
      <c r="J6">
        <v>973.65845866288169</v>
      </c>
      <c r="K6">
        <v>7604.8584586628831</v>
      </c>
      <c r="L6">
        <v>419.25845866288205</v>
      </c>
      <c r="M6">
        <v>707.25845866288205</v>
      </c>
      <c r="N6">
        <v>6676.058458662882</v>
      </c>
      <c r="O6">
        <v>0.68301345536507052</v>
      </c>
      <c r="P6">
        <v>443.72546865848068</v>
      </c>
      <c r="Q6">
        <v>665.02182819676352</v>
      </c>
      <c r="R6">
        <v>5194.2206534136203</v>
      </c>
      <c r="S6">
        <v>286.35916854236865</v>
      </c>
      <c r="T6">
        <v>483.06704368750894</v>
      </c>
      <c r="U6">
        <v>4559.8377560705421</v>
      </c>
    </row>
    <row r="7" spans="1:21" x14ac:dyDescent="0.3">
      <c r="A7">
        <v>2023</v>
      </c>
      <c r="B7">
        <v>3132</v>
      </c>
      <c r="C7">
        <v>3700.8</v>
      </c>
      <c r="D7">
        <v>17805.600000000002</v>
      </c>
      <c r="E7">
        <v>2815.2000000000003</v>
      </c>
      <c r="F7">
        <v>3326.4</v>
      </c>
      <c r="G7">
        <v>16020</v>
      </c>
      <c r="H7">
        <v>1639.9415413371182</v>
      </c>
      <c r="I7">
        <v>1492.0584586628818</v>
      </c>
      <c r="J7">
        <v>2060.8584586628822</v>
      </c>
      <c r="K7">
        <v>16165.658458662883</v>
      </c>
      <c r="L7">
        <v>1175.258458662882</v>
      </c>
      <c r="M7">
        <v>1686.4584586628819</v>
      </c>
      <c r="N7">
        <v>14380.058458662881</v>
      </c>
      <c r="O7">
        <v>0.62092132305915493</v>
      </c>
      <c r="P7">
        <v>926.45091223455995</v>
      </c>
      <c r="Q7">
        <v>1279.6309607906076</v>
      </c>
      <c r="R7">
        <v>10037.602038275376</v>
      </c>
      <c r="S7">
        <v>729.74303708941989</v>
      </c>
      <c r="T7">
        <v>1047.1580174372598</v>
      </c>
      <c r="U7">
        <v>8928.8849238209477</v>
      </c>
    </row>
    <row r="8" spans="1:21" x14ac:dyDescent="0.3">
      <c r="A8">
        <v>2024</v>
      </c>
      <c r="B8">
        <v>4276.8</v>
      </c>
      <c r="C8">
        <v>5234.4000000000005</v>
      </c>
      <c r="D8">
        <v>33552</v>
      </c>
      <c r="E8">
        <v>3844.8</v>
      </c>
      <c r="F8">
        <v>4708.8</v>
      </c>
      <c r="G8">
        <v>30196.799999999999</v>
      </c>
      <c r="H8">
        <v>1639.9415413371182</v>
      </c>
      <c r="I8">
        <v>2636.8584586628822</v>
      </c>
      <c r="J8">
        <v>3594.4584586628825</v>
      </c>
      <c r="K8">
        <v>31912.058458662883</v>
      </c>
      <c r="L8">
        <v>2204.8584586628822</v>
      </c>
      <c r="M8">
        <v>3068.8584586628822</v>
      </c>
      <c r="N8">
        <v>28556.858458662882</v>
      </c>
      <c r="O8">
        <v>0.56447393005377722</v>
      </c>
      <c r="P8">
        <v>1488.4378571569825</v>
      </c>
      <c r="Q8">
        <v>2028.9780925764799</v>
      </c>
      <c r="R8">
        <v>18013.52505426732</v>
      </c>
      <c r="S8">
        <v>1244.5851193737508</v>
      </c>
      <c r="T8">
        <v>1732.2905949402143</v>
      </c>
      <c r="U8">
        <v>16119.602124150888</v>
      </c>
    </row>
    <row r="9" spans="1:21" x14ac:dyDescent="0.3">
      <c r="A9">
        <v>2025</v>
      </c>
      <c r="B9">
        <v>5853.6</v>
      </c>
      <c r="C9">
        <v>7394.4000000000005</v>
      </c>
      <c r="D9">
        <v>60285.599999999999</v>
      </c>
      <c r="E9">
        <v>5263.2</v>
      </c>
      <c r="F9">
        <v>6652.8</v>
      </c>
      <c r="G9">
        <v>54252</v>
      </c>
      <c r="H9">
        <v>1639.9415413371182</v>
      </c>
      <c r="I9">
        <v>4213.6584586628824</v>
      </c>
      <c r="J9">
        <v>5754.4584586628825</v>
      </c>
      <c r="K9">
        <v>58645.658458662881</v>
      </c>
      <c r="L9">
        <v>3623.2584586628818</v>
      </c>
      <c r="M9">
        <v>5012.8584586628822</v>
      </c>
      <c r="N9">
        <v>52612.058458662883</v>
      </c>
      <c r="O9">
        <v>0.51315811823070645</v>
      </c>
      <c r="P9">
        <v>2162.2730455143437</v>
      </c>
      <c r="Q9">
        <v>2952.9470740842162</v>
      </c>
      <c r="R9">
        <v>30094.495737048157</v>
      </c>
      <c r="S9">
        <v>1859.3044925109343</v>
      </c>
      <c r="T9">
        <v>2572.3890136043242</v>
      </c>
      <c r="U9">
        <v>26998.304914891367</v>
      </c>
    </row>
    <row r="10" spans="1:21" x14ac:dyDescent="0.3">
      <c r="A10">
        <v>2026</v>
      </c>
      <c r="B10">
        <v>7984.8</v>
      </c>
      <c r="C10">
        <v>10411.200000000001</v>
      </c>
      <c r="D10">
        <v>99072</v>
      </c>
      <c r="E10">
        <v>7185.6</v>
      </c>
      <c r="F10">
        <v>9367.2000000000007</v>
      </c>
      <c r="G10">
        <v>89164.800000000003</v>
      </c>
      <c r="H10">
        <v>1639.9415413371182</v>
      </c>
      <c r="I10">
        <v>6344.8584586628822</v>
      </c>
      <c r="J10">
        <v>8771.2584586628818</v>
      </c>
      <c r="K10">
        <v>97432.058458662883</v>
      </c>
      <c r="L10">
        <v>5545.6584586628824</v>
      </c>
      <c r="M10">
        <v>7727.2584586628827</v>
      </c>
      <c r="N10">
        <v>87524.858458662886</v>
      </c>
      <c r="O10">
        <v>0.46650738020973315</v>
      </c>
      <c r="P10">
        <v>2959.9232973523867</v>
      </c>
      <c r="Q10">
        <v>4091.8568046932828</v>
      </c>
      <c r="R10">
        <v>45452.774339992393</v>
      </c>
      <c r="S10">
        <v>2587.0905990887682</v>
      </c>
      <c r="T10">
        <v>3604.8230997543219</v>
      </c>
      <c r="U10">
        <v>40830.992422778523</v>
      </c>
    </row>
    <row r="11" spans="1:21" x14ac:dyDescent="0.3">
      <c r="A11">
        <v>2027</v>
      </c>
      <c r="B11">
        <v>10864.800000000001</v>
      </c>
      <c r="C11">
        <v>14601.6</v>
      </c>
      <c r="D11">
        <v>140522.4</v>
      </c>
      <c r="E11">
        <v>9777.6</v>
      </c>
      <c r="F11">
        <v>13140</v>
      </c>
      <c r="G11">
        <v>126468</v>
      </c>
      <c r="H11">
        <v>1639.9415413371182</v>
      </c>
      <c r="I11">
        <v>9224.8584586628822</v>
      </c>
      <c r="J11">
        <v>12961.658458662881</v>
      </c>
      <c r="K11">
        <v>138882.45845866288</v>
      </c>
      <c r="L11">
        <v>8137.6584586628824</v>
      </c>
      <c r="M11">
        <v>11500.058458662881</v>
      </c>
      <c r="N11">
        <v>124828.05845866288</v>
      </c>
      <c r="O11">
        <v>0.42409761837248466</v>
      </c>
      <c r="P11">
        <v>3912.2405021421982</v>
      </c>
      <c r="Q11">
        <v>5497.0084824764981</v>
      </c>
      <c r="R11">
        <v>58899.719866034466</v>
      </c>
      <c r="S11">
        <v>3451.1615714476329</v>
      </c>
      <c r="T11">
        <v>4877.1474034632747</v>
      </c>
      <c r="U11">
        <v>52939.282298380218</v>
      </c>
    </row>
    <row r="12" spans="1:21" x14ac:dyDescent="0.3">
      <c r="A12">
        <v>2028</v>
      </c>
      <c r="B12">
        <v>14716.800000000001</v>
      </c>
      <c r="C12">
        <v>20318.400000000001</v>
      </c>
      <c r="D12">
        <v>165405.6</v>
      </c>
      <c r="E12">
        <v>13240.800000000001</v>
      </c>
      <c r="F12">
        <v>18280.8</v>
      </c>
      <c r="G12">
        <v>148860</v>
      </c>
      <c r="H12">
        <v>1639.9415413371182</v>
      </c>
      <c r="I12">
        <v>13076.858458662882</v>
      </c>
      <c r="J12">
        <v>18678.458458662884</v>
      </c>
      <c r="K12">
        <v>163765.65845866289</v>
      </c>
      <c r="L12">
        <v>11600.858458662882</v>
      </c>
      <c r="M12">
        <v>16640.858458662882</v>
      </c>
      <c r="N12">
        <v>147220.05845866288</v>
      </c>
      <c r="O12">
        <v>0.38554328942953148</v>
      </c>
      <c r="P12">
        <v>5041.6950255572801</v>
      </c>
      <c r="Q12">
        <v>7201.3543156257447</v>
      </c>
      <c r="R12">
        <v>63138.750657746066</v>
      </c>
      <c r="S12">
        <v>4472.6331303592924</v>
      </c>
      <c r="T12">
        <v>6415.7713090841307</v>
      </c>
      <c r="U12">
        <v>56759.70560816081</v>
      </c>
    </row>
    <row r="13" spans="1:21" x14ac:dyDescent="0.3">
      <c r="A13">
        <v>2029</v>
      </c>
      <c r="B13">
        <v>19807.2</v>
      </c>
      <c r="C13">
        <v>27986.400000000001</v>
      </c>
      <c r="D13">
        <v>170733.6</v>
      </c>
      <c r="E13">
        <v>17820</v>
      </c>
      <c r="F13">
        <v>25185.600000000002</v>
      </c>
      <c r="G13">
        <v>153655.20000000001</v>
      </c>
      <c r="H13">
        <v>1639.9415413371182</v>
      </c>
      <c r="I13">
        <v>18167.258458662884</v>
      </c>
      <c r="J13">
        <v>26346.458458662884</v>
      </c>
      <c r="K13">
        <v>169093.65845866289</v>
      </c>
      <c r="L13">
        <v>16180.058458662881</v>
      </c>
      <c r="M13">
        <v>23545.658458662885</v>
      </c>
      <c r="N13">
        <v>152015.25845866289</v>
      </c>
      <c r="O13">
        <v>0.3504938994813922</v>
      </c>
      <c r="P13">
        <v>6367.5132600630614</v>
      </c>
      <c r="Q13">
        <v>9234.272962701265</v>
      </c>
      <c r="R13">
        <v>59266.295730751452</v>
      </c>
      <c r="S13">
        <v>5671.0117830136378</v>
      </c>
      <c r="T13">
        <v>8252.6096490337804</v>
      </c>
      <c r="U13">
        <v>53280.42071784845</v>
      </c>
    </row>
    <row r="14" spans="1:21" x14ac:dyDescent="0.3">
      <c r="A14">
        <v>2030</v>
      </c>
      <c r="B14">
        <v>26438.400000000001</v>
      </c>
      <c r="C14">
        <v>38023.200000000004</v>
      </c>
      <c r="D14">
        <v>170978.4</v>
      </c>
      <c r="E14">
        <v>23788.799999999999</v>
      </c>
      <c r="F14">
        <v>34214.400000000001</v>
      </c>
      <c r="G14">
        <v>153878.39999999999</v>
      </c>
      <c r="H14">
        <v>1639.9415413371182</v>
      </c>
      <c r="I14">
        <v>24798.458458662884</v>
      </c>
      <c r="J14">
        <v>36383.258458662887</v>
      </c>
      <c r="K14">
        <v>169338.45845866288</v>
      </c>
      <c r="L14">
        <v>22148.858458662882</v>
      </c>
      <c r="M14">
        <v>32574.458458662884</v>
      </c>
      <c r="N14">
        <v>152238.45845866288</v>
      </c>
      <c r="O14">
        <v>0.31863081771035656</v>
      </c>
      <c r="P14">
        <v>7901.5530966400629</v>
      </c>
      <c r="Q14">
        <v>11592.827393651003</v>
      </c>
      <c r="R14">
        <v>53956.451488494997</v>
      </c>
      <c r="S14">
        <v>7057.308882034702</v>
      </c>
      <c r="T14">
        <v>10379.226335155796</v>
      </c>
      <c r="U14">
        <v>48507.8645056479</v>
      </c>
    </row>
    <row r="15" spans="1:21" x14ac:dyDescent="0.3">
      <c r="A15">
        <v>2031</v>
      </c>
      <c r="B15">
        <v>34912.800000000003</v>
      </c>
      <c r="C15">
        <v>50702.400000000001</v>
      </c>
      <c r="D15">
        <v>171021.6</v>
      </c>
      <c r="E15">
        <v>31420.799999999999</v>
      </c>
      <c r="F15">
        <v>45626.400000000001</v>
      </c>
      <c r="G15">
        <v>153914.4</v>
      </c>
      <c r="H15">
        <v>1639.9415413371182</v>
      </c>
      <c r="I15">
        <v>33272.858458662886</v>
      </c>
      <c r="J15">
        <v>49062.458458662884</v>
      </c>
      <c r="K15">
        <v>169381.65845866289</v>
      </c>
      <c r="L15">
        <v>29780.858458662882</v>
      </c>
      <c r="M15">
        <v>43986.458458662884</v>
      </c>
      <c r="N15">
        <v>152274.45845866288</v>
      </c>
      <c r="O15">
        <v>0.28966437973668779</v>
      </c>
      <c r="P15">
        <v>9637.9619074951916</v>
      </c>
      <c r="Q15">
        <v>14211.646597785595</v>
      </c>
      <c r="R15">
        <v>49063.833036200085</v>
      </c>
      <c r="S15">
        <v>8626.4538934546763</v>
      </c>
      <c r="T15">
        <v>12741.310206242169</v>
      </c>
      <c r="U15">
        <v>44108.486559168618</v>
      </c>
    </row>
    <row r="16" spans="1:21" x14ac:dyDescent="0.3">
      <c r="A16">
        <v>2032</v>
      </c>
      <c r="B16">
        <v>45439.200000000004</v>
      </c>
      <c r="C16">
        <v>65995.199999999997</v>
      </c>
      <c r="D16">
        <v>171043.20000000001</v>
      </c>
      <c r="E16">
        <v>40888.800000000003</v>
      </c>
      <c r="F16">
        <v>59392.800000000003</v>
      </c>
      <c r="G16">
        <v>153936</v>
      </c>
      <c r="H16">
        <v>1639.9415413371182</v>
      </c>
      <c r="I16">
        <v>43799.258458662887</v>
      </c>
      <c r="J16">
        <v>64355.25845866288</v>
      </c>
      <c r="K16">
        <v>169403.25845866289</v>
      </c>
      <c r="L16">
        <v>39248.858458662886</v>
      </c>
      <c r="M16">
        <v>57752.858458662886</v>
      </c>
      <c r="N16">
        <v>152296.05845866288</v>
      </c>
      <c r="O16">
        <v>0.26333125430607973</v>
      </c>
      <c r="P16">
        <v>11533.71366759587</v>
      </c>
      <c r="Q16">
        <v>16946.750931111645</v>
      </c>
      <c r="R16">
        <v>44609.172533456709</v>
      </c>
      <c r="S16">
        <v>10335.451128001485</v>
      </c>
      <c r="T16">
        <v>15208.132657681184</v>
      </c>
      <c r="U16">
        <v>40104.312099791743</v>
      </c>
    </row>
    <row r="17" spans="1:21" x14ac:dyDescent="0.3">
      <c r="A17">
        <v>2033</v>
      </c>
      <c r="B17">
        <v>58089.599999999999</v>
      </c>
      <c r="C17">
        <v>83376</v>
      </c>
      <c r="D17">
        <v>171057.6</v>
      </c>
      <c r="E17">
        <v>52279.200000000004</v>
      </c>
      <c r="F17">
        <v>75038.400000000009</v>
      </c>
      <c r="G17">
        <v>153950.39999999999</v>
      </c>
      <c r="H17">
        <v>1639.9415413371182</v>
      </c>
      <c r="I17">
        <v>56449.658458662881</v>
      </c>
      <c r="J17">
        <v>81736.058458662883</v>
      </c>
      <c r="K17">
        <v>169417.65845866289</v>
      </c>
      <c r="L17">
        <v>50639.258458662887</v>
      </c>
      <c r="M17">
        <v>73398.458458662892</v>
      </c>
      <c r="N17">
        <v>152310.45845866288</v>
      </c>
      <c r="O17">
        <v>0.23939204936916339</v>
      </c>
      <c r="P17">
        <v>13513.599424608636</v>
      </c>
      <c r="Q17">
        <v>19566.962541777051</v>
      </c>
      <c r="R17">
        <v>40557.240457744287</v>
      </c>
      <c r="S17">
        <v>12122.635860954051</v>
      </c>
      <c r="T17">
        <v>17571.007390956715</v>
      </c>
      <c r="U17">
        <v>36461.912790776136</v>
      </c>
    </row>
    <row r="18" spans="1:21" x14ac:dyDescent="0.3">
      <c r="A18">
        <v>2034</v>
      </c>
      <c r="B18">
        <v>72626.400000000009</v>
      </c>
      <c r="C18">
        <v>101707.2</v>
      </c>
      <c r="D18">
        <v>171064.80000000002</v>
      </c>
      <c r="E18">
        <v>65361.599999999999</v>
      </c>
      <c r="F18">
        <v>91533.6</v>
      </c>
      <c r="G18">
        <v>153957.6</v>
      </c>
      <c r="H18">
        <v>1639.9415413371182</v>
      </c>
      <c r="I18">
        <v>70986.458458662892</v>
      </c>
      <c r="J18">
        <v>100067.25845866288</v>
      </c>
      <c r="K18">
        <v>169424.8584586629</v>
      </c>
      <c r="L18">
        <v>63721.658458662881</v>
      </c>
      <c r="M18">
        <v>89893.658458662889</v>
      </c>
      <c r="N18">
        <v>152317.65845866289</v>
      </c>
      <c r="O18">
        <v>0.21762913579014853</v>
      </c>
      <c r="P18">
        <v>15448.721607162084</v>
      </c>
      <c r="Q18">
        <v>21777.550979248233</v>
      </c>
      <c r="R18">
        <v>36871.785527727043</v>
      </c>
      <c r="S18">
        <v>13867.68946147381</v>
      </c>
      <c r="T18">
        <v>19563.479203373579</v>
      </c>
      <c r="U18">
        <v>33148.760375937811</v>
      </c>
    </row>
    <row r="19" spans="1:21" x14ac:dyDescent="0.3">
      <c r="A19">
        <v>2035</v>
      </c>
      <c r="B19">
        <v>88466.400000000009</v>
      </c>
      <c r="C19">
        <v>119390.40000000001</v>
      </c>
      <c r="D19">
        <v>171064.80000000002</v>
      </c>
      <c r="E19">
        <v>79617.600000000006</v>
      </c>
      <c r="F19">
        <v>107445.6</v>
      </c>
      <c r="G19">
        <v>153957.6</v>
      </c>
      <c r="H19">
        <v>1639.9415413371182</v>
      </c>
      <c r="I19">
        <v>86826.458458662892</v>
      </c>
      <c r="J19">
        <v>117750.45845866289</v>
      </c>
      <c r="K19">
        <v>169424.8584586629</v>
      </c>
      <c r="L19">
        <v>77977.658458662889</v>
      </c>
      <c r="M19">
        <v>105805.65845866289</v>
      </c>
      <c r="N19">
        <v>152317.65845866289</v>
      </c>
      <c r="O19">
        <v>0.19784466890013502</v>
      </c>
      <c r="P19">
        <v>17178.151925525486</v>
      </c>
      <c r="Q19">
        <v>23296.300466593264</v>
      </c>
      <c r="R19">
        <v>33519.805025206399</v>
      </c>
      <c r="S19">
        <v>15427.464019361973</v>
      </c>
      <c r="T19">
        <v>20933.085465514931</v>
      </c>
      <c r="U19">
        <v>30135.236705398009</v>
      </c>
    </row>
    <row r="20" spans="1:21" x14ac:dyDescent="0.3">
      <c r="A20">
        <v>2036</v>
      </c>
      <c r="B20">
        <v>104652</v>
      </c>
      <c r="C20">
        <v>134856</v>
      </c>
      <c r="D20">
        <v>171072</v>
      </c>
      <c r="E20">
        <v>94183.2</v>
      </c>
      <c r="F20">
        <v>121370.40000000001</v>
      </c>
      <c r="G20">
        <v>153964.80000000002</v>
      </c>
      <c r="H20">
        <v>1639.9415413371182</v>
      </c>
      <c r="I20">
        <v>103012.05845866288</v>
      </c>
      <c r="J20">
        <v>133216.05845866288</v>
      </c>
      <c r="K20">
        <v>169432.05845866288</v>
      </c>
      <c r="L20">
        <v>92543.25845866288</v>
      </c>
      <c r="M20">
        <v>119730.45845866289</v>
      </c>
      <c r="N20">
        <v>152324.8584586629</v>
      </c>
      <c r="O20">
        <v>0.17985878990921364</v>
      </c>
      <c r="P20">
        <v>18527.624180432282</v>
      </c>
      <c r="Q20">
        <v>23960.07907085017</v>
      </c>
      <c r="R20">
        <v>30473.845006202253</v>
      </c>
      <c r="S20">
        <v>16644.718480630705</v>
      </c>
      <c r="T20">
        <v>21534.575373650481</v>
      </c>
      <c r="U20">
        <v>27396.964715467355</v>
      </c>
    </row>
    <row r="21" spans="1:21" x14ac:dyDescent="0.3">
      <c r="A21">
        <v>2037</v>
      </c>
      <c r="B21">
        <v>120052.8</v>
      </c>
      <c r="C21">
        <v>147103.20000000001</v>
      </c>
      <c r="D21">
        <v>171072</v>
      </c>
      <c r="E21">
        <v>108043.2</v>
      </c>
      <c r="F21">
        <v>132386.4</v>
      </c>
      <c r="G21">
        <v>153964.80000000002</v>
      </c>
      <c r="H21">
        <v>1639.9415413371182</v>
      </c>
      <c r="I21">
        <v>118412.85845866289</v>
      </c>
      <c r="J21">
        <v>145463.25845866289</v>
      </c>
      <c r="K21">
        <v>169432.05845866288</v>
      </c>
      <c r="L21">
        <v>106403.25845866288</v>
      </c>
      <c r="M21">
        <v>130746.45845866288</v>
      </c>
      <c r="N21">
        <v>152324.8584586629</v>
      </c>
      <c r="O21">
        <v>0.16350799082655781</v>
      </c>
      <c r="P21">
        <v>19361.44857460554</v>
      </c>
      <c r="Q21">
        <v>23784.405129660259</v>
      </c>
      <c r="R21">
        <v>27703.495460183858</v>
      </c>
      <c r="S21">
        <v>17397.783007974911</v>
      </c>
      <c r="T21">
        <v>21378.090730263972</v>
      </c>
      <c r="U21">
        <v>24906.331559515769</v>
      </c>
    </row>
    <row r="22" spans="1:21" x14ac:dyDescent="0.3">
      <c r="A22">
        <v>2038</v>
      </c>
      <c r="B22">
        <v>133624.80000000002</v>
      </c>
      <c r="C22">
        <v>155937.60000000001</v>
      </c>
      <c r="D22">
        <v>171072</v>
      </c>
      <c r="E22">
        <v>120261.6</v>
      </c>
      <c r="F22">
        <v>140342.39999999999</v>
      </c>
      <c r="G22">
        <v>153964.80000000002</v>
      </c>
      <c r="H22">
        <v>1639.9415413371182</v>
      </c>
      <c r="I22">
        <v>131984.8584586629</v>
      </c>
      <c r="J22">
        <v>154297.65845866289</v>
      </c>
      <c r="K22">
        <v>169432.05845866288</v>
      </c>
      <c r="L22">
        <v>118621.65845866289</v>
      </c>
      <c r="M22">
        <v>138702.45845866288</v>
      </c>
      <c r="N22">
        <v>152324.8584586629</v>
      </c>
      <c r="O22">
        <v>0.14864362802414349</v>
      </c>
      <c r="P22">
        <v>19618.708205548715</v>
      </c>
      <c r="Q22">
        <v>22935.363748925825</v>
      </c>
      <c r="R22">
        <v>25184.995872894422</v>
      </c>
      <c r="S22">
        <v>17632.35367553648</v>
      </c>
      <c r="T22">
        <v>20617.236641163701</v>
      </c>
      <c r="U22">
        <v>22642.119599559795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sqref="A1:U22"/>
    </sheetView>
  </sheetViews>
  <sheetFormatPr defaultRowHeight="15" x14ac:dyDescent="0.25"/>
  <sheetData>
    <row r="1" spans="1:21" x14ac:dyDescent="0.3">
      <c r="A1" t="s">
        <v>25</v>
      </c>
      <c r="B1" t="s">
        <v>30</v>
      </c>
      <c r="C1" t="s">
        <v>27</v>
      </c>
      <c r="D1" t="s">
        <v>31</v>
      </c>
      <c r="E1" t="s">
        <v>46</v>
      </c>
      <c r="F1" t="s">
        <v>44</v>
      </c>
      <c r="G1" t="s">
        <v>47</v>
      </c>
      <c r="H1" t="s">
        <v>32</v>
      </c>
      <c r="I1" t="s">
        <v>33</v>
      </c>
      <c r="J1" t="s">
        <v>34</v>
      </c>
      <c r="K1" t="s">
        <v>35</v>
      </c>
      <c r="L1" t="s">
        <v>48</v>
      </c>
      <c r="M1" t="s">
        <v>49</v>
      </c>
      <c r="N1" t="s">
        <v>50</v>
      </c>
      <c r="O1" t="s">
        <v>36</v>
      </c>
      <c r="P1" t="s">
        <v>37</v>
      </c>
      <c r="Q1" t="s">
        <v>38</v>
      </c>
      <c r="R1" t="s">
        <v>39</v>
      </c>
      <c r="S1" t="s">
        <v>51</v>
      </c>
      <c r="T1" t="s">
        <v>52</v>
      </c>
      <c r="U1" t="s">
        <v>53</v>
      </c>
    </row>
    <row r="2" spans="1:21" x14ac:dyDescent="0.3">
      <c r="A2">
        <v>2018</v>
      </c>
      <c r="B2">
        <v>921.59999999999991</v>
      </c>
      <c r="C2">
        <v>921.59999999999991</v>
      </c>
      <c r="D2">
        <v>921.59999999999991</v>
      </c>
      <c r="E2">
        <v>825.6</v>
      </c>
      <c r="F2">
        <v>825.6</v>
      </c>
      <c r="G2">
        <v>825.6</v>
      </c>
      <c r="H2">
        <v>2920.9008073992691</v>
      </c>
      <c r="I2">
        <v>-1999.3008073992692</v>
      </c>
      <c r="J2">
        <v>-1999.3008073992692</v>
      </c>
      <c r="K2">
        <v>-1999.3008073992692</v>
      </c>
      <c r="L2">
        <v>-2095.3008073992692</v>
      </c>
      <c r="M2">
        <v>-2095.3008073992692</v>
      </c>
      <c r="N2">
        <v>-2095.3008073992692</v>
      </c>
      <c r="O2">
        <v>1</v>
      </c>
      <c r="P2">
        <v>-1999.3008073992692</v>
      </c>
      <c r="Q2">
        <v>-1999.3008073992692</v>
      </c>
      <c r="R2">
        <v>-1999.3008073992692</v>
      </c>
      <c r="S2">
        <v>-2095.3008073992692</v>
      </c>
      <c r="T2">
        <v>-2095.3008073992692</v>
      </c>
      <c r="U2">
        <v>-2095.3008073992692</v>
      </c>
    </row>
    <row r="3" spans="1:21" x14ac:dyDescent="0.3">
      <c r="A3">
        <v>2019</v>
      </c>
      <c r="B3">
        <v>1228.8</v>
      </c>
      <c r="C3">
        <v>1267.2</v>
      </c>
      <c r="D3">
        <v>1718.3999999999999</v>
      </c>
      <c r="E3">
        <v>1104</v>
      </c>
      <c r="F3">
        <v>1132.8</v>
      </c>
      <c r="G3">
        <v>1545.6</v>
      </c>
      <c r="H3">
        <v>2920.9008073992691</v>
      </c>
      <c r="I3">
        <v>-1692.1008073992691</v>
      </c>
      <c r="J3">
        <v>-1653.700807399269</v>
      </c>
      <c r="K3">
        <v>-1202.5008073992692</v>
      </c>
      <c r="L3">
        <v>-1816.9008073992691</v>
      </c>
      <c r="M3">
        <v>-1788.1008073992691</v>
      </c>
      <c r="N3">
        <v>-1375.3008073992692</v>
      </c>
      <c r="O3">
        <v>0.90909090909090906</v>
      </c>
      <c r="P3">
        <v>-1538.2734612720628</v>
      </c>
      <c r="Q3">
        <v>-1503.3643703629718</v>
      </c>
      <c r="R3">
        <v>-1093.1825521811538</v>
      </c>
      <c r="S3">
        <v>-1651.7280067266081</v>
      </c>
      <c r="T3">
        <v>-1625.5461885447901</v>
      </c>
      <c r="U3">
        <v>-1250.2734612720628</v>
      </c>
    </row>
    <row r="4" spans="1:21" x14ac:dyDescent="0.3">
      <c r="A4">
        <v>2020</v>
      </c>
      <c r="B4">
        <v>1651.2</v>
      </c>
      <c r="C4">
        <v>1756.8</v>
      </c>
      <c r="D4">
        <v>3283.2</v>
      </c>
      <c r="E4">
        <v>1478.3999999999999</v>
      </c>
      <c r="F4">
        <v>1574.3999999999999</v>
      </c>
      <c r="G4">
        <v>2947.2</v>
      </c>
      <c r="H4">
        <v>2920.9008073992691</v>
      </c>
      <c r="I4">
        <v>-1269.700807399269</v>
      </c>
      <c r="J4">
        <v>-1164.1008073992691</v>
      </c>
      <c r="K4">
        <v>362.29919260073075</v>
      </c>
      <c r="L4">
        <v>-1442.5008073992692</v>
      </c>
      <c r="M4">
        <v>-1346.5008073992692</v>
      </c>
      <c r="N4">
        <v>26.299192600730748</v>
      </c>
      <c r="O4">
        <v>0.82644628099173545</v>
      </c>
      <c r="P4">
        <v>-1049.3395102473296</v>
      </c>
      <c r="Q4">
        <v>-962.06678297460246</v>
      </c>
      <c r="R4">
        <v>299.42082033118243</v>
      </c>
      <c r="S4">
        <v>-1192.1494276027017</v>
      </c>
      <c r="T4">
        <v>-1112.810584627495</v>
      </c>
      <c r="U4">
        <v>21.734869917959294</v>
      </c>
    </row>
    <row r="5" spans="1:21" x14ac:dyDescent="0.3">
      <c r="A5">
        <v>2021</v>
      </c>
      <c r="B5">
        <v>2236.7999999999997</v>
      </c>
      <c r="C5">
        <v>2467.1999999999998</v>
      </c>
      <c r="D5">
        <v>6345.5999999999995</v>
      </c>
      <c r="E5">
        <v>2006.3999999999999</v>
      </c>
      <c r="F5">
        <v>2217.6</v>
      </c>
      <c r="G5">
        <v>5702.4</v>
      </c>
      <c r="H5">
        <v>2920.9008073992691</v>
      </c>
      <c r="I5">
        <v>-684.10080739926934</v>
      </c>
      <c r="J5">
        <v>-453.70080739926925</v>
      </c>
      <c r="K5">
        <v>3424.6991926007304</v>
      </c>
      <c r="L5">
        <v>-914.50080739926921</v>
      </c>
      <c r="M5">
        <v>-703.30080739926916</v>
      </c>
      <c r="N5">
        <v>2781.4991926007306</v>
      </c>
      <c r="O5">
        <v>0.75131480090157754</v>
      </c>
      <c r="P5">
        <v>-513.97506190779052</v>
      </c>
      <c r="Q5">
        <v>-340.87213178006698</v>
      </c>
      <c r="R5">
        <v>2573.0271920366113</v>
      </c>
      <c r="S5">
        <v>-687.07799203551383</v>
      </c>
      <c r="T5">
        <v>-528.40030608510062</v>
      </c>
      <c r="U5">
        <v>2089.7815120967166</v>
      </c>
    </row>
    <row r="6" spans="1:21" x14ac:dyDescent="0.3">
      <c r="A6">
        <v>2022</v>
      </c>
      <c r="B6">
        <v>3052.7999999999997</v>
      </c>
      <c r="C6">
        <v>3484.7999999999997</v>
      </c>
      <c r="D6">
        <v>12326.4</v>
      </c>
      <c r="E6">
        <v>2745.6</v>
      </c>
      <c r="F6">
        <v>3129.6</v>
      </c>
      <c r="G6">
        <v>11088</v>
      </c>
      <c r="H6">
        <v>2920.9008073992691</v>
      </c>
      <c r="I6">
        <v>131.89919260073066</v>
      </c>
      <c r="J6">
        <v>563.89919260073066</v>
      </c>
      <c r="K6">
        <v>9405.4991926007315</v>
      </c>
      <c r="L6">
        <v>-175.30080739926916</v>
      </c>
      <c r="M6">
        <v>208.69919260073084</v>
      </c>
      <c r="N6">
        <v>8167.0991926007309</v>
      </c>
      <c r="O6">
        <v>0.68301345536507052</v>
      </c>
      <c r="P6">
        <v>90.088923298087991</v>
      </c>
      <c r="Q6">
        <v>385.15073601579843</v>
      </c>
      <c r="R6">
        <v>6424.0825029716061</v>
      </c>
      <c r="S6">
        <v>-119.73281019006156</v>
      </c>
      <c r="T6">
        <v>142.54435667012552</v>
      </c>
      <c r="U6">
        <v>5578.2386398475028</v>
      </c>
    </row>
    <row r="7" spans="1:21" x14ac:dyDescent="0.3">
      <c r="A7">
        <v>2023</v>
      </c>
      <c r="B7">
        <v>4176</v>
      </c>
      <c r="C7">
        <v>4934.3999999999996</v>
      </c>
      <c r="D7">
        <v>23740.799999999999</v>
      </c>
      <c r="E7">
        <v>3753.6</v>
      </c>
      <c r="F7">
        <v>4435.2</v>
      </c>
      <c r="G7">
        <v>21360</v>
      </c>
      <c r="H7">
        <v>2920.9008073992691</v>
      </c>
      <c r="I7">
        <v>1255.0991926007309</v>
      </c>
      <c r="J7">
        <v>2013.4991926007306</v>
      </c>
      <c r="K7">
        <v>20819.899192600729</v>
      </c>
      <c r="L7">
        <v>832.69919260073084</v>
      </c>
      <c r="M7">
        <v>1514.2991926007307</v>
      </c>
      <c r="N7">
        <v>18439.09919260073</v>
      </c>
      <c r="O7">
        <v>0.62092132305915493</v>
      </c>
      <c r="P7">
        <v>779.31785124012299</v>
      </c>
      <c r="Q7">
        <v>1250.2245826481858</v>
      </c>
      <c r="R7">
        <v>12927.519352627876</v>
      </c>
      <c r="S7">
        <v>517.0406843799359</v>
      </c>
      <c r="T7">
        <v>940.2606581770558</v>
      </c>
      <c r="U7">
        <v>11449.22986668864</v>
      </c>
    </row>
    <row r="8" spans="1:21" x14ac:dyDescent="0.3">
      <c r="A8">
        <v>2024</v>
      </c>
      <c r="B8">
        <v>5702.4</v>
      </c>
      <c r="C8">
        <v>6979.2</v>
      </c>
      <c r="D8">
        <v>44736</v>
      </c>
      <c r="E8">
        <v>5126.3999999999996</v>
      </c>
      <c r="F8">
        <v>6278.4</v>
      </c>
      <c r="G8">
        <v>40262.400000000001</v>
      </c>
      <c r="H8">
        <v>2920.9008073992691</v>
      </c>
      <c r="I8">
        <v>2781.4991926007306</v>
      </c>
      <c r="J8">
        <v>4058.2991926007307</v>
      </c>
      <c r="K8">
        <v>41815.099192600734</v>
      </c>
      <c r="L8">
        <v>2205.4991926007306</v>
      </c>
      <c r="M8">
        <v>3357.4991926007306</v>
      </c>
      <c r="N8">
        <v>37341.499192600735</v>
      </c>
      <c r="O8">
        <v>0.56447393005377722</v>
      </c>
      <c r="P8">
        <v>1570.0837806887425</v>
      </c>
      <c r="Q8">
        <v>2290.8040945814055</v>
      </c>
      <c r="R8">
        <v>23603.533376835861</v>
      </c>
      <c r="S8">
        <v>1244.946796977767</v>
      </c>
      <c r="T8">
        <v>1895.2207643997183</v>
      </c>
      <c r="U8">
        <v>21078.302803347287</v>
      </c>
    </row>
    <row r="9" spans="1:21" x14ac:dyDescent="0.3">
      <c r="A9">
        <v>2025</v>
      </c>
      <c r="B9">
        <v>7804.7999999999993</v>
      </c>
      <c r="C9">
        <v>9859.1999999999989</v>
      </c>
      <c r="D9">
        <v>80380.800000000003</v>
      </c>
      <c r="E9">
        <v>7017.5999999999995</v>
      </c>
      <c r="F9">
        <v>8870.4</v>
      </c>
      <c r="G9">
        <v>72336</v>
      </c>
      <c r="H9">
        <v>2920.9008073992691</v>
      </c>
      <c r="I9">
        <v>4883.8991926007302</v>
      </c>
      <c r="J9">
        <v>6938.2991926007298</v>
      </c>
      <c r="K9">
        <v>77459.899192600729</v>
      </c>
      <c r="L9">
        <v>4096.6991926007304</v>
      </c>
      <c r="M9">
        <v>5949.4991926007306</v>
      </c>
      <c r="N9">
        <v>69415.099192600726</v>
      </c>
      <c r="O9">
        <v>0.51315811823070645</v>
      </c>
      <c r="P9">
        <v>2506.2125193034572</v>
      </c>
      <c r="Q9">
        <v>3560.4445573966204</v>
      </c>
      <c r="R9">
        <v>39749.176108015206</v>
      </c>
      <c r="S9">
        <v>2102.2544486322454</v>
      </c>
      <c r="T9">
        <v>3053.0338100900981</v>
      </c>
      <c r="U9">
        <v>35620.92167847282</v>
      </c>
    </row>
    <row r="10" spans="1:21" x14ac:dyDescent="0.3">
      <c r="A10">
        <v>2026</v>
      </c>
      <c r="B10">
        <v>10646.4</v>
      </c>
      <c r="C10">
        <v>13881.6</v>
      </c>
      <c r="D10">
        <v>132096</v>
      </c>
      <c r="E10">
        <v>9580.7999999999993</v>
      </c>
      <c r="F10">
        <v>12489.6</v>
      </c>
      <c r="G10">
        <v>118886.39999999999</v>
      </c>
      <c r="H10">
        <v>2920.9008073992691</v>
      </c>
      <c r="I10">
        <v>7725.4991926007306</v>
      </c>
      <c r="J10">
        <v>10960.699192600732</v>
      </c>
      <c r="K10">
        <v>129175.09919260073</v>
      </c>
      <c r="L10">
        <v>6659.8991926007302</v>
      </c>
      <c r="M10">
        <v>9568.6991926007322</v>
      </c>
      <c r="N10">
        <v>115965.49919260072</v>
      </c>
      <c r="O10">
        <v>0.46650738020973315</v>
      </c>
      <c r="P10">
        <v>3604.0023891525752</v>
      </c>
      <c r="Q10">
        <v>5113.2470656071046</v>
      </c>
      <c r="R10">
        <v>60261.137112672579</v>
      </c>
      <c r="S10">
        <v>3106.8921248010838</v>
      </c>
      <c r="T10">
        <v>4463.8687923551561</v>
      </c>
      <c r="U10">
        <v>54098.761223054084</v>
      </c>
    </row>
    <row r="11" spans="1:21" x14ac:dyDescent="0.3">
      <c r="A11">
        <v>2027</v>
      </c>
      <c r="B11">
        <v>14486.4</v>
      </c>
      <c r="C11">
        <v>19468.8</v>
      </c>
      <c r="D11">
        <v>187363.19999999998</v>
      </c>
      <c r="E11">
        <v>13036.8</v>
      </c>
      <c r="F11">
        <v>17520</v>
      </c>
      <c r="G11">
        <v>168624</v>
      </c>
      <c r="H11">
        <v>2920.9008073992691</v>
      </c>
      <c r="I11">
        <v>11565.499192600731</v>
      </c>
      <c r="J11">
        <v>16547.899192600729</v>
      </c>
      <c r="K11">
        <v>184442.29919260071</v>
      </c>
      <c r="L11">
        <v>10115.899192600729</v>
      </c>
      <c r="M11">
        <v>14599.09919260073</v>
      </c>
      <c r="N11">
        <v>165703.09919260073</v>
      </c>
      <c r="O11">
        <v>0.42409761837248466</v>
      </c>
      <c r="P11">
        <v>4904.9006628708648</v>
      </c>
      <c r="Q11">
        <v>7017.924636649931</v>
      </c>
      <c r="R11">
        <v>78221.539814727206</v>
      </c>
      <c r="S11">
        <v>4290.1287552781096</v>
      </c>
      <c r="T11">
        <v>6191.4431979656338</v>
      </c>
      <c r="U11">
        <v>70274.289724521557</v>
      </c>
    </row>
    <row r="12" spans="1:21" x14ac:dyDescent="0.3">
      <c r="A12">
        <v>2028</v>
      </c>
      <c r="B12">
        <v>19622.399999999998</v>
      </c>
      <c r="C12">
        <v>27091.200000000001</v>
      </c>
      <c r="D12">
        <v>220540.79999999999</v>
      </c>
      <c r="E12">
        <v>17654.399999999998</v>
      </c>
      <c r="F12">
        <v>24374.399999999998</v>
      </c>
      <c r="G12">
        <v>198480</v>
      </c>
      <c r="H12">
        <v>2920.9008073992691</v>
      </c>
      <c r="I12">
        <v>16701.499192600728</v>
      </c>
      <c r="J12">
        <v>24170.299192600731</v>
      </c>
      <c r="K12">
        <v>217619.89919260071</v>
      </c>
      <c r="L12">
        <v>14733.499192600728</v>
      </c>
      <c r="M12">
        <v>21453.499192600728</v>
      </c>
      <c r="N12">
        <v>195559.09919260073</v>
      </c>
      <c r="O12">
        <v>0.38554328942953148</v>
      </c>
      <c r="P12">
        <v>6439.150937119949</v>
      </c>
      <c r="Q12">
        <v>9318.6966572112342</v>
      </c>
      <c r="R12">
        <v>83901.891780038321</v>
      </c>
      <c r="S12">
        <v>5680.4017435226306</v>
      </c>
      <c r="T12">
        <v>8271.2526484890823</v>
      </c>
      <c r="U12">
        <v>75396.498380591322</v>
      </c>
    </row>
    <row r="13" spans="1:21" x14ac:dyDescent="0.3">
      <c r="A13">
        <v>2029</v>
      </c>
      <c r="B13">
        <v>26409.599999999999</v>
      </c>
      <c r="C13">
        <v>37315.199999999997</v>
      </c>
      <c r="D13">
        <v>227644.79999999999</v>
      </c>
      <c r="E13">
        <v>23760</v>
      </c>
      <c r="F13">
        <v>33580.799999999996</v>
      </c>
      <c r="G13">
        <v>204873.60000000001</v>
      </c>
      <c r="H13">
        <v>2920.9008073992691</v>
      </c>
      <c r="I13">
        <v>23488.699192600729</v>
      </c>
      <c r="J13">
        <v>34394.299192600731</v>
      </c>
      <c r="K13">
        <v>224723.89919260071</v>
      </c>
      <c r="L13">
        <v>20839.09919260073</v>
      </c>
      <c r="M13">
        <v>30659.899192600726</v>
      </c>
      <c r="N13">
        <v>201952.69919260073</v>
      </c>
      <c r="O13">
        <v>0.3504938994813922</v>
      </c>
      <c r="P13">
        <v>8232.6457737600576</v>
      </c>
      <c r="Q13">
        <v>12054.99204394433</v>
      </c>
      <c r="R13">
        <v>78764.355734677913</v>
      </c>
      <c r="S13">
        <v>7303.9771376941617</v>
      </c>
      <c r="T13">
        <v>10746.107625721017</v>
      </c>
      <c r="U13">
        <v>70783.189050807239</v>
      </c>
    </row>
    <row r="14" spans="1:21" x14ac:dyDescent="0.3">
      <c r="A14">
        <v>2030</v>
      </c>
      <c r="B14">
        <v>35251.199999999997</v>
      </c>
      <c r="C14">
        <v>50697.599999999999</v>
      </c>
      <c r="D14">
        <v>227971.19999999998</v>
      </c>
      <c r="E14">
        <v>31718.399999999998</v>
      </c>
      <c r="F14">
        <v>45619.199999999997</v>
      </c>
      <c r="G14">
        <v>205171.19999999998</v>
      </c>
      <c r="H14">
        <v>2920.9008073992691</v>
      </c>
      <c r="I14">
        <v>32330.299192600727</v>
      </c>
      <c r="J14">
        <v>47776.699192600732</v>
      </c>
      <c r="K14">
        <v>225050.29919260071</v>
      </c>
      <c r="L14">
        <v>28797.499192600728</v>
      </c>
      <c r="M14">
        <v>42698.299192600731</v>
      </c>
      <c r="N14">
        <v>202250.29919260071</v>
      </c>
      <c r="O14">
        <v>0.31863081771035656</v>
      </c>
      <c r="P14">
        <v>10301.429668558851</v>
      </c>
      <c r="Q14">
        <v>15223.128731240104</v>
      </c>
      <c r="R14">
        <v>71707.960857698767</v>
      </c>
      <c r="S14">
        <v>9175.7707157517034</v>
      </c>
      <c r="T14">
        <v>13604.993986579828</v>
      </c>
      <c r="U14">
        <v>64443.178213902633</v>
      </c>
    </row>
    <row r="15" spans="1:21" x14ac:dyDescent="0.3">
      <c r="A15">
        <v>2031</v>
      </c>
      <c r="B15">
        <v>46550.400000000001</v>
      </c>
      <c r="C15">
        <v>67603.199999999997</v>
      </c>
      <c r="D15">
        <v>228028.79999999999</v>
      </c>
      <c r="E15">
        <v>41894.400000000001</v>
      </c>
      <c r="F15">
        <v>60835.199999999997</v>
      </c>
      <c r="G15">
        <v>205219.19999999998</v>
      </c>
      <c r="H15">
        <v>2920.9008073992691</v>
      </c>
      <c r="I15">
        <v>43629.499192600735</v>
      </c>
      <c r="J15">
        <v>64682.299192600731</v>
      </c>
      <c r="K15">
        <v>225107.89919260071</v>
      </c>
      <c r="L15">
        <v>38973.499192600735</v>
      </c>
      <c r="M15">
        <v>57914.299192600731</v>
      </c>
      <c r="N15">
        <v>202298.29919260071</v>
      </c>
      <c r="O15">
        <v>0.28966437973668779</v>
      </c>
      <c r="P15">
        <v>12637.911821847012</v>
      </c>
      <c r="Q15">
        <v>18736.158075567553</v>
      </c>
      <c r="R15">
        <v>65205.739993453528</v>
      </c>
      <c r="S15">
        <v>11289.234469792995</v>
      </c>
      <c r="T15">
        <v>16775.709553509649</v>
      </c>
      <c r="U15">
        <v>58598.611357411573</v>
      </c>
    </row>
    <row r="16" spans="1:21" x14ac:dyDescent="0.3">
      <c r="A16">
        <v>2032</v>
      </c>
      <c r="B16">
        <v>60585.599999999999</v>
      </c>
      <c r="C16">
        <v>87993.599999999991</v>
      </c>
      <c r="D16">
        <v>228057.60000000001</v>
      </c>
      <c r="E16">
        <v>54518.400000000001</v>
      </c>
      <c r="F16">
        <v>79190.399999999994</v>
      </c>
      <c r="G16">
        <v>205248</v>
      </c>
      <c r="H16">
        <v>2920.9008073992691</v>
      </c>
      <c r="I16">
        <v>57664.699192600732</v>
      </c>
      <c r="J16">
        <v>85072.699192600718</v>
      </c>
      <c r="K16">
        <v>225136.69919260073</v>
      </c>
      <c r="L16">
        <v>51597.499192600735</v>
      </c>
      <c r="M16">
        <v>76269.499192600721</v>
      </c>
      <c r="N16">
        <v>202327.09919260073</v>
      </c>
      <c r="O16">
        <v>0.26333125430607973</v>
      </c>
      <c r="P16">
        <v>15184.917567570334</v>
      </c>
      <c r="Q16">
        <v>22402.300585591365</v>
      </c>
      <c r="R16">
        <v>59285.529388718118</v>
      </c>
      <c r="S16">
        <v>13587.234181444488</v>
      </c>
      <c r="T16">
        <v>20084.142887684084</v>
      </c>
      <c r="U16">
        <v>53279.048810498163</v>
      </c>
    </row>
    <row r="17" spans="1:21" x14ac:dyDescent="0.3">
      <c r="A17">
        <v>2033</v>
      </c>
      <c r="B17">
        <v>77452.800000000003</v>
      </c>
      <c r="C17">
        <v>111168</v>
      </c>
      <c r="D17">
        <v>228076.79999999999</v>
      </c>
      <c r="E17">
        <v>69705.599999999991</v>
      </c>
      <c r="F17">
        <v>100051.2</v>
      </c>
      <c r="G17">
        <v>205267.19999999998</v>
      </c>
      <c r="H17">
        <v>2920.9008073992691</v>
      </c>
      <c r="I17">
        <v>74531.899192600729</v>
      </c>
      <c r="J17">
        <v>108247.09919260073</v>
      </c>
      <c r="K17">
        <v>225155.89919260071</v>
      </c>
      <c r="L17">
        <v>66784.699192600718</v>
      </c>
      <c r="M17">
        <v>97130.299192600723</v>
      </c>
      <c r="N17">
        <v>202346.29919260071</v>
      </c>
      <c r="O17">
        <v>0.23939204936916339</v>
      </c>
      <c r="P17">
        <v>17842.344091092582</v>
      </c>
      <c r="Q17">
        <v>25913.494913983799</v>
      </c>
      <c r="R17">
        <v>53900.532135273446</v>
      </c>
      <c r="S17">
        <v>15987.726006219797</v>
      </c>
      <c r="T17">
        <v>23252.221379556682</v>
      </c>
      <c r="U17">
        <v>48440.095245982578</v>
      </c>
    </row>
    <row r="18" spans="1:21" x14ac:dyDescent="0.3">
      <c r="A18">
        <v>2034</v>
      </c>
      <c r="B18">
        <v>96835.199999999997</v>
      </c>
      <c r="C18">
        <v>135609.60000000001</v>
      </c>
      <c r="D18">
        <v>228086.39999999999</v>
      </c>
      <c r="E18">
        <v>87148.800000000003</v>
      </c>
      <c r="F18">
        <v>122044.79999999999</v>
      </c>
      <c r="G18">
        <v>205276.79999999999</v>
      </c>
      <c r="H18">
        <v>2920.9008073992691</v>
      </c>
      <c r="I18">
        <v>93914.299192600723</v>
      </c>
      <c r="J18">
        <v>132688.69919260073</v>
      </c>
      <c r="K18">
        <v>225165.49919260072</v>
      </c>
      <c r="L18">
        <v>84227.899192600729</v>
      </c>
      <c r="M18">
        <v>119123.89919260071</v>
      </c>
      <c r="N18">
        <v>202355.89919260071</v>
      </c>
      <c r="O18">
        <v>0.21762913579014853</v>
      </c>
      <c r="P18">
        <v>20438.487771623139</v>
      </c>
      <c r="Q18">
        <v>28876.926934404677</v>
      </c>
      <c r="R18">
        <v>49002.572999043085</v>
      </c>
      <c r="S18">
        <v>18330.444910705446</v>
      </c>
      <c r="T18">
        <v>25924.831233238467</v>
      </c>
      <c r="U18">
        <v>44038.539463324109</v>
      </c>
    </row>
    <row r="19" spans="1:21" x14ac:dyDescent="0.3">
      <c r="A19">
        <v>2035</v>
      </c>
      <c r="B19">
        <v>117955.2</v>
      </c>
      <c r="C19">
        <v>159187.19999999998</v>
      </c>
      <c r="D19">
        <v>228086.39999999999</v>
      </c>
      <c r="E19">
        <v>106156.8</v>
      </c>
      <c r="F19">
        <v>143260.79999999999</v>
      </c>
      <c r="G19">
        <v>205276.79999999999</v>
      </c>
      <c r="H19">
        <v>2920.9008073992691</v>
      </c>
      <c r="I19">
        <v>115034.29919260072</v>
      </c>
      <c r="J19">
        <v>156266.29919260071</v>
      </c>
      <c r="K19">
        <v>225165.49919260072</v>
      </c>
      <c r="L19">
        <v>103235.89919260073</v>
      </c>
      <c r="M19">
        <v>140339.89919260071</v>
      </c>
      <c r="N19">
        <v>202355.89919260071</v>
      </c>
      <c r="O19">
        <v>0.19784466890013502</v>
      </c>
      <c r="P19">
        <v>22758.922835919158</v>
      </c>
      <c r="Q19">
        <v>30916.454224009525</v>
      </c>
      <c r="R19">
        <v>44547.793635493712</v>
      </c>
      <c r="S19">
        <v>20424.672294367807</v>
      </c>
      <c r="T19">
        <v>27765.500889238414</v>
      </c>
      <c r="U19">
        <v>40035.035875749185</v>
      </c>
    </row>
    <row r="20" spans="1:21" x14ac:dyDescent="0.3">
      <c r="A20">
        <v>2036</v>
      </c>
      <c r="B20">
        <v>139536</v>
      </c>
      <c r="C20">
        <v>179808</v>
      </c>
      <c r="D20">
        <v>228096</v>
      </c>
      <c r="E20">
        <v>125577.59999999999</v>
      </c>
      <c r="F20">
        <v>161827.19999999998</v>
      </c>
      <c r="G20">
        <v>205286.39999999999</v>
      </c>
      <c r="H20">
        <v>2920.9008073992691</v>
      </c>
      <c r="I20">
        <v>136615.09919260073</v>
      </c>
      <c r="J20">
        <v>176887.09919260073</v>
      </c>
      <c r="K20">
        <v>225175.09919260073</v>
      </c>
      <c r="L20">
        <v>122656.69919260072</v>
      </c>
      <c r="M20">
        <v>158906.29919260071</v>
      </c>
      <c r="N20">
        <v>202365.49919260072</v>
      </c>
      <c r="O20">
        <v>0.17985878990921364</v>
      </c>
      <c r="P20">
        <v>24571.426424108355</v>
      </c>
      <c r="Q20">
        <v>31814.699611332209</v>
      </c>
      <c r="R20">
        <v>40499.720858468318</v>
      </c>
      <c r="S20">
        <v>22060.885491039586</v>
      </c>
      <c r="T20">
        <v>28580.694681732617</v>
      </c>
      <c r="U20">
        <v>36397.213804155115</v>
      </c>
    </row>
    <row r="21" spans="1:21" x14ac:dyDescent="0.3">
      <c r="A21">
        <v>2037</v>
      </c>
      <c r="B21">
        <v>160070.39999999999</v>
      </c>
      <c r="C21">
        <v>196137.60000000001</v>
      </c>
      <c r="D21">
        <v>228096</v>
      </c>
      <c r="E21">
        <v>144057.60000000001</v>
      </c>
      <c r="F21">
        <v>176515.19999999998</v>
      </c>
      <c r="G21">
        <v>205286.39999999999</v>
      </c>
      <c r="H21">
        <v>2920.9008073992691</v>
      </c>
      <c r="I21">
        <v>157149.49919260072</v>
      </c>
      <c r="J21">
        <v>193216.69919260073</v>
      </c>
      <c r="K21">
        <v>225175.09919260073</v>
      </c>
      <c r="L21">
        <v>141136.69919260073</v>
      </c>
      <c r="M21">
        <v>173594.29919260071</v>
      </c>
      <c r="N21">
        <v>202365.49919260072</v>
      </c>
      <c r="O21">
        <v>0.16350799082655781</v>
      </c>
      <c r="P21">
        <v>25695.198872381912</v>
      </c>
      <c r="Q21">
        <v>31592.474279121539</v>
      </c>
      <c r="R21">
        <v>36817.928053153002</v>
      </c>
      <c r="S21">
        <v>23076.978116874408</v>
      </c>
      <c r="T21">
        <v>28384.055079926489</v>
      </c>
      <c r="U21">
        <v>33088.376185595553</v>
      </c>
    </row>
    <row r="22" spans="1:21" x14ac:dyDescent="0.3">
      <c r="A22">
        <v>2038</v>
      </c>
      <c r="B22">
        <v>178166.39999999999</v>
      </c>
      <c r="C22">
        <v>207916.79999999999</v>
      </c>
      <c r="D22">
        <v>228096</v>
      </c>
      <c r="E22">
        <v>160348.79999999999</v>
      </c>
      <c r="F22">
        <v>187123.19999999998</v>
      </c>
      <c r="G22">
        <v>205286.39999999999</v>
      </c>
      <c r="H22">
        <v>2920.9008073992691</v>
      </c>
      <c r="I22">
        <v>175245.49919260072</v>
      </c>
      <c r="J22">
        <v>204995.89919260071</v>
      </c>
      <c r="K22">
        <v>225175.09919260073</v>
      </c>
      <c r="L22">
        <v>157427.89919260071</v>
      </c>
      <c r="M22">
        <v>184202.29919260071</v>
      </c>
      <c r="N22">
        <v>202365.49919260072</v>
      </c>
      <c r="O22">
        <v>0.14864362802414349</v>
      </c>
      <c r="P22">
        <v>26049.126794890279</v>
      </c>
      <c r="Q22">
        <v>30471.334186059757</v>
      </c>
      <c r="R22">
        <v>33470.843684684558</v>
      </c>
      <c r="S22">
        <v>23400.654088207299</v>
      </c>
      <c r="T22">
        <v>27380.498042376927</v>
      </c>
      <c r="U22">
        <v>30080.341986905052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Q43" sqref="Q43"/>
    </sheetView>
  </sheetViews>
  <sheetFormatPr defaultRowHeight="15" x14ac:dyDescent="0.25"/>
  <sheetData>
    <row r="1" spans="1:21" x14ac:dyDescent="0.3">
      <c r="A1" t="s">
        <v>25</v>
      </c>
      <c r="B1" t="s">
        <v>30</v>
      </c>
      <c r="C1" t="s">
        <v>27</v>
      </c>
      <c r="D1" t="s">
        <v>31</v>
      </c>
      <c r="E1" t="s">
        <v>46</v>
      </c>
      <c r="F1" t="s">
        <v>44</v>
      </c>
      <c r="G1" t="s">
        <v>47</v>
      </c>
      <c r="H1" t="s">
        <v>32</v>
      </c>
      <c r="I1" t="s">
        <v>33</v>
      </c>
      <c r="J1" t="s">
        <v>34</v>
      </c>
      <c r="K1" t="s">
        <v>35</v>
      </c>
      <c r="L1" t="s">
        <v>48</v>
      </c>
      <c r="M1" t="s">
        <v>49</v>
      </c>
      <c r="N1" t="s">
        <v>50</v>
      </c>
      <c r="O1" t="s">
        <v>36</v>
      </c>
      <c r="P1" t="s">
        <v>37</v>
      </c>
      <c r="Q1" t="s">
        <v>38</v>
      </c>
      <c r="R1" t="s">
        <v>39</v>
      </c>
      <c r="S1" t="s">
        <v>51</v>
      </c>
      <c r="T1" t="s">
        <v>52</v>
      </c>
      <c r="U1" t="s">
        <v>53</v>
      </c>
    </row>
    <row r="2" spans="1:21" x14ac:dyDescent="0.3">
      <c r="A2">
        <v>2018</v>
      </c>
      <c r="B2">
        <v>1152</v>
      </c>
      <c r="C2">
        <v>1152</v>
      </c>
      <c r="D2">
        <v>1152</v>
      </c>
      <c r="E2">
        <v>1032</v>
      </c>
      <c r="F2">
        <v>1032</v>
      </c>
      <c r="G2">
        <v>1032</v>
      </c>
      <c r="H2">
        <v>12626.247855399268</v>
      </c>
      <c r="I2">
        <v>-11474.247855399268</v>
      </c>
      <c r="J2">
        <v>-11474.247855399268</v>
      </c>
      <c r="K2">
        <v>-11474.247855399268</v>
      </c>
      <c r="L2">
        <v>-11594.247855399268</v>
      </c>
      <c r="M2">
        <v>-11594.247855399268</v>
      </c>
      <c r="N2">
        <v>-11594.247855399268</v>
      </c>
      <c r="O2">
        <v>1</v>
      </c>
      <c r="P2">
        <v>-11474.247855399268</v>
      </c>
      <c r="Q2">
        <v>-11474.247855399268</v>
      </c>
      <c r="R2">
        <v>-11474.247855399268</v>
      </c>
      <c r="S2">
        <v>-11594.247855399268</v>
      </c>
      <c r="T2">
        <v>-11594.247855399268</v>
      </c>
      <c r="U2">
        <v>-11594.247855399268</v>
      </c>
    </row>
    <row r="3" spans="1:21" x14ac:dyDescent="0.3">
      <c r="A3">
        <v>2019</v>
      </c>
      <c r="B3">
        <v>1536</v>
      </c>
      <c r="C3">
        <v>1584</v>
      </c>
      <c r="D3">
        <v>2148</v>
      </c>
      <c r="E3">
        <v>1380</v>
      </c>
      <c r="F3">
        <v>1416</v>
      </c>
      <c r="G3">
        <v>1932</v>
      </c>
      <c r="H3">
        <v>12626.247855399268</v>
      </c>
      <c r="I3">
        <v>-11090.247855399268</v>
      </c>
      <c r="J3">
        <v>-11042.247855399268</v>
      </c>
      <c r="K3">
        <v>-10478.247855399268</v>
      </c>
      <c r="L3">
        <v>-11246.247855399268</v>
      </c>
      <c r="M3">
        <v>-11210.247855399268</v>
      </c>
      <c r="N3">
        <v>-10694.247855399268</v>
      </c>
      <c r="O3">
        <v>0.90909090909090906</v>
      </c>
      <c r="P3">
        <v>-10082.043504908424</v>
      </c>
      <c r="Q3">
        <v>-10038.40714127206</v>
      </c>
      <c r="R3">
        <v>-9525.6798685447884</v>
      </c>
      <c r="S3">
        <v>-10223.861686726606</v>
      </c>
      <c r="T3">
        <v>-10191.134413999334</v>
      </c>
      <c r="U3">
        <v>-9722.0435049084244</v>
      </c>
    </row>
    <row r="4" spans="1:21" x14ac:dyDescent="0.3">
      <c r="A4">
        <v>2020</v>
      </c>
      <c r="B4">
        <v>2064</v>
      </c>
      <c r="C4">
        <v>2196</v>
      </c>
      <c r="D4">
        <v>4104</v>
      </c>
      <c r="E4">
        <v>1848</v>
      </c>
      <c r="F4">
        <v>1968</v>
      </c>
      <c r="G4">
        <v>3684</v>
      </c>
      <c r="H4">
        <v>12626.247855399268</v>
      </c>
      <c r="I4">
        <v>-10562.247855399268</v>
      </c>
      <c r="J4">
        <v>-10430.247855399268</v>
      </c>
      <c r="K4">
        <v>-8522.2478553992678</v>
      </c>
      <c r="L4">
        <v>-10778.247855399268</v>
      </c>
      <c r="M4">
        <v>-10658.247855399268</v>
      </c>
      <c r="N4">
        <v>-8942.2478553992678</v>
      </c>
      <c r="O4">
        <v>0.82644628099173545</v>
      </c>
      <c r="P4">
        <v>-8729.1304590076579</v>
      </c>
      <c r="Q4">
        <v>-8620.0395499167498</v>
      </c>
      <c r="R4">
        <v>-7043.1800457845184</v>
      </c>
      <c r="S4">
        <v>-8907.6428557018735</v>
      </c>
      <c r="T4">
        <v>-8808.4693019828646</v>
      </c>
      <c r="U4">
        <v>-7390.2874838010466</v>
      </c>
    </row>
    <row r="5" spans="1:21" x14ac:dyDescent="0.3">
      <c r="A5">
        <v>2021</v>
      </c>
      <c r="B5">
        <v>2796</v>
      </c>
      <c r="C5">
        <v>3084</v>
      </c>
      <c r="D5">
        <v>7932</v>
      </c>
      <c r="E5">
        <v>2508</v>
      </c>
      <c r="F5">
        <v>2772</v>
      </c>
      <c r="G5">
        <v>7128</v>
      </c>
      <c r="H5">
        <v>12626.247855399268</v>
      </c>
      <c r="I5">
        <v>-9830.2478553992678</v>
      </c>
      <c r="J5">
        <v>-9542.2478553992678</v>
      </c>
      <c r="K5">
        <v>-4694.2478553992678</v>
      </c>
      <c r="L5">
        <v>-10118.247855399268</v>
      </c>
      <c r="M5">
        <v>-9854.2478553992678</v>
      </c>
      <c r="N5">
        <v>-5498.2478553992678</v>
      </c>
      <c r="O5">
        <v>0.75131480090157754</v>
      </c>
      <c r="P5">
        <v>-7385.6107102924607</v>
      </c>
      <c r="Q5">
        <v>-7169.2320476328059</v>
      </c>
      <c r="R5">
        <v>-3526.8578928619581</v>
      </c>
      <c r="S5">
        <v>-7601.9893729521145</v>
      </c>
      <c r="T5">
        <v>-7403.6422655140987</v>
      </c>
      <c r="U5">
        <v>-4130.9149927868266</v>
      </c>
    </row>
    <row r="6" spans="1:21" x14ac:dyDescent="0.3">
      <c r="A6">
        <v>2022</v>
      </c>
      <c r="B6">
        <v>3816</v>
      </c>
      <c r="C6">
        <v>4356</v>
      </c>
      <c r="D6">
        <v>15408</v>
      </c>
      <c r="E6">
        <v>3432</v>
      </c>
      <c r="F6">
        <v>3912</v>
      </c>
      <c r="G6">
        <v>13860</v>
      </c>
      <c r="H6">
        <v>12626.247855399268</v>
      </c>
      <c r="I6">
        <v>-8810.2478553992678</v>
      </c>
      <c r="J6">
        <v>-8270.2478553992678</v>
      </c>
      <c r="K6">
        <v>2781.7521446007322</v>
      </c>
      <c r="L6">
        <v>-9194.2478553992678</v>
      </c>
      <c r="M6">
        <v>-8714.2478553992678</v>
      </c>
      <c r="N6">
        <v>1233.7521446007322</v>
      </c>
      <c r="O6">
        <v>0.68301345536507052</v>
      </c>
      <c r="P6">
        <v>-6017.5178303389557</v>
      </c>
      <c r="Q6">
        <v>-5648.6905644418184</v>
      </c>
      <c r="R6">
        <v>1899.9741442529414</v>
      </c>
      <c r="S6">
        <v>-6279.7949971991429</v>
      </c>
      <c r="T6">
        <v>-5951.9485386239094</v>
      </c>
      <c r="U6">
        <v>842.66931534781224</v>
      </c>
    </row>
    <row r="7" spans="1:21" x14ac:dyDescent="0.3">
      <c r="A7">
        <v>2023</v>
      </c>
      <c r="B7">
        <v>5220</v>
      </c>
      <c r="C7">
        <v>6168</v>
      </c>
      <c r="D7">
        <v>29676</v>
      </c>
      <c r="E7">
        <v>4692</v>
      </c>
      <c r="F7">
        <v>5544</v>
      </c>
      <c r="G7">
        <v>26700</v>
      </c>
      <c r="H7">
        <v>12626.247855399268</v>
      </c>
      <c r="I7">
        <v>-7406.2478553992678</v>
      </c>
      <c r="J7">
        <v>-6458.2478553992678</v>
      </c>
      <c r="K7">
        <v>17049.75214460073</v>
      </c>
      <c r="L7">
        <v>-7934.2478553992678</v>
      </c>
      <c r="M7">
        <v>-7082.2478553992678</v>
      </c>
      <c r="N7">
        <v>14073.752144600732</v>
      </c>
      <c r="O7">
        <v>0.62092132305915493</v>
      </c>
      <c r="P7">
        <v>-4598.6972172785418</v>
      </c>
      <c r="Q7">
        <v>-4010.0638030184632</v>
      </c>
      <c r="R7">
        <v>10586.554659456149</v>
      </c>
      <c r="S7">
        <v>-4926.5436758537762</v>
      </c>
      <c r="T7">
        <v>-4397.5187086073756</v>
      </c>
      <c r="U7">
        <v>8738.6928020321066</v>
      </c>
    </row>
    <row r="8" spans="1:21" x14ac:dyDescent="0.3">
      <c r="A8">
        <v>2024</v>
      </c>
      <c r="B8">
        <v>7128</v>
      </c>
      <c r="C8">
        <v>8724</v>
      </c>
      <c r="D8">
        <v>55920</v>
      </c>
      <c r="E8">
        <v>6408</v>
      </c>
      <c r="F8">
        <v>7848</v>
      </c>
      <c r="G8">
        <v>50328</v>
      </c>
      <c r="H8">
        <v>12626.247855399268</v>
      </c>
      <c r="I8">
        <v>-5498.2478553992678</v>
      </c>
      <c r="J8">
        <v>-3902.2478553992678</v>
      </c>
      <c r="K8">
        <v>43293.75214460073</v>
      </c>
      <c r="L8">
        <v>-6218.2478553992678</v>
      </c>
      <c r="M8">
        <v>-4778.2478553992678</v>
      </c>
      <c r="N8">
        <v>37701.75214460073</v>
      </c>
      <c r="O8">
        <v>0.56447393005377722</v>
      </c>
      <c r="P8">
        <v>-3103.617575346977</v>
      </c>
      <c r="Q8">
        <v>-2202.7171829811487</v>
      </c>
      <c r="R8">
        <v>24438.19441983692</v>
      </c>
      <c r="S8">
        <v>-3510.0388049856965</v>
      </c>
      <c r="T8">
        <v>-2697.1963457082575</v>
      </c>
      <c r="U8">
        <v>21281.656202976199</v>
      </c>
    </row>
    <row r="9" spans="1:21" x14ac:dyDescent="0.3">
      <c r="A9">
        <v>2025</v>
      </c>
      <c r="B9">
        <v>9756</v>
      </c>
      <c r="C9">
        <v>12324</v>
      </c>
      <c r="D9">
        <v>100476</v>
      </c>
      <c r="E9">
        <v>8772</v>
      </c>
      <c r="F9">
        <v>11088</v>
      </c>
      <c r="G9">
        <v>90420</v>
      </c>
      <c r="H9">
        <v>12626.247855399268</v>
      </c>
      <c r="I9">
        <v>-2870.2478553992678</v>
      </c>
      <c r="J9">
        <v>-302.24785539926779</v>
      </c>
      <c r="K9">
        <v>87849.75214460073</v>
      </c>
      <c r="L9">
        <v>-3854.2478553992678</v>
      </c>
      <c r="M9">
        <v>-1538.2478553992678</v>
      </c>
      <c r="N9">
        <v>77793.75214460073</v>
      </c>
      <c r="O9">
        <v>0.51315811823070645</v>
      </c>
      <c r="P9">
        <v>-1472.8909883324091</v>
      </c>
      <c r="Q9">
        <v>-155.10094071595492</v>
      </c>
      <c r="R9">
        <v>45080.813497557276</v>
      </c>
      <c r="S9">
        <v>-1977.8385766714243</v>
      </c>
      <c r="T9">
        <v>-789.36437484910812</v>
      </c>
      <c r="U9">
        <v>39920.495460629296</v>
      </c>
    </row>
    <row r="10" spans="1:21" x14ac:dyDescent="0.3">
      <c r="A10">
        <v>2026</v>
      </c>
      <c r="B10">
        <v>13308</v>
      </c>
      <c r="C10">
        <v>17352</v>
      </c>
      <c r="D10">
        <v>165120</v>
      </c>
      <c r="E10">
        <v>11976</v>
      </c>
      <c r="F10">
        <v>15612</v>
      </c>
      <c r="G10">
        <v>148608</v>
      </c>
      <c r="H10">
        <v>12626.247855399268</v>
      </c>
      <c r="I10">
        <v>681.75214460073221</v>
      </c>
      <c r="J10">
        <v>4725.7521446007322</v>
      </c>
      <c r="K10">
        <v>152493.75214460073</v>
      </c>
      <c r="L10">
        <v>-650.24785539926779</v>
      </c>
      <c r="M10">
        <v>2985.7521446007322</v>
      </c>
      <c r="N10">
        <v>135981.75214460073</v>
      </c>
      <c r="O10">
        <v>0.46650738020973315</v>
      </c>
      <c r="P10">
        <v>318.04240693005477</v>
      </c>
      <c r="Q10">
        <v>2204.5982524982155</v>
      </c>
      <c r="R10">
        <v>71139.460811330064</v>
      </c>
      <c r="S10">
        <v>-303.3454235093098</v>
      </c>
      <c r="T10">
        <v>1392.8754109332799</v>
      </c>
      <c r="U10">
        <v>63436.49094930695</v>
      </c>
    </row>
    <row r="11" spans="1:21" x14ac:dyDescent="0.3">
      <c r="A11">
        <v>2027</v>
      </c>
      <c r="B11">
        <v>18108</v>
      </c>
      <c r="C11">
        <v>24336</v>
      </c>
      <c r="D11">
        <v>234204</v>
      </c>
      <c r="E11">
        <v>16296</v>
      </c>
      <c r="F11">
        <v>21900</v>
      </c>
      <c r="G11">
        <v>210780</v>
      </c>
      <c r="H11">
        <v>12626.247855399268</v>
      </c>
      <c r="I11">
        <v>5481.7521446007322</v>
      </c>
      <c r="J11">
        <v>11709.752144600732</v>
      </c>
      <c r="K11">
        <v>221577.75214460073</v>
      </c>
      <c r="L11">
        <v>3669.7521446007322</v>
      </c>
      <c r="M11">
        <v>9273.7521446007322</v>
      </c>
      <c r="N11">
        <v>198153.75214460073</v>
      </c>
      <c r="O11">
        <v>0.42409761837248466</v>
      </c>
      <c r="P11">
        <v>2324.7980290334308</v>
      </c>
      <c r="Q11">
        <v>4966.0779962572651</v>
      </c>
      <c r="R11">
        <v>93970.596968853875</v>
      </c>
      <c r="S11">
        <v>1556.3331445424885</v>
      </c>
      <c r="T11">
        <v>3932.9761979018926</v>
      </c>
      <c r="U11">
        <v>84036.534356096789</v>
      </c>
    </row>
    <row r="12" spans="1:21" x14ac:dyDescent="0.3">
      <c r="A12">
        <v>2028</v>
      </c>
      <c r="B12">
        <v>24528</v>
      </c>
      <c r="C12">
        <v>33864</v>
      </c>
      <c r="D12">
        <v>275676</v>
      </c>
      <c r="E12">
        <v>22068</v>
      </c>
      <c r="F12">
        <v>30468</v>
      </c>
      <c r="G12">
        <v>248100</v>
      </c>
      <c r="H12">
        <v>12626.247855399268</v>
      </c>
      <c r="I12">
        <v>11901.752144600732</v>
      </c>
      <c r="J12">
        <v>21237.75214460073</v>
      </c>
      <c r="K12">
        <v>263049.75214460073</v>
      </c>
      <c r="L12">
        <v>9441.7521446007322</v>
      </c>
      <c r="M12">
        <v>17841.75214460073</v>
      </c>
      <c r="N12">
        <v>235473.75214460073</v>
      </c>
      <c r="O12">
        <v>0.38554328942953148</v>
      </c>
      <c r="P12">
        <v>4588.6406718043472</v>
      </c>
      <c r="Q12">
        <v>8188.0728219184521</v>
      </c>
      <c r="R12">
        <v>101417.06672545231</v>
      </c>
      <c r="S12">
        <v>3640.2041798076998</v>
      </c>
      <c r="T12">
        <v>6878.7678110157631</v>
      </c>
      <c r="U12">
        <v>90785.324976143558</v>
      </c>
    </row>
    <row r="13" spans="1:21" x14ac:dyDescent="0.3">
      <c r="A13">
        <v>2029</v>
      </c>
      <c r="B13">
        <v>33012</v>
      </c>
      <c r="C13">
        <v>46644</v>
      </c>
      <c r="D13">
        <v>284556</v>
      </c>
      <c r="E13">
        <v>29700</v>
      </c>
      <c r="F13">
        <v>41976</v>
      </c>
      <c r="G13">
        <v>256092</v>
      </c>
      <c r="H13">
        <v>12626.247855399268</v>
      </c>
      <c r="I13">
        <v>20385.75214460073</v>
      </c>
      <c r="J13">
        <v>34017.75214460073</v>
      </c>
      <c r="K13">
        <v>271929.75214460073</v>
      </c>
      <c r="L13">
        <v>17073.75214460073</v>
      </c>
      <c r="M13">
        <v>29349.75214460073</v>
      </c>
      <c r="N13">
        <v>243465.75214460073</v>
      </c>
      <c r="O13">
        <v>0.3504938994813922</v>
      </c>
      <c r="P13">
        <v>7145.0817630222637</v>
      </c>
      <c r="Q13">
        <v>11923.014600752602</v>
      </c>
      <c r="R13">
        <v>95309.719214169585</v>
      </c>
      <c r="S13">
        <v>5984.2459679398926</v>
      </c>
      <c r="T13">
        <v>10286.909077973463</v>
      </c>
      <c r="U13">
        <v>85333.260859331232</v>
      </c>
    </row>
    <row r="14" spans="1:21" x14ac:dyDescent="0.3">
      <c r="A14">
        <v>2030</v>
      </c>
      <c r="B14">
        <v>44064</v>
      </c>
      <c r="C14">
        <v>63372</v>
      </c>
      <c r="D14">
        <v>284964</v>
      </c>
      <c r="E14">
        <v>39648</v>
      </c>
      <c r="F14">
        <v>57024</v>
      </c>
      <c r="G14">
        <v>256464</v>
      </c>
      <c r="H14">
        <v>12626.247855399268</v>
      </c>
      <c r="I14">
        <v>31437.75214460073</v>
      </c>
      <c r="J14">
        <v>50745.75214460073</v>
      </c>
      <c r="K14">
        <v>272337.75214460073</v>
      </c>
      <c r="L14">
        <v>27021.75214460073</v>
      </c>
      <c r="M14">
        <v>44397.75214460073</v>
      </c>
      <c r="N14">
        <v>243837.75214460073</v>
      </c>
      <c r="O14">
        <v>0.31863081771035656</v>
      </c>
      <c r="P14">
        <v>10017.036672809647</v>
      </c>
      <c r="Q14">
        <v>16169.16050116121</v>
      </c>
      <c r="R14">
        <v>86775.200659234542</v>
      </c>
      <c r="S14">
        <v>8609.9629818007124</v>
      </c>
      <c r="T14">
        <v>14146.492070335868</v>
      </c>
      <c r="U14">
        <v>77694.222354489379</v>
      </c>
    </row>
    <row r="15" spans="1:21" x14ac:dyDescent="0.3">
      <c r="A15">
        <v>2031</v>
      </c>
      <c r="B15">
        <v>58188</v>
      </c>
      <c r="C15">
        <v>84504</v>
      </c>
      <c r="D15">
        <v>285036</v>
      </c>
      <c r="E15">
        <v>52368</v>
      </c>
      <c r="F15">
        <v>76044</v>
      </c>
      <c r="G15">
        <v>256524</v>
      </c>
      <c r="H15">
        <v>12626.247855399268</v>
      </c>
      <c r="I15">
        <v>45561.75214460073</v>
      </c>
      <c r="J15">
        <v>71877.75214460073</v>
      </c>
      <c r="K15">
        <v>272409.75214460073</v>
      </c>
      <c r="L15">
        <v>39741.75214460073</v>
      </c>
      <c r="M15">
        <v>63417.75214460073</v>
      </c>
      <c r="N15">
        <v>243897.75214460073</v>
      </c>
      <c r="O15">
        <v>0.28966437973668779</v>
      </c>
      <c r="P15">
        <v>13197.616674682475</v>
      </c>
      <c r="Q15">
        <v>20820.42449183315</v>
      </c>
      <c r="R15">
        <v>78907.401889190631</v>
      </c>
      <c r="S15">
        <v>11511.769984614952</v>
      </c>
      <c r="T15">
        <v>18369.863839260772</v>
      </c>
      <c r="U15">
        <v>70648.491094138182</v>
      </c>
    </row>
    <row r="16" spans="1:21" x14ac:dyDescent="0.3">
      <c r="A16">
        <v>2032</v>
      </c>
      <c r="B16">
        <v>75732</v>
      </c>
      <c r="C16">
        <v>109992</v>
      </c>
      <c r="D16">
        <v>285072</v>
      </c>
      <c r="E16">
        <v>68148</v>
      </c>
      <c r="F16">
        <v>98988</v>
      </c>
      <c r="G16">
        <v>256560</v>
      </c>
      <c r="H16">
        <v>12626.247855399268</v>
      </c>
      <c r="I16">
        <v>63105.75214460073</v>
      </c>
      <c r="J16">
        <v>97365.75214460073</v>
      </c>
      <c r="K16">
        <v>272445.75214460073</v>
      </c>
      <c r="L16">
        <v>55521.75214460073</v>
      </c>
      <c r="M16">
        <v>86361.75214460073</v>
      </c>
      <c r="N16">
        <v>243933.75214460073</v>
      </c>
      <c r="O16">
        <v>0.26333125430607973</v>
      </c>
      <c r="P16">
        <v>16617.716866166291</v>
      </c>
      <c r="Q16">
        <v>25639.445638692581</v>
      </c>
      <c r="R16">
        <v>71743.481642601022</v>
      </c>
      <c r="S16">
        <v>14620.612633508983</v>
      </c>
      <c r="T16">
        <v>22741.748516308482</v>
      </c>
      <c r="U16">
        <v>64235.380919826079</v>
      </c>
    </row>
    <row r="17" spans="1:21" x14ac:dyDescent="0.3">
      <c r="A17">
        <v>2033</v>
      </c>
      <c r="B17">
        <v>96816</v>
      </c>
      <c r="C17">
        <v>138960</v>
      </c>
      <c r="D17">
        <v>285096</v>
      </c>
      <c r="E17">
        <v>87132</v>
      </c>
      <c r="F17">
        <v>125064</v>
      </c>
      <c r="G17">
        <v>256584</v>
      </c>
      <c r="H17">
        <v>12626.247855399268</v>
      </c>
      <c r="I17">
        <v>84189.75214460073</v>
      </c>
      <c r="J17">
        <v>126333.75214460073</v>
      </c>
      <c r="K17">
        <v>272469.75214460073</v>
      </c>
      <c r="L17">
        <v>74505.75214460073</v>
      </c>
      <c r="M17">
        <v>112437.75214460073</v>
      </c>
      <c r="N17">
        <v>243957.75214460073</v>
      </c>
      <c r="O17">
        <v>0.23939204936916339</v>
      </c>
      <c r="P17">
        <v>20154.357301777887</v>
      </c>
      <c r="Q17">
        <v>30243.295830391908</v>
      </c>
      <c r="R17">
        <v>65227.092357003974</v>
      </c>
      <c r="S17">
        <v>17836.08469568691</v>
      </c>
      <c r="T17">
        <v>26916.703912358014</v>
      </c>
      <c r="U17">
        <v>58401.546245390382</v>
      </c>
    </row>
    <row r="18" spans="1:21" x14ac:dyDescent="0.3">
      <c r="A18">
        <v>2034</v>
      </c>
      <c r="B18">
        <v>121044</v>
      </c>
      <c r="C18">
        <v>169512</v>
      </c>
      <c r="D18">
        <v>285108</v>
      </c>
      <c r="E18">
        <v>108936</v>
      </c>
      <c r="F18">
        <v>152556</v>
      </c>
      <c r="G18">
        <v>256596</v>
      </c>
      <c r="H18">
        <v>12626.247855399268</v>
      </c>
      <c r="I18">
        <v>108417.75214460073</v>
      </c>
      <c r="J18">
        <v>156885.75214460073</v>
      </c>
      <c r="K18">
        <v>272481.75214460073</v>
      </c>
      <c r="L18">
        <v>96309.75214460073</v>
      </c>
      <c r="M18">
        <v>139929.75214460073</v>
      </c>
      <c r="N18">
        <v>243969.75214460073</v>
      </c>
      <c r="O18">
        <v>0.21762913579014853</v>
      </c>
      <c r="P18">
        <v>23594.86170353998</v>
      </c>
      <c r="Q18">
        <v>34142.910657016895</v>
      </c>
      <c r="R18">
        <v>59299.968237814908</v>
      </c>
      <c r="S18">
        <v>20959.808127392862</v>
      </c>
      <c r="T18">
        <v>30452.791030559139</v>
      </c>
      <c r="U18">
        <v>53094.926318166195</v>
      </c>
    </row>
    <row r="19" spans="1:21" x14ac:dyDescent="0.3">
      <c r="A19">
        <v>2035</v>
      </c>
      <c r="B19">
        <v>147444</v>
      </c>
      <c r="C19">
        <v>198984</v>
      </c>
      <c r="D19">
        <v>285108</v>
      </c>
      <c r="E19">
        <v>132696</v>
      </c>
      <c r="F19">
        <v>179076</v>
      </c>
      <c r="G19">
        <v>256596</v>
      </c>
      <c r="H19">
        <v>12626.247855399268</v>
      </c>
      <c r="I19">
        <v>134817.75214460073</v>
      </c>
      <c r="J19">
        <v>186357.75214460073</v>
      </c>
      <c r="K19">
        <v>272481.75214460073</v>
      </c>
      <c r="L19">
        <v>120069.75214460073</v>
      </c>
      <c r="M19">
        <v>166449.75214460073</v>
      </c>
      <c r="N19">
        <v>243969.75214460073</v>
      </c>
      <c r="O19">
        <v>0.19784466890013502</v>
      </c>
      <c r="P19">
        <v>26672.973534909001</v>
      </c>
      <c r="Q19">
        <v>36869.88777002196</v>
      </c>
      <c r="R19">
        <v>53909.062034377188</v>
      </c>
      <c r="S19">
        <v>23755.160357969809</v>
      </c>
      <c r="T19">
        <v>32931.196101558075</v>
      </c>
      <c r="U19">
        <v>48268.114834696535</v>
      </c>
    </row>
    <row r="20" spans="1:21" x14ac:dyDescent="0.3">
      <c r="A20">
        <v>2036</v>
      </c>
      <c r="B20">
        <v>174420</v>
      </c>
      <c r="C20">
        <v>224760</v>
      </c>
      <c r="D20">
        <v>285120</v>
      </c>
      <c r="E20">
        <v>156972</v>
      </c>
      <c r="F20">
        <v>202284</v>
      </c>
      <c r="G20">
        <v>256608</v>
      </c>
      <c r="H20">
        <v>12626.247855399268</v>
      </c>
      <c r="I20">
        <v>161793.75214460073</v>
      </c>
      <c r="J20">
        <v>212133.75214460073</v>
      </c>
      <c r="K20">
        <v>272493.75214460073</v>
      </c>
      <c r="L20">
        <v>144345.75214460073</v>
      </c>
      <c r="M20">
        <v>189657.75214460073</v>
      </c>
      <c r="N20">
        <v>243981.75214460073</v>
      </c>
      <c r="O20">
        <v>0.17985878990921364</v>
      </c>
      <c r="P20">
        <v>29100.028475599127</v>
      </c>
      <c r="Q20">
        <v>38154.119959628944</v>
      </c>
      <c r="R20">
        <v>49010.396518549074</v>
      </c>
      <c r="S20">
        <v>25961.852309263166</v>
      </c>
      <c r="T20">
        <v>34111.613797629456</v>
      </c>
      <c r="U20">
        <v>43882.262700657579</v>
      </c>
    </row>
    <row r="21" spans="1:21" x14ac:dyDescent="0.3">
      <c r="A21">
        <v>2037</v>
      </c>
      <c r="B21">
        <v>200088</v>
      </c>
      <c r="C21">
        <v>245172</v>
      </c>
      <c r="D21">
        <v>285120</v>
      </c>
      <c r="E21">
        <v>180072</v>
      </c>
      <c r="F21">
        <v>220644</v>
      </c>
      <c r="G21">
        <v>256608</v>
      </c>
      <c r="H21">
        <v>12626.247855399268</v>
      </c>
      <c r="I21">
        <v>187461.75214460073</v>
      </c>
      <c r="J21">
        <v>232545.75214460073</v>
      </c>
      <c r="K21">
        <v>272493.75214460073</v>
      </c>
      <c r="L21">
        <v>167445.75214460073</v>
      </c>
      <c r="M21">
        <v>208017.75214460073</v>
      </c>
      <c r="N21">
        <v>243981.75214460073</v>
      </c>
      <c r="O21">
        <v>0.16350799082655781</v>
      </c>
      <c r="P21">
        <v>30651.49444998983</v>
      </c>
      <c r="Q21">
        <v>38023.088708414361</v>
      </c>
      <c r="R21">
        <v>44554.905925953695</v>
      </c>
      <c r="S21">
        <v>27378.718505605451</v>
      </c>
      <c r="T21">
        <v>34012.564709420556</v>
      </c>
      <c r="U21">
        <v>39892.966091506882</v>
      </c>
    </row>
    <row r="22" spans="1:21" x14ac:dyDescent="0.3">
      <c r="A22">
        <v>2038</v>
      </c>
      <c r="B22">
        <v>222708</v>
      </c>
      <c r="C22">
        <v>259896</v>
      </c>
      <c r="D22">
        <v>285120</v>
      </c>
      <c r="E22">
        <v>200436</v>
      </c>
      <c r="F22">
        <v>233904</v>
      </c>
      <c r="G22">
        <v>256608</v>
      </c>
      <c r="H22">
        <v>12626.247855399268</v>
      </c>
      <c r="I22">
        <v>210081.75214460073</v>
      </c>
      <c r="J22">
        <v>247269.75214460073</v>
      </c>
      <c r="K22">
        <v>272493.75214460073</v>
      </c>
      <c r="L22">
        <v>187809.75214460073</v>
      </c>
      <c r="M22">
        <v>221277.75214460073</v>
      </c>
      <c r="N22">
        <v>243981.75214460073</v>
      </c>
      <c r="O22">
        <v>0.14864362802414349</v>
      </c>
      <c r="P22">
        <v>31227.313820442341</v>
      </c>
      <c r="Q22">
        <v>36755.073059404189</v>
      </c>
      <c r="R22">
        <v>40504.459932685182</v>
      </c>
      <c r="S22">
        <v>27916.722937088616</v>
      </c>
      <c r="T22">
        <v>32891.527879800647</v>
      </c>
      <c r="U22">
        <v>36266.332810460808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sqref="A1:U22"/>
    </sheetView>
  </sheetViews>
  <sheetFormatPr defaultRowHeight="15" x14ac:dyDescent="0.25"/>
  <sheetData>
    <row r="1" spans="1:21" x14ac:dyDescent="0.3">
      <c r="A1" t="s">
        <v>25</v>
      </c>
      <c r="B1" t="s">
        <v>30</v>
      </c>
      <c r="C1" t="s">
        <v>27</v>
      </c>
      <c r="D1" t="s">
        <v>31</v>
      </c>
      <c r="E1" t="s">
        <v>46</v>
      </c>
      <c r="F1" t="s">
        <v>44</v>
      </c>
      <c r="G1" t="s">
        <v>47</v>
      </c>
      <c r="H1" t="s">
        <v>32</v>
      </c>
      <c r="I1" t="s">
        <v>33</v>
      </c>
      <c r="J1" t="s">
        <v>34</v>
      </c>
      <c r="K1" t="s">
        <v>35</v>
      </c>
      <c r="L1" t="s">
        <v>48</v>
      </c>
      <c r="M1" t="s">
        <v>49</v>
      </c>
      <c r="N1" t="s">
        <v>50</v>
      </c>
      <c r="O1" t="s">
        <v>36</v>
      </c>
      <c r="P1" t="s">
        <v>37</v>
      </c>
      <c r="Q1" t="s">
        <v>38</v>
      </c>
      <c r="R1" t="s">
        <v>39</v>
      </c>
      <c r="S1" t="s">
        <v>51</v>
      </c>
      <c r="T1" t="s">
        <v>52</v>
      </c>
      <c r="U1" t="s">
        <v>53</v>
      </c>
    </row>
    <row r="2" spans="1:21" x14ac:dyDescent="0.3">
      <c r="A2">
        <v>2018</v>
      </c>
      <c r="B2">
        <v>1152</v>
      </c>
      <c r="C2">
        <v>1152</v>
      </c>
      <c r="D2">
        <v>1152</v>
      </c>
      <c r="E2">
        <v>1032</v>
      </c>
      <c r="F2">
        <v>1032</v>
      </c>
      <c r="G2">
        <v>1032</v>
      </c>
      <c r="H2">
        <v>2621.7435413371186</v>
      </c>
      <c r="I2">
        <v>-1469.7435413371186</v>
      </c>
      <c r="J2">
        <v>-1469.7435413371186</v>
      </c>
      <c r="K2">
        <v>-1469.7435413371186</v>
      </c>
      <c r="L2">
        <v>-1589.7435413371186</v>
      </c>
      <c r="M2">
        <v>-1589.7435413371186</v>
      </c>
      <c r="N2">
        <v>-1589.7435413371186</v>
      </c>
      <c r="O2">
        <v>1</v>
      </c>
      <c r="P2">
        <v>-1469.7435413371186</v>
      </c>
      <c r="Q2">
        <v>-1469.7435413371186</v>
      </c>
      <c r="R2">
        <v>-1469.7435413371186</v>
      </c>
      <c r="S2">
        <v>-1589.7435413371186</v>
      </c>
      <c r="T2">
        <v>-1589.7435413371186</v>
      </c>
      <c r="U2">
        <v>-1589.7435413371186</v>
      </c>
    </row>
    <row r="3" spans="1:21" x14ac:dyDescent="0.3">
      <c r="A3">
        <v>2019</v>
      </c>
      <c r="B3">
        <v>1536</v>
      </c>
      <c r="C3">
        <v>1584</v>
      </c>
      <c r="D3">
        <v>2148</v>
      </c>
      <c r="E3">
        <v>1380</v>
      </c>
      <c r="F3">
        <v>1416</v>
      </c>
      <c r="G3">
        <v>1932</v>
      </c>
      <c r="H3">
        <v>2621.7435413371186</v>
      </c>
      <c r="I3">
        <v>-1085.7435413371186</v>
      </c>
      <c r="J3">
        <v>-1037.7435413371186</v>
      </c>
      <c r="K3">
        <v>-473.74354133711859</v>
      </c>
      <c r="L3">
        <v>-1241.7435413371186</v>
      </c>
      <c r="M3">
        <v>-1205.7435413371186</v>
      </c>
      <c r="N3">
        <v>-689.74354133711859</v>
      </c>
      <c r="O3">
        <v>0.90909090909090906</v>
      </c>
      <c r="P3">
        <v>-987.03958303374418</v>
      </c>
      <c r="Q3">
        <v>-943.40321939738055</v>
      </c>
      <c r="R3">
        <v>-430.67594667010781</v>
      </c>
      <c r="S3">
        <v>-1128.857764851926</v>
      </c>
      <c r="T3">
        <v>-1096.1304921246533</v>
      </c>
      <c r="U3">
        <v>-627.03958303374418</v>
      </c>
    </row>
    <row r="4" spans="1:21" x14ac:dyDescent="0.3">
      <c r="A4">
        <v>2020</v>
      </c>
      <c r="B4">
        <v>2064</v>
      </c>
      <c r="C4">
        <v>2196</v>
      </c>
      <c r="D4">
        <v>4104</v>
      </c>
      <c r="E4">
        <v>1848</v>
      </c>
      <c r="F4">
        <v>1968</v>
      </c>
      <c r="G4">
        <v>3684</v>
      </c>
      <c r="H4">
        <v>2621.7435413371186</v>
      </c>
      <c r="I4">
        <v>-557.74354133711859</v>
      </c>
      <c r="J4">
        <v>-425.74354133711859</v>
      </c>
      <c r="K4">
        <v>1482.2564586628814</v>
      </c>
      <c r="L4">
        <v>-773.74354133711859</v>
      </c>
      <c r="M4">
        <v>-653.74354133711859</v>
      </c>
      <c r="N4">
        <v>1062.2564586628814</v>
      </c>
      <c r="O4">
        <v>0.82644628099173545</v>
      </c>
      <c r="P4">
        <v>-460.94507548522193</v>
      </c>
      <c r="Q4">
        <v>-351.85416639431287</v>
      </c>
      <c r="R4">
        <v>1225.0053377379184</v>
      </c>
      <c r="S4">
        <v>-639.45747217943676</v>
      </c>
      <c r="T4">
        <v>-540.28391846042848</v>
      </c>
      <c r="U4">
        <v>877.89789972138954</v>
      </c>
    </row>
    <row r="5" spans="1:21" x14ac:dyDescent="0.3">
      <c r="A5">
        <v>2021</v>
      </c>
      <c r="B5">
        <v>2796</v>
      </c>
      <c r="C5">
        <v>3084</v>
      </c>
      <c r="D5">
        <v>7932</v>
      </c>
      <c r="E5">
        <v>2508</v>
      </c>
      <c r="F5">
        <v>2772</v>
      </c>
      <c r="G5">
        <v>7128</v>
      </c>
      <c r="H5">
        <v>2621.7435413371186</v>
      </c>
      <c r="I5">
        <v>174.25645866288141</v>
      </c>
      <c r="J5">
        <v>462.25645866288141</v>
      </c>
      <c r="K5">
        <v>5310.2564586628814</v>
      </c>
      <c r="L5">
        <v>-113.74354133711859</v>
      </c>
      <c r="M5">
        <v>150.25645866288141</v>
      </c>
      <c r="N5">
        <v>4506.2564586628814</v>
      </c>
      <c r="O5">
        <v>0.75131480090157754</v>
      </c>
      <c r="P5">
        <v>130.92145654611673</v>
      </c>
      <c r="Q5">
        <v>347.30011920577107</v>
      </c>
      <c r="R5">
        <v>3989.6742739766191</v>
      </c>
      <c r="S5">
        <v>-85.457206113537609</v>
      </c>
      <c r="T5">
        <v>112.88990132447887</v>
      </c>
      <c r="U5">
        <v>3385.6171740517507</v>
      </c>
    </row>
    <row r="6" spans="1:21" x14ac:dyDescent="0.3">
      <c r="A6">
        <v>2022</v>
      </c>
      <c r="B6">
        <v>3816</v>
      </c>
      <c r="C6">
        <v>4356</v>
      </c>
      <c r="D6">
        <v>15408</v>
      </c>
      <c r="E6">
        <v>3432</v>
      </c>
      <c r="F6">
        <v>3912</v>
      </c>
      <c r="G6">
        <v>13860</v>
      </c>
      <c r="H6">
        <v>2621.7435413371186</v>
      </c>
      <c r="I6">
        <v>1194.2564586628814</v>
      </c>
      <c r="J6">
        <v>1734.2564586628814</v>
      </c>
      <c r="K6">
        <v>12786.256458662881</v>
      </c>
      <c r="L6">
        <v>810.25645866288141</v>
      </c>
      <c r="M6">
        <v>1290.2564586628814</v>
      </c>
      <c r="N6">
        <v>11238.256458662881</v>
      </c>
      <c r="O6">
        <v>0.68301345536507052</v>
      </c>
      <c r="P6">
        <v>815.69323042338715</v>
      </c>
      <c r="Q6">
        <v>1184.5204963205251</v>
      </c>
      <c r="R6">
        <v>8733.1852050152847</v>
      </c>
      <c r="S6">
        <v>553.41606356320005</v>
      </c>
      <c r="T6">
        <v>881.26252213843395</v>
      </c>
      <c r="U6">
        <v>7675.8803761101553</v>
      </c>
    </row>
    <row r="7" spans="1:21" x14ac:dyDescent="0.3">
      <c r="A7">
        <v>2023</v>
      </c>
      <c r="B7">
        <v>5220</v>
      </c>
      <c r="C7">
        <v>6168</v>
      </c>
      <c r="D7">
        <v>29676</v>
      </c>
      <c r="E7">
        <v>4692</v>
      </c>
      <c r="F7">
        <v>5544</v>
      </c>
      <c r="G7">
        <v>26700</v>
      </c>
      <c r="H7">
        <v>2621.7435413371186</v>
      </c>
      <c r="I7">
        <v>2598.2564586628814</v>
      </c>
      <c r="J7">
        <v>3546.2564586628814</v>
      </c>
      <c r="K7">
        <v>27054.25645866288</v>
      </c>
      <c r="L7">
        <v>2070.2564586628814</v>
      </c>
      <c r="M7">
        <v>2922.2564586628814</v>
      </c>
      <c r="N7">
        <v>24078.25645866288</v>
      </c>
      <c r="O7">
        <v>0.62092132305915493</v>
      </c>
      <c r="P7">
        <v>1613.3128379599509</v>
      </c>
      <c r="Q7">
        <v>2201.9462522200297</v>
      </c>
      <c r="R7">
        <v>16798.564714694643</v>
      </c>
      <c r="S7">
        <v>1285.4663793847169</v>
      </c>
      <c r="T7">
        <v>1814.491346631117</v>
      </c>
      <c r="U7">
        <v>14950.702857270597</v>
      </c>
    </row>
    <row r="8" spans="1:21" x14ac:dyDescent="0.3">
      <c r="A8">
        <v>2024</v>
      </c>
      <c r="B8">
        <v>7128</v>
      </c>
      <c r="C8">
        <v>8724</v>
      </c>
      <c r="D8">
        <v>55920</v>
      </c>
      <c r="E8">
        <v>6408</v>
      </c>
      <c r="F8">
        <v>7848</v>
      </c>
      <c r="G8">
        <v>50328</v>
      </c>
      <c r="H8">
        <v>2621.7435413371186</v>
      </c>
      <c r="I8">
        <v>4506.2564586628814</v>
      </c>
      <c r="J8">
        <v>6102.2564586628814</v>
      </c>
      <c r="K8">
        <v>53298.25645866288</v>
      </c>
      <c r="L8">
        <v>3786.2564586628814</v>
      </c>
      <c r="M8">
        <v>5226.2564586628814</v>
      </c>
      <c r="N8">
        <v>47706.25645866288</v>
      </c>
      <c r="O8">
        <v>0.56447393005377722</v>
      </c>
      <c r="P8">
        <v>2543.6642930516532</v>
      </c>
      <c r="Q8">
        <v>3444.5646854174815</v>
      </c>
      <c r="R8">
        <v>30085.47628823555</v>
      </c>
      <c r="S8">
        <v>2137.2430634129337</v>
      </c>
      <c r="T8">
        <v>2950.0855226903727</v>
      </c>
      <c r="U8">
        <v>26928.938071374829</v>
      </c>
    </row>
    <row r="9" spans="1:21" x14ac:dyDescent="0.3">
      <c r="A9">
        <v>2025</v>
      </c>
      <c r="B9">
        <v>9756</v>
      </c>
      <c r="C9">
        <v>12324</v>
      </c>
      <c r="D9">
        <v>100476</v>
      </c>
      <c r="E9">
        <v>8772</v>
      </c>
      <c r="F9">
        <v>11088</v>
      </c>
      <c r="G9">
        <v>90420</v>
      </c>
      <c r="H9">
        <v>2621.7435413371186</v>
      </c>
      <c r="I9">
        <v>7134.2564586628814</v>
      </c>
      <c r="J9">
        <v>9702.2564586628814</v>
      </c>
      <c r="K9">
        <v>97854.256458662887</v>
      </c>
      <c r="L9">
        <v>6150.2564586628814</v>
      </c>
      <c r="M9">
        <v>8466.2564586628814</v>
      </c>
      <c r="N9">
        <v>87798.256458662887</v>
      </c>
      <c r="O9">
        <v>0.51315811823070645</v>
      </c>
      <c r="P9">
        <v>3661.0016193027081</v>
      </c>
      <c r="Q9">
        <v>4978.7916669191618</v>
      </c>
      <c r="R9">
        <v>50214.706105192403</v>
      </c>
      <c r="S9">
        <v>3156.0540309636926</v>
      </c>
      <c r="T9">
        <v>4344.5282327860086</v>
      </c>
      <c r="U9">
        <v>45054.388068264416</v>
      </c>
    </row>
    <row r="10" spans="1:21" x14ac:dyDescent="0.3">
      <c r="A10">
        <v>2026</v>
      </c>
      <c r="B10">
        <v>13308</v>
      </c>
      <c r="C10">
        <v>17352</v>
      </c>
      <c r="D10">
        <v>165120</v>
      </c>
      <c r="E10">
        <v>11976</v>
      </c>
      <c r="F10">
        <v>15612</v>
      </c>
      <c r="G10">
        <v>148608</v>
      </c>
      <c r="H10">
        <v>2621.7435413371186</v>
      </c>
      <c r="I10">
        <v>10686.256458662881</v>
      </c>
      <c r="J10">
        <v>14730.256458662881</v>
      </c>
      <c r="K10">
        <v>162498.25645866289</v>
      </c>
      <c r="L10">
        <v>9354.2564586628814</v>
      </c>
      <c r="M10">
        <v>12990.256458662881</v>
      </c>
      <c r="N10">
        <v>145986.25645866289</v>
      </c>
      <c r="O10">
        <v>0.46650738020973315</v>
      </c>
      <c r="P10">
        <v>4985.2175047801611</v>
      </c>
      <c r="Q10">
        <v>6871.7733503483223</v>
      </c>
      <c r="R10">
        <v>75806.635909180171</v>
      </c>
      <c r="S10">
        <v>4363.8296743407964</v>
      </c>
      <c r="T10">
        <v>6060.0505087833862</v>
      </c>
      <c r="U10">
        <v>68103.666047157065</v>
      </c>
    </row>
    <row r="11" spans="1:21" x14ac:dyDescent="0.3">
      <c r="A11">
        <v>2027</v>
      </c>
      <c r="B11">
        <v>18108</v>
      </c>
      <c r="C11">
        <v>24336</v>
      </c>
      <c r="D11">
        <v>234204</v>
      </c>
      <c r="E11">
        <v>16296</v>
      </c>
      <c r="F11">
        <v>21900</v>
      </c>
      <c r="G11">
        <v>210780</v>
      </c>
      <c r="H11">
        <v>2621.7435413371186</v>
      </c>
      <c r="I11">
        <v>15486.256458662881</v>
      </c>
      <c r="J11">
        <v>21714.25645866288</v>
      </c>
      <c r="K11">
        <v>231582.25645866289</v>
      </c>
      <c r="L11">
        <v>13674.256458662881</v>
      </c>
      <c r="M11">
        <v>19278.25645866288</v>
      </c>
      <c r="N11">
        <v>208158.25645866289</v>
      </c>
      <c r="O11">
        <v>0.42409761837248466</v>
      </c>
      <c r="P11">
        <v>6567.6844816244366</v>
      </c>
      <c r="Q11">
        <v>9208.96444884827</v>
      </c>
      <c r="R11">
        <v>98213.483421444878</v>
      </c>
      <c r="S11">
        <v>5799.2195971334941</v>
      </c>
      <c r="T11">
        <v>8175.862650492898</v>
      </c>
      <c r="U11">
        <v>88279.420808687806</v>
      </c>
    </row>
    <row r="12" spans="1:21" x14ac:dyDescent="0.3">
      <c r="A12">
        <v>2028</v>
      </c>
      <c r="B12">
        <v>24528</v>
      </c>
      <c r="C12">
        <v>33864</v>
      </c>
      <c r="D12">
        <v>275676</v>
      </c>
      <c r="E12">
        <v>22068</v>
      </c>
      <c r="F12">
        <v>30468</v>
      </c>
      <c r="G12">
        <v>248100</v>
      </c>
      <c r="H12">
        <v>2621.7435413371186</v>
      </c>
      <c r="I12">
        <v>21906.25645866288</v>
      </c>
      <c r="J12">
        <v>31242.25645866288</v>
      </c>
      <c r="K12">
        <v>273054.25645866286</v>
      </c>
      <c r="L12">
        <v>19446.25645866288</v>
      </c>
      <c r="M12">
        <v>27846.25645866288</v>
      </c>
      <c r="N12">
        <v>245478.25645866289</v>
      </c>
      <c r="O12">
        <v>0.38554328942953148</v>
      </c>
      <c r="P12">
        <v>8445.8101741598057</v>
      </c>
      <c r="Q12">
        <v>12045.242324273911</v>
      </c>
      <c r="R12">
        <v>105274.23622780776</v>
      </c>
      <c r="S12">
        <v>7497.3736821631583</v>
      </c>
      <c r="T12">
        <v>10735.937313371223</v>
      </c>
      <c r="U12">
        <v>94642.494478499022</v>
      </c>
    </row>
    <row r="13" spans="1:21" x14ac:dyDescent="0.3">
      <c r="A13">
        <v>2029</v>
      </c>
      <c r="B13">
        <v>33012</v>
      </c>
      <c r="C13">
        <v>46644</v>
      </c>
      <c r="D13">
        <v>284556</v>
      </c>
      <c r="E13">
        <v>29700</v>
      </c>
      <c r="F13">
        <v>41976</v>
      </c>
      <c r="G13">
        <v>256092</v>
      </c>
      <c r="H13">
        <v>2621.7435413371186</v>
      </c>
      <c r="I13">
        <v>30390.25645866288</v>
      </c>
      <c r="J13">
        <v>44022.25645866288</v>
      </c>
      <c r="K13">
        <v>281934.25645866286</v>
      </c>
      <c r="L13">
        <v>27078.25645866288</v>
      </c>
      <c r="M13">
        <v>39354.25645866288</v>
      </c>
      <c r="N13">
        <v>253470.25645866289</v>
      </c>
      <c r="O13">
        <v>0.3504938994813922</v>
      </c>
      <c r="P13">
        <v>10651.599492436317</v>
      </c>
      <c r="Q13">
        <v>15429.532330166656</v>
      </c>
      <c r="R13">
        <v>98816.23694358363</v>
      </c>
      <c r="S13">
        <v>9490.7636973539466</v>
      </c>
      <c r="T13">
        <v>13793.426807387517</v>
      </c>
      <c r="U13">
        <v>88839.778588745292</v>
      </c>
    </row>
    <row r="14" spans="1:21" x14ac:dyDescent="0.3">
      <c r="A14">
        <v>2030</v>
      </c>
      <c r="B14">
        <v>44064</v>
      </c>
      <c r="C14">
        <v>63372</v>
      </c>
      <c r="D14">
        <v>284964</v>
      </c>
      <c r="E14">
        <v>39648</v>
      </c>
      <c r="F14">
        <v>57024</v>
      </c>
      <c r="G14">
        <v>256464</v>
      </c>
      <c r="H14">
        <v>2621.7435413371186</v>
      </c>
      <c r="I14">
        <v>41442.25645866288</v>
      </c>
      <c r="J14">
        <v>60750.25645866288</v>
      </c>
      <c r="K14">
        <v>282342.25645866286</v>
      </c>
      <c r="L14">
        <v>37026.25645866288</v>
      </c>
      <c r="M14">
        <v>54402.25645866288</v>
      </c>
      <c r="N14">
        <v>253842.25645866289</v>
      </c>
      <c r="O14">
        <v>0.31863081771035656</v>
      </c>
      <c r="P14">
        <v>13204.780063186059</v>
      </c>
      <c r="Q14">
        <v>19356.903891537622</v>
      </c>
      <c r="R14">
        <v>89962.944049610946</v>
      </c>
      <c r="S14">
        <v>11797.706372177125</v>
      </c>
      <c r="T14">
        <v>17334.23546071228</v>
      </c>
      <c r="U14">
        <v>80881.965744865796</v>
      </c>
    </row>
    <row r="15" spans="1:21" x14ac:dyDescent="0.3">
      <c r="A15">
        <v>2031</v>
      </c>
      <c r="B15">
        <v>58188</v>
      </c>
      <c r="C15">
        <v>84504</v>
      </c>
      <c r="D15">
        <v>285036</v>
      </c>
      <c r="E15">
        <v>52368</v>
      </c>
      <c r="F15">
        <v>76044</v>
      </c>
      <c r="G15">
        <v>256524</v>
      </c>
      <c r="H15">
        <v>2621.7435413371186</v>
      </c>
      <c r="I15">
        <v>55566.25645866288</v>
      </c>
      <c r="J15">
        <v>81882.256458662887</v>
      </c>
      <c r="K15">
        <v>282414.25645866286</v>
      </c>
      <c r="L15">
        <v>49746.25645866288</v>
      </c>
      <c r="M15">
        <v>73422.256458662887</v>
      </c>
      <c r="N15">
        <v>253902.25645866289</v>
      </c>
      <c r="O15">
        <v>0.28966437973668779</v>
      </c>
      <c r="P15">
        <v>16095.565211388304</v>
      </c>
      <c r="Q15">
        <v>23718.373028538983</v>
      </c>
      <c r="R15">
        <v>81805.350425896453</v>
      </c>
      <c r="S15">
        <v>14409.718521320781</v>
      </c>
      <c r="T15">
        <v>21267.812375966605</v>
      </c>
      <c r="U15">
        <v>73546.439630844019</v>
      </c>
    </row>
    <row r="16" spans="1:21" x14ac:dyDescent="0.3">
      <c r="A16">
        <v>2032</v>
      </c>
      <c r="B16">
        <v>75732</v>
      </c>
      <c r="C16">
        <v>109992</v>
      </c>
      <c r="D16">
        <v>285072</v>
      </c>
      <c r="E16">
        <v>68148</v>
      </c>
      <c r="F16">
        <v>98988</v>
      </c>
      <c r="G16">
        <v>256560</v>
      </c>
      <c r="H16">
        <v>2621.7435413371186</v>
      </c>
      <c r="I16">
        <v>73110.256458662887</v>
      </c>
      <c r="J16">
        <v>107370.25645866289</v>
      </c>
      <c r="K16">
        <v>282450.25645866286</v>
      </c>
      <c r="L16">
        <v>65526.25645866288</v>
      </c>
      <c r="M16">
        <v>96366.256458662887</v>
      </c>
      <c r="N16">
        <v>253938.25645866289</v>
      </c>
      <c r="O16">
        <v>0.26333125430607973</v>
      </c>
      <c r="P16">
        <v>19252.215535898864</v>
      </c>
      <c r="Q16">
        <v>28273.944308425158</v>
      </c>
      <c r="R16">
        <v>74377.980312333588</v>
      </c>
      <c r="S16">
        <v>17255.111303241556</v>
      </c>
      <c r="T16">
        <v>25376.247186041055</v>
      </c>
      <c r="U16">
        <v>66869.879589558652</v>
      </c>
    </row>
    <row r="17" spans="1:21" x14ac:dyDescent="0.3">
      <c r="A17">
        <v>2033</v>
      </c>
      <c r="B17">
        <v>96816</v>
      </c>
      <c r="C17">
        <v>138960</v>
      </c>
      <c r="D17">
        <v>285096</v>
      </c>
      <c r="E17">
        <v>87132</v>
      </c>
      <c r="F17">
        <v>125064</v>
      </c>
      <c r="G17">
        <v>256584</v>
      </c>
      <c r="H17">
        <v>2621.7435413371186</v>
      </c>
      <c r="I17">
        <v>94194.256458662887</v>
      </c>
      <c r="J17">
        <v>136338.25645866289</v>
      </c>
      <c r="K17">
        <v>282474.25645866286</v>
      </c>
      <c r="L17">
        <v>84510.256458662887</v>
      </c>
      <c r="M17">
        <v>122442.25645866289</v>
      </c>
      <c r="N17">
        <v>253962.25645866289</v>
      </c>
      <c r="O17">
        <v>0.23939204936916339</v>
      </c>
      <c r="P17">
        <v>22549.356092443864</v>
      </c>
      <c r="Q17">
        <v>32638.294621057885</v>
      </c>
      <c r="R17">
        <v>67622.09114766994</v>
      </c>
      <c r="S17">
        <v>20231.083486352883</v>
      </c>
      <c r="T17">
        <v>29311.702703023991</v>
      </c>
      <c r="U17">
        <v>60796.545036056363</v>
      </c>
    </row>
    <row r="18" spans="1:21" x14ac:dyDescent="0.3">
      <c r="A18">
        <v>2034</v>
      </c>
      <c r="B18">
        <v>121044</v>
      </c>
      <c r="C18">
        <v>169512</v>
      </c>
      <c r="D18">
        <v>285108</v>
      </c>
      <c r="E18">
        <v>108936</v>
      </c>
      <c r="F18">
        <v>152556</v>
      </c>
      <c r="G18">
        <v>256596</v>
      </c>
      <c r="H18">
        <v>2621.7435413371186</v>
      </c>
      <c r="I18">
        <v>118422.25645866289</v>
      </c>
      <c r="J18">
        <v>166890.25645866289</v>
      </c>
      <c r="K18">
        <v>282486.25645866286</v>
      </c>
      <c r="L18">
        <v>106314.25645866289</v>
      </c>
      <c r="M18">
        <v>149934.25645866289</v>
      </c>
      <c r="N18">
        <v>253974.25645866289</v>
      </c>
      <c r="O18">
        <v>0.21762913579014853</v>
      </c>
      <c r="P18">
        <v>25772.133331418139</v>
      </c>
      <c r="Q18">
        <v>36320.182284895061</v>
      </c>
      <c r="R18">
        <v>61477.23986569306</v>
      </c>
      <c r="S18">
        <v>23137.079755271021</v>
      </c>
      <c r="T18">
        <v>32630.062658437299</v>
      </c>
      <c r="U18">
        <v>55272.197946044354</v>
      </c>
    </row>
    <row r="19" spans="1:21" x14ac:dyDescent="0.3">
      <c r="A19">
        <v>2035</v>
      </c>
      <c r="B19">
        <v>147444</v>
      </c>
      <c r="C19">
        <v>198984</v>
      </c>
      <c r="D19">
        <v>285108</v>
      </c>
      <c r="E19">
        <v>132696</v>
      </c>
      <c r="F19">
        <v>179076</v>
      </c>
      <c r="G19">
        <v>256596</v>
      </c>
      <c r="H19">
        <v>2621.7435413371186</v>
      </c>
      <c r="I19">
        <v>144822.25645866289</v>
      </c>
      <c r="J19">
        <v>196362.25645866289</v>
      </c>
      <c r="K19">
        <v>282486.25645866286</v>
      </c>
      <c r="L19">
        <v>130074.25645866289</v>
      </c>
      <c r="M19">
        <v>176454.25645866289</v>
      </c>
      <c r="N19">
        <v>253974.25645866289</v>
      </c>
      <c r="O19">
        <v>0.19784466890013502</v>
      </c>
      <c r="P19">
        <v>28652.311378434599</v>
      </c>
      <c r="Q19">
        <v>38849.225613547562</v>
      </c>
      <c r="R19">
        <v>55888.399877902782</v>
      </c>
      <c r="S19">
        <v>25734.498201495408</v>
      </c>
      <c r="T19">
        <v>34910.533945083669</v>
      </c>
      <c r="U19">
        <v>50247.452678222136</v>
      </c>
    </row>
    <row r="20" spans="1:21" x14ac:dyDescent="0.3">
      <c r="A20">
        <v>2036</v>
      </c>
      <c r="B20">
        <v>174420</v>
      </c>
      <c r="C20">
        <v>224760</v>
      </c>
      <c r="D20">
        <v>285120</v>
      </c>
      <c r="E20">
        <v>156972</v>
      </c>
      <c r="F20">
        <v>202284</v>
      </c>
      <c r="G20">
        <v>256608</v>
      </c>
      <c r="H20">
        <v>2621.7435413371186</v>
      </c>
      <c r="I20">
        <v>171798.25645866289</v>
      </c>
      <c r="J20">
        <v>222138.25645866289</v>
      </c>
      <c r="K20">
        <v>282498.25645866286</v>
      </c>
      <c r="L20">
        <v>154350.25645866289</v>
      </c>
      <c r="M20">
        <v>199662.25645866289</v>
      </c>
      <c r="N20">
        <v>253986.25645866289</v>
      </c>
      <c r="O20">
        <v>0.17985878990921364</v>
      </c>
      <c r="P20">
        <v>30899.426515167852</v>
      </c>
      <c r="Q20">
        <v>39953.517999197669</v>
      </c>
      <c r="R20">
        <v>50809.794558117799</v>
      </c>
      <c r="S20">
        <v>27761.250348831894</v>
      </c>
      <c r="T20">
        <v>35911.011837198181</v>
      </c>
      <c r="U20">
        <v>45681.660740226303</v>
      </c>
    </row>
    <row r="21" spans="1:21" x14ac:dyDescent="0.3">
      <c r="A21">
        <v>2037</v>
      </c>
      <c r="B21">
        <v>200088</v>
      </c>
      <c r="C21">
        <v>245172</v>
      </c>
      <c r="D21">
        <v>285120</v>
      </c>
      <c r="E21">
        <v>180072</v>
      </c>
      <c r="F21">
        <v>220644</v>
      </c>
      <c r="G21">
        <v>256608</v>
      </c>
      <c r="H21">
        <v>2621.7435413371186</v>
      </c>
      <c r="I21">
        <v>197466.25645866289</v>
      </c>
      <c r="J21">
        <v>242550.25645866289</v>
      </c>
      <c r="K21">
        <v>282498.25645866286</v>
      </c>
      <c r="L21">
        <v>177450.25645866289</v>
      </c>
      <c r="M21">
        <v>218022.25645866289</v>
      </c>
      <c r="N21">
        <v>253986.25645866289</v>
      </c>
      <c r="O21">
        <v>0.16350799082655781</v>
      </c>
      <c r="P21">
        <v>32287.310849597765</v>
      </c>
      <c r="Q21">
        <v>39658.9051080223</v>
      </c>
      <c r="R21">
        <v>46190.722325561626</v>
      </c>
      <c r="S21">
        <v>29014.534905213382</v>
      </c>
      <c r="T21">
        <v>35648.381109028487</v>
      </c>
      <c r="U21">
        <v>41528.782491114813</v>
      </c>
    </row>
    <row r="22" spans="1:21" x14ac:dyDescent="0.3">
      <c r="A22">
        <v>2038</v>
      </c>
      <c r="B22">
        <v>222708</v>
      </c>
      <c r="C22">
        <v>259896</v>
      </c>
      <c r="D22">
        <v>285120</v>
      </c>
      <c r="E22">
        <v>200436</v>
      </c>
      <c r="F22">
        <v>233904</v>
      </c>
      <c r="G22">
        <v>256608</v>
      </c>
      <c r="H22">
        <v>2621.7435413371186</v>
      </c>
      <c r="I22">
        <v>220086.25645866289</v>
      </c>
      <c r="J22">
        <v>257274.25645866289</v>
      </c>
      <c r="K22">
        <v>282498.25645866286</v>
      </c>
      <c r="L22">
        <v>197814.25645866289</v>
      </c>
      <c r="M22">
        <v>231282.25645866289</v>
      </c>
      <c r="N22">
        <v>253986.25645866289</v>
      </c>
      <c r="O22">
        <v>0.14864362802414349</v>
      </c>
      <c r="P22">
        <v>32714.419638267733</v>
      </c>
      <c r="Q22">
        <v>38242.178877229584</v>
      </c>
      <c r="R22">
        <v>41991.565750510577</v>
      </c>
      <c r="S22">
        <v>29403.828754914011</v>
      </c>
      <c r="T22">
        <v>34378.633697626043</v>
      </c>
      <c r="U22">
        <v>37753.438628286196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O39" sqref="O39"/>
    </sheetView>
  </sheetViews>
  <sheetFormatPr defaultRowHeight="15" x14ac:dyDescent="0.25"/>
  <sheetData>
    <row r="1" spans="1:21" x14ac:dyDescent="0.3">
      <c r="A1" t="s">
        <v>25</v>
      </c>
      <c r="B1" t="s">
        <v>30</v>
      </c>
      <c r="C1" t="s">
        <v>27</v>
      </c>
      <c r="D1" t="s">
        <v>31</v>
      </c>
      <c r="E1" t="s">
        <v>46</v>
      </c>
      <c r="F1" t="s">
        <v>44</v>
      </c>
      <c r="G1" t="s">
        <v>47</v>
      </c>
      <c r="H1" t="s">
        <v>32</v>
      </c>
      <c r="I1" t="s">
        <v>33</v>
      </c>
      <c r="J1" t="s">
        <v>34</v>
      </c>
      <c r="K1" t="s">
        <v>35</v>
      </c>
      <c r="L1" t="s">
        <v>48</v>
      </c>
      <c r="M1" t="s">
        <v>49</v>
      </c>
      <c r="N1" t="s">
        <v>50</v>
      </c>
      <c r="O1" t="s">
        <v>36</v>
      </c>
      <c r="P1" t="s">
        <v>37</v>
      </c>
      <c r="Q1" t="s">
        <v>38</v>
      </c>
      <c r="R1" t="s">
        <v>39</v>
      </c>
      <c r="S1" t="s">
        <v>51</v>
      </c>
      <c r="T1" t="s">
        <v>52</v>
      </c>
      <c r="U1" t="s">
        <v>53</v>
      </c>
    </row>
    <row r="2" spans="1:21" x14ac:dyDescent="0.3">
      <c r="A2">
        <v>2018</v>
      </c>
      <c r="B2">
        <v>1152</v>
      </c>
      <c r="C2">
        <v>1152</v>
      </c>
      <c r="D2">
        <v>1152</v>
      </c>
      <c r="E2">
        <v>1032</v>
      </c>
      <c r="F2">
        <v>1032</v>
      </c>
      <c r="G2">
        <v>1032</v>
      </c>
      <c r="H2">
        <v>3067.2108073992695</v>
      </c>
      <c r="I2">
        <v>-1915.2108073992695</v>
      </c>
      <c r="J2">
        <v>-1915.2108073992695</v>
      </c>
      <c r="K2">
        <v>-1915.2108073992695</v>
      </c>
      <c r="L2">
        <v>-2035.2108073992695</v>
      </c>
      <c r="M2">
        <v>-2035.2108073992695</v>
      </c>
      <c r="N2">
        <v>-2035.2108073992695</v>
      </c>
      <c r="O2">
        <v>1</v>
      </c>
      <c r="P2">
        <v>-1915.2108073992695</v>
      </c>
      <c r="Q2">
        <v>-1915.2108073992695</v>
      </c>
      <c r="R2">
        <v>-1915.2108073992695</v>
      </c>
      <c r="S2">
        <v>-2035.2108073992695</v>
      </c>
      <c r="T2">
        <v>-2035.2108073992695</v>
      </c>
      <c r="U2">
        <v>-2035.2108073992695</v>
      </c>
    </row>
    <row r="3" spans="1:21" x14ac:dyDescent="0.3">
      <c r="A3">
        <v>2019</v>
      </c>
      <c r="B3">
        <v>1536</v>
      </c>
      <c r="C3">
        <v>1584</v>
      </c>
      <c r="D3">
        <v>2148</v>
      </c>
      <c r="E3">
        <v>1380</v>
      </c>
      <c r="F3">
        <v>1416</v>
      </c>
      <c r="G3">
        <v>1932</v>
      </c>
      <c r="H3">
        <v>3067.2108073992695</v>
      </c>
      <c r="I3">
        <v>-1531.2108073992695</v>
      </c>
      <c r="J3">
        <v>-1483.2108073992695</v>
      </c>
      <c r="K3">
        <v>-919.21080739926947</v>
      </c>
      <c r="L3">
        <v>-1687.2108073992695</v>
      </c>
      <c r="M3">
        <v>-1651.2108073992695</v>
      </c>
      <c r="N3">
        <v>-1135.2108073992695</v>
      </c>
      <c r="O3">
        <v>0.90909090909090906</v>
      </c>
      <c r="P3">
        <v>-1392.0098249084267</v>
      </c>
      <c r="Q3">
        <v>-1348.3734612720632</v>
      </c>
      <c r="R3">
        <v>-835.64618854479045</v>
      </c>
      <c r="S3">
        <v>-1533.8280067266085</v>
      </c>
      <c r="T3">
        <v>-1501.1007339993359</v>
      </c>
      <c r="U3">
        <v>-1032.0098249084267</v>
      </c>
    </row>
    <row r="4" spans="1:21" x14ac:dyDescent="0.3">
      <c r="A4">
        <v>2020</v>
      </c>
      <c r="B4">
        <v>2064</v>
      </c>
      <c r="C4">
        <v>2196</v>
      </c>
      <c r="D4">
        <v>4104</v>
      </c>
      <c r="E4">
        <v>1848</v>
      </c>
      <c r="F4">
        <v>1968</v>
      </c>
      <c r="G4">
        <v>3684</v>
      </c>
      <c r="H4">
        <v>3067.2108073992695</v>
      </c>
      <c r="I4">
        <v>-1003.2108073992695</v>
      </c>
      <c r="J4">
        <v>-871.21080739926947</v>
      </c>
      <c r="K4">
        <v>1036.7891926007305</v>
      </c>
      <c r="L4">
        <v>-1219.2108073992695</v>
      </c>
      <c r="M4">
        <v>-1099.2108073992695</v>
      </c>
      <c r="N4">
        <v>616.78919260073053</v>
      </c>
      <c r="O4">
        <v>0.82644628099173545</v>
      </c>
      <c r="P4">
        <v>-829.09984082584242</v>
      </c>
      <c r="Q4">
        <v>-720.00893173493341</v>
      </c>
      <c r="R4">
        <v>856.85057239729792</v>
      </c>
      <c r="S4">
        <v>-1007.6122375200573</v>
      </c>
      <c r="T4">
        <v>-908.43868380104902</v>
      </c>
      <c r="U4">
        <v>509.74313438076899</v>
      </c>
    </row>
    <row r="5" spans="1:21" x14ac:dyDescent="0.3">
      <c r="A5">
        <v>2021</v>
      </c>
      <c r="B5">
        <v>2796</v>
      </c>
      <c r="C5">
        <v>3084</v>
      </c>
      <c r="D5">
        <v>7932</v>
      </c>
      <c r="E5">
        <v>2508</v>
      </c>
      <c r="F5">
        <v>2772</v>
      </c>
      <c r="G5">
        <v>7128</v>
      </c>
      <c r="H5">
        <v>3067.2108073992695</v>
      </c>
      <c r="I5">
        <v>-271.21080739926947</v>
      </c>
      <c r="J5">
        <v>16.78919260073053</v>
      </c>
      <c r="K5">
        <v>4864.7891926007305</v>
      </c>
      <c r="L5">
        <v>-559.21080739926947</v>
      </c>
      <c r="M5">
        <v>-295.21080739926947</v>
      </c>
      <c r="N5">
        <v>4060.7891926007305</v>
      </c>
      <c r="O5">
        <v>0.75131480090157754</v>
      </c>
      <c r="P5">
        <v>-203.76469376353825</v>
      </c>
      <c r="Q5">
        <v>12.613968896116097</v>
      </c>
      <c r="R5">
        <v>3654.9881236669639</v>
      </c>
      <c r="S5">
        <v>-420.14335642319259</v>
      </c>
      <c r="T5">
        <v>-221.79624898517611</v>
      </c>
      <c r="U5">
        <v>3050.9310237420955</v>
      </c>
    </row>
    <row r="6" spans="1:21" x14ac:dyDescent="0.3">
      <c r="A6">
        <v>2022</v>
      </c>
      <c r="B6">
        <v>3816</v>
      </c>
      <c r="C6">
        <v>4356</v>
      </c>
      <c r="D6">
        <v>15408</v>
      </c>
      <c r="E6">
        <v>3432</v>
      </c>
      <c r="F6">
        <v>3912</v>
      </c>
      <c r="G6">
        <v>13860</v>
      </c>
      <c r="H6">
        <v>3067.2108073992695</v>
      </c>
      <c r="I6">
        <v>748.78919260073053</v>
      </c>
      <c r="J6">
        <v>1288.7891926007305</v>
      </c>
      <c r="K6">
        <v>12340.789192600731</v>
      </c>
      <c r="L6">
        <v>364.78919260073053</v>
      </c>
      <c r="M6">
        <v>844.78919260073053</v>
      </c>
      <c r="N6">
        <v>10792.789192600731</v>
      </c>
      <c r="O6">
        <v>0.68301345536507052</v>
      </c>
      <c r="P6">
        <v>511.43309377824625</v>
      </c>
      <c r="Q6">
        <v>880.26035967538439</v>
      </c>
      <c r="R6">
        <v>8428.925068370143</v>
      </c>
      <c r="S6">
        <v>249.15592691805918</v>
      </c>
      <c r="T6">
        <v>577.00238549329299</v>
      </c>
      <c r="U6">
        <v>7371.6202394650145</v>
      </c>
    </row>
    <row r="7" spans="1:21" x14ac:dyDescent="0.3">
      <c r="A7">
        <v>2023</v>
      </c>
      <c r="B7">
        <v>5220</v>
      </c>
      <c r="C7">
        <v>6168</v>
      </c>
      <c r="D7">
        <v>29676</v>
      </c>
      <c r="E7">
        <v>4692</v>
      </c>
      <c r="F7">
        <v>5544</v>
      </c>
      <c r="G7">
        <v>26700</v>
      </c>
      <c r="H7">
        <v>3067.2108073992695</v>
      </c>
      <c r="I7">
        <v>2152.7891926007305</v>
      </c>
      <c r="J7">
        <v>3100.7891926007305</v>
      </c>
      <c r="K7">
        <v>26608.789192600729</v>
      </c>
      <c r="L7">
        <v>1624.7891926007305</v>
      </c>
      <c r="M7">
        <v>2476.7891926007305</v>
      </c>
      <c r="N7">
        <v>23632.789192600729</v>
      </c>
      <c r="O7">
        <v>0.62092132305915493</v>
      </c>
      <c r="P7">
        <v>1336.7127137370956</v>
      </c>
      <c r="Q7">
        <v>1925.3461279971743</v>
      </c>
      <c r="R7">
        <v>16521.964590471787</v>
      </c>
      <c r="S7">
        <v>1008.8662551618617</v>
      </c>
      <c r="T7">
        <v>1537.8912224082617</v>
      </c>
      <c r="U7">
        <v>14674.102733047743</v>
      </c>
    </row>
    <row r="8" spans="1:21" x14ac:dyDescent="0.3">
      <c r="A8">
        <v>2024</v>
      </c>
      <c r="B8">
        <v>7128</v>
      </c>
      <c r="C8">
        <v>8724</v>
      </c>
      <c r="D8">
        <v>55920</v>
      </c>
      <c r="E8">
        <v>6408</v>
      </c>
      <c r="F8">
        <v>7848</v>
      </c>
      <c r="G8">
        <v>50328</v>
      </c>
      <c r="H8">
        <v>3067.2108073992695</v>
      </c>
      <c r="I8">
        <v>4060.7891926007305</v>
      </c>
      <c r="J8">
        <v>5656.7891926007305</v>
      </c>
      <c r="K8">
        <v>52852.789192600729</v>
      </c>
      <c r="L8">
        <v>3340.7891926007305</v>
      </c>
      <c r="M8">
        <v>4780.7891926007305</v>
      </c>
      <c r="N8">
        <v>47260.789192600729</v>
      </c>
      <c r="O8">
        <v>0.56447393005377722</v>
      </c>
      <c r="P8">
        <v>2292.2096346672392</v>
      </c>
      <c r="Q8">
        <v>3193.1100270330676</v>
      </c>
      <c r="R8">
        <v>29834.021629851137</v>
      </c>
      <c r="S8">
        <v>1885.7884050285197</v>
      </c>
      <c r="T8">
        <v>2698.6308643059588</v>
      </c>
      <c r="U8">
        <v>26677.483412990416</v>
      </c>
    </row>
    <row r="9" spans="1:21" x14ac:dyDescent="0.3">
      <c r="A9">
        <v>2025</v>
      </c>
      <c r="B9">
        <v>9756</v>
      </c>
      <c r="C9">
        <v>12324</v>
      </c>
      <c r="D9">
        <v>100476</v>
      </c>
      <c r="E9">
        <v>8772</v>
      </c>
      <c r="F9">
        <v>11088</v>
      </c>
      <c r="G9">
        <v>90420</v>
      </c>
      <c r="H9">
        <v>3067.2108073992695</v>
      </c>
      <c r="I9">
        <v>6688.7891926007305</v>
      </c>
      <c r="J9">
        <v>9256.7891926007305</v>
      </c>
      <c r="K9">
        <v>97408.789192600729</v>
      </c>
      <c r="L9">
        <v>5704.7891926007305</v>
      </c>
      <c r="M9">
        <v>8020.7891926007305</v>
      </c>
      <c r="N9">
        <v>87352.789192600729</v>
      </c>
      <c r="O9">
        <v>0.51315811823070645</v>
      </c>
      <c r="P9">
        <v>3432.4064753168773</v>
      </c>
      <c r="Q9">
        <v>4750.1965229333318</v>
      </c>
      <c r="R9">
        <v>49986.110961206563</v>
      </c>
      <c r="S9">
        <v>2927.4588869778622</v>
      </c>
      <c r="T9">
        <v>4115.9330888001778</v>
      </c>
      <c r="U9">
        <v>44825.792924278583</v>
      </c>
    </row>
    <row r="10" spans="1:21" x14ac:dyDescent="0.3">
      <c r="A10">
        <v>2026</v>
      </c>
      <c r="B10">
        <v>13308</v>
      </c>
      <c r="C10">
        <v>17352</v>
      </c>
      <c r="D10">
        <v>165120</v>
      </c>
      <c r="E10">
        <v>11976</v>
      </c>
      <c r="F10">
        <v>15612</v>
      </c>
      <c r="G10">
        <v>148608</v>
      </c>
      <c r="H10">
        <v>3067.2108073992695</v>
      </c>
      <c r="I10">
        <v>10240.789192600731</v>
      </c>
      <c r="J10">
        <v>14284.789192600731</v>
      </c>
      <c r="K10">
        <v>162052.78919260073</v>
      </c>
      <c r="L10">
        <v>8908.7891926007305</v>
      </c>
      <c r="M10">
        <v>12544.789192600731</v>
      </c>
      <c r="N10">
        <v>145540.78919260073</v>
      </c>
      <c r="O10">
        <v>0.46650738020973315</v>
      </c>
      <c r="P10">
        <v>4777.4037375203152</v>
      </c>
      <c r="Q10">
        <v>6663.9595830884764</v>
      </c>
      <c r="R10">
        <v>75598.822141920318</v>
      </c>
      <c r="S10">
        <v>4156.0159070809505</v>
      </c>
      <c r="T10">
        <v>5852.2367415235403</v>
      </c>
      <c r="U10">
        <v>67895.852279897212</v>
      </c>
    </row>
    <row r="11" spans="1:21" x14ac:dyDescent="0.3">
      <c r="A11">
        <v>2027</v>
      </c>
      <c r="B11">
        <v>18108</v>
      </c>
      <c r="C11">
        <v>24336</v>
      </c>
      <c r="D11">
        <v>234204</v>
      </c>
      <c r="E11">
        <v>16296</v>
      </c>
      <c r="F11">
        <v>21900</v>
      </c>
      <c r="G11">
        <v>210780</v>
      </c>
      <c r="H11">
        <v>3067.2108073992695</v>
      </c>
      <c r="I11">
        <v>15040.789192600731</v>
      </c>
      <c r="J11">
        <v>21268.789192600729</v>
      </c>
      <c r="K11">
        <v>231136.78919260073</v>
      </c>
      <c r="L11">
        <v>13228.789192600731</v>
      </c>
      <c r="M11">
        <v>18832.789192600729</v>
      </c>
      <c r="N11">
        <v>207712.78919260073</v>
      </c>
      <c r="O11">
        <v>0.42409761837248466</v>
      </c>
      <c r="P11">
        <v>6378.7628750245767</v>
      </c>
      <c r="Q11">
        <v>9020.0428422484092</v>
      </c>
      <c r="R11">
        <v>98024.561814845016</v>
      </c>
      <c r="S11">
        <v>5610.2979905336342</v>
      </c>
      <c r="T11">
        <v>7986.9410438930372</v>
      </c>
      <c r="U11">
        <v>88090.499202087944</v>
      </c>
    </row>
    <row r="12" spans="1:21" x14ac:dyDescent="0.3">
      <c r="A12">
        <v>2028</v>
      </c>
      <c r="B12">
        <v>24528</v>
      </c>
      <c r="C12">
        <v>33864</v>
      </c>
      <c r="D12">
        <v>275676</v>
      </c>
      <c r="E12">
        <v>22068</v>
      </c>
      <c r="F12">
        <v>30468</v>
      </c>
      <c r="G12">
        <v>248100</v>
      </c>
      <c r="H12">
        <v>3067.2108073992695</v>
      </c>
      <c r="I12">
        <v>21460.789192600729</v>
      </c>
      <c r="J12">
        <v>30796.789192600729</v>
      </c>
      <c r="K12">
        <v>272608.78919260076</v>
      </c>
      <c r="L12">
        <v>19000.789192600729</v>
      </c>
      <c r="M12">
        <v>27400.789192600729</v>
      </c>
      <c r="N12">
        <v>245032.78919260073</v>
      </c>
      <c r="O12">
        <v>0.38554328942953148</v>
      </c>
      <c r="P12">
        <v>8274.0632590690238</v>
      </c>
      <c r="Q12">
        <v>11873.49540918313</v>
      </c>
      <c r="R12">
        <v>105102.48931271701</v>
      </c>
      <c r="S12">
        <v>7325.6267670723764</v>
      </c>
      <c r="T12">
        <v>10564.190398280442</v>
      </c>
      <c r="U12">
        <v>94470.747563408237</v>
      </c>
    </row>
    <row r="13" spans="1:21" x14ac:dyDescent="0.3">
      <c r="A13">
        <v>2029</v>
      </c>
      <c r="B13">
        <v>33012</v>
      </c>
      <c r="C13">
        <v>46644</v>
      </c>
      <c r="D13">
        <v>284556</v>
      </c>
      <c r="E13">
        <v>29700</v>
      </c>
      <c r="F13">
        <v>41976</v>
      </c>
      <c r="G13">
        <v>256092</v>
      </c>
      <c r="H13">
        <v>3067.2108073992695</v>
      </c>
      <c r="I13">
        <v>29944.789192600729</v>
      </c>
      <c r="J13">
        <v>43576.789192600729</v>
      </c>
      <c r="K13">
        <v>281488.78919260076</v>
      </c>
      <c r="L13">
        <v>26632.789192600729</v>
      </c>
      <c r="M13">
        <v>38908.789192600729</v>
      </c>
      <c r="N13">
        <v>253024.78919260073</v>
      </c>
      <c r="O13">
        <v>0.3504938994813922</v>
      </c>
      <c r="P13">
        <v>10495.46593326288</v>
      </c>
      <c r="Q13">
        <v>15273.398770993217</v>
      </c>
      <c r="R13">
        <v>98660.103384410206</v>
      </c>
      <c r="S13">
        <v>9334.6301381805079</v>
      </c>
      <c r="T13">
        <v>13637.293248214079</v>
      </c>
      <c r="U13">
        <v>88683.645029571853</v>
      </c>
    </row>
    <row r="14" spans="1:21" x14ac:dyDescent="0.3">
      <c r="A14">
        <v>2030</v>
      </c>
      <c r="B14">
        <v>44064</v>
      </c>
      <c r="C14">
        <v>63372</v>
      </c>
      <c r="D14">
        <v>284964</v>
      </c>
      <c r="E14">
        <v>39648</v>
      </c>
      <c r="F14">
        <v>57024</v>
      </c>
      <c r="G14">
        <v>256464</v>
      </c>
      <c r="H14">
        <v>3067.2108073992695</v>
      </c>
      <c r="I14">
        <v>40996.789192600729</v>
      </c>
      <c r="J14">
        <v>60304.789192600729</v>
      </c>
      <c r="K14">
        <v>281896.78919260076</v>
      </c>
      <c r="L14">
        <v>36580.789192600729</v>
      </c>
      <c r="M14">
        <v>53956.789192600729</v>
      </c>
      <c r="N14">
        <v>253396.78919260073</v>
      </c>
      <c r="O14">
        <v>0.31863081771035656</v>
      </c>
      <c r="P14">
        <v>13062.840463937478</v>
      </c>
      <c r="Q14">
        <v>19214.964292289042</v>
      </c>
      <c r="R14">
        <v>89821.004450362379</v>
      </c>
      <c r="S14">
        <v>11655.766772928544</v>
      </c>
      <c r="T14">
        <v>17192.295861463699</v>
      </c>
      <c r="U14">
        <v>80740.026145617216</v>
      </c>
    </row>
    <row r="15" spans="1:21" x14ac:dyDescent="0.3">
      <c r="A15">
        <v>2031</v>
      </c>
      <c r="B15">
        <v>58188</v>
      </c>
      <c r="C15">
        <v>84504</v>
      </c>
      <c r="D15">
        <v>285036</v>
      </c>
      <c r="E15">
        <v>52368</v>
      </c>
      <c r="F15">
        <v>76044</v>
      </c>
      <c r="G15">
        <v>256524</v>
      </c>
      <c r="H15">
        <v>3067.2108073992695</v>
      </c>
      <c r="I15">
        <v>55120.789192600729</v>
      </c>
      <c r="J15">
        <v>81436.789192600729</v>
      </c>
      <c r="K15">
        <v>281968.78919260076</v>
      </c>
      <c r="L15">
        <v>49300.789192600729</v>
      </c>
      <c r="M15">
        <v>72976.789192600729</v>
      </c>
      <c r="N15">
        <v>253456.78919260073</v>
      </c>
      <c r="O15">
        <v>0.28966437973668779</v>
      </c>
      <c r="P15">
        <v>15966.529212071415</v>
      </c>
      <c r="Q15">
        <v>23589.33702922209</v>
      </c>
      <c r="R15">
        <v>81676.314426579571</v>
      </c>
      <c r="S15">
        <v>14280.682522003892</v>
      </c>
      <c r="T15">
        <v>21138.776376649712</v>
      </c>
      <c r="U15">
        <v>73417.403631527122</v>
      </c>
    </row>
    <row r="16" spans="1:21" x14ac:dyDescent="0.3">
      <c r="A16">
        <v>2032</v>
      </c>
      <c r="B16">
        <v>75732</v>
      </c>
      <c r="C16">
        <v>109992</v>
      </c>
      <c r="D16">
        <v>285072</v>
      </c>
      <c r="E16">
        <v>68148</v>
      </c>
      <c r="F16">
        <v>98988</v>
      </c>
      <c r="G16">
        <v>256560</v>
      </c>
      <c r="H16">
        <v>3067.2108073992695</v>
      </c>
      <c r="I16">
        <v>72664.789192600729</v>
      </c>
      <c r="J16">
        <v>106924.78919260073</v>
      </c>
      <c r="K16">
        <v>282004.78919260076</v>
      </c>
      <c r="L16">
        <v>65080.789192600729</v>
      </c>
      <c r="M16">
        <v>95920.789192600729</v>
      </c>
      <c r="N16">
        <v>253492.78919260073</v>
      </c>
      <c r="O16">
        <v>0.26333125430607973</v>
      </c>
      <c r="P16">
        <v>19134.910081974416</v>
      </c>
      <c r="Q16">
        <v>28156.638854500707</v>
      </c>
      <c r="R16">
        <v>74260.674858409155</v>
      </c>
      <c r="S16">
        <v>17137.805849317108</v>
      </c>
      <c r="T16">
        <v>25258.941732116607</v>
      </c>
      <c r="U16">
        <v>66752.574135634204</v>
      </c>
    </row>
    <row r="17" spans="1:21" x14ac:dyDescent="0.3">
      <c r="A17">
        <v>2033</v>
      </c>
      <c r="B17">
        <v>96816</v>
      </c>
      <c r="C17">
        <v>138960</v>
      </c>
      <c r="D17">
        <v>285096</v>
      </c>
      <c r="E17">
        <v>87132</v>
      </c>
      <c r="F17">
        <v>125064</v>
      </c>
      <c r="G17">
        <v>256584</v>
      </c>
      <c r="H17">
        <v>3067.2108073992695</v>
      </c>
      <c r="I17">
        <v>93748.789192600729</v>
      </c>
      <c r="J17">
        <v>135892.78919260073</v>
      </c>
      <c r="K17">
        <v>282028.78919260076</v>
      </c>
      <c r="L17">
        <v>84064.789192600729</v>
      </c>
      <c r="M17">
        <v>121996.78919260073</v>
      </c>
      <c r="N17">
        <v>253516.78919260073</v>
      </c>
      <c r="O17">
        <v>0.23939204936916339</v>
      </c>
      <c r="P17">
        <v>22442.714770694365</v>
      </c>
      <c r="Q17">
        <v>32531.653299308386</v>
      </c>
      <c r="R17">
        <v>67515.449825920456</v>
      </c>
      <c r="S17">
        <v>20124.442164603388</v>
      </c>
      <c r="T17">
        <v>29205.061381274492</v>
      </c>
      <c r="U17">
        <v>60689.903714306864</v>
      </c>
    </row>
    <row r="18" spans="1:21" x14ac:dyDescent="0.3">
      <c r="A18">
        <v>2034</v>
      </c>
      <c r="B18">
        <v>121044</v>
      </c>
      <c r="C18">
        <v>169512</v>
      </c>
      <c r="D18">
        <v>285108</v>
      </c>
      <c r="E18">
        <v>108936</v>
      </c>
      <c r="F18">
        <v>152556</v>
      </c>
      <c r="G18">
        <v>256596</v>
      </c>
      <c r="H18">
        <v>3067.2108073992695</v>
      </c>
      <c r="I18">
        <v>117976.78919260073</v>
      </c>
      <c r="J18">
        <v>166444.78919260073</v>
      </c>
      <c r="K18">
        <v>282040.78919260076</v>
      </c>
      <c r="L18">
        <v>105868.78919260073</v>
      </c>
      <c r="M18">
        <v>149488.78919260073</v>
      </c>
      <c r="N18">
        <v>253528.78919260073</v>
      </c>
      <c r="O18">
        <v>0.21762913579014853</v>
      </c>
      <c r="P18">
        <v>25675.186675282232</v>
      </c>
      <c r="Q18">
        <v>36223.235628759154</v>
      </c>
      <c r="R18">
        <v>61380.293209557167</v>
      </c>
      <c r="S18">
        <v>23040.133099135113</v>
      </c>
      <c r="T18">
        <v>32533.116002301391</v>
      </c>
      <c r="U18">
        <v>55175.251289908447</v>
      </c>
    </row>
    <row r="19" spans="1:21" x14ac:dyDescent="0.3">
      <c r="A19">
        <v>2035</v>
      </c>
      <c r="B19">
        <v>147444</v>
      </c>
      <c r="C19">
        <v>198984</v>
      </c>
      <c r="D19">
        <v>285108</v>
      </c>
      <c r="E19">
        <v>132696</v>
      </c>
      <c r="F19">
        <v>179076</v>
      </c>
      <c r="G19">
        <v>256596</v>
      </c>
      <c r="H19">
        <v>3067.2108073992695</v>
      </c>
      <c r="I19">
        <v>144376.78919260073</v>
      </c>
      <c r="J19">
        <v>195916.78919260073</v>
      </c>
      <c r="K19">
        <v>282040.78919260076</v>
      </c>
      <c r="L19">
        <v>129628.78919260073</v>
      </c>
      <c r="M19">
        <v>176008.78919260073</v>
      </c>
      <c r="N19">
        <v>253528.78919260073</v>
      </c>
      <c r="O19">
        <v>0.19784466890013502</v>
      </c>
      <c r="P19">
        <v>28564.178054674685</v>
      </c>
      <c r="Q19">
        <v>38761.092289787644</v>
      </c>
      <c r="R19">
        <v>55800.26655414288</v>
      </c>
      <c r="S19">
        <v>25646.364877735494</v>
      </c>
      <c r="T19">
        <v>34822.400621323752</v>
      </c>
      <c r="U19">
        <v>50159.319354462219</v>
      </c>
    </row>
    <row r="20" spans="1:21" x14ac:dyDescent="0.3">
      <c r="A20">
        <v>2036</v>
      </c>
      <c r="B20">
        <v>174420</v>
      </c>
      <c r="C20">
        <v>224760</v>
      </c>
      <c r="D20">
        <v>285120</v>
      </c>
      <c r="E20">
        <v>156972</v>
      </c>
      <c r="F20">
        <v>202284</v>
      </c>
      <c r="G20">
        <v>256608</v>
      </c>
      <c r="H20">
        <v>3067.2108073992695</v>
      </c>
      <c r="I20">
        <v>171352.78919260073</v>
      </c>
      <c r="J20">
        <v>221692.78919260073</v>
      </c>
      <c r="K20">
        <v>282052.78919260076</v>
      </c>
      <c r="L20">
        <v>153904.78919260073</v>
      </c>
      <c r="M20">
        <v>199216.78919260073</v>
      </c>
      <c r="N20">
        <v>253540.78919260073</v>
      </c>
      <c r="O20">
        <v>0.17985878990921364</v>
      </c>
      <c r="P20">
        <v>30819.305311749747</v>
      </c>
      <c r="Q20">
        <v>39873.396795779561</v>
      </c>
      <c r="R20">
        <v>50729.673354699706</v>
      </c>
      <c r="S20">
        <v>27681.12914541379</v>
      </c>
      <c r="T20">
        <v>35830.89063378008</v>
      </c>
      <c r="U20">
        <v>45601.539536808195</v>
      </c>
    </row>
    <row r="21" spans="1:21" x14ac:dyDescent="0.3">
      <c r="A21">
        <v>2037</v>
      </c>
      <c r="B21">
        <v>200088</v>
      </c>
      <c r="C21">
        <v>245172</v>
      </c>
      <c r="D21">
        <v>285120</v>
      </c>
      <c r="E21">
        <v>180072</v>
      </c>
      <c r="F21">
        <v>220644</v>
      </c>
      <c r="G21">
        <v>256608</v>
      </c>
      <c r="H21">
        <v>3067.2108073992695</v>
      </c>
      <c r="I21">
        <v>197020.78919260073</v>
      </c>
      <c r="J21">
        <v>242104.78919260073</v>
      </c>
      <c r="K21">
        <v>282052.78919260076</v>
      </c>
      <c r="L21">
        <v>177004.78919260073</v>
      </c>
      <c r="M21">
        <v>217576.78919260073</v>
      </c>
      <c r="N21">
        <v>253540.78919260073</v>
      </c>
      <c r="O21">
        <v>0.16350799082655781</v>
      </c>
      <c r="P21">
        <v>32214.473391944939</v>
      </c>
      <c r="Q21">
        <v>39586.06765036947</v>
      </c>
      <c r="R21">
        <v>46117.884867908811</v>
      </c>
      <c r="S21">
        <v>28941.69744756056</v>
      </c>
      <c r="T21">
        <v>35575.543651375665</v>
      </c>
      <c r="U21">
        <v>41455.945033461991</v>
      </c>
    </row>
    <row r="22" spans="1:21" x14ac:dyDescent="0.3">
      <c r="A22">
        <v>2038</v>
      </c>
      <c r="B22">
        <v>222708</v>
      </c>
      <c r="C22">
        <v>259896</v>
      </c>
      <c r="D22">
        <v>285120</v>
      </c>
      <c r="E22">
        <v>200436</v>
      </c>
      <c r="F22">
        <v>233904</v>
      </c>
      <c r="G22">
        <v>256608</v>
      </c>
      <c r="H22">
        <v>3067.2108073992695</v>
      </c>
      <c r="I22">
        <v>219640.78919260073</v>
      </c>
      <c r="J22">
        <v>256828.78919260073</v>
      </c>
      <c r="K22">
        <v>282052.78919260076</v>
      </c>
      <c r="L22">
        <v>197368.78919260073</v>
      </c>
      <c r="M22">
        <v>230836.78919260073</v>
      </c>
      <c r="N22">
        <v>253540.78919260073</v>
      </c>
      <c r="O22">
        <v>0.14864362802414349</v>
      </c>
      <c r="P22">
        <v>32648.203767674258</v>
      </c>
      <c r="Q22">
        <v>38175.963006636106</v>
      </c>
      <c r="R22">
        <v>41925.349879917107</v>
      </c>
      <c r="S22">
        <v>29337.612884320533</v>
      </c>
      <c r="T22">
        <v>34312.417827032572</v>
      </c>
      <c r="U22">
        <v>37687.222757692725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zoomScale="85" zoomScaleNormal="85" workbookViewId="0">
      <pane xSplit="1" topLeftCell="C1" activePane="topRight" state="frozen"/>
      <selection pane="topRight" activeCell="K2" sqref="K2"/>
    </sheetView>
  </sheetViews>
  <sheetFormatPr defaultRowHeight="15" x14ac:dyDescent="0.25"/>
  <cols>
    <col min="1" max="1" width="30.85546875" customWidth="1"/>
    <col min="2" max="2" width="28" customWidth="1"/>
    <col min="3" max="3" width="18" customWidth="1"/>
    <col min="4" max="4" width="20.7109375" customWidth="1"/>
    <col min="5" max="5" width="19.28515625" customWidth="1"/>
    <col min="6" max="6" width="34.5703125" customWidth="1"/>
    <col min="7" max="7" width="22.7109375" customWidth="1"/>
    <col min="8" max="8" width="25" customWidth="1"/>
    <col min="9" max="9" width="17.28515625" customWidth="1"/>
    <col min="10" max="10" width="16" customWidth="1"/>
    <col min="11" max="11" width="16.85546875" customWidth="1"/>
    <col min="12" max="12" width="12.5703125" customWidth="1"/>
    <col min="13" max="13" width="15.28515625" customWidth="1"/>
    <col min="14" max="14" width="16.42578125" customWidth="1"/>
    <col min="15" max="15" width="25.7109375" customWidth="1"/>
  </cols>
  <sheetData>
    <row r="1" spans="1:15" x14ac:dyDescent="0.3">
      <c r="A1" t="s">
        <v>23</v>
      </c>
      <c r="B1" s="7" t="s">
        <v>24</v>
      </c>
      <c r="C1" s="7" t="s">
        <v>65</v>
      </c>
      <c r="D1" s="7" t="s">
        <v>66</v>
      </c>
      <c r="E1" s="7" t="s">
        <v>67</v>
      </c>
      <c r="F1" s="7" t="s">
        <v>68</v>
      </c>
      <c r="G1" s="7" t="s">
        <v>69</v>
      </c>
      <c r="H1" s="7" t="s">
        <v>70</v>
      </c>
      <c r="I1" s="7" t="s">
        <v>71</v>
      </c>
      <c r="J1" s="7" t="s">
        <v>72</v>
      </c>
      <c r="K1" s="7" t="s">
        <v>73</v>
      </c>
      <c r="L1" s="7" t="s">
        <v>74</v>
      </c>
      <c r="M1" s="7" t="s">
        <v>75</v>
      </c>
      <c r="N1" s="7" t="s">
        <v>76</v>
      </c>
      <c r="O1" s="7" t="s">
        <v>77</v>
      </c>
    </row>
    <row r="2" spans="1:15" x14ac:dyDescent="0.3">
      <c r="A2" s="7" t="s">
        <v>24</v>
      </c>
      <c r="B2">
        <v>0</v>
      </c>
      <c r="C2">
        <f>CAPEX!$W3</f>
        <v>377226.75237167848</v>
      </c>
      <c r="D2">
        <f>CAPEX!$W4</f>
        <v>165269.06088094553</v>
      </c>
      <c r="E2">
        <f>CAPEX!$W5</f>
        <v>135017.46299989594</v>
      </c>
      <c r="F2">
        <f>CAPEX!$W6</f>
        <v>270017.46299989591</v>
      </c>
      <c r="G2">
        <f>CAPEX!$W7</f>
        <v>304487.06088094553</v>
      </c>
      <c r="H2">
        <f>CAPEX!$W8</f>
        <v>166446.75237167845</v>
      </c>
      <c r="I2">
        <f>CAPEX!$W9</f>
        <v>169514.06088094553</v>
      </c>
      <c r="J2">
        <f>CAPEX!$W10</f>
        <v>140087.46299989594</v>
      </c>
      <c r="K2">
        <f>CAPEX!$W11</f>
        <v>235814.83355361945</v>
      </c>
      <c r="L2">
        <f>CAPEX!$W12</f>
        <v>169033.92770707383</v>
      </c>
      <c r="M2">
        <f>CAPEX!$W13</f>
        <v>298246.6077070738</v>
      </c>
      <c r="N2">
        <f>CAPEX!$W14</f>
        <v>250964.83355361945</v>
      </c>
      <c r="O2">
        <f>CAPEX!$W15</f>
        <v>159383.92770707383</v>
      </c>
    </row>
    <row r="3" spans="1:15" x14ac:dyDescent="0.3">
      <c r="A3" s="7" t="s">
        <v>65</v>
      </c>
      <c r="B3">
        <v>0</v>
      </c>
      <c r="C3">
        <v>0</v>
      </c>
      <c r="D3">
        <f>IF(D2-C2&gt;0,D2-C2,0)</f>
        <v>0</v>
      </c>
      <c r="E3" s="12">
        <f t="shared" ref="E3" si="0">IF(E2-D2&gt;0,E2-D2,0)</f>
        <v>0</v>
      </c>
      <c r="F3" s="12">
        <v>0</v>
      </c>
      <c r="G3" s="12">
        <f>IF(D2-F2&gt;0,D2-F2,0)</f>
        <v>0</v>
      </c>
      <c r="H3">
        <f>H2-C2</f>
        <v>-210780.00000000003</v>
      </c>
      <c r="I3">
        <f>D3+(I2-D2)</f>
        <v>4245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</row>
    <row r="4" spans="1:15" x14ac:dyDescent="0.3">
      <c r="A4" s="7" t="s">
        <v>66</v>
      </c>
      <c r="B4">
        <v>0</v>
      </c>
      <c r="C4">
        <v>0</v>
      </c>
      <c r="D4">
        <v>0</v>
      </c>
      <c r="E4">
        <v>0</v>
      </c>
      <c r="F4">
        <v>0</v>
      </c>
      <c r="G4">
        <f>G2-D2</f>
        <v>139218</v>
      </c>
      <c r="H4">
        <v>0</v>
      </c>
      <c r="I4">
        <f>I2-D2</f>
        <v>4245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</row>
    <row r="5" spans="1:15" x14ac:dyDescent="0.3">
      <c r="A5" s="7" t="s">
        <v>67</v>
      </c>
      <c r="B5">
        <v>0</v>
      </c>
      <c r="C5">
        <v>0</v>
      </c>
      <c r="D5">
        <v>0</v>
      </c>
      <c r="E5">
        <v>0</v>
      </c>
      <c r="F5">
        <f>F2-E2</f>
        <v>134999.99999999997</v>
      </c>
      <c r="G5">
        <v>0</v>
      </c>
      <c r="H5">
        <v>0</v>
      </c>
      <c r="I5">
        <v>0</v>
      </c>
      <c r="J5">
        <f>J2-E2</f>
        <v>5070</v>
      </c>
      <c r="K5">
        <v>0</v>
      </c>
      <c r="L5">
        <v>0</v>
      </c>
      <c r="M5">
        <v>0</v>
      </c>
      <c r="N5">
        <v>0</v>
      </c>
      <c r="O5">
        <v>0</v>
      </c>
    </row>
    <row r="6" spans="1:15" x14ac:dyDescent="0.3">
      <c r="A6" s="7" t="s">
        <v>68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</row>
    <row r="7" spans="1:15" x14ac:dyDescent="0.3">
      <c r="A7" s="7" t="s">
        <v>69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</row>
    <row r="8" spans="1:15" x14ac:dyDescent="0.3">
      <c r="A8" s="7" t="s">
        <v>70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</row>
    <row r="9" spans="1:15" x14ac:dyDescent="0.3">
      <c r="A9" s="7" t="s">
        <v>71</v>
      </c>
      <c r="B9">
        <v>0</v>
      </c>
      <c r="C9">
        <v>0</v>
      </c>
      <c r="D9">
        <v>0</v>
      </c>
      <c r="E9">
        <v>0</v>
      </c>
      <c r="F9">
        <v>0</v>
      </c>
      <c r="G9">
        <f>G2-I2</f>
        <v>134973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</row>
    <row r="10" spans="1:15" x14ac:dyDescent="0.3">
      <c r="A10" s="7" t="s">
        <v>72</v>
      </c>
      <c r="B10">
        <v>0</v>
      </c>
      <c r="C10">
        <v>0</v>
      </c>
      <c r="D10">
        <v>0</v>
      </c>
      <c r="E10">
        <v>0</v>
      </c>
      <c r="F10">
        <f>F2-J2</f>
        <v>129929.99999999997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</row>
    <row r="11" spans="1:15" x14ac:dyDescent="0.3">
      <c r="A11" s="7" t="s">
        <v>73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f>IF(N2-K2&gt;0,N2-K2,0)</f>
        <v>15150</v>
      </c>
      <c r="O11">
        <f>IF(L11+(O2-L2)&gt;0,L11+(O2-L2),0)</f>
        <v>0</v>
      </c>
    </row>
    <row r="12" spans="1:15" x14ac:dyDescent="0.3">
      <c r="A12" s="7" t="s">
        <v>74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f>M2-L2</f>
        <v>129212.67999999996</v>
      </c>
      <c r="N12">
        <v>0</v>
      </c>
      <c r="O12">
        <f>O2-L2</f>
        <v>-9650</v>
      </c>
    </row>
    <row r="13" spans="1:15" x14ac:dyDescent="0.3">
      <c r="A13" s="7" t="s">
        <v>75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</row>
    <row r="14" spans="1:15" x14ac:dyDescent="0.3">
      <c r="A14" s="7" t="s">
        <v>76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f>M2-N2</f>
        <v>47281.774153454346</v>
      </c>
      <c r="N14">
        <v>0</v>
      </c>
      <c r="O14">
        <v>0</v>
      </c>
    </row>
    <row r="15" spans="1:15" x14ac:dyDescent="0.3">
      <c r="A15" s="7" t="s">
        <v>77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f>M2-O2</f>
        <v>138862.67999999996</v>
      </c>
      <c r="N15">
        <v>0</v>
      </c>
      <c r="O15">
        <v>0</v>
      </c>
    </row>
  </sheetData>
  <pageMargins left="0.7" right="0.7" top="0.75" bottom="0.75" header="0.3" footer="0.3"/>
  <pageSetup paperSize="9" orientation="portrait" r:id="rId1"/>
  <headerFooter>
    <oddFooter>&amp;LUnrestricted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tabSelected="1" workbookViewId="0">
      <selection activeCell="B3" sqref="B3"/>
    </sheetView>
  </sheetViews>
  <sheetFormatPr defaultRowHeight="15" x14ac:dyDescent="0.25"/>
  <cols>
    <col min="1" max="1" width="27.7109375" customWidth="1"/>
    <col min="2" max="2" width="39.85546875" customWidth="1"/>
    <col min="3" max="3" width="15.140625" customWidth="1"/>
  </cols>
  <sheetData>
    <row r="1" spans="1:3" ht="14.45" x14ac:dyDescent="0.3">
      <c r="A1" t="s">
        <v>23</v>
      </c>
      <c r="B1" t="s">
        <v>79</v>
      </c>
      <c r="C1" t="s">
        <v>78</v>
      </c>
    </row>
    <row r="2" spans="1:3" thickBot="1" x14ac:dyDescent="0.35">
      <c r="A2" s="7" t="s">
        <v>24</v>
      </c>
      <c r="B2">
        <f>AVERAGE(B3:B15)</f>
        <v>36062.342937580564</v>
      </c>
      <c r="C2">
        <v>3.6</v>
      </c>
    </row>
    <row r="3" spans="1:3" ht="15.6" thickTop="1" thickBot="1" x14ac:dyDescent="0.35">
      <c r="A3" s="7" t="s">
        <v>65</v>
      </c>
      <c r="B3" s="13">
        <v>19283.042118970367</v>
      </c>
      <c r="C3">
        <v>7.2</v>
      </c>
    </row>
    <row r="4" spans="1:3" ht="15.6" thickTop="1" thickBot="1" x14ac:dyDescent="0.35">
      <c r="A4" s="7" t="s">
        <v>66</v>
      </c>
      <c r="B4" s="13">
        <v>43709.823692218881</v>
      </c>
      <c r="C4">
        <v>9.6</v>
      </c>
    </row>
    <row r="5" spans="1:3" ht="15.6" thickTop="1" thickBot="1" x14ac:dyDescent="0.35">
      <c r="A5" s="7" t="s">
        <v>67</v>
      </c>
      <c r="B5" s="13">
        <v>44248.4220525376</v>
      </c>
      <c r="C5">
        <v>9.6</v>
      </c>
    </row>
    <row r="6" spans="1:3" ht="15.6" thickTop="1" thickBot="1" x14ac:dyDescent="0.35">
      <c r="A6" s="7" t="s">
        <v>68</v>
      </c>
      <c r="B6" s="13">
        <v>10540.776519765759</v>
      </c>
      <c r="C6">
        <v>12</v>
      </c>
    </row>
    <row r="7" spans="1:3" ht="15.6" thickTop="1" thickBot="1" x14ac:dyDescent="0.35">
      <c r="A7" s="7" t="s">
        <v>69</v>
      </c>
      <c r="B7" s="13">
        <v>11938.918689039821</v>
      </c>
      <c r="C7">
        <v>12</v>
      </c>
    </row>
    <row r="8" spans="1:3" thickTop="1" x14ac:dyDescent="0.3">
      <c r="A8" s="7" t="s">
        <v>70</v>
      </c>
      <c r="B8" s="13">
        <v>50983.71612182937</v>
      </c>
      <c r="C8">
        <v>12</v>
      </c>
    </row>
    <row r="9" spans="1:3" ht="14.45" x14ac:dyDescent="0.3">
      <c r="A9" s="7" t="s">
        <v>71</v>
      </c>
      <c r="B9" s="14">
        <v>47726.863400003029</v>
      </c>
      <c r="C9">
        <v>12</v>
      </c>
    </row>
    <row r="10" spans="1:3" ht="14.45" x14ac:dyDescent="0.3">
      <c r="A10" s="7" t="s">
        <v>72</v>
      </c>
      <c r="B10" s="14">
        <v>48220.289169209609</v>
      </c>
      <c r="C10">
        <v>12</v>
      </c>
    </row>
    <row r="11" spans="1:3" thickBot="1" x14ac:dyDescent="0.35">
      <c r="A11" s="7" t="s">
        <v>73</v>
      </c>
      <c r="B11" s="14">
        <v>37682.867713520049</v>
      </c>
      <c r="C11">
        <v>7.2</v>
      </c>
    </row>
    <row r="12" spans="1:3" ht="15.6" thickTop="1" thickBot="1" x14ac:dyDescent="0.35">
      <c r="A12" s="7" t="s">
        <v>74</v>
      </c>
      <c r="B12" s="13">
        <v>44827.8721002112</v>
      </c>
      <c r="C12">
        <v>9.6</v>
      </c>
    </row>
    <row r="13" spans="1:3" ht="15.6" thickTop="1" thickBot="1" x14ac:dyDescent="0.35">
      <c r="A13" s="7" t="s">
        <v>75</v>
      </c>
      <c r="B13" s="13">
        <v>12139.814930199653</v>
      </c>
      <c r="C13">
        <v>12</v>
      </c>
    </row>
    <row r="14" spans="1:3" ht="15.6" thickTop="1" thickBot="1" x14ac:dyDescent="0.35">
      <c r="A14" s="7" t="s">
        <v>76</v>
      </c>
      <c r="B14" s="13">
        <v>47419.574760442287</v>
      </c>
      <c r="C14">
        <v>12</v>
      </c>
    </row>
    <row r="15" spans="1:3" thickTop="1" x14ac:dyDescent="0.3">
      <c r="A15" s="7" t="s">
        <v>77</v>
      </c>
      <c r="B15" s="15">
        <v>50088.476920599649</v>
      </c>
      <c r="C15">
        <v>12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9"/>
  <sheetViews>
    <sheetView topLeftCell="B1" workbookViewId="0">
      <selection activeCell="R17" sqref="R17"/>
    </sheetView>
  </sheetViews>
  <sheetFormatPr defaultRowHeight="15" x14ac:dyDescent="0.25"/>
  <cols>
    <col min="2" max="2" width="16.7109375" customWidth="1"/>
    <col min="3" max="3" width="15.140625" customWidth="1"/>
    <col min="4" max="4" width="15.5703125" customWidth="1"/>
    <col min="5" max="5" width="19.28515625" customWidth="1"/>
    <col min="6" max="6" width="20.42578125" customWidth="1"/>
    <col min="7" max="7" width="23.5703125" customWidth="1"/>
  </cols>
  <sheetData>
    <row r="1" spans="1:34" ht="14.45" x14ac:dyDescent="0.3">
      <c r="A1" t="s">
        <v>25</v>
      </c>
      <c r="B1" t="s">
        <v>26</v>
      </c>
      <c r="C1" t="s">
        <v>27</v>
      </c>
      <c r="D1" t="s">
        <v>28</v>
      </c>
      <c r="M1" t="s">
        <v>23</v>
      </c>
      <c r="N1" t="s">
        <v>25</v>
      </c>
      <c r="O1" t="s">
        <v>30</v>
      </c>
      <c r="P1" t="s">
        <v>27</v>
      </c>
      <c r="Q1" t="s">
        <v>31</v>
      </c>
      <c r="R1" t="s">
        <v>46</v>
      </c>
      <c r="S1" t="s">
        <v>44</v>
      </c>
      <c r="T1" t="s">
        <v>47</v>
      </c>
      <c r="U1" t="s">
        <v>32</v>
      </c>
      <c r="V1" t="s">
        <v>33</v>
      </c>
      <c r="W1" t="s">
        <v>34</v>
      </c>
      <c r="X1" t="s">
        <v>35</v>
      </c>
      <c r="Y1" t="s">
        <v>48</v>
      </c>
      <c r="Z1" t="s">
        <v>49</v>
      </c>
      <c r="AA1" t="s">
        <v>50</v>
      </c>
      <c r="AB1" t="s">
        <v>36</v>
      </c>
      <c r="AC1" t="s">
        <v>37</v>
      </c>
      <c r="AD1" t="s">
        <v>38</v>
      </c>
      <c r="AE1" t="s">
        <v>39</v>
      </c>
      <c r="AF1" t="s">
        <v>51</v>
      </c>
      <c r="AG1" t="s">
        <v>52</v>
      </c>
      <c r="AH1" t="s">
        <v>53</v>
      </c>
    </row>
    <row r="2" spans="1:34" ht="14.45" x14ac:dyDescent="0.3">
      <c r="A2" s="1">
        <v>2018</v>
      </c>
      <c r="B2" s="2">
        <v>3.30316322E-3</v>
      </c>
      <c r="C2" s="2">
        <v>3.30316322E-3</v>
      </c>
      <c r="D2" s="2">
        <v>3.30316322E-3</v>
      </c>
      <c r="E2" s="4"/>
      <c r="F2" s="4"/>
      <c r="G2" s="4"/>
      <c r="M2">
        <v>5</v>
      </c>
      <c r="N2">
        <v>2018</v>
      </c>
      <c r="O2">
        <f>$I$6*B29</f>
        <v>691.2</v>
      </c>
      <c r="P2">
        <f t="shared" ref="P2:T2" si="0">$I$6*C29</f>
        <v>691.2</v>
      </c>
      <c r="Q2">
        <f t="shared" si="0"/>
        <v>691.2</v>
      </c>
      <c r="R2">
        <f t="shared" si="0"/>
        <v>619.20000000000005</v>
      </c>
      <c r="S2">
        <f t="shared" si="0"/>
        <v>619.20000000000005</v>
      </c>
      <c r="T2">
        <f t="shared" si="0"/>
        <v>619.20000000000005</v>
      </c>
      <c r="U2">
        <f>OPEX!$B$3</f>
        <v>19283.042118970367</v>
      </c>
      <c r="V2">
        <f>O2-U2</f>
        <v>-18591.842118970366</v>
      </c>
      <c r="W2">
        <f>P2-U2</f>
        <v>-18591.842118970366</v>
      </c>
      <c r="X2">
        <f t="shared" ref="X2:X22" si="1">Q2-U2</f>
        <v>-18591.842118970366</v>
      </c>
      <c r="Y2">
        <f>R2-$U2</f>
        <v>-18663.842118970366</v>
      </c>
      <c r="Z2">
        <f>S2-$U2</f>
        <v>-18663.842118970366</v>
      </c>
      <c r="AA2">
        <f>T2-$U2</f>
        <v>-18663.842118970366</v>
      </c>
      <c r="AB2">
        <f>1/POWER(1+$L$25,N2-2018)</f>
        <v>1</v>
      </c>
      <c r="AC2">
        <f>V2*AB2</f>
        <v>-18591.842118970366</v>
      </c>
      <c r="AD2">
        <f>W2*AB2</f>
        <v>-18591.842118970366</v>
      </c>
      <c r="AE2">
        <f>X2*AB2</f>
        <v>-18591.842118970366</v>
      </c>
      <c r="AF2">
        <f>Y2*$AB2</f>
        <v>-18663.842118970366</v>
      </c>
      <c r="AG2">
        <f>Z2*$AB2</f>
        <v>-18663.842118970366</v>
      </c>
      <c r="AH2">
        <f>AA2*$AB2</f>
        <v>-18663.842118970366</v>
      </c>
    </row>
    <row r="3" spans="1:34" ht="14.45" x14ac:dyDescent="0.3">
      <c r="A3" s="1">
        <v>2019</v>
      </c>
      <c r="B3" s="2">
        <v>4.3790008477530579E-3</v>
      </c>
      <c r="C3" s="2">
        <v>4.5205608805890677E-3</v>
      </c>
      <c r="D3" s="2">
        <v>6.1418523386151062E-3</v>
      </c>
      <c r="E3" s="4"/>
      <c r="F3" s="4"/>
      <c r="M3">
        <v>5</v>
      </c>
      <c r="N3">
        <v>2019</v>
      </c>
      <c r="O3">
        <f t="shared" ref="O3:O22" si="2">$I$6*B30</f>
        <v>921.6</v>
      </c>
      <c r="P3">
        <f t="shared" ref="P3:P22" si="3">$I$6*C30</f>
        <v>950.4</v>
      </c>
      <c r="Q3">
        <f t="shared" ref="Q3:Q22" si="4">$I$6*D30</f>
        <v>1288.8</v>
      </c>
      <c r="R3">
        <f t="shared" ref="R3:R22" si="5">$I$6*E30</f>
        <v>828</v>
      </c>
      <c r="S3">
        <f t="shared" ref="S3:S22" si="6">$I$6*F30</f>
        <v>849.6</v>
      </c>
      <c r="T3">
        <f t="shared" ref="T3:T22" si="7">$I$6*G30</f>
        <v>1159.2</v>
      </c>
      <c r="U3">
        <f>OPEX!$B$3</f>
        <v>19283.042118970367</v>
      </c>
      <c r="V3">
        <f t="shared" ref="V3:V22" si="8">O3-U3</f>
        <v>-18361.442118970368</v>
      </c>
      <c r="W3">
        <f t="shared" ref="W3:W22" si="9">P3-U3</f>
        <v>-18332.642118970365</v>
      </c>
      <c r="X3">
        <f t="shared" si="1"/>
        <v>-17994.242118970367</v>
      </c>
      <c r="Y3">
        <f t="shared" ref="Y3:Y22" si="10">R3-$U3</f>
        <v>-18455.042118970367</v>
      </c>
      <c r="Z3">
        <f t="shared" ref="Z3:Z22" si="11">S3-$U3</f>
        <v>-18433.442118970368</v>
      </c>
      <c r="AA3">
        <f t="shared" ref="AA3:AA22" si="12">T3-$U3</f>
        <v>-18123.842118970366</v>
      </c>
      <c r="AB3">
        <f t="shared" ref="AB3:AB22" si="13">1/POWER(1+$L$25,N3-2018)</f>
        <v>0.90909090909090906</v>
      </c>
      <c r="AC3">
        <f t="shared" ref="AC3:AC22" si="14">V3*AB3</f>
        <v>-16692.220108154881</v>
      </c>
      <c r="AD3">
        <f t="shared" ref="AD3:AD22" si="15">W3*AB3</f>
        <v>-16666.038289973058</v>
      </c>
      <c r="AE3">
        <f t="shared" ref="AE3:AE22" si="16">X3*AB3</f>
        <v>-16358.401926336697</v>
      </c>
      <c r="AF3">
        <f t="shared" ref="AF3:AF22" si="17">Y3*$AB3</f>
        <v>-16777.311017245785</v>
      </c>
      <c r="AG3">
        <f t="shared" ref="AG3:AG22" si="18">Z3*$AB3</f>
        <v>-16757.674653609425</v>
      </c>
      <c r="AH3">
        <f t="shared" ref="AH3:AH22" si="19">AA3*$AB3</f>
        <v>-16476.220108154877</v>
      </c>
    </row>
    <row r="4" spans="1:34" ht="14.45" x14ac:dyDescent="0.3">
      <c r="A4" s="1">
        <v>2020</v>
      </c>
      <c r="B4" s="2">
        <v>5.8865875045967493E-3</v>
      </c>
      <c r="C4" s="2">
        <v>6.281328148171679E-3</v>
      </c>
      <c r="D4" s="2">
        <v>1.1707792890537517E-2</v>
      </c>
      <c r="E4" s="4"/>
      <c r="F4" s="4"/>
      <c r="M4">
        <v>5</v>
      </c>
      <c r="N4">
        <v>2020</v>
      </c>
      <c r="O4">
        <f t="shared" si="2"/>
        <v>1238.4000000000001</v>
      </c>
      <c r="P4">
        <f t="shared" si="3"/>
        <v>1317.6000000000001</v>
      </c>
      <c r="Q4">
        <f t="shared" si="4"/>
        <v>2462.4</v>
      </c>
      <c r="R4">
        <f t="shared" si="5"/>
        <v>1108.8</v>
      </c>
      <c r="S4">
        <f t="shared" si="6"/>
        <v>1180.8</v>
      </c>
      <c r="T4">
        <f t="shared" si="7"/>
        <v>2210.4</v>
      </c>
      <c r="U4">
        <f>OPEX!$B$3</f>
        <v>19283.042118970367</v>
      </c>
      <c r="V4">
        <f t="shared" si="8"/>
        <v>-18044.642118970365</v>
      </c>
      <c r="W4">
        <f t="shared" si="9"/>
        <v>-17965.442118970368</v>
      </c>
      <c r="X4">
        <f t="shared" si="1"/>
        <v>-16820.642118970365</v>
      </c>
      <c r="Y4">
        <f t="shared" si="10"/>
        <v>-18174.242118970367</v>
      </c>
      <c r="Z4">
        <f t="shared" si="11"/>
        <v>-18102.242118970367</v>
      </c>
      <c r="AA4">
        <f t="shared" si="12"/>
        <v>-17072.642118970365</v>
      </c>
      <c r="AB4">
        <f t="shared" si="13"/>
        <v>0.82644628099173545</v>
      </c>
      <c r="AC4">
        <f t="shared" si="14"/>
        <v>-14912.927371049887</v>
      </c>
      <c r="AD4">
        <f t="shared" si="15"/>
        <v>-14847.472825595343</v>
      </c>
      <c r="AE4">
        <f t="shared" si="16"/>
        <v>-13901.357123116002</v>
      </c>
      <c r="AF4">
        <f t="shared" si="17"/>
        <v>-15020.034809066417</v>
      </c>
      <c r="AG4">
        <f t="shared" si="18"/>
        <v>-14960.530676835013</v>
      </c>
      <c r="AH4">
        <f t="shared" si="19"/>
        <v>-14109.621585925921</v>
      </c>
    </row>
    <row r="5" spans="1:34" ht="14.45" x14ac:dyDescent="0.3">
      <c r="A5" s="1">
        <v>2021</v>
      </c>
      <c r="B5" s="2">
        <v>7.9825182109571798E-3</v>
      </c>
      <c r="C5" s="2">
        <v>8.8107760924128423E-3</v>
      </c>
      <c r="D5" s="2">
        <v>2.2623018300336514E-2</v>
      </c>
      <c r="E5" s="4"/>
      <c r="F5" s="4"/>
      <c r="H5">
        <v>0</v>
      </c>
      <c r="I5">
        <f>15*12/50</f>
        <v>3.6</v>
      </c>
      <c r="M5">
        <v>5</v>
      </c>
      <c r="N5">
        <v>2021</v>
      </c>
      <c r="O5">
        <f t="shared" si="2"/>
        <v>1677.6000000000001</v>
      </c>
      <c r="P5">
        <f t="shared" si="3"/>
        <v>1850.4</v>
      </c>
      <c r="Q5">
        <f t="shared" si="4"/>
        <v>4759.2</v>
      </c>
      <c r="R5">
        <f t="shared" si="5"/>
        <v>1504.8</v>
      </c>
      <c r="S5">
        <f t="shared" si="6"/>
        <v>1663.2</v>
      </c>
      <c r="T5">
        <f t="shared" si="7"/>
        <v>4276.8</v>
      </c>
      <c r="U5">
        <f>OPEX!$B$3</f>
        <v>19283.042118970367</v>
      </c>
      <c r="V5">
        <f t="shared" si="8"/>
        <v>-17605.442118970368</v>
      </c>
      <c r="W5">
        <f t="shared" si="9"/>
        <v>-17432.642118970365</v>
      </c>
      <c r="X5">
        <f t="shared" si="1"/>
        <v>-14523.842118970366</v>
      </c>
      <c r="Y5">
        <f t="shared" si="10"/>
        <v>-17778.242118970367</v>
      </c>
      <c r="Z5">
        <f t="shared" si="11"/>
        <v>-17619.842118970366</v>
      </c>
      <c r="AA5">
        <f t="shared" si="12"/>
        <v>-15006.242118970367</v>
      </c>
      <c r="AB5">
        <f t="shared" si="13"/>
        <v>0.75131480090157754</v>
      </c>
      <c r="AC5">
        <f t="shared" si="14"/>
        <v>-13227.22924039847</v>
      </c>
      <c r="AD5">
        <f t="shared" si="15"/>
        <v>-13097.402042802674</v>
      </c>
      <c r="AE5">
        <f t="shared" si="16"/>
        <v>-10911.977549940166</v>
      </c>
      <c r="AF5">
        <f t="shared" si="17"/>
        <v>-13357.056437994261</v>
      </c>
      <c r="AG5">
        <f t="shared" si="18"/>
        <v>-13238.04817353145</v>
      </c>
      <c r="AH5">
        <f t="shared" si="19"/>
        <v>-11274.411809895089</v>
      </c>
    </row>
    <row r="6" spans="1:34" ht="14.45" x14ac:dyDescent="0.3">
      <c r="A6" s="1">
        <v>2022</v>
      </c>
      <c r="B6" s="2">
        <v>1.0879817973447734E-2</v>
      </c>
      <c r="C6" s="2">
        <v>1.242562877324002E-2</v>
      </c>
      <c r="D6" s="2">
        <v>4.3880942981604595E-2</v>
      </c>
      <c r="E6" s="4"/>
      <c r="F6" s="4"/>
      <c r="H6">
        <v>1</v>
      </c>
      <c r="I6">
        <f>30*12/50</f>
        <v>7.2</v>
      </c>
      <c r="M6">
        <v>5</v>
      </c>
      <c r="N6">
        <v>2022</v>
      </c>
      <c r="O6">
        <f t="shared" si="2"/>
        <v>2289.6</v>
      </c>
      <c r="P6">
        <f t="shared" si="3"/>
        <v>2613.6</v>
      </c>
      <c r="Q6">
        <f t="shared" si="4"/>
        <v>9244.8000000000011</v>
      </c>
      <c r="R6">
        <f t="shared" si="5"/>
        <v>2059.2000000000003</v>
      </c>
      <c r="S6">
        <f t="shared" si="6"/>
        <v>2347.2000000000003</v>
      </c>
      <c r="T6">
        <f t="shared" si="7"/>
        <v>8316</v>
      </c>
      <c r="U6">
        <f>OPEX!$B$3</f>
        <v>19283.042118970367</v>
      </c>
      <c r="V6">
        <f t="shared" si="8"/>
        <v>-16993.442118970368</v>
      </c>
      <c r="W6">
        <f t="shared" si="9"/>
        <v>-16669.442118970368</v>
      </c>
      <c r="X6">
        <f t="shared" si="1"/>
        <v>-10038.242118970365</v>
      </c>
      <c r="Y6">
        <f t="shared" si="10"/>
        <v>-17223.842118970366</v>
      </c>
      <c r="Z6">
        <f t="shared" si="11"/>
        <v>-16935.842118970366</v>
      </c>
      <c r="AA6">
        <f t="shared" si="12"/>
        <v>-10967.042118970367</v>
      </c>
      <c r="AB6">
        <f t="shared" si="13"/>
        <v>0.68301345536507052</v>
      </c>
      <c r="AC6">
        <f t="shared" si="14"/>
        <v>-11606.749620224276</v>
      </c>
      <c r="AD6">
        <f t="shared" si="15"/>
        <v>-11385.453260685994</v>
      </c>
      <c r="AE6">
        <f t="shared" si="16"/>
        <v>-6856.2544354691363</v>
      </c>
      <c r="AF6">
        <f t="shared" si="17"/>
        <v>-11764.115920340388</v>
      </c>
      <c r="AG6">
        <f t="shared" si="18"/>
        <v>-11567.408045195247</v>
      </c>
      <c r="AH6">
        <f t="shared" si="19"/>
        <v>-7490.6373328122145</v>
      </c>
    </row>
    <row r="7" spans="1:34" ht="14.45" x14ac:dyDescent="0.3">
      <c r="A7" s="1">
        <v>2023</v>
      </c>
      <c r="B7" s="2">
        <v>1.4866969947708513E-2</v>
      </c>
      <c r="C7" s="2">
        <v>1.7568307722274367E-2</v>
      </c>
      <c r="D7" s="2">
        <v>8.4529026793817325E-2</v>
      </c>
      <c r="E7" s="4"/>
      <c r="F7" s="4"/>
      <c r="H7">
        <v>2</v>
      </c>
      <c r="I7">
        <f>40*12/50</f>
        <v>9.6</v>
      </c>
      <c r="M7">
        <v>5</v>
      </c>
      <c r="N7">
        <v>2023</v>
      </c>
      <c r="O7">
        <f t="shared" si="2"/>
        <v>3132</v>
      </c>
      <c r="P7">
        <f t="shared" si="3"/>
        <v>3700.8</v>
      </c>
      <c r="Q7">
        <f t="shared" si="4"/>
        <v>17805.600000000002</v>
      </c>
      <c r="R7">
        <f t="shared" si="5"/>
        <v>2815.2000000000003</v>
      </c>
      <c r="S7">
        <f t="shared" si="6"/>
        <v>3326.4</v>
      </c>
      <c r="T7">
        <f t="shared" si="7"/>
        <v>16020</v>
      </c>
      <c r="U7">
        <f>OPEX!$B$3</f>
        <v>19283.042118970367</v>
      </c>
      <c r="V7">
        <f t="shared" si="8"/>
        <v>-16151.042118970367</v>
      </c>
      <c r="W7">
        <f t="shared" si="9"/>
        <v>-15582.242118970367</v>
      </c>
      <c r="X7">
        <f t="shared" si="1"/>
        <v>-1477.4421189703644</v>
      </c>
      <c r="Y7">
        <f t="shared" si="10"/>
        <v>-16467.842118970366</v>
      </c>
      <c r="Z7">
        <f t="shared" si="11"/>
        <v>-15956.642118970367</v>
      </c>
      <c r="AA7">
        <f t="shared" si="12"/>
        <v>-3263.0421189703666</v>
      </c>
      <c r="AB7">
        <f t="shared" si="13"/>
        <v>0.62092132305915493</v>
      </c>
      <c r="AC7">
        <f t="shared" si="14"/>
        <v>-10028.526441295217</v>
      </c>
      <c r="AD7">
        <f t="shared" si="15"/>
        <v>-9675.3463927391695</v>
      </c>
      <c r="AE7">
        <f t="shared" si="16"/>
        <v>-917.37531525439999</v>
      </c>
      <c r="AF7">
        <f t="shared" si="17"/>
        <v>-10225.234316440357</v>
      </c>
      <c r="AG7">
        <f t="shared" si="18"/>
        <v>-9907.8193360925179</v>
      </c>
      <c r="AH7">
        <f t="shared" si="19"/>
        <v>-2026.0924297088284</v>
      </c>
    </row>
    <row r="8" spans="1:34" ht="14.45" x14ac:dyDescent="0.3">
      <c r="A8" s="1">
        <v>2024</v>
      </c>
      <c r="B8" s="2">
        <v>2.0331740194314465E-2</v>
      </c>
      <c r="C8" s="2">
        <v>2.4850680198143484E-2</v>
      </c>
      <c r="D8" s="2">
        <v>0.15926071421904917</v>
      </c>
      <c r="E8" s="4"/>
      <c r="F8" s="4"/>
      <c r="H8">
        <v>3</v>
      </c>
      <c r="I8">
        <f>40*12/50</f>
        <v>9.6</v>
      </c>
      <c r="M8">
        <v>5</v>
      </c>
      <c r="N8">
        <v>2024</v>
      </c>
      <c r="O8">
        <f t="shared" si="2"/>
        <v>4276.8</v>
      </c>
      <c r="P8">
        <f t="shared" si="3"/>
        <v>5234.4000000000005</v>
      </c>
      <c r="Q8">
        <f t="shared" si="4"/>
        <v>33552</v>
      </c>
      <c r="R8">
        <f t="shared" si="5"/>
        <v>3844.8</v>
      </c>
      <c r="S8">
        <f t="shared" si="6"/>
        <v>4708.8</v>
      </c>
      <c r="T8">
        <f t="shared" si="7"/>
        <v>30196.799999999999</v>
      </c>
      <c r="U8">
        <f>OPEX!$B$3</f>
        <v>19283.042118970367</v>
      </c>
      <c r="V8">
        <f t="shared" si="8"/>
        <v>-15006.242118970367</v>
      </c>
      <c r="W8">
        <f t="shared" si="9"/>
        <v>-14048.642118970365</v>
      </c>
      <c r="X8">
        <f t="shared" si="1"/>
        <v>14268.957881029633</v>
      </c>
      <c r="Y8">
        <f t="shared" si="10"/>
        <v>-15438.242118970367</v>
      </c>
      <c r="Z8">
        <f t="shared" si="11"/>
        <v>-14574.242118970367</v>
      </c>
      <c r="AA8">
        <f t="shared" si="12"/>
        <v>10913.757881029633</v>
      </c>
      <c r="AB8">
        <f t="shared" si="13"/>
        <v>0.56447393005377722</v>
      </c>
      <c r="AC8">
        <f t="shared" si="14"/>
        <v>-8470.632464233724</v>
      </c>
      <c r="AD8">
        <f t="shared" si="15"/>
        <v>-7930.0922288142265</v>
      </c>
      <c r="AE8">
        <f t="shared" si="16"/>
        <v>8054.4547328766148</v>
      </c>
      <c r="AF8">
        <f t="shared" si="17"/>
        <v>-8714.4852020169565</v>
      </c>
      <c r="AG8">
        <f t="shared" si="18"/>
        <v>-8226.7797264504934</v>
      </c>
      <c r="AH8">
        <f t="shared" si="19"/>
        <v>6160.5318027601807</v>
      </c>
    </row>
    <row r="9" spans="1:34" ht="14.45" x14ac:dyDescent="0.3">
      <c r="A9" s="1">
        <v>2025</v>
      </c>
      <c r="B9" s="2">
        <v>2.7789822634922204E-2</v>
      </c>
      <c r="C9" s="2">
        <v>3.5106545426236535E-2</v>
      </c>
      <c r="D9" s="2">
        <v>0.286158081334489</v>
      </c>
      <c r="E9" s="4"/>
      <c r="F9" s="4"/>
      <c r="H9">
        <v>4</v>
      </c>
      <c r="I9">
        <v>12</v>
      </c>
      <c r="M9">
        <v>5</v>
      </c>
      <c r="N9">
        <v>2025</v>
      </c>
      <c r="O9">
        <f t="shared" si="2"/>
        <v>5853.6</v>
      </c>
      <c r="P9">
        <f t="shared" si="3"/>
        <v>7394.4000000000005</v>
      </c>
      <c r="Q9">
        <f t="shared" si="4"/>
        <v>60285.599999999999</v>
      </c>
      <c r="R9">
        <f t="shared" si="5"/>
        <v>5263.2</v>
      </c>
      <c r="S9">
        <f t="shared" si="6"/>
        <v>6652.8</v>
      </c>
      <c r="T9">
        <f t="shared" si="7"/>
        <v>54252</v>
      </c>
      <c r="U9">
        <f>OPEX!$B$3</f>
        <v>19283.042118970367</v>
      </c>
      <c r="V9">
        <f t="shared" si="8"/>
        <v>-13429.442118970366</v>
      </c>
      <c r="W9">
        <f t="shared" si="9"/>
        <v>-11888.642118970365</v>
      </c>
      <c r="X9">
        <f t="shared" si="1"/>
        <v>41002.557881029628</v>
      </c>
      <c r="Y9">
        <f t="shared" si="10"/>
        <v>-14019.842118970366</v>
      </c>
      <c r="Z9">
        <f t="shared" si="11"/>
        <v>-12630.242118970367</v>
      </c>
      <c r="AA9">
        <f t="shared" si="12"/>
        <v>34968.957881029637</v>
      </c>
      <c r="AB9">
        <f t="shared" si="13"/>
        <v>0.51315811823070645</v>
      </c>
      <c r="AC9">
        <f t="shared" si="14"/>
        <v>-6891.4272466590237</v>
      </c>
      <c r="AD9">
        <f t="shared" si="15"/>
        <v>-6100.7532180891512</v>
      </c>
      <c r="AE9">
        <f t="shared" si="16"/>
        <v>21040.795444874788</v>
      </c>
      <c r="AF9">
        <f t="shared" si="17"/>
        <v>-7194.3957996624331</v>
      </c>
      <c r="AG9">
        <f t="shared" si="18"/>
        <v>-6481.3112785690437</v>
      </c>
      <c r="AH9">
        <f t="shared" si="19"/>
        <v>17944.604622718001</v>
      </c>
    </row>
    <row r="10" spans="1:34" ht="14.45" x14ac:dyDescent="0.3">
      <c r="A10" s="1">
        <v>2026</v>
      </c>
      <c r="B10" s="2">
        <v>3.7916881685144836E-2</v>
      </c>
      <c r="C10" s="2">
        <v>4.9447642562598981E-2</v>
      </c>
      <c r="D10" s="2">
        <v>0.47025942843694951</v>
      </c>
      <c r="E10" s="4"/>
      <c r="F10" s="4"/>
      <c r="H10">
        <v>5</v>
      </c>
      <c r="I10">
        <v>12</v>
      </c>
      <c r="M10">
        <v>5</v>
      </c>
      <c r="N10">
        <v>2026</v>
      </c>
      <c r="O10">
        <f t="shared" si="2"/>
        <v>7984.8</v>
      </c>
      <c r="P10">
        <f t="shared" si="3"/>
        <v>10411.200000000001</v>
      </c>
      <c r="Q10">
        <f t="shared" si="4"/>
        <v>99072</v>
      </c>
      <c r="R10">
        <f t="shared" si="5"/>
        <v>7185.6</v>
      </c>
      <c r="S10">
        <f t="shared" si="6"/>
        <v>9367.2000000000007</v>
      </c>
      <c r="T10">
        <f t="shared" si="7"/>
        <v>89164.800000000003</v>
      </c>
      <c r="U10">
        <f>OPEX!$B$3</f>
        <v>19283.042118970367</v>
      </c>
      <c r="V10">
        <f t="shared" si="8"/>
        <v>-11298.242118970367</v>
      </c>
      <c r="W10">
        <f t="shared" si="9"/>
        <v>-8871.8421189703658</v>
      </c>
      <c r="X10">
        <f t="shared" si="1"/>
        <v>79788.957881029637</v>
      </c>
      <c r="Y10">
        <f t="shared" si="10"/>
        <v>-12097.442118970366</v>
      </c>
      <c r="Z10">
        <f t="shared" si="11"/>
        <v>-9915.8421189703658</v>
      </c>
      <c r="AA10">
        <f t="shared" si="12"/>
        <v>69881.75788102964</v>
      </c>
      <c r="AB10">
        <f t="shared" si="13"/>
        <v>0.46650738020973315</v>
      </c>
      <c r="AC10">
        <f t="shared" si="14"/>
        <v>-5270.7133318961305</v>
      </c>
      <c r="AD10">
        <f t="shared" si="15"/>
        <v>-4138.7798245552331</v>
      </c>
      <c r="AE10">
        <f t="shared" si="16"/>
        <v>37222.137710743875</v>
      </c>
      <c r="AF10">
        <f t="shared" si="17"/>
        <v>-5643.5460301597486</v>
      </c>
      <c r="AG10">
        <f t="shared" si="18"/>
        <v>-4625.8135294941949</v>
      </c>
      <c r="AH10">
        <f t="shared" si="19"/>
        <v>32600.355793530009</v>
      </c>
    </row>
    <row r="11" spans="1:34" ht="14.45" x14ac:dyDescent="0.3">
      <c r="A11" s="1">
        <v>2027</v>
      </c>
      <c r="B11" s="2">
        <v>5.1579664289345135E-2</v>
      </c>
      <c r="C11" s="2">
        <v>6.9308704628144521E-2</v>
      </c>
      <c r="D11" s="2">
        <v>0.66698456387491634</v>
      </c>
      <c r="E11" s="4"/>
      <c r="F11" s="4"/>
      <c r="H11">
        <v>6</v>
      </c>
      <c r="I11">
        <v>12</v>
      </c>
      <c r="M11">
        <v>5</v>
      </c>
      <c r="N11">
        <v>2027</v>
      </c>
      <c r="O11">
        <f t="shared" si="2"/>
        <v>10864.800000000001</v>
      </c>
      <c r="P11">
        <f t="shared" si="3"/>
        <v>14601.6</v>
      </c>
      <c r="Q11">
        <f t="shared" si="4"/>
        <v>140522.4</v>
      </c>
      <c r="R11">
        <f t="shared" si="5"/>
        <v>9777.6</v>
      </c>
      <c r="S11">
        <f t="shared" si="6"/>
        <v>13140</v>
      </c>
      <c r="T11">
        <f t="shared" si="7"/>
        <v>126468</v>
      </c>
      <c r="U11">
        <f>OPEX!$B$3</f>
        <v>19283.042118970367</v>
      </c>
      <c r="V11">
        <f t="shared" si="8"/>
        <v>-8418.2421189703655</v>
      </c>
      <c r="W11">
        <f t="shared" si="9"/>
        <v>-4681.4421189703662</v>
      </c>
      <c r="X11">
        <f t="shared" si="1"/>
        <v>121239.35788102963</v>
      </c>
      <c r="Y11">
        <f t="shared" si="10"/>
        <v>-9505.4421189703662</v>
      </c>
      <c r="Z11">
        <f t="shared" si="11"/>
        <v>-6143.0421189703666</v>
      </c>
      <c r="AA11">
        <f t="shared" si="12"/>
        <v>107184.95788102964</v>
      </c>
      <c r="AB11">
        <f t="shared" si="13"/>
        <v>0.42409761837248466</v>
      </c>
      <c r="AC11">
        <f t="shared" si="14"/>
        <v>-3570.1564335382709</v>
      </c>
      <c r="AD11">
        <f t="shared" si="15"/>
        <v>-1985.3884532039704</v>
      </c>
      <c r="AE11">
        <f t="shared" si="16"/>
        <v>51417.322930353992</v>
      </c>
      <c r="AF11">
        <f t="shared" si="17"/>
        <v>-4031.2353642328362</v>
      </c>
      <c r="AG11">
        <f t="shared" si="18"/>
        <v>-2605.249532217194</v>
      </c>
      <c r="AH11">
        <f t="shared" si="19"/>
        <v>45456.885362699752</v>
      </c>
    </row>
    <row r="12" spans="1:34" ht="14.45" x14ac:dyDescent="0.3">
      <c r="A12" s="1">
        <v>2028</v>
      </c>
      <c r="B12" s="2">
        <v>6.9856627045960282E-2</v>
      </c>
      <c r="C12" s="2">
        <v>9.6450395049765575E-2</v>
      </c>
      <c r="D12" s="2">
        <v>0.78509413491423363</v>
      </c>
      <c r="E12" s="4"/>
      <c r="F12" s="4"/>
      <c r="H12">
        <v>7</v>
      </c>
      <c r="I12">
        <f>50*12/50</f>
        <v>12</v>
      </c>
      <c r="M12">
        <v>5</v>
      </c>
      <c r="N12">
        <v>2028</v>
      </c>
      <c r="O12">
        <f t="shared" si="2"/>
        <v>14716.800000000001</v>
      </c>
      <c r="P12">
        <f t="shared" si="3"/>
        <v>20318.400000000001</v>
      </c>
      <c r="Q12">
        <f t="shared" si="4"/>
        <v>165405.6</v>
      </c>
      <c r="R12">
        <f t="shared" si="5"/>
        <v>13240.800000000001</v>
      </c>
      <c r="S12">
        <f t="shared" si="6"/>
        <v>18280.8</v>
      </c>
      <c r="T12">
        <f t="shared" si="7"/>
        <v>148860</v>
      </c>
      <c r="U12">
        <f>OPEX!$B$3</f>
        <v>19283.042118970367</v>
      </c>
      <c r="V12">
        <f t="shared" si="8"/>
        <v>-4566.2421189703655</v>
      </c>
      <c r="W12">
        <f t="shared" si="9"/>
        <v>1035.3578810296349</v>
      </c>
      <c r="X12">
        <f t="shared" si="1"/>
        <v>146122.55788102964</v>
      </c>
      <c r="Y12">
        <f t="shared" si="10"/>
        <v>-6042.2421189703655</v>
      </c>
      <c r="Z12">
        <f t="shared" si="11"/>
        <v>-1002.2421189703673</v>
      </c>
      <c r="AA12">
        <f t="shared" si="12"/>
        <v>129576.95788102964</v>
      </c>
      <c r="AB12">
        <f t="shared" si="13"/>
        <v>0.38554328942953148</v>
      </c>
      <c r="AC12">
        <f t="shared" si="14"/>
        <v>-1760.4840068795088</v>
      </c>
      <c r="AD12">
        <f t="shared" si="15"/>
        <v>399.17528318895495</v>
      </c>
      <c r="AE12">
        <f t="shared" si="16"/>
        <v>56336.571625309276</v>
      </c>
      <c r="AF12">
        <f t="shared" si="17"/>
        <v>-2329.545902077497</v>
      </c>
      <c r="AG12">
        <f t="shared" si="18"/>
        <v>-386.40772335265922</v>
      </c>
      <c r="AH12">
        <f t="shared" si="19"/>
        <v>49957.526575724019</v>
      </c>
    </row>
    <row r="13" spans="1:34" ht="14.45" x14ac:dyDescent="0.3">
      <c r="A13" s="1">
        <v>2029</v>
      </c>
      <c r="B13" s="2">
        <v>9.4030133446411479E-2</v>
      </c>
      <c r="C13" s="2">
        <v>0.13286350522208376</v>
      </c>
      <c r="D13" s="2">
        <v>0.81040059967158584</v>
      </c>
      <c r="E13" s="4"/>
      <c r="F13" s="4"/>
      <c r="H13">
        <v>8</v>
      </c>
      <c r="I13">
        <v>12</v>
      </c>
      <c r="M13">
        <v>5</v>
      </c>
      <c r="N13">
        <v>2029</v>
      </c>
      <c r="O13">
        <f t="shared" si="2"/>
        <v>19807.2</v>
      </c>
      <c r="P13">
        <f t="shared" si="3"/>
        <v>27986.400000000001</v>
      </c>
      <c r="Q13">
        <f t="shared" si="4"/>
        <v>170733.6</v>
      </c>
      <c r="R13">
        <f t="shared" si="5"/>
        <v>17820</v>
      </c>
      <c r="S13">
        <f t="shared" si="6"/>
        <v>25185.600000000002</v>
      </c>
      <c r="T13">
        <f t="shared" si="7"/>
        <v>153655.20000000001</v>
      </c>
      <c r="U13">
        <f>OPEX!$B$3</f>
        <v>19283.042118970367</v>
      </c>
      <c r="V13">
        <f t="shared" si="8"/>
        <v>524.15788102963415</v>
      </c>
      <c r="W13">
        <f t="shared" si="9"/>
        <v>8703.3578810296349</v>
      </c>
      <c r="X13">
        <f t="shared" si="1"/>
        <v>151450.55788102964</v>
      </c>
      <c r="Y13">
        <f t="shared" si="10"/>
        <v>-1463.0421189703666</v>
      </c>
      <c r="Z13">
        <f t="shared" si="11"/>
        <v>5902.5578810296356</v>
      </c>
      <c r="AA13">
        <f t="shared" si="12"/>
        <v>134372.15788102965</v>
      </c>
      <c r="AB13">
        <f t="shared" si="13"/>
        <v>0.3504938994813922</v>
      </c>
      <c r="AC13">
        <f t="shared" si="14"/>
        <v>183.71413966598013</v>
      </c>
      <c r="AD13">
        <f t="shared" si="15"/>
        <v>3050.4738423041836</v>
      </c>
      <c r="AE13">
        <f t="shared" si="16"/>
        <v>53082.496610354377</v>
      </c>
      <c r="AF13">
        <f t="shared" si="17"/>
        <v>-512.78733738344272</v>
      </c>
      <c r="AG13">
        <f t="shared" si="18"/>
        <v>2068.8105286367004</v>
      </c>
      <c r="AH13">
        <f t="shared" si="19"/>
        <v>47096.621597451369</v>
      </c>
    </row>
    <row r="14" spans="1:34" ht="14.45" x14ac:dyDescent="0.3">
      <c r="A14" s="1">
        <v>2030</v>
      </c>
      <c r="B14" s="2">
        <v>0.12552079465705115</v>
      </c>
      <c r="C14" s="2">
        <v>0.18048926277649102</v>
      </c>
      <c r="D14" s="2">
        <v>0.81156081089447252</v>
      </c>
      <c r="E14" s="4"/>
      <c r="F14" s="4"/>
      <c r="M14">
        <v>5</v>
      </c>
      <c r="N14">
        <v>2030</v>
      </c>
      <c r="O14">
        <f t="shared" si="2"/>
        <v>26438.400000000001</v>
      </c>
      <c r="P14">
        <f t="shared" si="3"/>
        <v>38023.200000000004</v>
      </c>
      <c r="Q14">
        <f t="shared" si="4"/>
        <v>170978.4</v>
      </c>
      <c r="R14">
        <f t="shared" si="5"/>
        <v>23788.799999999999</v>
      </c>
      <c r="S14">
        <f t="shared" si="6"/>
        <v>34214.400000000001</v>
      </c>
      <c r="T14">
        <f t="shared" si="7"/>
        <v>153878.39999999999</v>
      </c>
      <c r="U14">
        <f>OPEX!$B$3</f>
        <v>19283.042118970367</v>
      </c>
      <c r="V14">
        <f t="shared" si="8"/>
        <v>7155.3578810296349</v>
      </c>
      <c r="W14">
        <f t="shared" si="9"/>
        <v>18740.157881029638</v>
      </c>
      <c r="X14">
        <f t="shared" si="1"/>
        <v>151695.35788102963</v>
      </c>
      <c r="Y14">
        <f t="shared" si="10"/>
        <v>4505.7578810296327</v>
      </c>
      <c r="Z14">
        <f t="shared" si="11"/>
        <v>14931.357881029635</v>
      </c>
      <c r="AA14">
        <f t="shared" si="12"/>
        <v>134595.35788102963</v>
      </c>
      <c r="AB14">
        <f t="shared" si="13"/>
        <v>0.31863081771035656</v>
      </c>
      <c r="AC14">
        <f t="shared" si="14"/>
        <v>2279.9175326427167</v>
      </c>
      <c r="AD14">
        <f t="shared" si="15"/>
        <v>5971.191829653656</v>
      </c>
      <c r="AE14">
        <f t="shared" si="16"/>
        <v>48334.815924497656</v>
      </c>
      <c r="AF14">
        <f t="shared" si="17"/>
        <v>1435.6733180373553</v>
      </c>
      <c r="AG14">
        <f t="shared" si="18"/>
        <v>4757.5907711584496</v>
      </c>
      <c r="AH14">
        <f t="shared" si="19"/>
        <v>42886.228941650559</v>
      </c>
    </row>
    <row r="15" spans="1:34" ht="14.45" x14ac:dyDescent="0.3">
      <c r="A15" s="1">
        <v>2031</v>
      </c>
      <c r="B15" s="2">
        <v>0.16572310239246871</v>
      </c>
      <c r="C15" s="2">
        <v>0.24066361167047895</v>
      </c>
      <c r="D15" s="2">
        <v>0.81173922001271714</v>
      </c>
      <c r="E15" s="4"/>
      <c r="F15" s="4"/>
      <c r="M15">
        <v>5</v>
      </c>
      <c r="N15">
        <v>2031</v>
      </c>
      <c r="O15">
        <f t="shared" si="2"/>
        <v>34912.800000000003</v>
      </c>
      <c r="P15">
        <f t="shared" si="3"/>
        <v>50702.400000000001</v>
      </c>
      <c r="Q15">
        <f t="shared" si="4"/>
        <v>171021.6</v>
      </c>
      <c r="R15">
        <f t="shared" si="5"/>
        <v>31420.799999999999</v>
      </c>
      <c r="S15">
        <f t="shared" si="6"/>
        <v>45626.400000000001</v>
      </c>
      <c r="T15">
        <f t="shared" si="7"/>
        <v>153914.4</v>
      </c>
      <c r="U15">
        <f>OPEX!$B$3</f>
        <v>19283.042118970367</v>
      </c>
      <c r="V15">
        <f t="shared" si="8"/>
        <v>15629.757881029636</v>
      </c>
      <c r="W15">
        <f t="shared" si="9"/>
        <v>31419.357881029635</v>
      </c>
      <c r="X15">
        <f t="shared" si="1"/>
        <v>151738.55788102964</v>
      </c>
      <c r="Y15">
        <f t="shared" si="10"/>
        <v>12137.757881029633</v>
      </c>
      <c r="Z15">
        <f t="shared" si="11"/>
        <v>26343.357881029635</v>
      </c>
      <c r="AA15">
        <f t="shared" si="12"/>
        <v>134631.35788102963</v>
      </c>
      <c r="AB15">
        <f t="shared" si="13"/>
        <v>0.28966437973668779</v>
      </c>
      <c r="AC15">
        <f t="shared" si="14"/>
        <v>4527.3841220430577</v>
      </c>
      <c r="AD15">
        <f t="shared" si="15"/>
        <v>9101.0688123334621</v>
      </c>
      <c r="AE15">
        <f t="shared" si="16"/>
        <v>43953.255250747949</v>
      </c>
      <c r="AF15">
        <f t="shared" si="17"/>
        <v>3515.8761080025424</v>
      </c>
      <c r="AG15">
        <f t="shared" si="18"/>
        <v>7630.7324207900356</v>
      </c>
      <c r="AH15">
        <f t="shared" si="19"/>
        <v>38997.908773716481</v>
      </c>
    </row>
    <row r="16" spans="1:34" ht="14.45" x14ac:dyDescent="0.3">
      <c r="A16" s="1">
        <v>2032</v>
      </c>
      <c r="B16" s="2">
        <v>0.21570008452474451</v>
      </c>
      <c r="C16" s="2">
        <v>0.31326462411097972</v>
      </c>
      <c r="D16" s="2">
        <v>0.81184443859445832</v>
      </c>
      <c r="E16" s="4"/>
      <c r="F16" s="4"/>
      <c r="M16">
        <v>5</v>
      </c>
      <c r="N16">
        <v>2032</v>
      </c>
      <c r="O16">
        <f t="shared" si="2"/>
        <v>45439.200000000004</v>
      </c>
      <c r="P16">
        <f t="shared" si="3"/>
        <v>65995.199999999997</v>
      </c>
      <c r="Q16">
        <f t="shared" si="4"/>
        <v>171043.20000000001</v>
      </c>
      <c r="R16">
        <f t="shared" si="5"/>
        <v>40888.800000000003</v>
      </c>
      <c r="S16">
        <f t="shared" si="6"/>
        <v>59392.800000000003</v>
      </c>
      <c r="T16">
        <f t="shared" si="7"/>
        <v>153936</v>
      </c>
      <c r="U16">
        <f>OPEX!$B$3</f>
        <v>19283.042118970367</v>
      </c>
      <c r="V16">
        <f t="shared" si="8"/>
        <v>26156.157881029638</v>
      </c>
      <c r="W16">
        <f t="shared" si="9"/>
        <v>46712.157881029634</v>
      </c>
      <c r="X16">
        <f t="shared" si="1"/>
        <v>151760.15788102965</v>
      </c>
      <c r="Y16">
        <f t="shared" si="10"/>
        <v>21605.757881029636</v>
      </c>
      <c r="Z16">
        <f t="shared" si="11"/>
        <v>40109.75788102964</v>
      </c>
      <c r="AA16">
        <f t="shared" si="12"/>
        <v>134652.95788102964</v>
      </c>
      <c r="AB16">
        <f t="shared" si="13"/>
        <v>0.26333125430607973</v>
      </c>
      <c r="AC16">
        <f t="shared" si="14"/>
        <v>6887.7338626393876</v>
      </c>
      <c r="AD16">
        <f t="shared" si="15"/>
        <v>12300.771126155161</v>
      </c>
      <c r="AE16">
        <f t="shared" si="16"/>
        <v>39963.192728500231</v>
      </c>
      <c r="AF16">
        <f t="shared" si="17"/>
        <v>5689.4713230450016</v>
      </c>
      <c r="AG16">
        <f t="shared" si="18"/>
        <v>10562.152852724701</v>
      </c>
      <c r="AH16">
        <f t="shared" si="19"/>
        <v>35458.332294835258</v>
      </c>
    </row>
    <row r="17" spans="1:34" ht="14.45" x14ac:dyDescent="0.3">
      <c r="A17" s="1">
        <v>2033</v>
      </c>
      <c r="B17" s="2">
        <v>0.27572345083288785</v>
      </c>
      <c r="C17" s="2">
        <v>0.39576564546835558</v>
      </c>
      <c r="D17" s="2">
        <v>0.81190720274904282</v>
      </c>
      <c r="E17" s="4"/>
      <c r="F17" s="4"/>
      <c r="M17">
        <v>5</v>
      </c>
      <c r="N17">
        <v>2033</v>
      </c>
      <c r="O17">
        <f t="shared" si="2"/>
        <v>58089.599999999999</v>
      </c>
      <c r="P17">
        <f t="shared" si="3"/>
        <v>83376</v>
      </c>
      <c r="Q17">
        <f t="shared" si="4"/>
        <v>171057.6</v>
      </c>
      <c r="R17">
        <f t="shared" si="5"/>
        <v>52279.200000000004</v>
      </c>
      <c r="S17">
        <f t="shared" si="6"/>
        <v>75038.400000000009</v>
      </c>
      <c r="T17">
        <f t="shared" si="7"/>
        <v>153950.39999999999</v>
      </c>
      <c r="U17">
        <f>OPEX!$B$3</f>
        <v>19283.042118970367</v>
      </c>
      <c r="V17">
        <f t="shared" si="8"/>
        <v>38806.557881029628</v>
      </c>
      <c r="W17">
        <f t="shared" si="9"/>
        <v>64092.957881029637</v>
      </c>
      <c r="X17">
        <f t="shared" si="1"/>
        <v>151774.55788102964</v>
      </c>
      <c r="Y17">
        <f t="shared" si="10"/>
        <v>32996.157881029634</v>
      </c>
      <c r="Z17">
        <f t="shared" si="11"/>
        <v>55755.357881029646</v>
      </c>
      <c r="AA17">
        <f t="shared" si="12"/>
        <v>134667.35788102963</v>
      </c>
      <c r="AB17">
        <f t="shared" si="13"/>
        <v>0.23939204936916339</v>
      </c>
      <c r="AC17">
        <f t="shared" si="14"/>
        <v>9289.981420102742</v>
      </c>
      <c r="AD17">
        <f t="shared" si="15"/>
        <v>15343.344537271156</v>
      </c>
      <c r="AE17">
        <f t="shared" si="16"/>
        <v>36333.622453238393</v>
      </c>
      <c r="AF17">
        <f t="shared" si="17"/>
        <v>7899.0178564481557</v>
      </c>
      <c r="AG17">
        <f t="shared" si="18"/>
        <v>13347.389386450823</v>
      </c>
      <c r="AH17">
        <f t="shared" si="19"/>
        <v>32238.294786270239</v>
      </c>
    </row>
    <row r="18" spans="1:34" ht="14.45" x14ac:dyDescent="0.3">
      <c r="A18" s="1">
        <v>2034</v>
      </c>
      <c r="B18" s="2">
        <v>0.34473003819424058</v>
      </c>
      <c r="C18" s="2">
        <v>0.48275715310771816</v>
      </c>
      <c r="D18" s="2">
        <v>0.81194464329899008</v>
      </c>
      <c r="E18" s="4"/>
      <c r="F18" s="4"/>
      <c r="M18">
        <v>5</v>
      </c>
      <c r="N18">
        <v>2034</v>
      </c>
      <c r="O18">
        <f t="shared" si="2"/>
        <v>72626.400000000009</v>
      </c>
      <c r="P18">
        <f t="shared" si="3"/>
        <v>101707.2</v>
      </c>
      <c r="Q18">
        <f t="shared" si="4"/>
        <v>171064.80000000002</v>
      </c>
      <c r="R18">
        <f t="shared" si="5"/>
        <v>65361.599999999999</v>
      </c>
      <c r="S18">
        <f t="shared" si="6"/>
        <v>91533.6</v>
      </c>
      <c r="T18">
        <f t="shared" si="7"/>
        <v>153957.6</v>
      </c>
      <c r="U18">
        <f>OPEX!$B$3</f>
        <v>19283.042118970367</v>
      </c>
      <c r="V18">
        <f t="shared" si="8"/>
        <v>53343.357881029646</v>
      </c>
      <c r="W18">
        <f t="shared" si="9"/>
        <v>82424.157881029634</v>
      </c>
      <c r="X18">
        <f t="shared" si="1"/>
        <v>151781.75788102965</v>
      </c>
      <c r="Y18">
        <f t="shared" si="10"/>
        <v>46078.557881029628</v>
      </c>
      <c r="Z18">
        <f t="shared" si="11"/>
        <v>72250.557881029643</v>
      </c>
      <c r="AA18">
        <f t="shared" si="12"/>
        <v>134674.55788102964</v>
      </c>
      <c r="AB18">
        <f t="shared" si="13"/>
        <v>0.21762913579014853</v>
      </c>
      <c r="AC18">
        <f t="shared" si="14"/>
        <v>11609.068875793091</v>
      </c>
      <c r="AD18">
        <f t="shared" si="15"/>
        <v>17937.898247879239</v>
      </c>
      <c r="AE18">
        <f t="shared" si="16"/>
        <v>33032.132796358048</v>
      </c>
      <c r="AF18">
        <f t="shared" si="17"/>
        <v>10028.036730104815</v>
      </c>
      <c r="AG18">
        <f t="shared" si="18"/>
        <v>15723.826472004586</v>
      </c>
      <c r="AH18">
        <f t="shared" si="19"/>
        <v>29309.10764456882</v>
      </c>
    </row>
    <row r="19" spans="1:34" ht="14.45" x14ac:dyDescent="0.3">
      <c r="A19" s="1">
        <v>2035</v>
      </c>
      <c r="B19" s="2">
        <v>0.41990776110729683</v>
      </c>
      <c r="C19" s="2">
        <v>0.56669544119894444</v>
      </c>
      <c r="D19" s="2">
        <v>0.81196697777142901</v>
      </c>
      <c r="E19" s="4"/>
      <c r="F19" s="4"/>
      <c r="M19">
        <v>5</v>
      </c>
      <c r="N19">
        <v>2035</v>
      </c>
      <c r="O19">
        <f t="shared" si="2"/>
        <v>88466.400000000009</v>
      </c>
      <c r="P19">
        <f t="shared" si="3"/>
        <v>119390.40000000001</v>
      </c>
      <c r="Q19">
        <f t="shared" si="4"/>
        <v>171064.80000000002</v>
      </c>
      <c r="R19">
        <f t="shared" si="5"/>
        <v>79617.600000000006</v>
      </c>
      <c r="S19">
        <f t="shared" si="6"/>
        <v>107445.6</v>
      </c>
      <c r="T19">
        <f t="shared" si="7"/>
        <v>153957.6</v>
      </c>
      <c r="U19">
        <f>OPEX!$B$3</f>
        <v>19283.042118970367</v>
      </c>
      <c r="V19">
        <f t="shared" si="8"/>
        <v>69183.357881029646</v>
      </c>
      <c r="W19">
        <f t="shared" si="9"/>
        <v>100107.35788102965</v>
      </c>
      <c r="X19">
        <f t="shared" si="1"/>
        <v>151781.75788102965</v>
      </c>
      <c r="Y19">
        <f t="shared" si="10"/>
        <v>60334.557881029643</v>
      </c>
      <c r="Z19">
        <f t="shared" si="11"/>
        <v>88162.557881029643</v>
      </c>
      <c r="AA19">
        <f t="shared" si="12"/>
        <v>134674.55788102964</v>
      </c>
      <c r="AB19">
        <f t="shared" si="13"/>
        <v>0.19784466890013502</v>
      </c>
      <c r="AC19">
        <f t="shared" si="14"/>
        <v>13687.558533371857</v>
      </c>
      <c r="AD19">
        <f t="shared" si="15"/>
        <v>19805.707074439633</v>
      </c>
      <c r="AE19">
        <f t="shared" si="16"/>
        <v>30029.211633052772</v>
      </c>
      <c r="AF19">
        <f t="shared" si="17"/>
        <v>11936.870627208342</v>
      </c>
      <c r="AG19">
        <f t="shared" si="18"/>
        <v>17442.4920733613</v>
      </c>
      <c r="AH19">
        <f t="shared" si="19"/>
        <v>26644.643313244378</v>
      </c>
    </row>
    <row r="20" spans="1:34" ht="14.45" x14ac:dyDescent="0.3">
      <c r="A20" s="1">
        <v>2036</v>
      </c>
      <c r="B20" s="2">
        <v>0.49674879435971603</v>
      </c>
      <c r="C20" s="2">
        <v>0.6401094708398074</v>
      </c>
      <c r="D20" s="2">
        <v>0.81198030104420527</v>
      </c>
      <c r="E20" s="4"/>
      <c r="F20" s="4"/>
      <c r="M20">
        <v>5</v>
      </c>
      <c r="N20">
        <v>2036</v>
      </c>
      <c r="O20">
        <f t="shared" si="2"/>
        <v>104652</v>
      </c>
      <c r="P20">
        <f t="shared" si="3"/>
        <v>134856</v>
      </c>
      <c r="Q20">
        <f t="shared" si="4"/>
        <v>171072</v>
      </c>
      <c r="R20">
        <f t="shared" si="5"/>
        <v>94183.2</v>
      </c>
      <c r="S20">
        <f t="shared" si="6"/>
        <v>121370.40000000001</v>
      </c>
      <c r="T20">
        <f t="shared" si="7"/>
        <v>153964.80000000002</v>
      </c>
      <c r="U20">
        <f>OPEX!$B$3</f>
        <v>19283.042118970367</v>
      </c>
      <c r="V20">
        <f t="shared" si="8"/>
        <v>85368.957881029637</v>
      </c>
      <c r="W20">
        <f t="shared" si="9"/>
        <v>115572.95788102964</v>
      </c>
      <c r="X20">
        <f t="shared" si="1"/>
        <v>151788.95788102964</v>
      </c>
      <c r="Y20">
        <f t="shared" si="10"/>
        <v>74900.157881029634</v>
      </c>
      <c r="Z20">
        <f t="shared" si="11"/>
        <v>102087.35788102965</v>
      </c>
      <c r="AA20">
        <f t="shared" si="12"/>
        <v>134681.75788102965</v>
      </c>
      <c r="AB20">
        <f t="shared" si="13"/>
        <v>0.17985878990921364</v>
      </c>
      <c r="AC20">
        <f t="shared" si="14"/>
        <v>15354.357460292618</v>
      </c>
      <c r="AD20">
        <f t="shared" si="15"/>
        <v>20786.812350710505</v>
      </c>
      <c r="AE20">
        <f t="shared" si="16"/>
        <v>27300.578286062588</v>
      </c>
      <c r="AF20">
        <f t="shared" si="17"/>
        <v>13471.451760491042</v>
      </c>
      <c r="AG20">
        <f t="shared" si="18"/>
        <v>18361.308653510816</v>
      </c>
      <c r="AH20">
        <f t="shared" si="19"/>
        <v>24223.69799532769</v>
      </c>
    </row>
    <row r="21" spans="1:34" ht="14.45" x14ac:dyDescent="0.3">
      <c r="A21" s="1">
        <v>2037</v>
      </c>
      <c r="B21" s="2">
        <v>0.56983749764265379</v>
      </c>
      <c r="C21" s="2">
        <v>0.69821736159425984</v>
      </c>
      <c r="D21" s="2">
        <v>0.81198824884870602</v>
      </c>
      <c r="E21" s="4"/>
      <c r="F21" s="4"/>
      <c r="M21">
        <v>5</v>
      </c>
      <c r="N21">
        <v>2037</v>
      </c>
      <c r="O21">
        <f t="shared" si="2"/>
        <v>120052.8</v>
      </c>
      <c r="P21">
        <f t="shared" si="3"/>
        <v>147103.20000000001</v>
      </c>
      <c r="Q21">
        <f t="shared" si="4"/>
        <v>171072</v>
      </c>
      <c r="R21">
        <f t="shared" si="5"/>
        <v>108043.2</v>
      </c>
      <c r="S21">
        <f t="shared" si="6"/>
        <v>132386.4</v>
      </c>
      <c r="T21">
        <f t="shared" si="7"/>
        <v>153964.80000000002</v>
      </c>
      <c r="U21">
        <f>OPEX!$B$3</f>
        <v>19283.042118970367</v>
      </c>
      <c r="V21">
        <f t="shared" si="8"/>
        <v>100769.75788102964</v>
      </c>
      <c r="W21">
        <f t="shared" si="9"/>
        <v>127820.15788102965</v>
      </c>
      <c r="X21">
        <f t="shared" si="1"/>
        <v>151788.95788102964</v>
      </c>
      <c r="Y21">
        <f t="shared" si="10"/>
        <v>88760.157881029634</v>
      </c>
      <c r="Z21">
        <f t="shared" si="11"/>
        <v>113103.35788102963</v>
      </c>
      <c r="AA21">
        <f t="shared" si="12"/>
        <v>134681.75788102965</v>
      </c>
      <c r="AB21">
        <f t="shared" si="13"/>
        <v>0.16350799082655781</v>
      </c>
      <c r="AC21">
        <f t="shared" si="14"/>
        <v>16476.660647205845</v>
      </c>
      <c r="AD21">
        <f t="shared" si="15"/>
        <v>20899.617202260568</v>
      </c>
      <c r="AE21">
        <f t="shared" si="16"/>
        <v>24818.707532784163</v>
      </c>
      <c r="AF21">
        <f t="shared" si="17"/>
        <v>14512.995080575216</v>
      </c>
      <c r="AG21">
        <f t="shared" si="18"/>
        <v>18493.302802864277</v>
      </c>
      <c r="AH21">
        <f t="shared" si="19"/>
        <v>22021.543632116078</v>
      </c>
    </row>
    <row r="22" spans="1:34" ht="14.45" x14ac:dyDescent="0.3">
      <c r="A22" s="1">
        <v>2038</v>
      </c>
      <c r="B22" s="2">
        <v>0.6342422946353552</v>
      </c>
      <c r="C22" s="2">
        <v>0.7401737876946326</v>
      </c>
      <c r="D22" s="2">
        <v>0.81199299000255409</v>
      </c>
      <c r="E22" s="4"/>
      <c r="F22" s="4"/>
      <c r="M22">
        <v>5</v>
      </c>
      <c r="N22">
        <v>2038</v>
      </c>
      <c r="O22">
        <f t="shared" si="2"/>
        <v>133624.80000000002</v>
      </c>
      <c r="P22">
        <f t="shared" si="3"/>
        <v>155937.60000000001</v>
      </c>
      <c r="Q22">
        <f t="shared" si="4"/>
        <v>171072</v>
      </c>
      <c r="R22">
        <f t="shared" si="5"/>
        <v>120261.6</v>
      </c>
      <c r="S22">
        <f t="shared" si="6"/>
        <v>140342.39999999999</v>
      </c>
      <c r="T22">
        <f t="shared" si="7"/>
        <v>153964.80000000002</v>
      </c>
      <c r="U22">
        <f>OPEX!$B$3</f>
        <v>19283.042118970367</v>
      </c>
      <c r="V22">
        <f t="shared" si="8"/>
        <v>114341.75788102965</v>
      </c>
      <c r="W22">
        <f t="shared" si="9"/>
        <v>136654.55788102964</v>
      </c>
      <c r="X22">
        <f t="shared" si="1"/>
        <v>151788.95788102964</v>
      </c>
      <c r="Y22">
        <f t="shared" si="10"/>
        <v>100978.55788102964</v>
      </c>
      <c r="Z22">
        <f t="shared" si="11"/>
        <v>121059.35788102963</v>
      </c>
      <c r="AA22">
        <f t="shared" si="12"/>
        <v>134681.75788102965</v>
      </c>
      <c r="AB22">
        <f t="shared" si="13"/>
        <v>0.14864362802414349</v>
      </c>
      <c r="AC22">
        <f t="shared" si="14"/>
        <v>16996.17372609445</v>
      </c>
      <c r="AD22">
        <f t="shared" si="15"/>
        <v>20312.829269471556</v>
      </c>
      <c r="AE22">
        <f t="shared" si="16"/>
        <v>22562.461393440153</v>
      </c>
      <c r="AF22">
        <f t="shared" si="17"/>
        <v>15009.819196082213</v>
      </c>
      <c r="AG22">
        <f t="shared" si="18"/>
        <v>17994.702161709432</v>
      </c>
      <c r="AH22">
        <f t="shared" si="19"/>
        <v>20019.585120105527</v>
      </c>
    </row>
    <row r="25" spans="1:34" ht="14.45" x14ac:dyDescent="0.3">
      <c r="I25" t="s">
        <v>29</v>
      </c>
      <c r="J25" s="3">
        <v>29262</v>
      </c>
      <c r="K25" t="s">
        <v>40</v>
      </c>
      <c r="L25">
        <v>0.1</v>
      </c>
    </row>
    <row r="28" spans="1:34" ht="14.45" x14ac:dyDescent="0.3">
      <c r="A28" t="s">
        <v>25</v>
      </c>
      <c r="B28" t="s">
        <v>26</v>
      </c>
      <c r="C28" t="s">
        <v>27</v>
      </c>
      <c r="D28" t="s">
        <v>28</v>
      </c>
      <c r="E28" t="s">
        <v>43</v>
      </c>
      <c r="F28" t="s">
        <v>44</v>
      </c>
      <c r="G28" t="s">
        <v>45</v>
      </c>
    </row>
    <row r="29" spans="1:34" ht="14.45" x14ac:dyDescent="0.3">
      <c r="A29" s="1">
        <v>2018</v>
      </c>
      <c r="B29">
        <f>ROUNDDOWN(B2*J$25,0)</f>
        <v>96</v>
      </c>
      <c r="C29">
        <f>ROUNDDOWN(C2*J$25,0)</f>
        <v>96</v>
      </c>
      <c r="D29">
        <f>ROUNDDOWN(D2*J$25,0)</f>
        <v>96</v>
      </c>
      <c r="E29">
        <f>ROUNDDOWN(B29-0.1*(B29),0)</f>
        <v>86</v>
      </c>
      <c r="F29">
        <f>ROUNDDOWN(C29-0.1*(C29),0)</f>
        <v>86</v>
      </c>
      <c r="G29">
        <f>ROUNDDOWN(D29-0.1*(D29),0)</f>
        <v>86</v>
      </c>
    </row>
    <row r="30" spans="1:34" ht="14.45" x14ac:dyDescent="0.3">
      <c r="A30" s="1">
        <v>2019</v>
      </c>
      <c r="B30">
        <f t="shared" ref="B30:B49" si="20">ROUNDDOWN(B3*J$25,0)</f>
        <v>128</v>
      </c>
      <c r="C30">
        <f t="shared" ref="C30:C49" si="21">ROUNDDOWN(C3*J$25,0)</f>
        <v>132</v>
      </c>
      <c r="D30">
        <f t="shared" ref="D30:D49" si="22">ROUNDDOWN(D3*J$25,0)</f>
        <v>179</v>
      </c>
      <c r="E30">
        <f t="shared" ref="E30:E49" si="23">ROUNDDOWN(B30-0.1*(B30),0)</f>
        <v>115</v>
      </c>
      <c r="F30">
        <f t="shared" ref="F30:F49" si="24">ROUNDDOWN(C30-0.1*(C30),0)</f>
        <v>118</v>
      </c>
      <c r="G30">
        <f t="shared" ref="G30:G49" si="25">ROUNDDOWN(D30-0.1*(D30),0)</f>
        <v>161</v>
      </c>
    </row>
    <row r="31" spans="1:34" ht="14.45" x14ac:dyDescent="0.3">
      <c r="A31" s="1">
        <v>2020</v>
      </c>
      <c r="B31">
        <f t="shared" si="20"/>
        <v>172</v>
      </c>
      <c r="C31">
        <f t="shared" si="21"/>
        <v>183</v>
      </c>
      <c r="D31">
        <f t="shared" si="22"/>
        <v>342</v>
      </c>
      <c r="E31">
        <f t="shared" si="23"/>
        <v>154</v>
      </c>
      <c r="F31">
        <f t="shared" si="24"/>
        <v>164</v>
      </c>
      <c r="G31">
        <f t="shared" si="25"/>
        <v>307</v>
      </c>
    </row>
    <row r="32" spans="1:34" ht="14.45" x14ac:dyDescent="0.3">
      <c r="A32" s="1">
        <v>2021</v>
      </c>
      <c r="B32">
        <f t="shared" si="20"/>
        <v>233</v>
      </c>
      <c r="C32">
        <f t="shared" si="21"/>
        <v>257</v>
      </c>
      <c r="D32">
        <f t="shared" si="22"/>
        <v>661</v>
      </c>
      <c r="E32">
        <f t="shared" si="23"/>
        <v>209</v>
      </c>
      <c r="F32">
        <f t="shared" si="24"/>
        <v>231</v>
      </c>
      <c r="G32">
        <f t="shared" si="25"/>
        <v>594</v>
      </c>
    </row>
    <row r="33" spans="1:7" ht="14.45" x14ac:dyDescent="0.3">
      <c r="A33" s="1">
        <v>2022</v>
      </c>
      <c r="B33">
        <f t="shared" si="20"/>
        <v>318</v>
      </c>
      <c r="C33">
        <f t="shared" si="21"/>
        <v>363</v>
      </c>
      <c r="D33">
        <f t="shared" si="22"/>
        <v>1284</v>
      </c>
      <c r="E33">
        <f t="shared" si="23"/>
        <v>286</v>
      </c>
      <c r="F33">
        <f t="shared" si="24"/>
        <v>326</v>
      </c>
      <c r="G33">
        <f t="shared" si="25"/>
        <v>1155</v>
      </c>
    </row>
    <row r="34" spans="1:7" ht="14.45" x14ac:dyDescent="0.3">
      <c r="A34" s="1">
        <v>2023</v>
      </c>
      <c r="B34">
        <f t="shared" si="20"/>
        <v>435</v>
      </c>
      <c r="C34">
        <f t="shared" si="21"/>
        <v>514</v>
      </c>
      <c r="D34">
        <f t="shared" si="22"/>
        <v>2473</v>
      </c>
      <c r="E34">
        <f t="shared" si="23"/>
        <v>391</v>
      </c>
      <c r="F34">
        <f t="shared" si="24"/>
        <v>462</v>
      </c>
      <c r="G34">
        <f t="shared" si="25"/>
        <v>2225</v>
      </c>
    </row>
    <row r="35" spans="1:7" ht="14.45" x14ac:dyDescent="0.3">
      <c r="A35" s="1">
        <v>2024</v>
      </c>
      <c r="B35">
        <f t="shared" si="20"/>
        <v>594</v>
      </c>
      <c r="C35">
        <f t="shared" si="21"/>
        <v>727</v>
      </c>
      <c r="D35">
        <f t="shared" si="22"/>
        <v>4660</v>
      </c>
      <c r="E35">
        <f t="shared" si="23"/>
        <v>534</v>
      </c>
      <c r="F35">
        <f t="shared" si="24"/>
        <v>654</v>
      </c>
      <c r="G35">
        <f t="shared" si="25"/>
        <v>4194</v>
      </c>
    </row>
    <row r="36" spans="1:7" ht="14.45" x14ac:dyDescent="0.3">
      <c r="A36" s="1">
        <v>2025</v>
      </c>
      <c r="B36">
        <f t="shared" si="20"/>
        <v>813</v>
      </c>
      <c r="C36">
        <f t="shared" si="21"/>
        <v>1027</v>
      </c>
      <c r="D36">
        <f t="shared" si="22"/>
        <v>8373</v>
      </c>
      <c r="E36">
        <f t="shared" si="23"/>
        <v>731</v>
      </c>
      <c r="F36">
        <f t="shared" si="24"/>
        <v>924</v>
      </c>
      <c r="G36">
        <f t="shared" si="25"/>
        <v>7535</v>
      </c>
    </row>
    <row r="37" spans="1:7" ht="14.45" x14ac:dyDescent="0.3">
      <c r="A37" s="1">
        <v>2026</v>
      </c>
      <c r="B37">
        <f t="shared" si="20"/>
        <v>1109</v>
      </c>
      <c r="C37">
        <f t="shared" si="21"/>
        <v>1446</v>
      </c>
      <c r="D37">
        <f t="shared" si="22"/>
        <v>13760</v>
      </c>
      <c r="E37">
        <f t="shared" si="23"/>
        <v>998</v>
      </c>
      <c r="F37">
        <f t="shared" si="24"/>
        <v>1301</v>
      </c>
      <c r="G37">
        <f t="shared" si="25"/>
        <v>12384</v>
      </c>
    </row>
    <row r="38" spans="1:7" ht="14.45" x14ac:dyDescent="0.3">
      <c r="A38" s="1">
        <v>2027</v>
      </c>
      <c r="B38">
        <f t="shared" si="20"/>
        <v>1509</v>
      </c>
      <c r="C38">
        <f t="shared" si="21"/>
        <v>2028</v>
      </c>
      <c r="D38">
        <f t="shared" si="22"/>
        <v>19517</v>
      </c>
      <c r="E38">
        <f t="shared" si="23"/>
        <v>1358</v>
      </c>
      <c r="F38">
        <f t="shared" si="24"/>
        <v>1825</v>
      </c>
      <c r="G38">
        <f t="shared" si="25"/>
        <v>17565</v>
      </c>
    </row>
    <row r="39" spans="1:7" ht="14.45" x14ac:dyDescent="0.3">
      <c r="A39" s="1">
        <v>2028</v>
      </c>
      <c r="B39">
        <f t="shared" si="20"/>
        <v>2044</v>
      </c>
      <c r="C39">
        <f t="shared" si="21"/>
        <v>2822</v>
      </c>
      <c r="D39">
        <f t="shared" si="22"/>
        <v>22973</v>
      </c>
      <c r="E39">
        <f t="shared" si="23"/>
        <v>1839</v>
      </c>
      <c r="F39">
        <f t="shared" si="24"/>
        <v>2539</v>
      </c>
      <c r="G39">
        <f t="shared" si="25"/>
        <v>20675</v>
      </c>
    </row>
    <row r="40" spans="1:7" ht="14.45" x14ac:dyDescent="0.3">
      <c r="A40" s="1">
        <v>2029</v>
      </c>
      <c r="B40">
        <f t="shared" si="20"/>
        <v>2751</v>
      </c>
      <c r="C40">
        <f t="shared" si="21"/>
        <v>3887</v>
      </c>
      <c r="D40">
        <f t="shared" si="22"/>
        <v>23713</v>
      </c>
      <c r="E40">
        <f t="shared" si="23"/>
        <v>2475</v>
      </c>
      <c r="F40">
        <f t="shared" si="24"/>
        <v>3498</v>
      </c>
      <c r="G40">
        <f t="shared" si="25"/>
        <v>21341</v>
      </c>
    </row>
    <row r="41" spans="1:7" ht="14.45" x14ac:dyDescent="0.3">
      <c r="A41" s="1">
        <v>2030</v>
      </c>
      <c r="B41">
        <f t="shared" si="20"/>
        <v>3672</v>
      </c>
      <c r="C41">
        <f t="shared" si="21"/>
        <v>5281</v>
      </c>
      <c r="D41">
        <f t="shared" si="22"/>
        <v>23747</v>
      </c>
      <c r="E41">
        <f t="shared" si="23"/>
        <v>3304</v>
      </c>
      <c r="F41">
        <f t="shared" si="24"/>
        <v>4752</v>
      </c>
      <c r="G41">
        <f t="shared" si="25"/>
        <v>21372</v>
      </c>
    </row>
    <row r="42" spans="1:7" ht="14.45" x14ac:dyDescent="0.3">
      <c r="A42" s="1">
        <v>2031</v>
      </c>
      <c r="B42">
        <f t="shared" si="20"/>
        <v>4849</v>
      </c>
      <c r="C42">
        <f t="shared" si="21"/>
        <v>7042</v>
      </c>
      <c r="D42">
        <f t="shared" si="22"/>
        <v>23753</v>
      </c>
      <c r="E42">
        <f t="shared" si="23"/>
        <v>4364</v>
      </c>
      <c r="F42">
        <f t="shared" si="24"/>
        <v>6337</v>
      </c>
      <c r="G42">
        <f t="shared" si="25"/>
        <v>21377</v>
      </c>
    </row>
    <row r="43" spans="1:7" ht="14.45" x14ac:dyDescent="0.3">
      <c r="A43" s="1">
        <v>2032</v>
      </c>
      <c r="B43">
        <f t="shared" si="20"/>
        <v>6311</v>
      </c>
      <c r="C43">
        <f t="shared" si="21"/>
        <v>9166</v>
      </c>
      <c r="D43">
        <f t="shared" si="22"/>
        <v>23756</v>
      </c>
      <c r="E43">
        <f t="shared" si="23"/>
        <v>5679</v>
      </c>
      <c r="F43">
        <f t="shared" si="24"/>
        <v>8249</v>
      </c>
      <c r="G43">
        <f t="shared" si="25"/>
        <v>21380</v>
      </c>
    </row>
    <row r="44" spans="1:7" ht="14.45" x14ac:dyDescent="0.3">
      <c r="A44" s="1">
        <v>2033</v>
      </c>
      <c r="B44">
        <f t="shared" si="20"/>
        <v>8068</v>
      </c>
      <c r="C44">
        <f t="shared" si="21"/>
        <v>11580</v>
      </c>
      <c r="D44">
        <f t="shared" si="22"/>
        <v>23758</v>
      </c>
      <c r="E44">
        <f t="shared" si="23"/>
        <v>7261</v>
      </c>
      <c r="F44">
        <f t="shared" si="24"/>
        <v>10422</v>
      </c>
      <c r="G44">
        <f t="shared" si="25"/>
        <v>21382</v>
      </c>
    </row>
    <row r="45" spans="1:7" ht="14.45" x14ac:dyDescent="0.3">
      <c r="A45" s="1">
        <v>2034</v>
      </c>
      <c r="B45">
        <f t="shared" si="20"/>
        <v>10087</v>
      </c>
      <c r="C45">
        <f t="shared" si="21"/>
        <v>14126</v>
      </c>
      <c r="D45">
        <f t="shared" si="22"/>
        <v>23759</v>
      </c>
      <c r="E45">
        <f t="shared" si="23"/>
        <v>9078</v>
      </c>
      <c r="F45">
        <f t="shared" si="24"/>
        <v>12713</v>
      </c>
      <c r="G45">
        <f t="shared" si="25"/>
        <v>21383</v>
      </c>
    </row>
    <row r="46" spans="1:7" ht="14.45" x14ac:dyDescent="0.3">
      <c r="A46" s="1">
        <v>2035</v>
      </c>
      <c r="B46">
        <f t="shared" si="20"/>
        <v>12287</v>
      </c>
      <c r="C46">
        <f t="shared" si="21"/>
        <v>16582</v>
      </c>
      <c r="D46">
        <f t="shared" si="22"/>
        <v>23759</v>
      </c>
      <c r="E46">
        <f t="shared" si="23"/>
        <v>11058</v>
      </c>
      <c r="F46">
        <f t="shared" si="24"/>
        <v>14923</v>
      </c>
      <c r="G46">
        <f t="shared" si="25"/>
        <v>21383</v>
      </c>
    </row>
    <row r="47" spans="1:7" x14ac:dyDescent="0.25">
      <c r="A47" s="1">
        <v>2036</v>
      </c>
      <c r="B47">
        <f t="shared" si="20"/>
        <v>14535</v>
      </c>
      <c r="C47">
        <f t="shared" si="21"/>
        <v>18730</v>
      </c>
      <c r="D47">
        <f t="shared" si="22"/>
        <v>23760</v>
      </c>
      <c r="E47">
        <f t="shared" si="23"/>
        <v>13081</v>
      </c>
      <c r="F47">
        <f t="shared" si="24"/>
        <v>16857</v>
      </c>
      <c r="G47">
        <f t="shared" si="25"/>
        <v>21384</v>
      </c>
    </row>
    <row r="48" spans="1:7" x14ac:dyDescent="0.25">
      <c r="A48" s="1">
        <v>2037</v>
      </c>
      <c r="B48">
        <f t="shared" si="20"/>
        <v>16674</v>
      </c>
      <c r="C48">
        <f t="shared" si="21"/>
        <v>20431</v>
      </c>
      <c r="D48">
        <f t="shared" si="22"/>
        <v>23760</v>
      </c>
      <c r="E48">
        <f t="shared" si="23"/>
        <v>15006</v>
      </c>
      <c r="F48">
        <f t="shared" si="24"/>
        <v>18387</v>
      </c>
      <c r="G48">
        <f t="shared" si="25"/>
        <v>21384</v>
      </c>
    </row>
    <row r="49" spans="1:7" x14ac:dyDescent="0.25">
      <c r="A49" s="1">
        <v>2038</v>
      </c>
      <c r="B49">
        <f t="shared" si="20"/>
        <v>18559</v>
      </c>
      <c r="C49">
        <f t="shared" si="21"/>
        <v>21658</v>
      </c>
      <c r="D49">
        <f t="shared" si="22"/>
        <v>23760</v>
      </c>
      <c r="E49">
        <f t="shared" si="23"/>
        <v>16703</v>
      </c>
      <c r="F49">
        <f t="shared" si="24"/>
        <v>19492</v>
      </c>
      <c r="G49">
        <f t="shared" si="25"/>
        <v>21384</v>
      </c>
    </row>
  </sheetData>
  <pageMargins left="0.7" right="0.7" top="0.75" bottom="0.75" header="0.3" footer="0.3"/>
  <pageSetup paperSize="9" orientation="portrait" r:id="rId1"/>
  <headerFooter>
    <oddFooter>&amp;LUnrestricted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A17" sqref="A17:XFD17"/>
    </sheetView>
  </sheetViews>
  <sheetFormatPr defaultRowHeight="15" x14ac:dyDescent="0.25"/>
  <cols>
    <col min="19" max="19" width="14.85546875" customWidth="1"/>
  </cols>
  <sheetData>
    <row r="1" spans="1:21" x14ac:dyDescent="0.3">
      <c r="A1" t="s">
        <v>25</v>
      </c>
      <c r="B1" t="s">
        <v>30</v>
      </c>
      <c r="C1" t="s">
        <v>27</v>
      </c>
      <c r="D1" t="s">
        <v>31</v>
      </c>
      <c r="E1" t="s">
        <v>46</v>
      </c>
      <c r="F1" t="s">
        <v>44</v>
      </c>
      <c r="G1" t="s">
        <v>47</v>
      </c>
      <c r="H1" t="s">
        <v>32</v>
      </c>
      <c r="I1" t="s">
        <v>33</v>
      </c>
      <c r="J1" t="s">
        <v>34</v>
      </c>
      <c r="K1" t="s">
        <v>35</v>
      </c>
      <c r="L1" t="s">
        <v>48</v>
      </c>
      <c r="M1" t="s">
        <v>49</v>
      </c>
      <c r="N1" t="s">
        <v>50</v>
      </c>
      <c r="O1" t="s">
        <v>36</v>
      </c>
      <c r="P1" t="s">
        <v>37</v>
      </c>
      <c r="Q1" t="s">
        <v>38</v>
      </c>
      <c r="R1" t="s">
        <v>39</v>
      </c>
      <c r="S1" t="s">
        <v>51</v>
      </c>
      <c r="T1" t="s">
        <v>52</v>
      </c>
      <c r="U1" t="s">
        <v>53</v>
      </c>
    </row>
    <row r="2" spans="1:21" x14ac:dyDescent="0.3">
      <c r="A2">
        <v>2018</v>
      </c>
      <c r="B2">
        <v>345.6</v>
      </c>
      <c r="C2">
        <v>345.6</v>
      </c>
      <c r="D2">
        <v>345.6</v>
      </c>
      <c r="E2">
        <v>309.60000000000002</v>
      </c>
      <c r="F2">
        <v>309.60000000000002</v>
      </c>
      <c r="G2">
        <v>309.60000000000002</v>
      </c>
      <c r="H2">
        <v>2500</v>
      </c>
      <c r="I2">
        <v>-2154.4</v>
      </c>
      <c r="J2">
        <v>-2154.4</v>
      </c>
      <c r="K2">
        <v>-2154.4</v>
      </c>
      <c r="L2">
        <v>-2190.4</v>
      </c>
      <c r="M2">
        <v>-2190.4</v>
      </c>
      <c r="N2">
        <v>-2190.4</v>
      </c>
      <c r="O2">
        <v>1</v>
      </c>
      <c r="P2">
        <v>-2154.4</v>
      </c>
      <c r="Q2">
        <v>-2154.4</v>
      </c>
      <c r="R2">
        <v>-2154.4</v>
      </c>
      <c r="S2">
        <v>-2190.4</v>
      </c>
      <c r="T2">
        <v>-2190.4</v>
      </c>
      <c r="U2">
        <v>-2190.4</v>
      </c>
    </row>
    <row r="3" spans="1:21" x14ac:dyDescent="0.3">
      <c r="A3">
        <v>2019</v>
      </c>
      <c r="B3">
        <v>460.8</v>
      </c>
      <c r="C3">
        <v>475.2</v>
      </c>
      <c r="D3">
        <v>644.4</v>
      </c>
      <c r="E3">
        <v>414</v>
      </c>
      <c r="F3">
        <v>424.8</v>
      </c>
      <c r="G3">
        <v>579.6</v>
      </c>
      <c r="H3">
        <v>2500</v>
      </c>
      <c r="I3">
        <v>-2039.2</v>
      </c>
      <c r="J3">
        <v>-2024.8</v>
      </c>
      <c r="K3">
        <v>-1855.6</v>
      </c>
      <c r="L3">
        <v>-2086</v>
      </c>
      <c r="M3">
        <v>-2075.1999999999998</v>
      </c>
      <c r="N3">
        <v>-1920.4</v>
      </c>
      <c r="O3">
        <v>0.90909090909090906</v>
      </c>
      <c r="P3">
        <v>-1853.8181818181818</v>
      </c>
      <c r="Q3">
        <v>-1840.7272727272725</v>
      </c>
      <c r="R3">
        <v>-1686.9090909090908</v>
      </c>
      <c r="S3">
        <v>-1896.3636363636363</v>
      </c>
      <c r="T3">
        <v>-1886.5454545454543</v>
      </c>
      <c r="U3">
        <v>-1745.8181818181818</v>
      </c>
    </row>
    <row r="4" spans="1:21" x14ac:dyDescent="0.3">
      <c r="A4">
        <v>2020</v>
      </c>
      <c r="B4">
        <v>619.20000000000005</v>
      </c>
      <c r="C4">
        <v>658.80000000000007</v>
      </c>
      <c r="D4">
        <v>1231.2</v>
      </c>
      <c r="E4">
        <v>554.4</v>
      </c>
      <c r="F4">
        <v>590.4</v>
      </c>
      <c r="G4">
        <v>1105.2</v>
      </c>
      <c r="H4">
        <v>2500</v>
      </c>
      <c r="I4">
        <v>-1880.8</v>
      </c>
      <c r="J4">
        <v>-1841.1999999999998</v>
      </c>
      <c r="K4">
        <v>-1268.8</v>
      </c>
      <c r="L4">
        <v>-1945.6</v>
      </c>
      <c r="M4">
        <v>-1909.6</v>
      </c>
      <c r="N4">
        <v>-1394.8</v>
      </c>
      <c r="O4">
        <v>0.82644628099173545</v>
      </c>
      <c r="P4">
        <v>-1554.380165289256</v>
      </c>
      <c r="Q4">
        <v>-1521.6528925619832</v>
      </c>
      <c r="R4">
        <v>-1048.5950413223138</v>
      </c>
      <c r="S4">
        <v>-1607.9338842975203</v>
      </c>
      <c r="T4">
        <v>-1578.181818181818</v>
      </c>
      <c r="U4">
        <v>-1152.7272727272725</v>
      </c>
    </row>
    <row r="5" spans="1:21" x14ac:dyDescent="0.3">
      <c r="A5">
        <v>2021</v>
      </c>
      <c r="B5">
        <v>838.80000000000007</v>
      </c>
      <c r="C5">
        <v>925.2</v>
      </c>
      <c r="D5">
        <v>2379.6</v>
      </c>
      <c r="E5">
        <v>752.4</v>
      </c>
      <c r="F5">
        <v>831.6</v>
      </c>
      <c r="G5">
        <v>2138.4</v>
      </c>
      <c r="H5">
        <v>2500</v>
      </c>
      <c r="I5">
        <v>-1661.1999999999998</v>
      </c>
      <c r="J5">
        <v>-1574.8</v>
      </c>
      <c r="K5">
        <v>-120.40000000000009</v>
      </c>
      <c r="L5">
        <v>-1747.6</v>
      </c>
      <c r="M5">
        <v>-1668.4</v>
      </c>
      <c r="N5">
        <v>-361.59999999999991</v>
      </c>
      <c r="O5">
        <v>0.75131480090157754</v>
      </c>
      <c r="P5">
        <v>-1248.0841472577006</v>
      </c>
      <c r="Q5">
        <v>-1183.1705484598042</v>
      </c>
      <c r="R5">
        <v>-90.458302028550008</v>
      </c>
      <c r="S5">
        <v>-1312.9977460555967</v>
      </c>
      <c r="T5">
        <v>-1253.4936138241919</v>
      </c>
      <c r="U5">
        <v>-271.6754320060104</v>
      </c>
    </row>
    <row r="6" spans="1:21" x14ac:dyDescent="0.3">
      <c r="A6">
        <v>2022</v>
      </c>
      <c r="B6">
        <v>1144.8</v>
      </c>
      <c r="C6">
        <v>1306.8</v>
      </c>
      <c r="D6">
        <v>4622.4000000000005</v>
      </c>
      <c r="E6">
        <v>1029.6000000000001</v>
      </c>
      <c r="F6">
        <v>1173.6000000000001</v>
      </c>
      <c r="G6">
        <v>4158</v>
      </c>
      <c r="H6">
        <v>2500</v>
      </c>
      <c r="I6">
        <v>-1355.2</v>
      </c>
      <c r="J6">
        <v>-1193.2</v>
      </c>
      <c r="K6">
        <v>2122.4000000000005</v>
      </c>
      <c r="L6">
        <v>-1470.3999999999999</v>
      </c>
      <c r="M6">
        <v>-1326.3999999999999</v>
      </c>
      <c r="N6">
        <v>1658</v>
      </c>
      <c r="O6">
        <v>0.68301345536507052</v>
      </c>
      <c r="P6">
        <v>-925.61983471074359</v>
      </c>
      <c r="Q6">
        <v>-814.9716549416022</v>
      </c>
      <c r="R6">
        <v>1449.627757666826</v>
      </c>
      <c r="S6">
        <v>-1004.3029847687995</v>
      </c>
      <c r="T6">
        <v>-905.94904719622946</v>
      </c>
      <c r="U6">
        <v>1132.4363089952869</v>
      </c>
    </row>
    <row r="7" spans="1:21" x14ac:dyDescent="0.3">
      <c r="A7">
        <v>2023</v>
      </c>
      <c r="B7">
        <v>1566</v>
      </c>
      <c r="C7">
        <v>1850.4</v>
      </c>
      <c r="D7">
        <v>8902.8000000000011</v>
      </c>
      <c r="E7">
        <v>1407.6000000000001</v>
      </c>
      <c r="F7">
        <v>1663.2</v>
      </c>
      <c r="G7">
        <v>8010</v>
      </c>
      <c r="H7">
        <v>2500</v>
      </c>
      <c r="I7">
        <v>-934</v>
      </c>
      <c r="J7">
        <v>-649.59999999999991</v>
      </c>
      <c r="K7">
        <v>6402.8000000000011</v>
      </c>
      <c r="L7">
        <v>-1092.3999999999999</v>
      </c>
      <c r="M7">
        <v>-836.8</v>
      </c>
      <c r="N7">
        <v>5510</v>
      </c>
      <c r="O7">
        <v>0.62092132305915493</v>
      </c>
      <c r="P7">
        <v>-579.94051573725073</v>
      </c>
      <c r="Q7">
        <v>-403.35049145922699</v>
      </c>
      <c r="R7">
        <v>3975.6350472831577</v>
      </c>
      <c r="S7">
        <v>-678.29445330982071</v>
      </c>
      <c r="T7">
        <v>-519.58696313590076</v>
      </c>
      <c r="U7">
        <v>3421.2764900559437</v>
      </c>
    </row>
    <row r="8" spans="1:21" x14ac:dyDescent="0.3">
      <c r="A8">
        <v>2024</v>
      </c>
      <c r="B8">
        <v>2138.4</v>
      </c>
      <c r="C8">
        <v>2617.2000000000003</v>
      </c>
      <c r="D8">
        <v>16776</v>
      </c>
      <c r="E8">
        <v>1922.4</v>
      </c>
      <c r="F8">
        <v>2354.4</v>
      </c>
      <c r="G8">
        <v>15098.4</v>
      </c>
      <c r="H8">
        <v>2500</v>
      </c>
      <c r="I8">
        <v>-361.59999999999991</v>
      </c>
      <c r="J8">
        <v>117.20000000000027</v>
      </c>
      <c r="K8">
        <v>14276</v>
      </c>
      <c r="L8">
        <v>-577.59999999999991</v>
      </c>
      <c r="M8">
        <v>-145.59999999999991</v>
      </c>
      <c r="N8">
        <v>12598.4</v>
      </c>
      <c r="O8">
        <v>0.56447393005377722</v>
      </c>
      <c r="P8">
        <v>-204.11377310744578</v>
      </c>
      <c r="Q8">
        <v>66.156344602302838</v>
      </c>
      <c r="R8">
        <v>8058.4298254477235</v>
      </c>
      <c r="S8">
        <v>-326.04014199906169</v>
      </c>
      <c r="T8">
        <v>-82.187404215829915</v>
      </c>
      <c r="U8">
        <v>7111.4683603895064</v>
      </c>
    </row>
    <row r="9" spans="1:21" x14ac:dyDescent="0.3">
      <c r="A9">
        <v>2025</v>
      </c>
      <c r="B9">
        <v>2926.8</v>
      </c>
      <c r="C9">
        <v>3697.2000000000003</v>
      </c>
      <c r="D9">
        <v>30142.799999999999</v>
      </c>
      <c r="E9">
        <v>2631.6</v>
      </c>
      <c r="F9">
        <v>3326.4</v>
      </c>
      <c r="G9">
        <v>27126</v>
      </c>
      <c r="H9">
        <v>2500</v>
      </c>
      <c r="I9">
        <v>426.80000000000018</v>
      </c>
      <c r="J9">
        <v>1197.2000000000003</v>
      </c>
      <c r="K9">
        <v>27642.799999999999</v>
      </c>
      <c r="L9">
        <v>131.59999999999991</v>
      </c>
      <c r="M9">
        <v>826.40000000000009</v>
      </c>
      <c r="N9">
        <v>24626</v>
      </c>
      <c r="O9">
        <v>0.51315811823070645</v>
      </c>
      <c r="P9">
        <v>219.01588486086561</v>
      </c>
      <c r="Q9">
        <v>614.35289914580187</v>
      </c>
      <c r="R9">
        <v>14185.127230627771</v>
      </c>
      <c r="S9">
        <v>67.531608359160927</v>
      </c>
      <c r="T9">
        <v>424.07386890585587</v>
      </c>
      <c r="U9">
        <v>12637.031819549376</v>
      </c>
    </row>
    <row r="10" spans="1:21" x14ac:dyDescent="0.3">
      <c r="A10">
        <v>2026</v>
      </c>
      <c r="B10">
        <v>3992.4</v>
      </c>
      <c r="C10">
        <v>5205.6000000000004</v>
      </c>
      <c r="D10">
        <v>49536</v>
      </c>
      <c r="E10">
        <v>3592.8</v>
      </c>
      <c r="F10">
        <v>4683.6000000000004</v>
      </c>
      <c r="G10">
        <v>44582.400000000001</v>
      </c>
      <c r="H10">
        <v>2500</v>
      </c>
      <c r="I10">
        <v>1492.4</v>
      </c>
      <c r="J10">
        <v>2705.6000000000004</v>
      </c>
      <c r="K10">
        <v>47036</v>
      </c>
      <c r="L10">
        <v>1092.8000000000002</v>
      </c>
      <c r="M10">
        <v>2183.6000000000004</v>
      </c>
      <c r="N10">
        <v>42082.400000000001</v>
      </c>
      <c r="O10">
        <v>0.46650738020973315</v>
      </c>
      <c r="P10">
        <v>696.21561422500577</v>
      </c>
      <c r="Q10">
        <v>1262.1823678954543</v>
      </c>
      <c r="R10">
        <v>21942.641135545007</v>
      </c>
      <c r="S10">
        <v>509.79926509319648</v>
      </c>
      <c r="T10">
        <v>1018.6655154259735</v>
      </c>
      <c r="U10">
        <v>19631.750176938076</v>
      </c>
    </row>
    <row r="11" spans="1:21" x14ac:dyDescent="0.3">
      <c r="A11">
        <v>2027</v>
      </c>
      <c r="B11">
        <v>5432.4000000000005</v>
      </c>
      <c r="C11">
        <v>7300.8</v>
      </c>
      <c r="D11">
        <v>70261.2</v>
      </c>
      <c r="E11">
        <v>4888.8</v>
      </c>
      <c r="F11">
        <v>6570</v>
      </c>
      <c r="G11">
        <v>63234</v>
      </c>
      <c r="H11">
        <v>2500</v>
      </c>
      <c r="I11">
        <v>2932.4000000000005</v>
      </c>
      <c r="J11">
        <v>4800.8</v>
      </c>
      <c r="K11">
        <v>67761.2</v>
      </c>
      <c r="L11">
        <v>2388.8000000000002</v>
      </c>
      <c r="M11">
        <v>4070</v>
      </c>
      <c r="N11">
        <v>60734</v>
      </c>
      <c r="O11">
        <v>0.42409761837248466</v>
      </c>
      <c r="P11">
        <v>1243.6238561154742</v>
      </c>
      <c r="Q11">
        <v>2036.0078462826245</v>
      </c>
      <c r="R11">
        <v>28737.363538061607</v>
      </c>
      <c r="S11">
        <v>1013.0843907681915</v>
      </c>
      <c r="T11">
        <v>1726.0773067760126</v>
      </c>
      <c r="U11">
        <v>25757.144754234483</v>
      </c>
    </row>
    <row r="12" spans="1:21" s="11" customFormat="1" x14ac:dyDescent="0.3">
      <c r="A12" s="11">
        <v>2028</v>
      </c>
      <c r="B12" s="11">
        <v>7358.4000000000005</v>
      </c>
      <c r="C12" s="11">
        <v>10159.200000000001</v>
      </c>
      <c r="D12" s="11">
        <v>82702.8</v>
      </c>
      <c r="E12" s="11">
        <v>6620.4000000000005</v>
      </c>
      <c r="F12" s="11">
        <v>9140.4</v>
      </c>
      <c r="G12" s="11">
        <v>74430</v>
      </c>
      <c r="H12" s="11">
        <v>2500</v>
      </c>
      <c r="I12" s="11">
        <v>4858.4000000000005</v>
      </c>
      <c r="J12" s="11">
        <v>7659.2000000000007</v>
      </c>
      <c r="K12" s="11">
        <v>80202.8</v>
      </c>
      <c r="L12" s="11">
        <v>4120.4000000000005</v>
      </c>
      <c r="M12" s="11">
        <v>6640.4</v>
      </c>
      <c r="N12" s="11">
        <v>71930</v>
      </c>
      <c r="O12" s="11">
        <v>0.38554328942953148</v>
      </c>
      <c r="P12" s="11">
        <v>1873.1235173644359</v>
      </c>
      <c r="Q12" s="11">
        <v>2952.9531623986677</v>
      </c>
      <c r="R12" s="11">
        <v>30921.651333458827</v>
      </c>
      <c r="S12" s="11">
        <v>1588.5925697654418</v>
      </c>
      <c r="T12" s="11">
        <v>2560.1616591278607</v>
      </c>
      <c r="U12" s="11">
        <v>27732.128808666199</v>
      </c>
    </row>
    <row r="13" spans="1:21" s="11" customFormat="1" x14ac:dyDescent="0.3">
      <c r="A13" s="11">
        <v>2029</v>
      </c>
      <c r="B13" s="11">
        <v>9903.6</v>
      </c>
      <c r="C13" s="11">
        <v>13993.2</v>
      </c>
      <c r="D13" s="11">
        <v>85366.8</v>
      </c>
      <c r="E13" s="11">
        <v>8910</v>
      </c>
      <c r="F13" s="11">
        <v>12592.800000000001</v>
      </c>
      <c r="G13" s="11">
        <v>76827.600000000006</v>
      </c>
      <c r="H13" s="11">
        <v>2500</v>
      </c>
      <c r="I13" s="11">
        <v>7403.6</v>
      </c>
      <c r="J13" s="11">
        <v>11493.2</v>
      </c>
      <c r="K13" s="11">
        <v>82866.8</v>
      </c>
      <c r="L13" s="11">
        <v>6410</v>
      </c>
      <c r="M13" s="11">
        <v>10092.800000000001</v>
      </c>
      <c r="N13" s="11">
        <v>74327.600000000006</v>
      </c>
      <c r="O13" s="11">
        <v>0.3504938994813922</v>
      </c>
      <c r="P13" s="11">
        <v>2594.9166342004355</v>
      </c>
      <c r="Q13" s="11">
        <v>4028.2964855195373</v>
      </c>
      <c r="R13" s="11">
        <v>29044.307869544631</v>
      </c>
      <c r="S13" s="11">
        <v>2246.6658956757242</v>
      </c>
      <c r="T13" s="11">
        <v>3537.4648286857955</v>
      </c>
      <c r="U13" s="11">
        <v>26051.37036309313</v>
      </c>
    </row>
    <row r="14" spans="1:21" s="11" customFormat="1" x14ac:dyDescent="0.3">
      <c r="A14" s="11">
        <v>2030</v>
      </c>
      <c r="B14" s="11">
        <v>13219.2</v>
      </c>
      <c r="C14" s="11">
        <v>19011.600000000002</v>
      </c>
      <c r="D14" s="11">
        <v>85489.2</v>
      </c>
      <c r="E14" s="11">
        <v>11894.4</v>
      </c>
      <c r="F14" s="11">
        <v>17107.2</v>
      </c>
      <c r="G14" s="11">
        <v>76939.199999999997</v>
      </c>
      <c r="H14" s="11">
        <v>2500</v>
      </c>
      <c r="I14" s="11">
        <v>10719.2</v>
      </c>
      <c r="J14" s="11">
        <v>16511.600000000002</v>
      </c>
      <c r="K14" s="11">
        <v>82989.2</v>
      </c>
      <c r="L14" s="11">
        <v>9394.4</v>
      </c>
      <c r="M14" s="11">
        <v>14607.2</v>
      </c>
      <c r="N14" s="11">
        <v>74439.199999999997</v>
      </c>
      <c r="O14" s="11">
        <v>0.31863081771035656</v>
      </c>
      <c r="P14" s="11">
        <v>3415.4674612008544</v>
      </c>
      <c r="Q14" s="11">
        <v>5261.1046097063245</v>
      </c>
      <c r="R14" s="11">
        <v>26442.91665712832</v>
      </c>
      <c r="S14" s="11">
        <v>2993.3453538981735</v>
      </c>
      <c r="T14" s="11">
        <v>4654.3040804587208</v>
      </c>
      <c r="U14" s="11">
        <v>23718.623165704772</v>
      </c>
    </row>
    <row r="15" spans="1:21" s="11" customFormat="1" x14ac:dyDescent="0.3">
      <c r="A15" s="11">
        <v>2031</v>
      </c>
      <c r="B15" s="11">
        <v>17456.400000000001</v>
      </c>
      <c r="C15" s="11">
        <v>25351.200000000001</v>
      </c>
      <c r="D15" s="11">
        <v>85510.8</v>
      </c>
      <c r="E15" s="11">
        <v>15710.4</v>
      </c>
      <c r="F15" s="11">
        <v>22813.200000000001</v>
      </c>
      <c r="G15" s="11">
        <v>76957.2</v>
      </c>
      <c r="H15" s="11">
        <v>2500</v>
      </c>
      <c r="I15" s="11">
        <v>14956.400000000001</v>
      </c>
      <c r="J15" s="11">
        <v>22851.200000000001</v>
      </c>
      <c r="K15" s="11">
        <v>83010.8</v>
      </c>
      <c r="L15" s="11">
        <v>13210.4</v>
      </c>
      <c r="M15" s="11">
        <v>20313.2</v>
      </c>
      <c r="N15" s="11">
        <v>74457.2</v>
      </c>
      <c r="O15" s="11">
        <v>0.28966437973668779</v>
      </c>
      <c r="P15" s="11">
        <v>4332.3363290937978</v>
      </c>
      <c r="Q15" s="11">
        <v>6619.1786742390004</v>
      </c>
      <c r="R15" s="11">
        <v>24045.271893446243</v>
      </c>
      <c r="S15" s="11">
        <v>3826.5823220735401</v>
      </c>
      <c r="T15" s="11">
        <v>5884.0104784672867</v>
      </c>
      <c r="U15" s="11">
        <v>21567.598654930509</v>
      </c>
    </row>
    <row r="16" spans="1:21" s="11" customFormat="1" x14ac:dyDescent="0.3">
      <c r="A16" s="11">
        <v>2032</v>
      </c>
      <c r="B16" s="11">
        <v>22719.600000000002</v>
      </c>
      <c r="C16" s="11">
        <v>32997.599999999999</v>
      </c>
      <c r="D16" s="11">
        <v>85521.600000000006</v>
      </c>
      <c r="E16" s="11">
        <v>20444.400000000001</v>
      </c>
      <c r="F16" s="11">
        <v>29696.400000000001</v>
      </c>
      <c r="G16" s="11">
        <v>76968</v>
      </c>
      <c r="H16" s="11">
        <v>2500</v>
      </c>
      <c r="I16" s="11">
        <v>20219.600000000002</v>
      </c>
      <c r="J16" s="11">
        <v>30497.599999999999</v>
      </c>
      <c r="K16" s="11">
        <v>83021.600000000006</v>
      </c>
      <c r="L16" s="11">
        <v>17944.400000000001</v>
      </c>
      <c r="M16" s="11">
        <v>27196.400000000001</v>
      </c>
      <c r="N16" s="11">
        <v>74468</v>
      </c>
      <c r="O16" s="11">
        <v>0.26333125430607973</v>
      </c>
      <c r="P16" s="11">
        <v>5324.4526295672104</v>
      </c>
      <c r="Q16" s="11">
        <v>8030.9712613250967</v>
      </c>
      <c r="R16" s="11">
        <v>21862.182062497632</v>
      </c>
      <c r="S16" s="11">
        <v>4725.3213597700178</v>
      </c>
      <c r="T16" s="11">
        <v>7161.6621246098675</v>
      </c>
      <c r="U16" s="11">
        <v>19609.751845665145</v>
      </c>
    </row>
    <row r="17" spans="1:21" s="11" customFormat="1" x14ac:dyDescent="0.3">
      <c r="A17" s="11">
        <v>2033</v>
      </c>
      <c r="B17" s="11">
        <v>29044.799999999999</v>
      </c>
      <c r="C17" s="11">
        <v>41688</v>
      </c>
      <c r="D17" s="11">
        <v>85528.8</v>
      </c>
      <c r="E17" s="11">
        <v>26139.600000000002</v>
      </c>
      <c r="F17" s="11">
        <v>37519.200000000004</v>
      </c>
      <c r="G17" s="11">
        <v>76975.199999999997</v>
      </c>
      <c r="H17" s="11">
        <v>2500</v>
      </c>
      <c r="I17" s="11">
        <v>26544.799999999999</v>
      </c>
      <c r="J17" s="11">
        <v>39188</v>
      </c>
      <c r="K17" s="11">
        <v>83028.800000000003</v>
      </c>
      <c r="L17" s="11">
        <v>23639.600000000002</v>
      </c>
      <c r="M17" s="11">
        <v>35019.200000000004</v>
      </c>
      <c r="N17" s="11">
        <v>74475.199999999997</v>
      </c>
      <c r="O17" s="11">
        <v>0.23939204936916339</v>
      </c>
      <c r="P17" s="11">
        <v>6354.6140720945677</v>
      </c>
      <c r="Q17" s="11">
        <v>9381.2956306787746</v>
      </c>
      <c r="R17" s="11">
        <v>19876.434588662392</v>
      </c>
      <c r="S17" s="11">
        <v>5659.1322902672755</v>
      </c>
      <c r="T17" s="11">
        <v>8383.3180552686081</v>
      </c>
      <c r="U17" s="11">
        <v>17828.770755178317</v>
      </c>
    </row>
    <row r="18" spans="1:21" s="11" customFormat="1" x14ac:dyDescent="0.3">
      <c r="A18" s="11">
        <v>2034</v>
      </c>
      <c r="B18" s="11">
        <v>36313.200000000004</v>
      </c>
      <c r="C18" s="11">
        <v>50853.599999999999</v>
      </c>
      <c r="D18" s="11">
        <v>85532.400000000009</v>
      </c>
      <c r="E18" s="11">
        <v>32680.799999999999</v>
      </c>
      <c r="F18" s="11">
        <v>45766.8</v>
      </c>
      <c r="G18" s="11">
        <v>76978.8</v>
      </c>
      <c r="H18" s="11">
        <v>2500</v>
      </c>
      <c r="I18" s="11">
        <v>33813.200000000004</v>
      </c>
      <c r="J18" s="11">
        <v>48353.599999999999</v>
      </c>
      <c r="K18" s="11">
        <v>83032.400000000009</v>
      </c>
      <c r="L18" s="11">
        <v>30180.799999999999</v>
      </c>
      <c r="M18" s="11">
        <v>43266.8</v>
      </c>
      <c r="N18" s="11">
        <v>74478.8</v>
      </c>
      <c r="O18" s="11">
        <v>0.21762913579014853</v>
      </c>
      <c r="P18" s="11">
        <v>7358.7374942994511</v>
      </c>
      <c r="Q18" s="11">
        <v>10523.152180342526</v>
      </c>
      <c r="R18" s="11">
        <v>18070.269454581932</v>
      </c>
      <c r="S18" s="11">
        <v>6568.2214214553151</v>
      </c>
      <c r="T18" s="11">
        <v>9416.1162924051987</v>
      </c>
      <c r="U18" s="11">
        <v>16208.756878687314</v>
      </c>
    </row>
    <row r="19" spans="1:21" s="11" customFormat="1" x14ac:dyDescent="0.3">
      <c r="A19" s="11">
        <v>2035</v>
      </c>
      <c r="B19" s="11">
        <v>44233.200000000004</v>
      </c>
      <c r="C19" s="11">
        <v>59695.200000000004</v>
      </c>
      <c r="D19" s="11">
        <v>85532.400000000009</v>
      </c>
      <c r="E19" s="11">
        <v>39808.800000000003</v>
      </c>
      <c r="F19" s="11">
        <v>53722.8</v>
      </c>
      <c r="G19" s="11">
        <v>76978.8</v>
      </c>
      <c r="H19" s="11">
        <v>2500</v>
      </c>
      <c r="I19" s="11">
        <v>41733.200000000004</v>
      </c>
      <c r="J19" s="11">
        <v>57195.200000000004</v>
      </c>
      <c r="K19" s="11">
        <v>83032.400000000009</v>
      </c>
      <c r="L19" s="11">
        <v>37308.800000000003</v>
      </c>
      <c r="M19" s="11">
        <v>51222.8</v>
      </c>
      <c r="N19" s="11">
        <v>74478.8</v>
      </c>
      <c r="O19" s="11">
        <v>0.19784466890013502</v>
      </c>
      <c r="P19" s="11">
        <v>8256.6911361431157</v>
      </c>
      <c r="Q19" s="11">
        <v>11315.765406677003</v>
      </c>
      <c r="R19" s="11">
        <v>16427.517685983574</v>
      </c>
      <c r="S19" s="11">
        <v>7381.347183061358</v>
      </c>
      <c r="T19" s="11">
        <v>10134.157906137836</v>
      </c>
      <c r="U19" s="11">
        <v>14735.233526079377</v>
      </c>
    </row>
    <row r="20" spans="1:21" s="11" customFormat="1" x14ac:dyDescent="0.3">
      <c r="A20" s="11">
        <v>2036</v>
      </c>
      <c r="B20" s="11">
        <v>52326</v>
      </c>
      <c r="C20" s="11">
        <v>67428</v>
      </c>
      <c r="D20" s="11">
        <v>85536</v>
      </c>
      <c r="E20" s="11">
        <v>47091.6</v>
      </c>
      <c r="F20" s="11">
        <v>60685.200000000004</v>
      </c>
      <c r="G20" s="11">
        <v>76982.400000000009</v>
      </c>
      <c r="H20" s="11">
        <v>2500</v>
      </c>
      <c r="I20" s="11">
        <v>49826</v>
      </c>
      <c r="J20" s="11">
        <v>64928</v>
      </c>
      <c r="K20" s="11">
        <v>83036</v>
      </c>
      <c r="L20" s="11">
        <v>44591.6</v>
      </c>
      <c r="M20" s="11">
        <v>58185.200000000004</v>
      </c>
      <c r="N20" s="11">
        <v>74482.400000000009</v>
      </c>
      <c r="O20" s="11">
        <v>0.17985878990921364</v>
      </c>
      <c r="P20" s="11">
        <v>8961.644066016479</v>
      </c>
      <c r="Q20" s="11">
        <v>11677.871511225423</v>
      </c>
      <c r="R20" s="11">
        <v>14934.754478901465</v>
      </c>
      <c r="S20" s="11">
        <v>8020.1912161156906</v>
      </c>
      <c r="T20" s="11">
        <v>10465.119662625579</v>
      </c>
      <c r="U20" s="11">
        <v>13396.314333534016</v>
      </c>
    </row>
    <row r="21" spans="1:21" s="11" customFormat="1" x14ac:dyDescent="0.3">
      <c r="A21" s="11">
        <v>2037</v>
      </c>
      <c r="B21" s="11">
        <v>60026.400000000001</v>
      </c>
      <c r="C21" s="11">
        <v>73551.600000000006</v>
      </c>
      <c r="D21" s="11">
        <v>85536</v>
      </c>
      <c r="E21" s="11">
        <v>54021.599999999999</v>
      </c>
      <c r="F21" s="11">
        <v>66193.2</v>
      </c>
      <c r="G21" s="11">
        <v>76982.400000000009</v>
      </c>
      <c r="H21" s="11">
        <v>2500</v>
      </c>
      <c r="I21" s="11">
        <v>57526.400000000001</v>
      </c>
      <c r="J21" s="11">
        <v>71051.600000000006</v>
      </c>
      <c r="K21" s="11">
        <v>83036</v>
      </c>
      <c r="L21" s="11">
        <v>51521.599999999999</v>
      </c>
      <c r="M21" s="11">
        <v>63693.2</v>
      </c>
      <c r="N21" s="11">
        <v>74482.400000000009</v>
      </c>
      <c r="O21" s="11">
        <v>0.16350799082655781</v>
      </c>
      <c r="P21" s="11">
        <v>9406.0260834848959</v>
      </c>
      <c r="Q21" s="11">
        <v>11617.504361012256</v>
      </c>
      <c r="R21" s="11">
        <v>13577.049526274055</v>
      </c>
      <c r="S21" s="11">
        <v>8424.1933001695816</v>
      </c>
      <c r="T21" s="11">
        <v>10414.347161314112</v>
      </c>
      <c r="U21" s="11">
        <v>12178.467575940011</v>
      </c>
    </row>
    <row r="22" spans="1:21" x14ac:dyDescent="0.3">
      <c r="A22">
        <v>2038</v>
      </c>
      <c r="B22">
        <v>66812.400000000009</v>
      </c>
      <c r="C22">
        <v>77968.800000000003</v>
      </c>
      <c r="D22">
        <v>85536</v>
      </c>
      <c r="E22">
        <v>60130.8</v>
      </c>
      <c r="F22">
        <v>70171.199999999997</v>
      </c>
      <c r="G22">
        <v>76982.400000000009</v>
      </c>
      <c r="H22">
        <v>2500</v>
      </c>
      <c r="I22">
        <v>64312.400000000009</v>
      </c>
      <c r="J22">
        <v>75468.800000000003</v>
      </c>
      <c r="K22">
        <v>83036</v>
      </c>
      <c r="L22">
        <v>57630.8</v>
      </c>
      <c r="M22">
        <v>67671.199999999997</v>
      </c>
      <c r="N22">
        <v>74482.400000000009</v>
      </c>
      <c r="O22">
        <v>0.14864362802414349</v>
      </c>
      <c r="P22">
        <v>9559.628462939927</v>
      </c>
      <c r="Q22">
        <v>11217.95623462848</v>
      </c>
      <c r="R22">
        <v>12342.772296612779</v>
      </c>
      <c r="S22">
        <v>8566.4511979338095</v>
      </c>
      <c r="T22">
        <v>10058.892680747418</v>
      </c>
      <c r="U22">
        <v>11071.334159945467</v>
      </c>
    </row>
  </sheetData>
  <pageMargins left="0.7" right="0.7" top="0.75" bottom="0.75" header="0.3" footer="0.3"/>
  <pageSetup orientation="portrait" r:id="rId1"/>
  <headerFooter>
    <oddFooter>&amp;LUnrestricted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B17" sqref="B17:L17"/>
    </sheetView>
  </sheetViews>
  <sheetFormatPr defaultRowHeight="15" x14ac:dyDescent="0.25"/>
  <sheetData>
    <row r="1" spans="1:21" x14ac:dyDescent="0.3">
      <c r="A1" t="s">
        <v>25</v>
      </c>
      <c r="B1" t="s">
        <v>30</v>
      </c>
      <c r="C1" t="s">
        <v>27</v>
      </c>
      <c r="D1" t="s">
        <v>31</v>
      </c>
      <c r="E1" t="s">
        <v>46</v>
      </c>
      <c r="F1" t="s">
        <v>44</v>
      </c>
      <c r="G1" t="s">
        <v>47</v>
      </c>
      <c r="H1" t="s">
        <v>32</v>
      </c>
      <c r="I1" t="s">
        <v>33</v>
      </c>
      <c r="J1" t="s">
        <v>34</v>
      </c>
      <c r="K1" t="s">
        <v>35</v>
      </c>
      <c r="L1" t="s">
        <v>48</v>
      </c>
      <c r="M1" t="s">
        <v>49</v>
      </c>
      <c r="N1" t="s">
        <v>50</v>
      </c>
      <c r="O1" t="s">
        <v>36</v>
      </c>
      <c r="P1" t="s">
        <v>37</v>
      </c>
      <c r="Q1" t="s">
        <v>38</v>
      </c>
      <c r="R1" t="s">
        <v>39</v>
      </c>
      <c r="S1" t="s">
        <v>51</v>
      </c>
      <c r="T1" t="s">
        <v>52</v>
      </c>
      <c r="U1" t="s">
        <v>53</v>
      </c>
    </row>
    <row r="2" spans="1:21" x14ac:dyDescent="0.3">
      <c r="A2">
        <v>2018</v>
      </c>
      <c r="B2">
        <v>345.6</v>
      </c>
      <c r="C2">
        <v>345.6</v>
      </c>
      <c r="D2">
        <v>345.6</v>
      </c>
      <c r="E2">
        <v>309.60000000000002</v>
      </c>
      <c r="F2">
        <v>309.60000000000002</v>
      </c>
      <c r="G2">
        <v>309.60000000000002</v>
      </c>
      <c r="H2">
        <v>1236.4198370575268</v>
      </c>
      <c r="I2">
        <v>-890.8198370575268</v>
      </c>
      <c r="J2">
        <v>-890.8198370575268</v>
      </c>
      <c r="K2">
        <v>-890.8198370575268</v>
      </c>
      <c r="L2">
        <v>-926.8198370575268</v>
      </c>
      <c r="M2">
        <v>-926.8198370575268</v>
      </c>
      <c r="N2">
        <v>-926.8198370575268</v>
      </c>
      <c r="O2">
        <v>1</v>
      </c>
      <c r="P2">
        <v>-890.8198370575268</v>
      </c>
      <c r="Q2">
        <v>-890.8198370575268</v>
      </c>
      <c r="R2">
        <v>-890.8198370575268</v>
      </c>
      <c r="S2">
        <v>-926.8198370575268</v>
      </c>
      <c r="T2">
        <v>-926.8198370575268</v>
      </c>
      <c r="U2">
        <v>-926.8198370575268</v>
      </c>
    </row>
    <row r="3" spans="1:21" x14ac:dyDescent="0.3">
      <c r="A3">
        <v>2019</v>
      </c>
      <c r="B3">
        <v>460.8</v>
      </c>
      <c r="C3">
        <v>475.2</v>
      </c>
      <c r="D3">
        <v>644.4</v>
      </c>
      <c r="E3">
        <v>414</v>
      </c>
      <c r="F3">
        <v>424.8</v>
      </c>
      <c r="G3">
        <v>579.6</v>
      </c>
      <c r="H3">
        <v>1236.4198370575268</v>
      </c>
      <c r="I3">
        <v>-775.61983705752687</v>
      </c>
      <c r="J3">
        <v>-761.21983705752677</v>
      </c>
      <c r="K3">
        <v>-592.01983705752684</v>
      </c>
      <c r="L3">
        <v>-822.41983705752682</v>
      </c>
      <c r="M3">
        <v>-811.61983705752687</v>
      </c>
      <c r="N3">
        <v>-656.8198370575268</v>
      </c>
      <c r="O3">
        <v>0.90909090909090906</v>
      </c>
      <c r="P3">
        <v>-705.10894277956982</v>
      </c>
      <c r="Q3">
        <v>-692.01803368866069</v>
      </c>
      <c r="R3">
        <v>-538.19985187047894</v>
      </c>
      <c r="S3">
        <v>-747.65439732502432</v>
      </c>
      <c r="T3">
        <v>-737.83621550684256</v>
      </c>
      <c r="U3">
        <v>-597.10894277956982</v>
      </c>
    </row>
    <row r="4" spans="1:21" x14ac:dyDescent="0.3">
      <c r="A4">
        <v>2020</v>
      </c>
      <c r="B4">
        <v>619.20000000000005</v>
      </c>
      <c r="C4">
        <v>658.80000000000007</v>
      </c>
      <c r="D4">
        <v>1231.2</v>
      </c>
      <c r="E4">
        <v>554.4</v>
      </c>
      <c r="F4">
        <v>590.4</v>
      </c>
      <c r="G4">
        <v>1105.2</v>
      </c>
      <c r="H4">
        <v>1236.4198370575268</v>
      </c>
      <c r="I4">
        <v>-617.21983705752677</v>
      </c>
      <c r="J4">
        <v>-577.61983705752675</v>
      </c>
      <c r="K4">
        <v>-5.2198370575267745</v>
      </c>
      <c r="L4">
        <v>-682.01983705752684</v>
      </c>
      <c r="M4">
        <v>-646.01983705752684</v>
      </c>
      <c r="N4">
        <v>-131.21983705752677</v>
      </c>
      <c r="O4">
        <v>0.82644628099173545</v>
      </c>
      <c r="P4">
        <v>-510.09903889051793</v>
      </c>
      <c r="Q4">
        <v>-477.37176616324518</v>
      </c>
      <c r="R4">
        <v>-4.3139149235758465</v>
      </c>
      <c r="S4">
        <v>-563.65275789878251</v>
      </c>
      <c r="T4">
        <v>-533.90069178307999</v>
      </c>
      <c r="U4">
        <v>-108.44614632853451</v>
      </c>
    </row>
    <row r="5" spans="1:21" x14ac:dyDescent="0.3">
      <c r="A5">
        <v>2021</v>
      </c>
      <c r="B5">
        <v>838.80000000000007</v>
      </c>
      <c r="C5">
        <v>925.2</v>
      </c>
      <c r="D5">
        <v>2379.6</v>
      </c>
      <c r="E5">
        <v>752.4</v>
      </c>
      <c r="F5">
        <v>831.6</v>
      </c>
      <c r="G5">
        <v>2138.4</v>
      </c>
      <c r="H5">
        <v>1236.4198370575268</v>
      </c>
      <c r="I5">
        <v>-397.61983705752675</v>
      </c>
      <c r="J5">
        <v>-311.21983705752677</v>
      </c>
      <c r="K5">
        <v>1143.1801629424731</v>
      </c>
      <c r="L5">
        <v>-484.01983705752684</v>
      </c>
      <c r="M5">
        <v>-404.8198370575268</v>
      </c>
      <c r="N5">
        <v>901.98016294247327</v>
      </c>
      <c r="O5">
        <v>0.75131480090157754</v>
      </c>
      <c r="P5">
        <v>-298.73766871339342</v>
      </c>
      <c r="Q5">
        <v>-233.82406991549712</v>
      </c>
      <c r="R5">
        <v>858.8881765157571</v>
      </c>
      <c r="S5">
        <v>-363.6512675112898</v>
      </c>
      <c r="T5">
        <v>-304.14713527988482</v>
      </c>
      <c r="U5">
        <v>677.67104653829676</v>
      </c>
    </row>
    <row r="6" spans="1:21" x14ac:dyDescent="0.3">
      <c r="A6">
        <v>2022</v>
      </c>
      <c r="B6">
        <v>1144.8</v>
      </c>
      <c r="C6">
        <v>1306.8</v>
      </c>
      <c r="D6">
        <v>4622.4000000000005</v>
      </c>
      <c r="E6">
        <v>1029.6000000000001</v>
      </c>
      <c r="F6">
        <v>1173.6000000000001</v>
      </c>
      <c r="G6">
        <v>4158</v>
      </c>
      <c r="H6">
        <v>1236.4198370575268</v>
      </c>
      <c r="I6">
        <v>-91.619837057526865</v>
      </c>
      <c r="J6">
        <v>70.380162942473135</v>
      </c>
      <c r="K6">
        <v>3385.9801629424737</v>
      </c>
      <c r="L6">
        <v>-206.81983705752668</v>
      </c>
      <c r="M6">
        <v>-62.819837057526684</v>
      </c>
      <c r="N6">
        <v>2921.5801629424732</v>
      </c>
      <c r="O6">
        <v>0.68301345536507052</v>
      </c>
      <c r="P6">
        <v>-62.57758148864616</v>
      </c>
      <c r="Q6">
        <v>48.070598280495261</v>
      </c>
      <c r="R6">
        <v>2312.6700108889236</v>
      </c>
      <c r="S6">
        <v>-141.26073154670215</v>
      </c>
      <c r="T6">
        <v>-42.906793974132007</v>
      </c>
      <c r="U6">
        <v>1995.4785622173845</v>
      </c>
    </row>
    <row r="7" spans="1:21" x14ac:dyDescent="0.3">
      <c r="A7">
        <v>2023</v>
      </c>
      <c r="B7">
        <v>1566</v>
      </c>
      <c r="C7">
        <v>1850.4</v>
      </c>
      <c r="D7">
        <v>8902.8000000000011</v>
      </c>
      <c r="E7">
        <v>1407.6000000000001</v>
      </c>
      <c r="F7">
        <v>1663.2</v>
      </c>
      <c r="G7">
        <v>8010</v>
      </c>
      <c r="H7">
        <v>1236.4198370575268</v>
      </c>
      <c r="I7">
        <v>329.58016294247318</v>
      </c>
      <c r="J7">
        <v>613.98016294247327</v>
      </c>
      <c r="K7">
        <v>7666.3801629424743</v>
      </c>
      <c r="L7">
        <v>171.18016294247332</v>
      </c>
      <c r="M7">
        <v>426.78016294247323</v>
      </c>
      <c r="N7">
        <v>6773.5801629424732</v>
      </c>
      <c r="O7">
        <v>0.62092132305915493</v>
      </c>
      <c r="P7">
        <v>204.64335082829231</v>
      </c>
      <c r="Q7">
        <v>381.23337510631603</v>
      </c>
      <c r="R7">
        <v>4760.218913848701</v>
      </c>
      <c r="S7">
        <v>106.28941325572225</v>
      </c>
      <c r="T7">
        <v>264.9969034296422</v>
      </c>
      <c r="U7">
        <v>4205.860356621487</v>
      </c>
    </row>
    <row r="8" spans="1:21" x14ac:dyDescent="0.3">
      <c r="A8">
        <v>2024</v>
      </c>
      <c r="B8">
        <v>2138.4</v>
      </c>
      <c r="C8">
        <v>2617.2000000000003</v>
      </c>
      <c r="D8">
        <v>16776</v>
      </c>
      <c r="E8">
        <v>1922.4</v>
      </c>
      <c r="F8">
        <v>2354.4</v>
      </c>
      <c r="G8">
        <v>15098.4</v>
      </c>
      <c r="H8">
        <v>1236.4198370575268</v>
      </c>
      <c r="I8">
        <v>901.98016294247327</v>
      </c>
      <c r="J8">
        <v>1380.7801629424735</v>
      </c>
      <c r="K8">
        <v>15539.580162942473</v>
      </c>
      <c r="L8">
        <v>685.98016294247327</v>
      </c>
      <c r="M8">
        <v>1117.9801629424733</v>
      </c>
      <c r="N8">
        <v>13861.980162942473</v>
      </c>
      <c r="O8">
        <v>0.56447393005377722</v>
      </c>
      <c r="P8">
        <v>509.14428740668421</v>
      </c>
      <c r="Q8">
        <v>779.41440511643282</v>
      </c>
      <c r="R8">
        <v>8771.6878859618537</v>
      </c>
      <c r="S8">
        <v>387.21791851506833</v>
      </c>
      <c r="T8">
        <v>631.07065629830015</v>
      </c>
      <c r="U8">
        <v>7824.7264209036366</v>
      </c>
    </row>
    <row r="9" spans="1:21" x14ac:dyDescent="0.3">
      <c r="A9">
        <v>2025</v>
      </c>
      <c r="B9">
        <v>2926.8</v>
      </c>
      <c r="C9">
        <v>3697.2000000000003</v>
      </c>
      <c r="D9">
        <v>30142.799999999999</v>
      </c>
      <c r="E9">
        <v>2631.6</v>
      </c>
      <c r="F9">
        <v>3326.4</v>
      </c>
      <c r="G9">
        <v>27126</v>
      </c>
      <c r="H9">
        <v>1236.4198370575268</v>
      </c>
      <c r="I9">
        <v>1690.3801629424734</v>
      </c>
      <c r="J9">
        <v>2460.7801629424735</v>
      </c>
      <c r="K9">
        <v>28906.380162942471</v>
      </c>
      <c r="L9">
        <v>1395.1801629424731</v>
      </c>
      <c r="M9">
        <v>2089.9801629424733</v>
      </c>
      <c r="N9">
        <v>25889.580162942475</v>
      </c>
      <c r="O9">
        <v>0.51315811823070645</v>
      </c>
      <c r="P9">
        <v>867.43230351007458</v>
      </c>
      <c r="Q9">
        <v>1262.7693177950109</v>
      </c>
      <c r="R9">
        <v>14833.54364927698</v>
      </c>
      <c r="S9">
        <v>715.94802700836988</v>
      </c>
      <c r="T9">
        <v>1072.4902875550649</v>
      </c>
      <c r="U9">
        <v>13285.448238198587</v>
      </c>
    </row>
    <row r="10" spans="1:21" x14ac:dyDescent="0.3">
      <c r="A10">
        <v>2026</v>
      </c>
      <c r="B10">
        <v>3992.4</v>
      </c>
      <c r="C10">
        <v>5205.6000000000004</v>
      </c>
      <c r="D10">
        <v>49536</v>
      </c>
      <c r="E10">
        <v>3592.8</v>
      </c>
      <c r="F10">
        <v>4683.6000000000004</v>
      </c>
      <c r="G10">
        <v>44582.400000000001</v>
      </c>
      <c r="H10">
        <v>1236.4198370575268</v>
      </c>
      <c r="I10">
        <v>2755.9801629424733</v>
      </c>
      <c r="J10">
        <v>3969.1801629424735</v>
      </c>
      <c r="K10">
        <v>48299.580162942475</v>
      </c>
      <c r="L10">
        <v>2356.3801629424734</v>
      </c>
      <c r="M10">
        <v>3447.1801629424735</v>
      </c>
      <c r="N10">
        <v>43345.980162942476</v>
      </c>
      <c r="O10">
        <v>0.46650738020973315</v>
      </c>
      <c r="P10">
        <v>1285.6850857242866</v>
      </c>
      <c r="Q10">
        <v>1851.6518393947351</v>
      </c>
      <c r="R10">
        <v>22532.110607044291</v>
      </c>
      <c r="S10">
        <v>1099.2687365924774</v>
      </c>
      <c r="T10">
        <v>1608.1349869252545</v>
      </c>
      <c r="U10">
        <v>20221.219648437356</v>
      </c>
    </row>
    <row r="11" spans="1:21" x14ac:dyDescent="0.3">
      <c r="A11">
        <v>2027</v>
      </c>
      <c r="B11">
        <v>5432.4000000000005</v>
      </c>
      <c r="C11">
        <v>7300.8</v>
      </c>
      <c r="D11">
        <v>70261.2</v>
      </c>
      <c r="E11">
        <v>4888.8</v>
      </c>
      <c r="F11">
        <v>6570</v>
      </c>
      <c r="G11">
        <v>63234</v>
      </c>
      <c r="H11">
        <v>1236.4198370575268</v>
      </c>
      <c r="I11">
        <v>4195.9801629424737</v>
      </c>
      <c r="J11">
        <v>6064.3801629424734</v>
      </c>
      <c r="K11">
        <v>69024.780162942465</v>
      </c>
      <c r="L11">
        <v>3652.3801629424734</v>
      </c>
      <c r="M11">
        <v>5333.5801629424732</v>
      </c>
      <c r="N11">
        <v>61997.580162942475</v>
      </c>
      <c r="O11">
        <v>0.42409761837248466</v>
      </c>
      <c r="P11">
        <v>1779.5051938420931</v>
      </c>
      <c r="Q11">
        <v>2571.8891840092433</v>
      </c>
      <c r="R11">
        <v>29273.244875788223</v>
      </c>
      <c r="S11">
        <v>1548.9657284948105</v>
      </c>
      <c r="T11">
        <v>2261.9586445026316</v>
      </c>
      <c r="U11">
        <v>26293.026091961103</v>
      </c>
    </row>
    <row r="12" spans="1:21" x14ac:dyDescent="0.3">
      <c r="A12">
        <v>2028</v>
      </c>
      <c r="B12">
        <v>7358.4000000000005</v>
      </c>
      <c r="C12">
        <v>10159.200000000001</v>
      </c>
      <c r="D12">
        <v>82702.8</v>
      </c>
      <c r="E12">
        <v>6620.4000000000005</v>
      </c>
      <c r="F12">
        <v>9140.4</v>
      </c>
      <c r="G12">
        <v>74430</v>
      </c>
      <c r="H12">
        <v>1236.4198370575268</v>
      </c>
      <c r="I12">
        <v>6121.9801629424737</v>
      </c>
      <c r="J12">
        <v>8922.7801629424739</v>
      </c>
      <c r="K12">
        <v>81466.380162942471</v>
      </c>
      <c r="L12">
        <v>5383.9801629424737</v>
      </c>
      <c r="M12">
        <v>7903.9801629424728</v>
      </c>
      <c r="N12">
        <v>73193.580162942468</v>
      </c>
      <c r="O12">
        <v>0.38554328942953148</v>
      </c>
      <c r="P12">
        <v>2360.2883698431806</v>
      </c>
      <c r="Q12">
        <v>3440.1180148774124</v>
      </c>
      <c r="R12">
        <v>31408.816185937572</v>
      </c>
      <c r="S12">
        <v>2075.7574222441863</v>
      </c>
      <c r="T12">
        <v>3047.326511606605</v>
      </c>
      <c r="U12">
        <v>28219.29366114494</v>
      </c>
    </row>
    <row r="13" spans="1:21" x14ac:dyDescent="0.3">
      <c r="A13">
        <v>2029</v>
      </c>
      <c r="B13">
        <v>9903.6</v>
      </c>
      <c r="C13">
        <v>13993.2</v>
      </c>
      <c r="D13">
        <v>85366.8</v>
      </c>
      <c r="E13">
        <v>8910</v>
      </c>
      <c r="F13">
        <v>12592.800000000001</v>
      </c>
      <c r="G13">
        <v>76827.600000000006</v>
      </c>
      <c r="H13">
        <v>1236.4198370575268</v>
      </c>
      <c r="I13">
        <v>8667.1801629424735</v>
      </c>
      <c r="J13">
        <v>12756.780162942474</v>
      </c>
      <c r="K13">
        <v>84130.380162942471</v>
      </c>
      <c r="L13">
        <v>7673.5801629424732</v>
      </c>
      <c r="M13">
        <v>11356.380162942474</v>
      </c>
      <c r="N13">
        <v>75591.180162942474</v>
      </c>
      <c r="O13">
        <v>0.3504938994813922</v>
      </c>
      <c r="P13">
        <v>3037.7937728174757</v>
      </c>
      <c r="Q13">
        <v>4471.1736241365779</v>
      </c>
      <c r="R13">
        <v>29487.185008161672</v>
      </c>
      <c r="S13">
        <v>2689.5430342927643</v>
      </c>
      <c r="T13">
        <v>3980.3419673028361</v>
      </c>
      <c r="U13">
        <v>26494.247501710168</v>
      </c>
    </row>
    <row r="14" spans="1:21" x14ac:dyDescent="0.3">
      <c r="A14">
        <v>2030</v>
      </c>
      <c r="B14">
        <v>13219.2</v>
      </c>
      <c r="C14">
        <v>19011.600000000002</v>
      </c>
      <c r="D14">
        <v>85489.2</v>
      </c>
      <c r="E14">
        <v>11894.4</v>
      </c>
      <c r="F14">
        <v>17107.2</v>
      </c>
      <c r="G14">
        <v>76939.199999999997</v>
      </c>
      <c r="H14">
        <v>1236.4198370575268</v>
      </c>
      <c r="I14">
        <v>11982.780162942474</v>
      </c>
      <c r="J14">
        <v>17775.180162942474</v>
      </c>
      <c r="K14">
        <v>84252.780162942465</v>
      </c>
      <c r="L14">
        <v>10657.980162942473</v>
      </c>
      <c r="M14">
        <v>15870.780162942474</v>
      </c>
      <c r="N14">
        <v>75702.780162942465</v>
      </c>
      <c r="O14">
        <v>0.31863081771035656</v>
      </c>
      <c r="P14">
        <v>3818.0830417617999</v>
      </c>
      <c r="Q14">
        <v>5663.7201902672696</v>
      </c>
      <c r="R14">
        <v>26845.532237689265</v>
      </c>
      <c r="S14">
        <v>3395.9609344591195</v>
      </c>
      <c r="T14">
        <v>5056.9196610196668</v>
      </c>
      <c r="U14">
        <v>24121.238746265717</v>
      </c>
    </row>
    <row r="15" spans="1:21" x14ac:dyDescent="0.3">
      <c r="A15">
        <v>2031</v>
      </c>
      <c r="B15">
        <v>17456.400000000001</v>
      </c>
      <c r="C15">
        <v>25351.200000000001</v>
      </c>
      <c r="D15">
        <v>85510.8</v>
      </c>
      <c r="E15">
        <v>15710.4</v>
      </c>
      <c r="F15">
        <v>22813.200000000001</v>
      </c>
      <c r="G15">
        <v>76957.2</v>
      </c>
      <c r="H15">
        <v>1236.4198370575268</v>
      </c>
      <c r="I15">
        <v>16219.980162942475</v>
      </c>
      <c r="J15">
        <v>24114.780162942472</v>
      </c>
      <c r="K15">
        <v>84274.380162942471</v>
      </c>
      <c r="L15">
        <v>14473.980162942473</v>
      </c>
      <c r="M15">
        <v>21576.780162942472</v>
      </c>
      <c r="N15">
        <v>75720.780162942465</v>
      </c>
      <c r="O15">
        <v>0.28966437973668779</v>
      </c>
      <c r="P15">
        <v>4698.350493240112</v>
      </c>
      <c r="Q15">
        <v>6985.1928383853137</v>
      </c>
      <c r="R15">
        <v>24411.286057592555</v>
      </c>
      <c r="S15">
        <v>4192.5964862198543</v>
      </c>
      <c r="T15">
        <v>6250.0246426136009</v>
      </c>
      <c r="U15">
        <v>21933.612819076821</v>
      </c>
    </row>
    <row r="16" spans="1:21" x14ac:dyDescent="0.3">
      <c r="A16">
        <v>2032</v>
      </c>
      <c r="B16">
        <v>22719.600000000002</v>
      </c>
      <c r="C16">
        <v>32997.599999999999</v>
      </c>
      <c r="D16">
        <v>85521.600000000006</v>
      </c>
      <c r="E16">
        <v>20444.400000000001</v>
      </c>
      <c r="F16">
        <v>29696.400000000001</v>
      </c>
      <c r="G16">
        <v>76968</v>
      </c>
      <c r="H16">
        <v>1236.4198370575268</v>
      </c>
      <c r="I16">
        <v>21483.180162942474</v>
      </c>
      <c r="J16">
        <v>31761.180162942474</v>
      </c>
      <c r="K16">
        <v>84285.180162942474</v>
      </c>
      <c r="L16">
        <v>19207.980162942476</v>
      </c>
      <c r="M16">
        <v>28459.980162942476</v>
      </c>
      <c r="N16">
        <v>75731.580162942468</v>
      </c>
      <c r="O16">
        <v>0.26333125430607973</v>
      </c>
      <c r="P16">
        <v>5657.1927787911318</v>
      </c>
      <c r="Q16">
        <v>8363.71141054902</v>
      </c>
      <c r="R16">
        <v>22194.92221172155</v>
      </c>
      <c r="S16">
        <v>5058.0615089939402</v>
      </c>
      <c r="T16">
        <v>7494.4022738337899</v>
      </c>
      <c r="U16">
        <v>19942.491994889067</v>
      </c>
    </row>
    <row r="17" spans="1:21" x14ac:dyDescent="0.3">
      <c r="A17">
        <v>2033</v>
      </c>
      <c r="B17">
        <v>29044.799999999999</v>
      </c>
      <c r="C17">
        <v>41688</v>
      </c>
      <c r="D17">
        <v>85528.8</v>
      </c>
      <c r="E17">
        <v>26139.600000000002</v>
      </c>
      <c r="F17">
        <v>37519.200000000004</v>
      </c>
      <c r="G17">
        <v>76975.199999999997</v>
      </c>
      <c r="H17">
        <v>1236.4198370575268</v>
      </c>
      <c r="I17">
        <v>27808.380162942471</v>
      </c>
      <c r="J17">
        <v>40451.580162942475</v>
      </c>
      <c r="K17">
        <v>84292.380162942471</v>
      </c>
      <c r="L17">
        <v>24903.180162942474</v>
      </c>
      <c r="M17">
        <v>36282.780162942479</v>
      </c>
      <c r="N17">
        <v>75738.780162942465</v>
      </c>
      <c r="O17">
        <v>0.23939204936916339</v>
      </c>
      <c r="P17">
        <v>6657.1051168435879</v>
      </c>
      <c r="Q17">
        <v>9683.7866754277948</v>
      </c>
      <c r="R17">
        <v>20178.925633411414</v>
      </c>
      <c r="S17">
        <v>5961.6233350162947</v>
      </c>
      <c r="T17">
        <v>8685.8091000176282</v>
      </c>
      <c r="U17">
        <v>18131.261799927335</v>
      </c>
    </row>
    <row r="18" spans="1:21" x14ac:dyDescent="0.3">
      <c r="A18">
        <v>2034</v>
      </c>
      <c r="B18">
        <v>36313.200000000004</v>
      </c>
      <c r="C18">
        <v>50853.599999999999</v>
      </c>
      <c r="D18">
        <v>85532.400000000009</v>
      </c>
      <c r="E18">
        <v>32680.799999999999</v>
      </c>
      <c r="F18">
        <v>45766.8</v>
      </c>
      <c r="G18">
        <v>76978.8</v>
      </c>
      <c r="H18">
        <v>1236.4198370575268</v>
      </c>
      <c r="I18">
        <v>35076.780162942479</v>
      </c>
      <c r="J18">
        <v>49617.180162942474</v>
      </c>
      <c r="K18">
        <v>84295.980162942476</v>
      </c>
      <c r="L18">
        <v>31444.380162942471</v>
      </c>
      <c r="M18">
        <v>44530.380162942478</v>
      </c>
      <c r="N18">
        <v>75742.380162942471</v>
      </c>
      <c r="O18">
        <v>0.21762913579014853</v>
      </c>
      <c r="P18">
        <v>7633.7293531621972</v>
      </c>
      <c r="Q18">
        <v>10798.144039205272</v>
      </c>
      <c r="R18">
        <v>18345.261313444676</v>
      </c>
      <c r="S18">
        <v>6843.2132803180593</v>
      </c>
      <c r="T18">
        <v>9691.1081512679448</v>
      </c>
      <c r="U18">
        <v>16483.74873755006</v>
      </c>
    </row>
    <row r="19" spans="1:21" x14ac:dyDescent="0.3">
      <c r="A19">
        <v>2035</v>
      </c>
      <c r="B19">
        <v>44233.200000000004</v>
      </c>
      <c r="C19">
        <v>59695.200000000004</v>
      </c>
      <c r="D19">
        <v>85532.400000000009</v>
      </c>
      <c r="E19">
        <v>39808.800000000003</v>
      </c>
      <c r="F19">
        <v>53722.8</v>
      </c>
      <c r="G19">
        <v>76978.8</v>
      </c>
      <c r="H19">
        <v>1236.4198370575268</v>
      </c>
      <c r="I19">
        <v>42996.780162942479</v>
      </c>
      <c r="J19">
        <v>58458.780162942479</v>
      </c>
      <c r="K19">
        <v>84295.980162942476</v>
      </c>
      <c r="L19">
        <v>38572.380162942478</v>
      </c>
      <c r="M19">
        <v>52486.380162942478</v>
      </c>
      <c r="N19">
        <v>75742.380162942471</v>
      </c>
      <c r="O19">
        <v>0.19784466890013502</v>
      </c>
      <c r="P19">
        <v>8506.683735109249</v>
      </c>
      <c r="Q19">
        <v>11565.758005643136</v>
      </c>
      <c r="R19">
        <v>16677.510284949705</v>
      </c>
      <c r="S19">
        <v>7631.3397820274904</v>
      </c>
      <c r="T19">
        <v>10384.150505103969</v>
      </c>
      <c r="U19">
        <v>14985.226125045509</v>
      </c>
    </row>
    <row r="20" spans="1:21" x14ac:dyDescent="0.3">
      <c r="A20">
        <v>2036</v>
      </c>
      <c r="B20">
        <v>52326</v>
      </c>
      <c r="C20">
        <v>67428</v>
      </c>
      <c r="D20">
        <v>85536</v>
      </c>
      <c r="E20">
        <v>47091.6</v>
      </c>
      <c r="F20">
        <v>60685.200000000004</v>
      </c>
      <c r="G20">
        <v>76982.400000000009</v>
      </c>
      <c r="H20">
        <v>1236.4198370575268</v>
      </c>
      <c r="I20">
        <v>51089.580162942475</v>
      </c>
      <c r="J20">
        <v>66191.580162942468</v>
      </c>
      <c r="K20">
        <v>84299.580162942468</v>
      </c>
      <c r="L20">
        <v>45855.180162942474</v>
      </c>
      <c r="M20">
        <v>59448.780162942479</v>
      </c>
      <c r="N20">
        <v>75745.980162942476</v>
      </c>
      <c r="O20">
        <v>0.17985878990921364</v>
      </c>
      <c r="P20">
        <v>9188.9100650765995</v>
      </c>
      <c r="Q20">
        <v>11905.137510285542</v>
      </c>
      <c r="R20">
        <v>15162.020477961583</v>
      </c>
      <c r="S20">
        <v>8247.4572151758111</v>
      </c>
      <c r="T20">
        <v>10692.385661685699</v>
      </c>
      <c r="U20">
        <v>13623.580332594134</v>
      </c>
    </row>
    <row r="21" spans="1:21" x14ac:dyDescent="0.3">
      <c r="A21">
        <v>2037</v>
      </c>
      <c r="B21">
        <v>60026.400000000001</v>
      </c>
      <c r="C21">
        <v>73551.600000000006</v>
      </c>
      <c r="D21">
        <v>85536</v>
      </c>
      <c r="E21">
        <v>54021.599999999999</v>
      </c>
      <c r="F21">
        <v>66193.2</v>
      </c>
      <c r="G21">
        <v>76982.400000000009</v>
      </c>
      <c r="H21">
        <v>1236.4198370575268</v>
      </c>
      <c r="I21">
        <v>58789.980162942476</v>
      </c>
      <c r="J21">
        <v>72315.180162942474</v>
      </c>
      <c r="K21">
        <v>84299.580162942468</v>
      </c>
      <c r="L21">
        <v>52785.180162942474</v>
      </c>
      <c r="M21">
        <v>64956.780162942472</v>
      </c>
      <c r="N21">
        <v>75745.980162942476</v>
      </c>
      <c r="O21">
        <v>0.16350799082655781</v>
      </c>
      <c r="P21">
        <v>9612.6315371759138</v>
      </c>
      <c r="Q21">
        <v>11824.109814703274</v>
      </c>
      <c r="R21">
        <v>13783.654979965073</v>
      </c>
      <c r="S21">
        <v>8630.7987538605994</v>
      </c>
      <c r="T21">
        <v>10620.95261500513</v>
      </c>
      <c r="U21">
        <v>12385.073029631028</v>
      </c>
    </row>
    <row r="22" spans="1:21" x14ac:dyDescent="0.3">
      <c r="A22">
        <v>2038</v>
      </c>
      <c r="B22">
        <v>66812.400000000009</v>
      </c>
      <c r="C22">
        <v>77968.800000000003</v>
      </c>
      <c r="D22">
        <v>85536</v>
      </c>
      <c r="E22">
        <v>60130.8</v>
      </c>
      <c r="F22">
        <v>70171.199999999997</v>
      </c>
      <c r="G22">
        <v>76982.400000000009</v>
      </c>
      <c r="H22">
        <v>1236.4198370575268</v>
      </c>
      <c r="I22">
        <v>65575.980162942476</v>
      </c>
      <c r="J22">
        <v>76732.380162942471</v>
      </c>
      <c r="K22">
        <v>84299.580162942468</v>
      </c>
      <c r="L22">
        <v>58894.380162942478</v>
      </c>
      <c r="M22">
        <v>68934.780162942465</v>
      </c>
      <c r="N22">
        <v>75745.980162942476</v>
      </c>
      <c r="O22">
        <v>0.14864362802414349</v>
      </c>
      <c r="P22">
        <v>9747.4516026590336</v>
      </c>
      <c r="Q22">
        <v>11405.779374347587</v>
      </c>
      <c r="R22">
        <v>12530.595436331885</v>
      </c>
      <c r="S22">
        <v>8754.2743376529179</v>
      </c>
      <c r="T22">
        <v>10246.715820466525</v>
      </c>
      <c r="U22">
        <v>11259.157299664574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I47" sqref="I47"/>
    </sheetView>
  </sheetViews>
  <sheetFormatPr defaultRowHeight="15" x14ac:dyDescent="0.25"/>
  <sheetData>
    <row r="1" spans="1:21" x14ac:dyDescent="0.3">
      <c r="A1" t="s">
        <v>25</v>
      </c>
      <c r="B1" t="s">
        <v>30</v>
      </c>
      <c r="C1" t="s">
        <v>27</v>
      </c>
      <c r="D1" t="s">
        <v>31</v>
      </c>
      <c r="E1" t="s">
        <v>46</v>
      </c>
      <c r="F1" t="s">
        <v>44</v>
      </c>
      <c r="G1" t="s">
        <v>47</v>
      </c>
      <c r="H1" t="s">
        <v>32</v>
      </c>
      <c r="I1" t="s">
        <v>33</v>
      </c>
      <c r="J1" t="s">
        <v>34</v>
      </c>
      <c r="K1" t="s">
        <v>35</v>
      </c>
      <c r="L1" t="s">
        <v>48</v>
      </c>
      <c r="M1" t="s">
        <v>49</v>
      </c>
      <c r="N1" t="s">
        <v>50</v>
      </c>
      <c r="O1" t="s">
        <v>36</v>
      </c>
      <c r="P1" t="s">
        <v>37</v>
      </c>
      <c r="Q1" t="s">
        <v>38</v>
      </c>
      <c r="R1" t="s">
        <v>39</v>
      </c>
      <c r="S1" t="s">
        <v>51</v>
      </c>
      <c r="T1" t="s">
        <v>52</v>
      </c>
      <c r="U1" t="s">
        <v>53</v>
      </c>
    </row>
    <row r="2" spans="1:21" x14ac:dyDescent="0.3">
      <c r="A2">
        <v>2018</v>
      </c>
      <c r="B2">
        <v>921.59999999999991</v>
      </c>
      <c r="C2">
        <v>921.59999999999991</v>
      </c>
      <c r="D2">
        <v>921.59999999999991</v>
      </c>
      <c r="E2">
        <v>825.6</v>
      </c>
      <c r="F2">
        <v>825.6</v>
      </c>
      <c r="G2">
        <v>825.6</v>
      </c>
      <c r="H2">
        <v>1997.126864467409</v>
      </c>
      <c r="I2">
        <v>-1075.526864467409</v>
      </c>
      <c r="J2">
        <v>-1075.526864467409</v>
      </c>
      <c r="K2">
        <v>-1075.526864467409</v>
      </c>
      <c r="L2">
        <v>-1171.5268644674088</v>
      </c>
      <c r="M2">
        <v>-1171.5268644674088</v>
      </c>
      <c r="N2">
        <v>-1171.5268644674088</v>
      </c>
      <c r="O2">
        <v>1</v>
      </c>
      <c r="P2">
        <v>-1075.526864467409</v>
      </c>
      <c r="Q2">
        <v>-1075.526864467409</v>
      </c>
      <c r="R2">
        <v>-1075.526864467409</v>
      </c>
      <c r="S2">
        <v>-1171.5268644674088</v>
      </c>
      <c r="T2">
        <v>-1171.5268644674088</v>
      </c>
      <c r="U2">
        <v>-1171.5268644674088</v>
      </c>
    </row>
    <row r="3" spans="1:21" x14ac:dyDescent="0.3">
      <c r="A3">
        <v>2019</v>
      </c>
      <c r="B3">
        <v>1228.8</v>
      </c>
      <c r="C3">
        <v>1267.2</v>
      </c>
      <c r="D3">
        <v>1718.3999999999999</v>
      </c>
      <c r="E3">
        <v>1104</v>
      </c>
      <c r="F3">
        <v>1132.8</v>
      </c>
      <c r="G3">
        <v>1545.6</v>
      </c>
      <c r="H3">
        <v>1997.126864467409</v>
      </c>
      <c r="I3">
        <v>-768.326864467409</v>
      </c>
      <c r="J3">
        <v>-729.9268644674089</v>
      </c>
      <c r="K3">
        <v>-278.72686446740909</v>
      </c>
      <c r="L3">
        <v>-893.12686446740895</v>
      </c>
      <c r="M3">
        <v>-864.326864467409</v>
      </c>
      <c r="N3">
        <v>-451.52686446740904</v>
      </c>
      <c r="O3">
        <v>0.90909090909090906</v>
      </c>
      <c r="P3">
        <v>-698.47896769764452</v>
      </c>
      <c r="Q3">
        <v>-663.56987678855353</v>
      </c>
      <c r="R3">
        <v>-253.38805860673551</v>
      </c>
      <c r="S3">
        <v>-811.9335131521899</v>
      </c>
      <c r="T3">
        <v>-785.75169497037177</v>
      </c>
      <c r="U3">
        <v>-410.47896769764458</v>
      </c>
    </row>
    <row r="4" spans="1:21" x14ac:dyDescent="0.3">
      <c r="A4">
        <v>2020</v>
      </c>
      <c r="B4">
        <v>1651.2</v>
      </c>
      <c r="C4">
        <v>1756.8</v>
      </c>
      <c r="D4">
        <v>3283.2</v>
      </c>
      <c r="E4">
        <v>1478.3999999999999</v>
      </c>
      <c r="F4">
        <v>1574.3999999999999</v>
      </c>
      <c r="G4">
        <v>2947.2</v>
      </c>
      <c r="H4">
        <v>1997.126864467409</v>
      </c>
      <c r="I4">
        <v>-345.9268644674089</v>
      </c>
      <c r="J4">
        <v>-240.326864467409</v>
      </c>
      <c r="K4">
        <v>1286.0731355325909</v>
      </c>
      <c r="L4">
        <v>-518.72686446740909</v>
      </c>
      <c r="M4">
        <v>-422.72686446740909</v>
      </c>
      <c r="N4">
        <v>950.07313553259087</v>
      </c>
      <c r="O4">
        <v>0.82644628099173545</v>
      </c>
      <c r="P4">
        <v>-285.88997063422221</v>
      </c>
      <c r="Q4">
        <v>-198.61724336149501</v>
      </c>
      <c r="R4">
        <v>1062.8703599442899</v>
      </c>
      <c r="S4">
        <v>-428.69988798959423</v>
      </c>
      <c r="T4">
        <v>-349.36104501438763</v>
      </c>
      <c r="U4">
        <v>785.18440953106676</v>
      </c>
    </row>
    <row r="5" spans="1:21" x14ac:dyDescent="0.3">
      <c r="A5">
        <v>2021</v>
      </c>
      <c r="B5">
        <v>2236.7999999999997</v>
      </c>
      <c r="C5">
        <v>2467.1999999999998</v>
      </c>
      <c r="D5">
        <v>6345.5999999999995</v>
      </c>
      <c r="E5">
        <v>2006.3999999999999</v>
      </c>
      <c r="F5">
        <v>2217.6</v>
      </c>
      <c r="G5">
        <v>5702.4</v>
      </c>
      <c r="H5">
        <v>1997.126864467409</v>
      </c>
      <c r="I5">
        <v>239.67313553259078</v>
      </c>
      <c r="J5">
        <v>470.07313553259087</v>
      </c>
      <c r="K5">
        <v>4348.4731355325903</v>
      </c>
      <c r="L5">
        <v>9.2731355325909135</v>
      </c>
      <c r="M5">
        <v>220.47313553259096</v>
      </c>
      <c r="N5">
        <v>3705.2731355325905</v>
      </c>
      <c r="O5">
        <v>0.75131480090157754</v>
      </c>
      <c r="P5">
        <v>180.06997410412524</v>
      </c>
      <c r="Q5">
        <v>353.1729042318488</v>
      </c>
      <c r="R5">
        <v>3267.0722280485265</v>
      </c>
      <c r="S5">
        <v>6.9670439764018868</v>
      </c>
      <c r="T5">
        <v>165.6447299268151</v>
      </c>
      <c r="U5">
        <v>2783.8265481086323</v>
      </c>
    </row>
    <row r="6" spans="1:21" x14ac:dyDescent="0.3">
      <c r="A6">
        <v>2022</v>
      </c>
      <c r="B6">
        <v>3052.7999999999997</v>
      </c>
      <c r="C6">
        <v>3484.7999999999997</v>
      </c>
      <c r="D6">
        <v>12326.4</v>
      </c>
      <c r="E6">
        <v>2745.6</v>
      </c>
      <c r="F6">
        <v>3129.6</v>
      </c>
      <c r="G6">
        <v>11088</v>
      </c>
      <c r="H6">
        <v>1997.126864467409</v>
      </c>
      <c r="I6">
        <v>1055.6731355325908</v>
      </c>
      <c r="J6">
        <v>1487.6731355325908</v>
      </c>
      <c r="K6">
        <v>10329.27313553259</v>
      </c>
      <c r="L6">
        <v>748.47313553259096</v>
      </c>
      <c r="M6">
        <v>1132.473135532591</v>
      </c>
      <c r="N6">
        <v>9090.8731355325908</v>
      </c>
      <c r="O6">
        <v>0.68301345536507052</v>
      </c>
      <c r="P6">
        <v>721.03895603619321</v>
      </c>
      <c r="Q6">
        <v>1016.1007687539037</v>
      </c>
      <c r="R6">
        <v>7055.0325357097108</v>
      </c>
      <c r="S6">
        <v>511.21722254804371</v>
      </c>
      <c r="T6">
        <v>773.49438940823075</v>
      </c>
      <c r="U6">
        <v>6209.1886725856075</v>
      </c>
    </row>
    <row r="7" spans="1:21" x14ac:dyDescent="0.3">
      <c r="A7">
        <v>2023</v>
      </c>
      <c r="B7">
        <v>4176</v>
      </c>
      <c r="C7">
        <v>4934.3999999999996</v>
      </c>
      <c r="D7">
        <v>23740.799999999999</v>
      </c>
      <c r="E7">
        <v>3753.6</v>
      </c>
      <c r="F7">
        <v>4435.2</v>
      </c>
      <c r="G7">
        <v>21360</v>
      </c>
      <c r="H7">
        <v>1997.126864467409</v>
      </c>
      <c r="I7">
        <v>2178.8731355325908</v>
      </c>
      <c r="J7">
        <v>2937.2731355325905</v>
      </c>
      <c r="K7">
        <v>21743.67313553259</v>
      </c>
      <c r="L7">
        <v>1756.473135532591</v>
      </c>
      <c r="M7">
        <v>2438.0731355325906</v>
      </c>
      <c r="N7">
        <v>19362.873135532591</v>
      </c>
      <c r="O7">
        <v>0.62092132305915493</v>
      </c>
      <c r="P7">
        <v>1352.9087900929458</v>
      </c>
      <c r="Q7">
        <v>1823.8155215010086</v>
      </c>
      <c r="R7">
        <v>13501.1102914807</v>
      </c>
      <c r="S7">
        <v>1090.6316232327588</v>
      </c>
      <c r="T7">
        <v>1513.8515970298786</v>
      </c>
      <c r="U7">
        <v>12022.820805541463</v>
      </c>
    </row>
    <row r="8" spans="1:21" x14ac:dyDescent="0.3">
      <c r="A8">
        <v>2024</v>
      </c>
      <c r="B8">
        <v>5702.4</v>
      </c>
      <c r="C8">
        <v>6979.2</v>
      </c>
      <c r="D8">
        <v>44736</v>
      </c>
      <c r="E8">
        <v>5126.3999999999996</v>
      </c>
      <c r="F8">
        <v>6278.4</v>
      </c>
      <c r="G8">
        <v>40262.400000000001</v>
      </c>
      <c r="H8">
        <v>1997.126864467409</v>
      </c>
      <c r="I8">
        <v>3705.2731355325905</v>
      </c>
      <c r="J8">
        <v>4982.0731355325906</v>
      </c>
      <c r="K8">
        <v>42738.873135532594</v>
      </c>
      <c r="L8">
        <v>3129.2731355325905</v>
      </c>
      <c r="M8">
        <v>4281.2731355325905</v>
      </c>
      <c r="N8">
        <v>38265.273135532596</v>
      </c>
      <c r="O8">
        <v>0.56447393005377722</v>
      </c>
      <c r="P8">
        <v>2091.5300887367634</v>
      </c>
      <c r="Q8">
        <v>2812.2504026294259</v>
      </c>
      <c r="R8">
        <v>24124.979684883885</v>
      </c>
      <c r="S8">
        <v>1766.3931050257877</v>
      </c>
      <c r="T8">
        <v>2416.667072447739</v>
      </c>
      <c r="U8">
        <v>21599.749111395307</v>
      </c>
    </row>
    <row r="9" spans="1:21" x14ac:dyDescent="0.3">
      <c r="A9">
        <v>2025</v>
      </c>
      <c r="B9">
        <v>7804.7999999999993</v>
      </c>
      <c r="C9">
        <v>9859.1999999999989</v>
      </c>
      <c r="D9">
        <v>80380.800000000003</v>
      </c>
      <c r="E9">
        <v>7017.5999999999995</v>
      </c>
      <c r="F9">
        <v>8870.4</v>
      </c>
      <c r="G9">
        <v>72336</v>
      </c>
      <c r="H9">
        <v>1997.126864467409</v>
      </c>
      <c r="I9">
        <v>5807.6731355325901</v>
      </c>
      <c r="J9">
        <v>7862.0731355325897</v>
      </c>
      <c r="K9">
        <v>78383.67313553259</v>
      </c>
      <c r="L9">
        <v>5020.4731355325903</v>
      </c>
      <c r="M9">
        <v>6873.2731355325905</v>
      </c>
      <c r="N9">
        <v>70338.873135532587</v>
      </c>
      <c r="O9">
        <v>0.51315811823070645</v>
      </c>
      <c r="P9">
        <v>2980.2546175289303</v>
      </c>
      <c r="Q9">
        <v>4034.4866556220936</v>
      </c>
      <c r="R9">
        <v>40223.218206240679</v>
      </c>
      <c r="S9">
        <v>2576.2965468577186</v>
      </c>
      <c r="T9">
        <v>3527.0759083155713</v>
      </c>
      <c r="U9">
        <v>36094.963776698292</v>
      </c>
    </row>
    <row r="10" spans="1:21" x14ac:dyDescent="0.3">
      <c r="A10">
        <v>2026</v>
      </c>
      <c r="B10">
        <v>10646.4</v>
      </c>
      <c r="C10">
        <v>13881.6</v>
      </c>
      <c r="D10">
        <v>132096</v>
      </c>
      <c r="E10">
        <v>9580.7999999999993</v>
      </c>
      <c r="F10">
        <v>12489.6</v>
      </c>
      <c r="G10">
        <v>118886.39999999999</v>
      </c>
      <c r="H10">
        <v>1997.126864467409</v>
      </c>
      <c r="I10">
        <v>8649.2731355325905</v>
      </c>
      <c r="J10">
        <v>11884.473135532591</v>
      </c>
      <c r="K10">
        <v>130098.87313553259</v>
      </c>
      <c r="L10">
        <v>7583.6731355325901</v>
      </c>
      <c r="M10">
        <v>10492.473135532591</v>
      </c>
      <c r="N10">
        <v>116889.27313553258</v>
      </c>
      <c r="O10">
        <v>0.46650738020973315</v>
      </c>
      <c r="P10">
        <v>4034.9497511757331</v>
      </c>
      <c r="Q10">
        <v>5544.194427630262</v>
      </c>
      <c r="R10">
        <v>60692.084474695737</v>
      </c>
      <c r="S10">
        <v>3537.8394868242412</v>
      </c>
      <c r="T10">
        <v>4894.8161543783135</v>
      </c>
      <c r="U10">
        <v>54529.708585077242</v>
      </c>
    </row>
    <row r="11" spans="1:21" x14ac:dyDescent="0.3">
      <c r="A11">
        <v>2027</v>
      </c>
      <c r="B11">
        <v>14486.4</v>
      </c>
      <c r="C11">
        <v>19468.8</v>
      </c>
      <c r="D11">
        <v>187363.19999999998</v>
      </c>
      <c r="E11">
        <v>13036.8</v>
      </c>
      <c r="F11">
        <v>17520</v>
      </c>
      <c r="G11">
        <v>168624</v>
      </c>
      <c r="H11">
        <v>1997.126864467409</v>
      </c>
      <c r="I11">
        <v>12489.27313553259</v>
      </c>
      <c r="J11">
        <v>17471.67313553259</v>
      </c>
      <c r="K11">
        <v>185366.07313553258</v>
      </c>
      <c r="L11">
        <v>11039.67313553259</v>
      </c>
      <c r="M11">
        <v>15522.873135532591</v>
      </c>
      <c r="N11">
        <v>166626.8731355326</v>
      </c>
      <c r="O11">
        <v>0.42409761837248466</v>
      </c>
      <c r="P11">
        <v>5296.6709919828254</v>
      </c>
      <c r="Q11">
        <v>7409.6949657618925</v>
      </c>
      <c r="R11">
        <v>78613.310143839175</v>
      </c>
      <c r="S11">
        <v>4681.8990843900719</v>
      </c>
      <c r="T11">
        <v>6583.2135270775952</v>
      </c>
      <c r="U11">
        <v>70666.060053633526</v>
      </c>
    </row>
    <row r="12" spans="1:21" x14ac:dyDescent="0.3">
      <c r="A12">
        <v>2028</v>
      </c>
      <c r="B12">
        <v>19622.399999999998</v>
      </c>
      <c r="C12">
        <v>27091.200000000001</v>
      </c>
      <c r="D12">
        <v>220540.79999999999</v>
      </c>
      <c r="E12">
        <v>17654.399999999998</v>
      </c>
      <c r="F12">
        <v>24374.399999999998</v>
      </c>
      <c r="G12">
        <v>198480</v>
      </c>
      <c r="H12">
        <v>1997.126864467409</v>
      </c>
      <c r="I12">
        <v>17625.273135532589</v>
      </c>
      <c r="J12">
        <v>25094.073135532592</v>
      </c>
      <c r="K12">
        <v>218543.67313553259</v>
      </c>
      <c r="L12">
        <v>15657.273135532589</v>
      </c>
      <c r="M12">
        <v>22377.273135532589</v>
      </c>
      <c r="N12">
        <v>196482.8731355326</v>
      </c>
      <c r="O12">
        <v>0.38554328942953148</v>
      </c>
      <c r="P12">
        <v>6795.305781767187</v>
      </c>
      <c r="Q12">
        <v>9674.8515018584731</v>
      </c>
      <c r="R12">
        <v>84258.046624685565</v>
      </c>
      <c r="S12">
        <v>6036.5565881698685</v>
      </c>
      <c r="T12">
        <v>8627.4074931363193</v>
      </c>
      <c r="U12">
        <v>75752.653225238566</v>
      </c>
    </row>
    <row r="13" spans="1:21" x14ac:dyDescent="0.3">
      <c r="A13">
        <v>2029</v>
      </c>
      <c r="B13">
        <v>26409.599999999999</v>
      </c>
      <c r="C13">
        <v>37315.199999999997</v>
      </c>
      <c r="D13">
        <v>227644.79999999999</v>
      </c>
      <c r="E13">
        <v>23760</v>
      </c>
      <c r="F13">
        <v>33580.799999999996</v>
      </c>
      <c r="G13">
        <v>204873.60000000001</v>
      </c>
      <c r="H13">
        <v>1997.126864467409</v>
      </c>
      <c r="I13">
        <v>24412.473135532589</v>
      </c>
      <c r="J13">
        <v>35318.073135532592</v>
      </c>
      <c r="K13">
        <v>225647.67313553259</v>
      </c>
      <c r="L13">
        <v>21762.873135532591</v>
      </c>
      <c r="M13">
        <v>31583.673135532586</v>
      </c>
      <c r="N13">
        <v>202876.47313553261</v>
      </c>
      <c r="O13">
        <v>0.3504938994813922</v>
      </c>
      <c r="P13">
        <v>8556.4229052575465</v>
      </c>
      <c r="Q13">
        <v>12378.769175441819</v>
      </c>
      <c r="R13">
        <v>79088.132866175409</v>
      </c>
      <c r="S13">
        <v>7627.7542691916506</v>
      </c>
      <c r="T13">
        <v>11069.884757218506</v>
      </c>
      <c r="U13">
        <v>71106.966182304735</v>
      </c>
    </row>
    <row r="14" spans="1:21" x14ac:dyDescent="0.3">
      <c r="A14">
        <v>2030</v>
      </c>
      <c r="B14">
        <v>35251.199999999997</v>
      </c>
      <c r="C14">
        <v>50697.599999999999</v>
      </c>
      <c r="D14">
        <v>227971.19999999998</v>
      </c>
      <c r="E14">
        <v>31718.399999999998</v>
      </c>
      <c r="F14">
        <v>45619.199999999997</v>
      </c>
      <c r="G14">
        <v>205171.19999999998</v>
      </c>
      <c r="H14">
        <v>1997.126864467409</v>
      </c>
      <c r="I14">
        <v>33254.073135532592</v>
      </c>
      <c r="J14">
        <v>48700.473135532593</v>
      </c>
      <c r="K14">
        <v>225974.07313553258</v>
      </c>
      <c r="L14">
        <v>29721.273135532589</v>
      </c>
      <c r="M14">
        <v>43622.073135532592</v>
      </c>
      <c r="N14">
        <v>203174.07313553258</v>
      </c>
      <c r="O14">
        <v>0.31863081771035656</v>
      </c>
      <c r="P14">
        <v>10595.772515374751</v>
      </c>
      <c r="Q14">
        <v>15517.471578056002</v>
      </c>
      <c r="R14">
        <v>72002.303704514663</v>
      </c>
      <c r="S14">
        <v>9470.1135625676015</v>
      </c>
      <c r="T14">
        <v>13899.336833395728</v>
      </c>
      <c r="U14">
        <v>64737.521060718536</v>
      </c>
    </row>
    <row r="15" spans="1:21" x14ac:dyDescent="0.3">
      <c r="A15">
        <v>2031</v>
      </c>
      <c r="B15">
        <v>46550.400000000001</v>
      </c>
      <c r="C15">
        <v>67603.199999999997</v>
      </c>
      <c r="D15">
        <v>228028.79999999999</v>
      </c>
      <c r="E15">
        <v>41894.400000000001</v>
      </c>
      <c r="F15">
        <v>60835.199999999997</v>
      </c>
      <c r="G15">
        <v>205219.19999999998</v>
      </c>
      <c r="H15">
        <v>1997.126864467409</v>
      </c>
      <c r="I15">
        <v>44553.273135532596</v>
      </c>
      <c r="J15">
        <v>65606.073135532584</v>
      </c>
      <c r="K15">
        <v>226031.67313553259</v>
      </c>
      <c r="L15">
        <v>39897.273135532596</v>
      </c>
      <c r="M15">
        <v>58838.073135532592</v>
      </c>
      <c r="N15">
        <v>203222.07313553258</v>
      </c>
      <c r="O15">
        <v>0.28966437973668779</v>
      </c>
      <c r="P15">
        <v>12905.496228043285</v>
      </c>
      <c r="Q15">
        <v>19003.742481763824</v>
      </c>
      <c r="R15">
        <v>65473.324399649806</v>
      </c>
      <c r="S15">
        <v>11556.818875989266</v>
      </c>
      <c r="T15">
        <v>17043.293959705923</v>
      </c>
      <c r="U15">
        <v>58866.195763607851</v>
      </c>
    </row>
    <row r="16" spans="1:21" x14ac:dyDescent="0.3">
      <c r="A16">
        <v>2032</v>
      </c>
      <c r="B16">
        <v>60585.599999999999</v>
      </c>
      <c r="C16">
        <v>87993.599999999991</v>
      </c>
      <c r="D16">
        <v>228057.60000000001</v>
      </c>
      <c r="E16">
        <v>54518.400000000001</v>
      </c>
      <c r="F16">
        <v>79190.399999999994</v>
      </c>
      <c r="G16">
        <v>205248</v>
      </c>
      <c r="H16">
        <v>1997.126864467409</v>
      </c>
      <c r="I16">
        <v>58588.473135532593</v>
      </c>
      <c r="J16">
        <v>85996.473135532578</v>
      </c>
      <c r="K16">
        <v>226060.47313553261</v>
      </c>
      <c r="L16">
        <v>52521.273135532596</v>
      </c>
      <c r="M16">
        <v>77193.273135532581</v>
      </c>
      <c r="N16">
        <v>203250.8731355326</v>
      </c>
      <c r="O16">
        <v>0.26333125430607973</v>
      </c>
      <c r="P16">
        <v>15428.176118657853</v>
      </c>
      <c r="Q16">
        <v>22645.559136678883</v>
      </c>
      <c r="R16">
        <v>59528.787939805639</v>
      </c>
      <c r="S16">
        <v>13830.492732532008</v>
      </c>
      <c r="T16">
        <v>20327.401438771602</v>
      </c>
      <c r="U16">
        <v>53522.307361585685</v>
      </c>
    </row>
    <row r="17" spans="1:21" x14ac:dyDescent="0.3">
      <c r="A17">
        <v>2033</v>
      </c>
      <c r="B17">
        <v>77452.800000000003</v>
      </c>
      <c r="C17">
        <v>111168</v>
      </c>
      <c r="D17">
        <v>228076.79999999999</v>
      </c>
      <c r="E17">
        <v>69705.599999999991</v>
      </c>
      <c r="F17">
        <v>100051.2</v>
      </c>
      <c r="G17">
        <v>205267.19999999998</v>
      </c>
      <c r="H17">
        <v>1997.126864467409</v>
      </c>
      <c r="I17">
        <v>75455.67313553259</v>
      </c>
      <c r="J17">
        <v>109170.87313553259</v>
      </c>
      <c r="K17">
        <v>226079.67313553259</v>
      </c>
      <c r="L17">
        <v>67708.473135532578</v>
      </c>
      <c r="M17">
        <v>98054.073135532584</v>
      </c>
      <c r="N17">
        <v>203270.07313553258</v>
      </c>
      <c r="O17">
        <v>0.23939204936916339</v>
      </c>
      <c r="P17">
        <v>18063.488228444872</v>
      </c>
      <c r="Q17">
        <v>26134.639051336089</v>
      </c>
      <c r="R17">
        <v>54121.676272625737</v>
      </c>
      <c r="S17">
        <v>16208.870143572089</v>
      </c>
      <c r="T17">
        <v>23473.365516908972</v>
      </c>
      <c r="U17">
        <v>48661.239383334869</v>
      </c>
    </row>
    <row r="18" spans="1:21" x14ac:dyDescent="0.3">
      <c r="A18">
        <v>2034</v>
      </c>
      <c r="B18">
        <v>96835.199999999997</v>
      </c>
      <c r="C18">
        <v>135609.60000000001</v>
      </c>
      <c r="D18">
        <v>228086.39999999999</v>
      </c>
      <c r="E18">
        <v>87148.800000000003</v>
      </c>
      <c r="F18">
        <v>122044.79999999999</v>
      </c>
      <c r="G18">
        <v>205276.79999999999</v>
      </c>
      <c r="H18">
        <v>1997.126864467409</v>
      </c>
      <c r="I18">
        <v>94838.073135532584</v>
      </c>
      <c r="J18">
        <v>133612.47313553261</v>
      </c>
      <c r="K18">
        <v>226089.2731355326</v>
      </c>
      <c r="L18">
        <v>85151.67313553259</v>
      </c>
      <c r="M18">
        <v>120047.67313553258</v>
      </c>
      <c r="N18">
        <v>203279.67313553259</v>
      </c>
      <c r="O18">
        <v>0.21762913579014853</v>
      </c>
      <c r="P18">
        <v>20639.527896488857</v>
      </c>
      <c r="Q18">
        <v>29077.967059270399</v>
      </c>
      <c r="R18">
        <v>49203.613123908806</v>
      </c>
      <c r="S18">
        <v>18531.485035571164</v>
      </c>
      <c r="T18">
        <v>26125.871358104185</v>
      </c>
      <c r="U18">
        <v>44239.57958818983</v>
      </c>
    </row>
    <row r="19" spans="1:21" x14ac:dyDescent="0.3">
      <c r="A19">
        <v>2035</v>
      </c>
      <c r="B19">
        <v>117955.2</v>
      </c>
      <c r="C19">
        <v>159187.19999999998</v>
      </c>
      <c r="D19">
        <v>228086.39999999999</v>
      </c>
      <c r="E19">
        <v>106156.8</v>
      </c>
      <c r="F19">
        <v>143260.79999999999</v>
      </c>
      <c r="G19">
        <v>205276.79999999999</v>
      </c>
      <c r="H19">
        <v>1997.126864467409</v>
      </c>
      <c r="I19">
        <v>115958.07313553258</v>
      </c>
      <c r="J19">
        <v>157190.07313553258</v>
      </c>
      <c r="K19">
        <v>226089.2731355326</v>
      </c>
      <c r="L19">
        <v>104159.67313553259</v>
      </c>
      <c r="M19">
        <v>141263.67313553259</v>
      </c>
      <c r="N19">
        <v>203279.67313553259</v>
      </c>
      <c r="O19">
        <v>0.19784466890013502</v>
      </c>
      <c r="P19">
        <v>22941.686585797084</v>
      </c>
      <c r="Q19">
        <v>31099.217973887455</v>
      </c>
      <c r="R19">
        <v>44730.557385371641</v>
      </c>
      <c r="S19">
        <v>20607.436044245733</v>
      </c>
      <c r="T19">
        <v>27948.264639116343</v>
      </c>
      <c r="U19">
        <v>40217.799625627114</v>
      </c>
    </row>
    <row r="20" spans="1:21" x14ac:dyDescent="0.3">
      <c r="A20">
        <v>2036</v>
      </c>
      <c r="B20">
        <v>139536</v>
      </c>
      <c r="C20">
        <v>179808</v>
      </c>
      <c r="D20">
        <v>228096</v>
      </c>
      <c r="E20">
        <v>125577.59999999999</v>
      </c>
      <c r="F20">
        <v>161827.19999999998</v>
      </c>
      <c r="G20">
        <v>205286.39999999999</v>
      </c>
      <c r="H20">
        <v>1997.126864467409</v>
      </c>
      <c r="I20">
        <v>137538.8731355326</v>
      </c>
      <c r="J20">
        <v>177810.8731355326</v>
      </c>
      <c r="K20">
        <v>226098.8731355326</v>
      </c>
      <c r="L20">
        <v>123580.47313553258</v>
      </c>
      <c r="M20">
        <v>159830.07313553258</v>
      </c>
      <c r="N20">
        <v>203289.2731355326</v>
      </c>
      <c r="O20">
        <v>0.17985878990921364</v>
      </c>
      <c r="P20">
        <v>24737.575287633746</v>
      </c>
      <c r="Q20">
        <v>31980.848474857597</v>
      </c>
      <c r="R20">
        <v>40665.869721993709</v>
      </c>
      <c r="S20">
        <v>22227.034354564974</v>
      </c>
      <c r="T20">
        <v>28746.843545258005</v>
      </c>
      <c r="U20">
        <v>36563.362667680507</v>
      </c>
    </row>
    <row r="21" spans="1:21" x14ac:dyDescent="0.3">
      <c r="A21">
        <v>2037</v>
      </c>
      <c r="B21">
        <v>160070.39999999999</v>
      </c>
      <c r="C21">
        <v>196137.60000000001</v>
      </c>
      <c r="D21">
        <v>228096</v>
      </c>
      <c r="E21">
        <v>144057.60000000001</v>
      </c>
      <c r="F21">
        <v>176515.19999999998</v>
      </c>
      <c r="G21">
        <v>205286.39999999999</v>
      </c>
      <c r="H21">
        <v>1997.126864467409</v>
      </c>
      <c r="I21">
        <v>158073.2731355326</v>
      </c>
      <c r="J21">
        <v>194140.47313553261</v>
      </c>
      <c r="K21">
        <v>226098.8731355326</v>
      </c>
      <c r="L21">
        <v>142060.47313553261</v>
      </c>
      <c r="M21">
        <v>174518.07313553258</v>
      </c>
      <c r="N21">
        <v>203289.2731355326</v>
      </c>
      <c r="O21">
        <v>0.16350799082655781</v>
      </c>
      <c r="P21">
        <v>25846.243293768632</v>
      </c>
      <c r="Q21">
        <v>31743.518700508259</v>
      </c>
      <c r="R21">
        <v>36968.972474539725</v>
      </c>
      <c r="S21">
        <v>23228.022538261128</v>
      </c>
      <c r="T21">
        <v>28535.099501313209</v>
      </c>
      <c r="U21">
        <v>33239.420606982269</v>
      </c>
    </row>
    <row r="22" spans="1:21" x14ac:dyDescent="0.3">
      <c r="A22">
        <v>2038</v>
      </c>
      <c r="B22">
        <v>178166.39999999999</v>
      </c>
      <c r="C22">
        <v>207916.79999999999</v>
      </c>
      <c r="D22">
        <v>228096</v>
      </c>
      <c r="E22">
        <v>160348.79999999999</v>
      </c>
      <c r="F22">
        <v>187123.19999999998</v>
      </c>
      <c r="G22">
        <v>205286.39999999999</v>
      </c>
      <c r="H22">
        <v>1997.126864467409</v>
      </c>
      <c r="I22">
        <v>176169.2731355326</v>
      </c>
      <c r="J22">
        <v>205919.67313553259</v>
      </c>
      <c r="K22">
        <v>226098.8731355326</v>
      </c>
      <c r="L22">
        <v>158351.67313553259</v>
      </c>
      <c r="M22">
        <v>185126.07313553258</v>
      </c>
      <c r="N22">
        <v>203289.2731355326</v>
      </c>
      <c r="O22">
        <v>0.14864362802414349</v>
      </c>
      <c r="P22">
        <v>26186.439905241841</v>
      </c>
      <c r="Q22">
        <v>30608.64729641132</v>
      </c>
      <c r="R22">
        <v>33608.15679503612</v>
      </c>
      <c r="S22">
        <v>23537.967198558861</v>
      </c>
      <c r="T22">
        <v>27517.811152728489</v>
      </c>
      <c r="U22">
        <v>30217.655097256615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L29" sqref="L29"/>
    </sheetView>
  </sheetViews>
  <sheetFormatPr defaultRowHeight="15" x14ac:dyDescent="0.25"/>
  <sheetData>
    <row r="1" spans="1:21" x14ac:dyDescent="0.3">
      <c r="A1" t="s">
        <v>25</v>
      </c>
      <c r="B1" t="s">
        <v>30</v>
      </c>
      <c r="C1" t="s">
        <v>27</v>
      </c>
      <c r="D1" t="s">
        <v>31</v>
      </c>
      <c r="E1" t="s">
        <v>46</v>
      </c>
      <c r="F1" t="s">
        <v>44</v>
      </c>
      <c r="G1" t="s">
        <v>47</v>
      </c>
      <c r="H1" t="s">
        <v>32</v>
      </c>
      <c r="I1" t="s">
        <v>33</v>
      </c>
      <c r="J1" t="s">
        <v>34</v>
      </c>
      <c r="K1" t="s">
        <v>35</v>
      </c>
      <c r="L1" t="s">
        <v>48</v>
      </c>
      <c r="M1" t="s">
        <v>49</v>
      </c>
      <c r="N1" t="s">
        <v>50</v>
      </c>
      <c r="O1" t="s">
        <v>36</v>
      </c>
      <c r="P1" t="s">
        <v>37</v>
      </c>
      <c r="Q1" t="s">
        <v>38</v>
      </c>
      <c r="R1" t="s">
        <v>39</v>
      </c>
      <c r="S1" t="s">
        <v>51</v>
      </c>
      <c r="T1" t="s">
        <v>52</v>
      </c>
      <c r="U1" t="s">
        <v>53</v>
      </c>
    </row>
    <row r="2" spans="1:21" x14ac:dyDescent="0.3">
      <c r="A2">
        <v>2018</v>
      </c>
      <c r="B2">
        <v>921.59999999999991</v>
      </c>
      <c r="C2">
        <v>921.59999999999991</v>
      </c>
      <c r="D2">
        <v>921.59999999999991</v>
      </c>
      <c r="E2">
        <v>825.6</v>
      </c>
      <c r="F2">
        <v>825.6</v>
      </c>
      <c r="G2">
        <v>825.6</v>
      </c>
      <c r="H2">
        <v>2428.374312411579</v>
      </c>
      <c r="I2">
        <v>-1506.7743124115791</v>
      </c>
      <c r="J2">
        <v>-1506.7743124115791</v>
      </c>
      <c r="K2">
        <v>-1506.7743124115791</v>
      </c>
      <c r="L2">
        <v>-1602.7743124115791</v>
      </c>
      <c r="M2">
        <v>-1602.7743124115791</v>
      </c>
      <c r="N2">
        <v>-1602.7743124115791</v>
      </c>
      <c r="O2">
        <v>1</v>
      </c>
      <c r="P2">
        <v>-1506.7743124115791</v>
      </c>
      <c r="Q2">
        <v>-1506.7743124115791</v>
      </c>
      <c r="R2">
        <v>-1506.7743124115791</v>
      </c>
      <c r="S2">
        <v>-1602.7743124115791</v>
      </c>
      <c r="T2">
        <v>-1602.7743124115791</v>
      </c>
      <c r="U2">
        <v>-1602.7743124115791</v>
      </c>
    </row>
    <row r="3" spans="1:21" x14ac:dyDescent="0.3">
      <c r="A3">
        <v>2019</v>
      </c>
      <c r="B3">
        <v>1228.8</v>
      </c>
      <c r="C3">
        <v>1267.2</v>
      </c>
      <c r="D3">
        <v>1718.3999999999999</v>
      </c>
      <c r="E3">
        <v>1104</v>
      </c>
      <c r="F3">
        <v>1132.8</v>
      </c>
      <c r="G3">
        <v>1545.6</v>
      </c>
      <c r="H3">
        <v>2428.374312411579</v>
      </c>
      <c r="I3">
        <v>-1199.5743124115791</v>
      </c>
      <c r="J3">
        <v>-1161.174312411579</v>
      </c>
      <c r="K3">
        <v>-709.97431241157915</v>
      </c>
      <c r="L3">
        <v>-1324.374312411579</v>
      </c>
      <c r="M3">
        <v>-1295.5743124115791</v>
      </c>
      <c r="N3">
        <v>-882.7743124115791</v>
      </c>
      <c r="O3">
        <v>0.90909090909090906</v>
      </c>
      <c r="P3">
        <v>-1090.5221021923446</v>
      </c>
      <c r="Q3">
        <v>-1055.6130112832536</v>
      </c>
      <c r="R3">
        <v>-645.43119310143561</v>
      </c>
      <c r="S3">
        <v>-1203.9766476468899</v>
      </c>
      <c r="T3">
        <v>-1177.7948294650719</v>
      </c>
      <c r="U3">
        <v>-802.52210219234462</v>
      </c>
    </row>
    <row r="4" spans="1:21" x14ac:dyDescent="0.3">
      <c r="A4">
        <v>2020</v>
      </c>
      <c r="B4">
        <v>1651.2</v>
      </c>
      <c r="C4">
        <v>1756.8</v>
      </c>
      <c r="D4">
        <v>3283.2</v>
      </c>
      <c r="E4">
        <v>1478.3999999999999</v>
      </c>
      <c r="F4">
        <v>1574.3999999999999</v>
      </c>
      <c r="G4">
        <v>2947.2</v>
      </c>
      <c r="H4">
        <v>2428.374312411579</v>
      </c>
      <c r="I4">
        <v>-777.17431241157897</v>
      </c>
      <c r="J4">
        <v>-671.57431241157906</v>
      </c>
      <c r="K4">
        <v>854.82568758842081</v>
      </c>
      <c r="L4">
        <v>-949.97431241157915</v>
      </c>
      <c r="M4">
        <v>-853.97431241157915</v>
      </c>
      <c r="N4">
        <v>518.82568758842081</v>
      </c>
      <c r="O4">
        <v>0.82644628099173545</v>
      </c>
      <c r="P4">
        <v>-642.29282017485855</v>
      </c>
      <c r="Q4">
        <v>-555.02009290213141</v>
      </c>
      <c r="R4">
        <v>706.46751040365348</v>
      </c>
      <c r="S4">
        <v>-785.10273753023057</v>
      </c>
      <c r="T4">
        <v>-705.76389455502397</v>
      </c>
      <c r="U4">
        <v>428.78155999043037</v>
      </c>
    </row>
    <row r="5" spans="1:21" x14ac:dyDescent="0.3">
      <c r="A5">
        <v>2021</v>
      </c>
      <c r="B5">
        <v>2236.7999999999997</v>
      </c>
      <c r="C5">
        <v>2467.1999999999998</v>
      </c>
      <c r="D5">
        <v>6345.5999999999995</v>
      </c>
      <c r="E5">
        <v>2006.3999999999999</v>
      </c>
      <c r="F5">
        <v>2217.6</v>
      </c>
      <c r="G5">
        <v>5702.4</v>
      </c>
      <c r="H5">
        <v>2428.374312411579</v>
      </c>
      <c r="I5">
        <v>-191.57431241157929</v>
      </c>
      <c r="J5">
        <v>38.825687588420806</v>
      </c>
      <c r="K5">
        <v>3917.2256875884204</v>
      </c>
      <c r="L5">
        <v>-421.97431241157915</v>
      </c>
      <c r="M5">
        <v>-210.7743124115791</v>
      </c>
      <c r="N5">
        <v>3274.0256875884206</v>
      </c>
      <c r="O5">
        <v>0.75131480090157754</v>
      </c>
      <c r="P5">
        <v>-143.93261638736232</v>
      </c>
      <c r="Q5">
        <v>29.170313740361227</v>
      </c>
      <c r="R5">
        <v>2943.0696375570392</v>
      </c>
      <c r="S5">
        <v>-317.03554651508568</v>
      </c>
      <c r="T5">
        <v>-158.35786056467245</v>
      </c>
      <c r="U5">
        <v>2459.823957617145</v>
      </c>
    </row>
    <row r="6" spans="1:21" x14ac:dyDescent="0.3">
      <c r="A6">
        <v>2022</v>
      </c>
      <c r="B6">
        <v>3052.7999999999997</v>
      </c>
      <c r="C6">
        <v>3484.7999999999997</v>
      </c>
      <c r="D6">
        <v>12326.4</v>
      </c>
      <c r="E6">
        <v>2745.6</v>
      </c>
      <c r="F6">
        <v>3129.6</v>
      </c>
      <c r="G6">
        <v>11088</v>
      </c>
      <c r="H6">
        <v>2428.374312411579</v>
      </c>
      <c r="I6">
        <v>624.42568758842071</v>
      </c>
      <c r="J6">
        <v>1056.4256875884207</v>
      </c>
      <c r="K6">
        <v>9898.0256875884206</v>
      </c>
      <c r="L6">
        <v>317.2256875884209</v>
      </c>
      <c r="M6">
        <v>701.2256875884209</v>
      </c>
      <c r="N6">
        <v>8659.625687588421</v>
      </c>
      <c r="O6">
        <v>0.68301345536507052</v>
      </c>
      <c r="P6">
        <v>426.49114649847724</v>
      </c>
      <c r="Q6">
        <v>721.55295921618767</v>
      </c>
      <c r="R6">
        <v>6760.4847261719951</v>
      </c>
      <c r="S6">
        <v>216.66941301032773</v>
      </c>
      <c r="T6">
        <v>478.94657987051482</v>
      </c>
      <c r="U6">
        <v>5914.6408630478918</v>
      </c>
    </row>
    <row r="7" spans="1:21" x14ac:dyDescent="0.3">
      <c r="A7">
        <v>2023</v>
      </c>
      <c r="B7">
        <v>4176</v>
      </c>
      <c r="C7">
        <v>4934.3999999999996</v>
      </c>
      <c r="D7">
        <v>23740.799999999999</v>
      </c>
      <c r="E7">
        <v>3753.6</v>
      </c>
      <c r="F7">
        <v>4435.2</v>
      </c>
      <c r="G7">
        <v>21360</v>
      </c>
      <c r="H7">
        <v>2428.374312411579</v>
      </c>
      <c r="I7">
        <v>1747.625687588421</v>
      </c>
      <c r="J7">
        <v>2506.0256875884206</v>
      </c>
      <c r="K7">
        <v>21312.42568758842</v>
      </c>
      <c r="L7">
        <v>1325.2256875884209</v>
      </c>
      <c r="M7">
        <v>2006.8256875884208</v>
      </c>
      <c r="N7">
        <v>18931.625687588421</v>
      </c>
      <c r="O7">
        <v>0.62092132305915493</v>
      </c>
      <c r="P7">
        <v>1085.1380541495678</v>
      </c>
      <c r="Q7">
        <v>1556.0447855576306</v>
      </c>
      <c r="R7">
        <v>13233.339555537321</v>
      </c>
      <c r="S7">
        <v>822.86088728938057</v>
      </c>
      <c r="T7">
        <v>1246.0808610865006</v>
      </c>
      <c r="U7">
        <v>11755.050069598086</v>
      </c>
    </row>
    <row r="8" spans="1:21" x14ac:dyDescent="0.3">
      <c r="A8">
        <v>2024</v>
      </c>
      <c r="B8">
        <v>5702.4</v>
      </c>
      <c r="C8">
        <v>6979.2</v>
      </c>
      <c r="D8">
        <v>44736</v>
      </c>
      <c r="E8">
        <v>5126.3999999999996</v>
      </c>
      <c r="F8">
        <v>6278.4</v>
      </c>
      <c r="G8">
        <v>40262.400000000001</v>
      </c>
      <c r="H8">
        <v>2428.374312411579</v>
      </c>
      <c r="I8">
        <v>3274.0256875884206</v>
      </c>
      <c r="J8">
        <v>4550.8256875884208</v>
      </c>
      <c r="K8">
        <v>42307.625687588421</v>
      </c>
      <c r="L8">
        <v>2698.0256875884206</v>
      </c>
      <c r="M8">
        <v>3850.0256875884206</v>
      </c>
      <c r="N8">
        <v>37834.025687588422</v>
      </c>
      <c r="O8">
        <v>0.56447393005377722</v>
      </c>
      <c r="P8">
        <v>1848.1021469700561</v>
      </c>
      <c r="Q8">
        <v>2568.8224608627188</v>
      </c>
      <c r="R8">
        <v>23881.551743117176</v>
      </c>
      <c r="S8">
        <v>1522.9651632590803</v>
      </c>
      <c r="T8">
        <v>2173.2391306810318</v>
      </c>
      <c r="U8">
        <v>21356.321169628598</v>
      </c>
    </row>
    <row r="9" spans="1:21" x14ac:dyDescent="0.3">
      <c r="A9">
        <v>2025</v>
      </c>
      <c r="B9">
        <v>7804.7999999999993</v>
      </c>
      <c r="C9">
        <v>9859.1999999999989</v>
      </c>
      <c r="D9">
        <v>80380.800000000003</v>
      </c>
      <c r="E9">
        <v>7017.5999999999995</v>
      </c>
      <c r="F9">
        <v>8870.4</v>
      </c>
      <c r="G9">
        <v>72336</v>
      </c>
      <c r="H9">
        <v>2428.374312411579</v>
      </c>
      <c r="I9">
        <v>5376.4256875884203</v>
      </c>
      <c r="J9">
        <v>7430.8256875884199</v>
      </c>
      <c r="K9">
        <v>77952.425687588431</v>
      </c>
      <c r="L9">
        <v>4589.2256875884204</v>
      </c>
      <c r="M9">
        <v>6442.0256875884206</v>
      </c>
      <c r="N9">
        <v>69907.625687588414</v>
      </c>
      <c r="O9">
        <v>0.51315811823070645</v>
      </c>
      <c r="P9">
        <v>2758.9564886501057</v>
      </c>
      <c r="Q9">
        <v>3813.188526743269</v>
      </c>
      <c r="R9">
        <v>40001.920077361865</v>
      </c>
      <c r="S9">
        <v>2354.9984179788939</v>
      </c>
      <c r="T9">
        <v>3305.7777794367466</v>
      </c>
      <c r="U9">
        <v>35873.665647819464</v>
      </c>
    </row>
    <row r="10" spans="1:21" x14ac:dyDescent="0.3">
      <c r="A10">
        <v>2026</v>
      </c>
      <c r="B10">
        <v>10646.4</v>
      </c>
      <c r="C10">
        <v>13881.6</v>
      </c>
      <c r="D10">
        <v>132096</v>
      </c>
      <c r="E10">
        <v>9580.7999999999993</v>
      </c>
      <c r="F10">
        <v>12489.6</v>
      </c>
      <c r="G10">
        <v>118886.39999999999</v>
      </c>
      <c r="H10">
        <v>2428.374312411579</v>
      </c>
      <c r="I10">
        <v>8218.0256875884206</v>
      </c>
      <c r="J10">
        <v>11453.225687588421</v>
      </c>
      <c r="K10">
        <v>129667.62568758841</v>
      </c>
      <c r="L10">
        <v>7152.4256875884203</v>
      </c>
      <c r="M10">
        <v>10061.225687588421</v>
      </c>
      <c r="N10">
        <v>116458.02568758841</v>
      </c>
      <c r="O10">
        <v>0.46650738020973315</v>
      </c>
      <c r="P10">
        <v>3833.7696340131652</v>
      </c>
      <c r="Q10">
        <v>5343.0143104676936</v>
      </c>
      <c r="R10">
        <v>60490.904357533167</v>
      </c>
      <c r="S10">
        <v>3336.6593696616733</v>
      </c>
      <c r="T10">
        <v>4693.6360372157451</v>
      </c>
      <c r="U10">
        <v>54328.528467914672</v>
      </c>
    </row>
    <row r="11" spans="1:21" x14ac:dyDescent="0.3">
      <c r="A11">
        <v>2027</v>
      </c>
      <c r="B11">
        <v>14486.4</v>
      </c>
      <c r="C11">
        <v>19468.8</v>
      </c>
      <c r="D11">
        <v>187363.19999999998</v>
      </c>
      <c r="E11">
        <v>13036.8</v>
      </c>
      <c r="F11">
        <v>17520</v>
      </c>
      <c r="G11">
        <v>168624</v>
      </c>
      <c r="H11">
        <v>2428.374312411579</v>
      </c>
      <c r="I11">
        <v>12058.025687588421</v>
      </c>
      <c r="J11">
        <v>17040.42568758842</v>
      </c>
      <c r="K11">
        <v>184934.8256875884</v>
      </c>
      <c r="L11">
        <v>10608.42568758842</v>
      </c>
      <c r="M11">
        <v>15091.625687588421</v>
      </c>
      <c r="N11">
        <v>166195.62568758841</v>
      </c>
      <c r="O11">
        <v>0.42409761837248466</v>
      </c>
      <c r="P11">
        <v>5113.7799763804906</v>
      </c>
      <c r="Q11">
        <v>7226.8039501595586</v>
      </c>
      <c r="R11">
        <v>78430.419128236841</v>
      </c>
      <c r="S11">
        <v>4499.0080687877371</v>
      </c>
      <c r="T11">
        <v>6400.3225114752604</v>
      </c>
      <c r="U11">
        <v>70483.169038031177</v>
      </c>
    </row>
    <row r="12" spans="1:21" x14ac:dyDescent="0.3">
      <c r="A12">
        <v>2028</v>
      </c>
      <c r="B12">
        <v>19622.399999999998</v>
      </c>
      <c r="C12">
        <v>27091.200000000001</v>
      </c>
      <c r="D12">
        <v>220540.79999999999</v>
      </c>
      <c r="E12">
        <v>17654.399999999998</v>
      </c>
      <c r="F12">
        <v>24374.399999999998</v>
      </c>
      <c r="G12">
        <v>198480</v>
      </c>
      <c r="H12">
        <v>2428.374312411579</v>
      </c>
      <c r="I12">
        <v>17194.025687588419</v>
      </c>
      <c r="J12">
        <v>24662.825687588422</v>
      </c>
      <c r="K12">
        <v>218112.4256875884</v>
      </c>
      <c r="L12">
        <v>15226.025687588419</v>
      </c>
      <c r="M12">
        <v>21946.025687588419</v>
      </c>
      <c r="N12">
        <v>196051.62568758841</v>
      </c>
      <c r="O12">
        <v>0.38554328942953148</v>
      </c>
      <c r="P12">
        <v>6629.0412221287006</v>
      </c>
      <c r="Q12">
        <v>9508.5869422199867</v>
      </c>
      <c r="R12">
        <v>84091.782065047068</v>
      </c>
      <c r="S12">
        <v>5870.292028531383</v>
      </c>
      <c r="T12">
        <v>8461.1429334978347</v>
      </c>
      <c r="U12">
        <v>75586.388665600069</v>
      </c>
    </row>
    <row r="13" spans="1:21" x14ac:dyDescent="0.3">
      <c r="A13">
        <v>2029</v>
      </c>
      <c r="B13">
        <v>26409.599999999999</v>
      </c>
      <c r="C13">
        <v>37315.199999999997</v>
      </c>
      <c r="D13">
        <v>227644.79999999999</v>
      </c>
      <c r="E13">
        <v>23760</v>
      </c>
      <c r="F13">
        <v>33580.799999999996</v>
      </c>
      <c r="G13">
        <v>204873.60000000001</v>
      </c>
      <c r="H13">
        <v>2428.374312411579</v>
      </c>
      <c r="I13">
        <v>23981.22568758842</v>
      </c>
      <c r="J13">
        <v>34886.825687588418</v>
      </c>
      <c r="K13">
        <v>225216.4256875884</v>
      </c>
      <c r="L13">
        <v>21331.625687588421</v>
      </c>
      <c r="M13">
        <v>31152.425687588417</v>
      </c>
      <c r="N13">
        <v>202445.22568758842</v>
      </c>
      <c r="O13">
        <v>0.3504938994813922</v>
      </c>
      <c r="P13">
        <v>8405.2733055861954</v>
      </c>
      <c r="Q13">
        <v>12227.619575770466</v>
      </c>
      <c r="R13">
        <v>78936.983266504045</v>
      </c>
      <c r="S13">
        <v>7476.6046695202995</v>
      </c>
      <c r="T13">
        <v>10918.735157547155</v>
      </c>
      <c r="U13">
        <v>70955.816582633372</v>
      </c>
    </row>
    <row r="14" spans="1:21" x14ac:dyDescent="0.3">
      <c r="A14">
        <v>2030</v>
      </c>
      <c r="B14">
        <v>35251.199999999997</v>
      </c>
      <c r="C14">
        <v>50697.599999999999</v>
      </c>
      <c r="D14">
        <v>227971.19999999998</v>
      </c>
      <c r="E14">
        <v>31718.399999999998</v>
      </c>
      <c r="F14">
        <v>45619.199999999997</v>
      </c>
      <c r="G14">
        <v>205171.19999999998</v>
      </c>
      <c r="H14">
        <v>2428.374312411579</v>
      </c>
      <c r="I14">
        <v>32822.825687588418</v>
      </c>
      <c r="J14">
        <v>48269.22568758842</v>
      </c>
      <c r="K14">
        <v>225542.8256875884</v>
      </c>
      <c r="L14">
        <v>29290.025687588419</v>
      </c>
      <c r="M14">
        <v>43190.825687588418</v>
      </c>
      <c r="N14">
        <v>202742.8256875884</v>
      </c>
      <c r="O14">
        <v>0.31863081771035656</v>
      </c>
      <c r="P14">
        <v>10458.363788400795</v>
      </c>
      <c r="Q14">
        <v>15380.062851082046</v>
      </c>
      <c r="R14">
        <v>71864.894977540709</v>
      </c>
      <c r="S14">
        <v>9332.7048355936458</v>
      </c>
      <c r="T14">
        <v>13761.92810642177</v>
      </c>
      <c r="U14">
        <v>64600.112333744575</v>
      </c>
    </row>
    <row r="15" spans="1:21" x14ac:dyDescent="0.3">
      <c r="A15">
        <v>2031</v>
      </c>
      <c r="B15">
        <v>46550.400000000001</v>
      </c>
      <c r="C15">
        <v>67603.199999999997</v>
      </c>
      <c r="D15">
        <v>228028.79999999999</v>
      </c>
      <c r="E15">
        <v>41894.400000000001</v>
      </c>
      <c r="F15">
        <v>60835.199999999997</v>
      </c>
      <c r="G15">
        <v>205219.19999999998</v>
      </c>
      <c r="H15">
        <v>2428.374312411579</v>
      </c>
      <c r="I15">
        <v>44122.025687588422</v>
      </c>
      <c r="J15">
        <v>65174.825687588418</v>
      </c>
      <c r="K15">
        <v>225600.4256875884</v>
      </c>
      <c r="L15">
        <v>39466.025687588422</v>
      </c>
      <c r="M15">
        <v>58406.825687588418</v>
      </c>
      <c r="N15">
        <v>202790.8256875884</v>
      </c>
      <c r="O15">
        <v>0.28966437973668779</v>
      </c>
      <c r="P15">
        <v>12780.579203521505</v>
      </c>
      <c r="Q15">
        <v>18878.825457242045</v>
      </c>
      <c r="R15">
        <v>65348.407375128023</v>
      </c>
      <c r="S15">
        <v>11431.901851467488</v>
      </c>
      <c r="T15">
        <v>16918.376935184144</v>
      </c>
      <c r="U15">
        <v>58741.278739086069</v>
      </c>
    </row>
    <row r="16" spans="1:21" x14ac:dyDescent="0.3">
      <c r="A16">
        <v>2032</v>
      </c>
      <c r="B16">
        <v>60585.599999999999</v>
      </c>
      <c r="C16">
        <v>87993.599999999991</v>
      </c>
      <c r="D16">
        <v>228057.60000000001</v>
      </c>
      <c r="E16">
        <v>54518.400000000001</v>
      </c>
      <c r="F16">
        <v>79190.399999999994</v>
      </c>
      <c r="G16">
        <v>205248</v>
      </c>
      <c r="H16">
        <v>2428.374312411579</v>
      </c>
      <c r="I16">
        <v>58157.22568758842</v>
      </c>
      <c r="J16">
        <v>85565.22568758842</v>
      </c>
      <c r="K16">
        <v>225629.22568758842</v>
      </c>
      <c r="L16">
        <v>52090.025687588422</v>
      </c>
      <c r="M16">
        <v>76762.025687588408</v>
      </c>
      <c r="N16">
        <v>202819.62568758841</v>
      </c>
      <c r="O16">
        <v>0.26333125430607973</v>
      </c>
      <c r="P16">
        <v>15314.615187274419</v>
      </c>
      <c r="Q16">
        <v>22531.998205295451</v>
      </c>
      <c r="R16">
        <v>59415.227008422204</v>
      </c>
      <c r="S16">
        <v>13716.931801148572</v>
      </c>
      <c r="T16">
        <v>20213.840507388169</v>
      </c>
      <c r="U16">
        <v>53408.746430202249</v>
      </c>
    </row>
    <row r="17" spans="1:21" x14ac:dyDescent="0.3">
      <c r="A17">
        <v>2033</v>
      </c>
      <c r="B17">
        <v>77452.800000000003</v>
      </c>
      <c r="C17">
        <v>111168</v>
      </c>
      <c r="D17">
        <v>228076.79999999999</v>
      </c>
      <c r="E17">
        <v>69705.599999999991</v>
      </c>
      <c r="F17">
        <v>100051.2</v>
      </c>
      <c r="G17">
        <v>205267.19999999998</v>
      </c>
      <c r="H17">
        <v>2428.374312411579</v>
      </c>
      <c r="I17">
        <v>75024.425687588431</v>
      </c>
      <c r="J17">
        <v>108739.62568758841</v>
      </c>
      <c r="K17">
        <v>225648.4256875884</v>
      </c>
      <c r="L17">
        <v>67277.22568758842</v>
      </c>
      <c r="M17">
        <v>97622.825687588425</v>
      </c>
      <c r="N17">
        <v>202838.8256875884</v>
      </c>
      <c r="O17">
        <v>0.23939204936916339</v>
      </c>
      <c r="P17">
        <v>17960.2510180963</v>
      </c>
      <c r="Q17">
        <v>26031.401840987513</v>
      </c>
      <c r="R17">
        <v>54018.439062277161</v>
      </c>
      <c r="S17">
        <v>16105.632933223515</v>
      </c>
      <c r="T17">
        <v>23370.1283065604</v>
      </c>
      <c r="U17">
        <v>48558.002172986286</v>
      </c>
    </row>
    <row r="18" spans="1:21" x14ac:dyDescent="0.3">
      <c r="A18">
        <v>2034</v>
      </c>
      <c r="B18">
        <v>96835.199999999997</v>
      </c>
      <c r="C18">
        <v>135609.60000000001</v>
      </c>
      <c r="D18">
        <v>228086.39999999999</v>
      </c>
      <c r="E18">
        <v>87148.800000000003</v>
      </c>
      <c r="F18">
        <v>122044.79999999999</v>
      </c>
      <c r="G18">
        <v>205276.79999999999</v>
      </c>
      <c r="H18">
        <v>2428.374312411579</v>
      </c>
      <c r="I18">
        <v>94406.825687588425</v>
      </c>
      <c r="J18">
        <v>133181.22568758842</v>
      </c>
      <c r="K18">
        <v>225658.02568758841</v>
      </c>
      <c r="L18">
        <v>84720.425687588431</v>
      </c>
      <c r="M18">
        <v>119616.4256875884</v>
      </c>
      <c r="N18">
        <v>202848.4256875884</v>
      </c>
      <c r="O18">
        <v>0.21762913579014853</v>
      </c>
      <c r="P18">
        <v>20545.675887081063</v>
      </c>
      <c r="Q18">
        <v>28984.115049862598</v>
      </c>
      <c r="R18">
        <v>49109.761114501001</v>
      </c>
      <c r="S18">
        <v>18437.63302616337</v>
      </c>
      <c r="T18">
        <v>26032.019348696387</v>
      </c>
      <c r="U18">
        <v>44145.727578782033</v>
      </c>
    </row>
    <row r="19" spans="1:21" x14ac:dyDescent="0.3">
      <c r="A19">
        <v>2035</v>
      </c>
      <c r="B19">
        <v>117955.2</v>
      </c>
      <c r="C19">
        <v>159187.19999999998</v>
      </c>
      <c r="D19">
        <v>228086.39999999999</v>
      </c>
      <c r="E19">
        <v>106156.8</v>
      </c>
      <c r="F19">
        <v>143260.79999999999</v>
      </c>
      <c r="G19">
        <v>205276.79999999999</v>
      </c>
      <c r="H19">
        <v>2428.374312411579</v>
      </c>
      <c r="I19">
        <v>115526.82568758843</v>
      </c>
      <c r="J19">
        <v>156758.8256875884</v>
      </c>
      <c r="K19">
        <v>225658.02568758841</v>
      </c>
      <c r="L19">
        <v>103728.42568758843</v>
      </c>
      <c r="M19">
        <v>140832.4256875884</v>
      </c>
      <c r="N19">
        <v>202848.4256875884</v>
      </c>
      <c r="O19">
        <v>0.19784466890013502</v>
      </c>
      <c r="P19">
        <v>22856.366577244546</v>
      </c>
      <c r="Q19">
        <v>31013.897965334909</v>
      </c>
      <c r="R19">
        <v>44645.237376819096</v>
      </c>
      <c r="S19">
        <v>20522.116035693194</v>
      </c>
      <c r="T19">
        <v>27862.944630563798</v>
      </c>
      <c r="U19">
        <v>40132.479617074569</v>
      </c>
    </row>
    <row r="20" spans="1:21" x14ac:dyDescent="0.3">
      <c r="A20">
        <v>2036</v>
      </c>
      <c r="B20">
        <v>139536</v>
      </c>
      <c r="C20">
        <v>179808</v>
      </c>
      <c r="D20">
        <v>228096</v>
      </c>
      <c r="E20">
        <v>125577.59999999999</v>
      </c>
      <c r="F20">
        <v>161827.19999999998</v>
      </c>
      <c r="G20">
        <v>205286.39999999999</v>
      </c>
      <c r="H20">
        <v>2428.374312411579</v>
      </c>
      <c r="I20">
        <v>137107.62568758841</v>
      </c>
      <c r="J20">
        <v>177379.62568758841</v>
      </c>
      <c r="K20">
        <v>225667.62568758841</v>
      </c>
      <c r="L20">
        <v>123149.22568758842</v>
      </c>
      <c r="M20">
        <v>159398.8256875884</v>
      </c>
      <c r="N20">
        <v>202858.02568758841</v>
      </c>
      <c r="O20">
        <v>0.17985878990921364</v>
      </c>
      <c r="P20">
        <v>24660.011643495069</v>
      </c>
      <c r="Q20">
        <v>31903.28483071892</v>
      </c>
      <c r="R20">
        <v>40588.306077855028</v>
      </c>
      <c r="S20">
        <v>22149.4707104263</v>
      </c>
      <c r="T20">
        <v>28669.279901119327</v>
      </c>
      <c r="U20">
        <v>36485.799023541826</v>
      </c>
    </row>
    <row r="21" spans="1:21" x14ac:dyDescent="0.3">
      <c r="A21">
        <v>2037</v>
      </c>
      <c r="B21">
        <v>160070.39999999999</v>
      </c>
      <c r="C21">
        <v>196137.60000000001</v>
      </c>
      <c r="D21">
        <v>228096</v>
      </c>
      <c r="E21">
        <v>144057.60000000001</v>
      </c>
      <c r="F21">
        <v>176515.19999999998</v>
      </c>
      <c r="G21">
        <v>205286.39999999999</v>
      </c>
      <c r="H21">
        <v>2428.374312411579</v>
      </c>
      <c r="I21">
        <v>157642.02568758841</v>
      </c>
      <c r="J21">
        <v>193709.22568758842</v>
      </c>
      <c r="K21">
        <v>225667.62568758841</v>
      </c>
      <c r="L21">
        <v>141629.22568758842</v>
      </c>
      <c r="M21">
        <v>174086.8256875884</v>
      </c>
      <c r="N21">
        <v>202858.02568758841</v>
      </c>
      <c r="O21">
        <v>0.16350799082655781</v>
      </c>
      <c r="P21">
        <v>25775.730890006198</v>
      </c>
      <c r="Q21">
        <v>31673.006296745825</v>
      </c>
      <c r="R21">
        <v>36898.460070777292</v>
      </c>
      <c r="S21">
        <v>23157.510134498694</v>
      </c>
      <c r="T21">
        <v>28464.587097550771</v>
      </c>
      <c r="U21">
        <v>33168.908203219835</v>
      </c>
    </row>
    <row r="22" spans="1:21" x14ac:dyDescent="0.3">
      <c r="A22">
        <v>2038</v>
      </c>
      <c r="B22">
        <v>178166.39999999999</v>
      </c>
      <c r="C22">
        <v>207916.79999999999</v>
      </c>
      <c r="D22">
        <v>228096</v>
      </c>
      <c r="E22">
        <v>160348.79999999999</v>
      </c>
      <c r="F22">
        <v>187123.19999999998</v>
      </c>
      <c r="G22">
        <v>205286.39999999999</v>
      </c>
      <c r="H22">
        <v>2428.374312411579</v>
      </c>
      <c r="I22">
        <v>175738.02568758841</v>
      </c>
      <c r="J22">
        <v>205488.4256875884</v>
      </c>
      <c r="K22">
        <v>225667.62568758841</v>
      </c>
      <c r="L22">
        <v>157920.4256875884</v>
      </c>
      <c r="M22">
        <v>184694.8256875884</v>
      </c>
      <c r="N22">
        <v>202858.02568758841</v>
      </c>
      <c r="O22">
        <v>0.14864362802414349</v>
      </c>
      <c r="P22">
        <v>26122.337720003266</v>
      </c>
      <c r="Q22">
        <v>30544.545111172742</v>
      </c>
      <c r="R22">
        <v>33544.054609797538</v>
      </c>
      <c r="S22">
        <v>23473.865013320286</v>
      </c>
      <c r="T22">
        <v>27453.708967489911</v>
      </c>
      <c r="U22">
        <v>30153.552912018036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L27" sqref="L27"/>
    </sheetView>
  </sheetViews>
  <sheetFormatPr defaultRowHeight="15" x14ac:dyDescent="0.25"/>
  <sheetData>
    <row r="1" spans="1:21" x14ac:dyDescent="0.3">
      <c r="A1" t="s">
        <v>25</v>
      </c>
      <c r="B1" t="s">
        <v>30</v>
      </c>
      <c r="C1" t="s">
        <v>27</v>
      </c>
      <c r="D1" t="s">
        <v>31</v>
      </c>
      <c r="E1" t="s">
        <v>46</v>
      </c>
      <c r="F1" t="s">
        <v>44</v>
      </c>
      <c r="G1" t="s">
        <v>47</v>
      </c>
      <c r="H1" t="s">
        <v>32</v>
      </c>
      <c r="I1" t="s">
        <v>33</v>
      </c>
      <c r="J1" t="s">
        <v>34</v>
      </c>
      <c r="K1" t="s">
        <v>35</v>
      </c>
      <c r="L1" t="s">
        <v>48</v>
      </c>
      <c r="M1" t="s">
        <v>49</v>
      </c>
      <c r="N1" t="s">
        <v>50</v>
      </c>
      <c r="O1" t="s">
        <v>36</v>
      </c>
      <c r="P1" t="s">
        <v>37</v>
      </c>
      <c r="Q1" t="s">
        <v>38</v>
      </c>
      <c r="R1" t="s">
        <v>39</v>
      </c>
      <c r="S1" t="s">
        <v>51</v>
      </c>
      <c r="T1" t="s">
        <v>52</v>
      </c>
      <c r="U1" t="s">
        <v>53</v>
      </c>
    </row>
    <row r="2" spans="1:21" x14ac:dyDescent="0.3">
      <c r="A2">
        <v>2018</v>
      </c>
      <c r="B2">
        <v>1152</v>
      </c>
      <c r="C2">
        <v>1152</v>
      </c>
      <c r="D2">
        <v>1152</v>
      </c>
      <c r="E2">
        <v>1032</v>
      </c>
      <c r="F2">
        <v>1032</v>
      </c>
      <c r="G2">
        <v>1032</v>
      </c>
      <c r="H2">
        <v>12484.775084636492</v>
      </c>
      <c r="I2">
        <v>-11332.775084636492</v>
      </c>
      <c r="J2">
        <v>-11332.775084636492</v>
      </c>
      <c r="K2">
        <v>-11332.775084636492</v>
      </c>
      <c r="L2">
        <v>-11452.775084636492</v>
      </c>
      <c r="M2">
        <v>-11452.775084636492</v>
      </c>
      <c r="N2">
        <v>-11452.775084636492</v>
      </c>
      <c r="O2">
        <v>1</v>
      </c>
      <c r="P2">
        <v>-11332.775084636492</v>
      </c>
      <c r="Q2">
        <v>-11332.775084636492</v>
      </c>
      <c r="R2">
        <v>-11332.775084636492</v>
      </c>
      <c r="S2">
        <v>-11452.775084636492</v>
      </c>
      <c r="T2">
        <v>-11452.775084636492</v>
      </c>
      <c r="U2">
        <v>-11452.775084636492</v>
      </c>
    </row>
    <row r="3" spans="1:21" x14ac:dyDescent="0.3">
      <c r="A3">
        <v>2019</v>
      </c>
      <c r="B3">
        <v>1536</v>
      </c>
      <c r="C3">
        <v>1584</v>
      </c>
      <c r="D3">
        <v>2148</v>
      </c>
      <c r="E3">
        <v>1380</v>
      </c>
      <c r="F3">
        <v>1416</v>
      </c>
      <c r="G3">
        <v>1932</v>
      </c>
      <c r="H3">
        <v>12484.775084636492</v>
      </c>
      <c r="I3">
        <v>-10948.775084636492</v>
      </c>
      <c r="J3">
        <v>-10900.775084636492</v>
      </c>
      <c r="K3">
        <v>-10336.775084636492</v>
      </c>
      <c r="L3">
        <v>-11104.775084636492</v>
      </c>
      <c r="M3">
        <v>-11068.775084636492</v>
      </c>
      <c r="N3">
        <v>-10552.775084636492</v>
      </c>
      <c r="O3">
        <v>0.90909090909090906</v>
      </c>
      <c r="P3">
        <v>-9953.4318951240839</v>
      </c>
      <c r="Q3">
        <v>-9909.7955314877199</v>
      </c>
      <c r="R3">
        <v>-9397.0682587604479</v>
      </c>
      <c r="S3">
        <v>-10095.250076942266</v>
      </c>
      <c r="T3">
        <v>-10062.522804214992</v>
      </c>
      <c r="U3">
        <v>-9593.4318951240839</v>
      </c>
    </row>
    <row r="4" spans="1:21" x14ac:dyDescent="0.3">
      <c r="A4">
        <v>2020</v>
      </c>
      <c r="B4">
        <v>2064</v>
      </c>
      <c r="C4">
        <v>2196</v>
      </c>
      <c r="D4">
        <v>4104</v>
      </c>
      <c r="E4">
        <v>1848</v>
      </c>
      <c r="F4">
        <v>1968</v>
      </c>
      <c r="G4">
        <v>3684</v>
      </c>
      <c r="H4">
        <v>12484.775084636492</v>
      </c>
      <c r="I4">
        <v>-10420.775084636492</v>
      </c>
      <c r="J4">
        <v>-10288.775084636492</v>
      </c>
      <c r="K4">
        <v>-8380.7750846364925</v>
      </c>
      <c r="L4">
        <v>-10636.775084636492</v>
      </c>
      <c r="M4">
        <v>-10516.775084636492</v>
      </c>
      <c r="N4">
        <v>-8800.7750846364925</v>
      </c>
      <c r="O4">
        <v>0.82644628099173545</v>
      </c>
      <c r="P4">
        <v>-8612.2108137491668</v>
      </c>
      <c r="Q4">
        <v>-8503.1199046582569</v>
      </c>
      <c r="R4">
        <v>-6926.2604005260264</v>
      </c>
      <c r="S4">
        <v>-8790.7232104433806</v>
      </c>
      <c r="T4">
        <v>-8691.5496567243736</v>
      </c>
      <c r="U4">
        <v>-7273.3678385425546</v>
      </c>
    </row>
    <row r="5" spans="1:21" x14ac:dyDescent="0.3">
      <c r="A5">
        <v>2021</v>
      </c>
      <c r="B5">
        <v>2796</v>
      </c>
      <c r="C5">
        <v>3084</v>
      </c>
      <c r="D5">
        <v>7932</v>
      </c>
      <c r="E5">
        <v>2508</v>
      </c>
      <c r="F5">
        <v>2772</v>
      </c>
      <c r="G5">
        <v>7128</v>
      </c>
      <c r="H5">
        <v>12484.775084636492</v>
      </c>
      <c r="I5">
        <v>-9688.7750846364925</v>
      </c>
      <c r="J5">
        <v>-9400.7750846364925</v>
      </c>
      <c r="K5">
        <v>-4552.7750846364925</v>
      </c>
      <c r="L5">
        <v>-9976.7750846364925</v>
      </c>
      <c r="M5">
        <v>-9712.7750846364925</v>
      </c>
      <c r="N5">
        <v>-5356.7750846364925</v>
      </c>
      <c r="O5">
        <v>0.75131480090157754</v>
      </c>
      <c r="P5">
        <v>-7279.3201236938312</v>
      </c>
      <c r="Q5">
        <v>-7062.9414610341773</v>
      </c>
      <c r="R5">
        <v>-3420.5673062633291</v>
      </c>
      <c r="S5">
        <v>-7495.698786353486</v>
      </c>
      <c r="T5">
        <v>-7297.3516789154692</v>
      </c>
      <c r="U5">
        <v>-4024.6244061881976</v>
      </c>
    </row>
    <row r="6" spans="1:21" x14ac:dyDescent="0.3">
      <c r="A6">
        <v>2022</v>
      </c>
      <c r="B6">
        <v>3816</v>
      </c>
      <c r="C6">
        <v>4356</v>
      </c>
      <c r="D6">
        <v>15408</v>
      </c>
      <c r="E6">
        <v>3432</v>
      </c>
      <c r="F6">
        <v>3912</v>
      </c>
      <c r="G6">
        <v>13860</v>
      </c>
      <c r="H6">
        <v>12484.775084636492</v>
      </c>
      <c r="I6">
        <v>-8668.7750846364925</v>
      </c>
      <c r="J6">
        <v>-8128.7750846364925</v>
      </c>
      <c r="K6">
        <v>2923.2249153635075</v>
      </c>
      <c r="L6">
        <v>-9052.7750846364925</v>
      </c>
      <c r="M6">
        <v>-8572.7750846364925</v>
      </c>
      <c r="N6">
        <v>1375.2249153635075</v>
      </c>
      <c r="O6">
        <v>0.68301345536507052</v>
      </c>
      <c r="P6">
        <v>-5920.8900243402022</v>
      </c>
      <c r="Q6">
        <v>-5552.062758443064</v>
      </c>
      <c r="R6">
        <v>1996.6019502516951</v>
      </c>
      <c r="S6">
        <v>-6183.1671912003894</v>
      </c>
      <c r="T6">
        <v>-5855.3207326251559</v>
      </c>
      <c r="U6">
        <v>939.29712134656597</v>
      </c>
    </row>
    <row r="7" spans="1:21" x14ac:dyDescent="0.3">
      <c r="A7">
        <v>2023</v>
      </c>
      <c r="B7">
        <v>5220</v>
      </c>
      <c r="C7">
        <v>6168</v>
      </c>
      <c r="D7">
        <v>29676</v>
      </c>
      <c r="E7">
        <v>4692</v>
      </c>
      <c r="F7">
        <v>5544</v>
      </c>
      <c r="G7">
        <v>26700</v>
      </c>
      <c r="H7">
        <v>12484.775084636492</v>
      </c>
      <c r="I7">
        <v>-7264.7750846364925</v>
      </c>
      <c r="J7">
        <v>-6316.7750846364925</v>
      </c>
      <c r="K7">
        <v>17191.224915363506</v>
      </c>
      <c r="L7">
        <v>-7792.7750846364925</v>
      </c>
      <c r="M7">
        <v>-6940.7750846364925</v>
      </c>
      <c r="N7">
        <v>14215.224915363508</v>
      </c>
      <c r="O7">
        <v>0.62092132305915493</v>
      </c>
      <c r="P7">
        <v>-4510.8537572796749</v>
      </c>
      <c r="Q7">
        <v>-3922.2203430195964</v>
      </c>
      <c r="R7">
        <v>10674.398119455016</v>
      </c>
      <c r="S7">
        <v>-4838.7002158549085</v>
      </c>
      <c r="T7">
        <v>-4309.6752486085088</v>
      </c>
      <c r="U7">
        <v>8826.5362620309734</v>
      </c>
    </row>
    <row r="8" spans="1:21" x14ac:dyDescent="0.3">
      <c r="A8">
        <v>2024</v>
      </c>
      <c r="B8">
        <v>7128</v>
      </c>
      <c r="C8">
        <v>8724</v>
      </c>
      <c r="D8">
        <v>55920</v>
      </c>
      <c r="E8">
        <v>6408</v>
      </c>
      <c r="F8">
        <v>7848</v>
      </c>
      <c r="G8">
        <v>50328</v>
      </c>
      <c r="H8">
        <v>12484.775084636492</v>
      </c>
      <c r="I8">
        <v>-5356.7750846364925</v>
      </c>
      <c r="J8">
        <v>-3760.7750846364925</v>
      </c>
      <c r="K8">
        <v>43435.224915363506</v>
      </c>
      <c r="L8">
        <v>-6076.7750846364925</v>
      </c>
      <c r="M8">
        <v>-4636.7750846364925</v>
      </c>
      <c r="N8">
        <v>37843.224915363506</v>
      </c>
      <c r="O8">
        <v>0.56447393005377722</v>
      </c>
      <c r="P8">
        <v>-3023.7598844389158</v>
      </c>
      <c r="Q8">
        <v>-2122.8594920730875</v>
      </c>
      <c r="R8">
        <v>24518.052110744982</v>
      </c>
      <c r="S8">
        <v>-3430.1811140776354</v>
      </c>
      <c r="T8">
        <v>-2617.3386548001963</v>
      </c>
      <c r="U8">
        <v>21361.513893884257</v>
      </c>
    </row>
    <row r="9" spans="1:21" x14ac:dyDescent="0.3">
      <c r="A9">
        <v>2025</v>
      </c>
      <c r="B9">
        <v>9756</v>
      </c>
      <c r="C9">
        <v>12324</v>
      </c>
      <c r="D9">
        <v>100476</v>
      </c>
      <c r="E9">
        <v>8772</v>
      </c>
      <c r="F9">
        <v>11088</v>
      </c>
      <c r="G9">
        <v>90420</v>
      </c>
      <c r="H9">
        <v>12484.775084636492</v>
      </c>
      <c r="I9">
        <v>-2728.7750846364925</v>
      </c>
      <c r="J9">
        <v>-160.77508463649247</v>
      </c>
      <c r="K9">
        <v>87991.224915363506</v>
      </c>
      <c r="L9">
        <v>-3712.7750846364925</v>
      </c>
      <c r="M9">
        <v>-1396.7750846364925</v>
      </c>
      <c r="N9">
        <v>77935.224915363506</v>
      </c>
      <c r="O9">
        <v>0.51315811823070645</v>
      </c>
      <c r="P9">
        <v>-1400.2930875068992</v>
      </c>
      <c r="Q9">
        <v>-82.503039890445038</v>
      </c>
      <c r="R9">
        <v>45153.411398382792</v>
      </c>
      <c r="S9">
        <v>-1905.2406758459144</v>
      </c>
      <c r="T9">
        <v>-716.76647402359822</v>
      </c>
      <c r="U9">
        <v>39993.093361454805</v>
      </c>
    </row>
    <row r="10" spans="1:21" x14ac:dyDescent="0.3">
      <c r="A10">
        <v>2026</v>
      </c>
      <c r="B10">
        <v>13308</v>
      </c>
      <c r="C10">
        <v>17352</v>
      </c>
      <c r="D10">
        <v>165120</v>
      </c>
      <c r="E10">
        <v>11976</v>
      </c>
      <c r="F10">
        <v>15612</v>
      </c>
      <c r="G10">
        <v>148608</v>
      </c>
      <c r="H10">
        <v>12484.775084636492</v>
      </c>
      <c r="I10">
        <v>823.22491536350753</v>
      </c>
      <c r="J10">
        <v>4867.2249153635075</v>
      </c>
      <c r="K10">
        <v>152635.22491536351</v>
      </c>
      <c r="L10">
        <v>-508.77508463649247</v>
      </c>
      <c r="M10">
        <v>3127.2249153635075</v>
      </c>
      <c r="N10">
        <v>136123.22491536351</v>
      </c>
      <c r="O10">
        <v>0.46650738020973315</v>
      </c>
      <c r="P10">
        <v>384.04049858960917</v>
      </c>
      <c r="Q10">
        <v>2270.5963441577701</v>
      </c>
      <c r="R10">
        <v>71205.458902989616</v>
      </c>
      <c r="S10">
        <v>-237.34733184975536</v>
      </c>
      <c r="T10">
        <v>1458.8735025928343</v>
      </c>
      <c r="U10">
        <v>63502.489040966502</v>
      </c>
    </row>
    <row r="11" spans="1:21" x14ac:dyDescent="0.3">
      <c r="A11">
        <v>2027</v>
      </c>
      <c r="B11">
        <v>18108</v>
      </c>
      <c r="C11">
        <v>24336</v>
      </c>
      <c r="D11">
        <v>234204</v>
      </c>
      <c r="E11">
        <v>16296</v>
      </c>
      <c r="F11">
        <v>21900</v>
      </c>
      <c r="G11">
        <v>210780</v>
      </c>
      <c r="H11">
        <v>12484.775084636492</v>
      </c>
      <c r="I11">
        <v>5623.2249153635075</v>
      </c>
      <c r="J11">
        <v>11851.224915363508</v>
      </c>
      <c r="K11">
        <v>221719.22491536351</v>
      </c>
      <c r="L11">
        <v>3811.2249153635075</v>
      </c>
      <c r="M11">
        <v>9415.2249153635075</v>
      </c>
      <c r="N11">
        <v>198295.22491536351</v>
      </c>
      <c r="O11">
        <v>0.42409761837248466</v>
      </c>
      <c r="P11">
        <v>2384.7962941784804</v>
      </c>
      <c r="Q11">
        <v>5026.0762614023142</v>
      </c>
      <c r="R11">
        <v>94030.595233998931</v>
      </c>
      <c r="S11">
        <v>1616.3314096875379</v>
      </c>
      <c r="T11">
        <v>3992.9744630469422</v>
      </c>
      <c r="U11">
        <v>84096.532621241844</v>
      </c>
    </row>
    <row r="12" spans="1:21" x14ac:dyDescent="0.3">
      <c r="A12">
        <v>2028</v>
      </c>
      <c r="B12">
        <v>24528</v>
      </c>
      <c r="C12">
        <v>33864</v>
      </c>
      <c r="D12">
        <v>275676</v>
      </c>
      <c r="E12">
        <v>22068</v>
      </c>
      <c r="F12">
        <v>30468</v>
      </c>
      <c r="G12">
        <v>248100</v>
      </c>
      <c r="H12">
        <v>12484.775084636492</v>
      </c>
      <c r="I12">
        <v>12043.224915363508</v>
      </c>
      <c r="J12">
        <v>21379.224915363506</v>
      </c>
      <c r="K12">
        <v>263191.22491536353</v>
      </c>
      <c r="L12">
        <v>9583.2249153635075</v>
      </c>
      <c r="M12">
        <v>17983.224915363506</v>
      </c>
      <c r="N12">
        <v>235615.22491536351</v>
      </c>
      <c r="O12">
        <v>0.38554328942953148</v>
      </c>
      <c r="P12">
        <v>4643.1845492089378</v>
      </c>
      <c r="Q12">
        <v>8242.6166993230436</v>
      </c>
      <c r="R12">
        <v>101471.61060285692</v>
      </c>
      <c r="S12">
        <v>3694.74805721229</v>
      </c>
      <c r="T12">
        <v>6933.3116884203537</v>
      </c>
      <c r="U12">
        <v>90839.868853548149</v>
      </c>
    </row>
    <row r="13" spans="1:21" x14ac:dyDescent="0.3">
      <c r="A13">
        <v>2029</v>
      </c>
      <c r="B13">
        <v>33012</v>
      </c>
      <c r="C13">
        <v>46644</v>
      </c>
      <c r="D13">
        <v>284556</v>
      </c>
      <c r="E13">
        <v>29700</v>
      </c>
      <c r="F13">
        <v>41976</v>
      </c>
      <c r="G13">
        <v>256092</v>
      </c>
      <c r="H13">
        <v>12484.775084636492</v>
      </c>
      <c r="I13">
        <v>20527.224915363506</v>
      </c>
      <c r="J13">
        <v>34159.224915363506</v>
      </c>
      <c r="K13">
        <v>272071.22491536353</v>
      </c>
      <c r="L13">
        <v>17215.224915363506</v>
      </c>
      <c r="M13">
        <v>29491.224915363506</v>
      </c>
      <c r="N13">
        <v>243607.22491536351</v>
      </c>
      <c r="O13">
        <v>0.3504938994813922</v>
      </c>
      <c r="P13">
        <v>7194.6671061173465</v>
      </c>
      <c r="Q13">
        <v>11972.599943847685</v>
      </c>
      <c r="R13">
        <v>95359.304557264681</v>
      </c>
      <c r="S13">
        <v>6033.8313110349754</v>
      </c>
      <c r="T13">
        <v>10336.494421068546</v>
      </c>
      <c r="U13">
        <v>85382.846202426314</v>
      </c>
    </row>
    <row r="14" spans="1:21" x14ac:dyDescent="0.3">
      <c r="A14">
        <v>2030</v>
      </c>
      <c r="B14">
        <v>44064</v>
      </c>
      <c r="C14">
        <v>63372</v>
      </c>
      <c r="D14">
        <v>284964</v>
      </c>
      <c r="E14">
        <v>39648</v>
      </c>
      <c r="F14">
        <v>57024</v>
      </c>
      <c r="G14">
        <v>256464</v>
      </c>
      <c r="H14">
        <v>12484.775084636492</v>
      </c>
      <c r="I14">
        <v>31579.224915363506</v>
      </c>
      <c r="J14">
        <v>50887.224915363506</v>
      </c>
      <c r="K14">
        <v>272479.22491536353</v>
      </c>
      <c r="L14">
        <v>27163.224915363506</v>
      </c>
      <c r="M14">
        <v>44539.224915363506</v>
      </c>
      <c r="N14">
        <v>243979.22491536351</v>
      </c>
      <c r="O14">
        <v>0.31863081771035656</v>
      </c>
      <c r="P14">
        <v>10062.114257441539</v>
      </c>
      <c r="Q14">
        <v>16214.238085793104</v>
      </c>
      <c r="R14">
        <v>86820.278243866444</v>
      </c>
      <c r="S14">
        <v>8655.0405664326045</v>
      </c>
      <c r="T14">
        <v>14191.56965496776</v>
      </c>
      <c r="U14">
        <v>77739.29993912128</v>
      </c>
    </row>
    <row r="15" spans="1:21" x14ac:dyDescent="0.3">
      <c r="A15">
        <v>2031</v>
      </c>
      <c r="B15">
        <v>58188</v>
      </c>
      <c r="C15">
        <v>84504</v>
      </c>
      <c r="D15">
        <v>285036</v>
      </c>
      <c r="E15">
        <v>52368</v>
      </c>
      <c r="F15">
        <v>76044</v>
      </c>
      <c r="G15">
        <v>256524</v>
      </c>
      <c r="H15">
        <v>12484.775084636492</v>
      </c>
      <c r="I15">
        <v>45703.224915363506</v>
      </c>
      <c r="J15">
        <v>72019.224915363506</v>
      </c>
      <c r="K15">
        <v>272551.22491536353</v>
      </c>
      <c r="L15">
        <v>39883.224915363506</v>
      </c>
      <c r="M15">
        <v>63559.224915363506</v>
      </c>
      <c r="N15">
        <v>244039.22491536351</v>
      </c>
      <c r="O15">
        <v>0.28966437973668779</v>
      </c>
      <c r="P15">
        <v>13238.596297075106</v>
      </c>
      <c r="Q15">
        <v>20861.404114225781</v>
      </c>
      <c r="R15">
        <v>78948.381511583269</v>
      </c>
      <c r="S15">
        <v>11552.749607007583</v>
      </c>
      <c r="T15">
        <v>18410.843461653403</v>
      </c>
      <c r="U15">
        <v>70689.470716530821</v>
      </c>
    </row>
    <row r="16" spans="1:21" x14ac:dyDescent="0.3">
      <c r="A16">
        <v>2032</v>
      </c>
      <c r="B16">
        <v>75732</v>
      </c>
      <c r="C16">
        <v>109992</v>
      </c>
      <c r="D16">
        <v>285072</v>
      </c>
      <c r="E16">
        <v>68148</v>
      </c>
      <c r="F16">
        <v>98988</v>
      </c>
      <c r="G16">
        <v>256560</v>
      </c>
      <c r="H16">
        <v>12484.775084636492</v>
      </c>
      <c r="I16">
        <v>63247.224915363506</v>
      </c>
      <c r="J16">
        <v>97507.224915363506</v>
      </c>
      <c r="K16">
        <v>272587.22491536353</v>
      </c>
      <c r="L16">
        <v>55663.224915363506</v>
      </c>
      <c r="M16">
        <v>86503.224915363506</v>
      </c>
      <c r="N16">
        <v>244075.22491536351</v>
      </c>
      <c r="O16">
        <v>0.26333125430607973</v>
      </c>
      <c r="P16">
        <v>16654.971068341409</v>
      </c>
      <c r="Q16">
        <v>25676.699840867703</v>
      </c>
      <c r="R16">
        <v>71780.735844776151</v>
      </c>
      <c r="S16">
        <v>14657.866835684101</v>
      </c>
      <c r="T16">
        <v>22779.0027184836</v>
      </c>
      <c r="U16">
        <v>64272.635122001193</v>
      </c>
    </row>
    <row r="17" spans="1:21" x14ac:dyDescent="0.3">
      <c r="A17">
        <v>2033</v>
      </c>
      <c r="B17">
        <v>96816</v>
      </c>
      <c r="C17">
        <v>138960</v>
      </c>
      <c r="D17">
        <v>285096</v>
      </c>
      <c r="E17">
        <v>87132</v>
      </c>
      <c r="F17">
        <v>125064</v>
      </c>
      <c r="G17">
        <v>256584</v>
      </c>
      <c r="H17">
        <v>12484.775084636492</v>
      </c>
      <c r="I17">
        <v>84331.224915363506</v>
      </c>
      <c r="J17">
        <v>126475.22491536351</v>
      </c>
      <c r="K17">
        <v>272611.22491536353</v>
      </c>
      <c r="L17">
        <v>74647.224915363506</v>
      </c>
      <c r="M17">
        <v>112579.22491536351</v>
      </c>
      <c r="N17">
        <v>244099.22491536351</v>
      </c>
      <c r="O17">
        <v>0.23939204936916339</v>
      </c>
      <c r="P17">
        <v>20188.224758300723</v>
      </c>
      <c r="Q17">
        <v>30277.163286914743</v>
      </c>
      <c r="R17">
        <v>65260.95981352681</v>
      </c>
      <c r="S17">
        <v>17869.952152209742</v>
      </c>
      <c r="T17">
        <v>26950.57136888085</v>
      </c>
      <c r="U17">
        <v>58435.413701913218</v>
      </c>
    </row>
    <row r="18" spans="1:21" x14ac:dyDescent="0.3">
      <c r="A18">
        <v>2034</v>
      </c>
      <c r="B18">
        <v>121044</v>
      </c>
      <c r="C18">
        <v>169512</v>
      </c>
      <c r="D18">
        <v>285108</v>
      </c>
      <c r="E18">
        <v>108936</v>
      </c>
      <c r="F18">
        <v>152556</v>
      </c>
      <c r="G18">
        <v>256596</v>
      </c>
      <c r="H18">
        <v>12484.775084636492</v>
      </c>
      <c r="I18">
        <v>108559.22491536351</v>
      </c>
      <c r="J18">
        <v>157027.22491536351</v>
      </c>
      <c r="K18">
        <v>272623.22491536353</v>
      </c>
      <c r="L18">
        <v>96451.224915363506</v>
      </c>
      <c r="M18">
        <v>140071.22491536351</v>
      </c>
      <c r="N18">
        <v>244111.22491536351</v>
      </c>
      <c r="O18">
        <v>0.21762913579014853</v>
      </c>
      <c r="P18">
        <v>23625.650300378918</v>
      </c>
      <c r="Q18">
        <v>34173.699253855841</v>
      </c>
      <c r="R18">
        <v>59330.756834653854</v>
      </c>
      <c r="S18">
        <v>20990.5967242318</v>
      </c>
      <c r="T18">
        <v>30483.579627398081</v>
      </c>
      <c r="U18">
        <v>53125.714915005134</v>
      </c>
    </row>
    <row r="19" spans="1:21" x14ac:dyDescent="0.3">
      <c r="A19">
        <v>2035</v>
      </c>
      <c r="B19">
        <v>147444</v>
      </c>
      <c r="C19">
        <v>198984</v>
      </c>
      <c r="D19">
        <v>285108</v>
      </c>
      <c r="E19">
        <v>132696</v>
      </c>
      <c r="F19">
        <v>179076</v>
      </c>
      <c r="G19">
        <v>256596</v>
      </c>
      <c r="H19">
        <v>12484.775084636492</v>
      </c>
      <c r="I19">
        <v>134959.22491536351</v>
      </c>
      <c r="J19">
        <v>186499.22491536351</v>
      </c>
      <c r="K19">
        <v>272623.22491536353</v>
      </c>
      <c r="L19">
        <v>120211.22491536351</v>
      </c>
      <c r="M19">
        <v>166591.22491536351</v>
      </c>
      <c r="N19">
        <v>244111.22491536351</v>
      </c>
      <c r="O19">
        <v>0.19784466890013502</v>
      </c>
      <c r="P19">
        <v>26700.963168398946</v>
      </c>
      <c r="Q19">
        <v>36897.877403511906</v>
      </c>
      <c r="R19">
        <v>53937.051667867141</v>
      </c>
      <c r="S19">
        <v>23783.149991459755</v>
      </c>
      <c r="T19">
        <v>32959.18573504802</v>
      </c>
      <c r="U19">
        <v>48296.104468186481</v>
      </c>
    </row>
    <row r="20" spans="1:21" x14ac:dyDescent="0.3">
      <c r="A20">
        <v>2036</v>
      </c>
      <c r="B20">
        <v>174420</v>
      </c>
      <c r="C20">
        <v>224760</v>
      </c>
      <c r="D20">
        <v>285120</v>
      </c>
      <c r="E20">
        <v>156972</v>
      </c>
      <c r="F20">
        <v>202284</v>
      </c>
      <c r="G20">
        <v>256608</v>
      </c>
      <c r="H20">
        <v>12484.775084636492</v>
      </c>
      <c r="I20">
        <v>161935.22491536351</v>
      </c>
      <c r="J20">
        <v>212275.22491536351</v>
      </c>
      <c r="K20">
        <v>272635.22491536353</v>
      </c>
      <c r="L20">
        <v>144487.22491536351</v>
      </c>
      <c r="M20">
        <v>189799.22491536351</v>
      </c>
      <c r="N20">
        <v>244123.22491536351</v>
      </c>
      <c r="O20">
        <v>0.17985878990921364</v>
      </c>
      <c r="P20">
        <v>29125.473596953623</v>
      </c>
      <c r="Q20">
        <v>38179.565080983441</v>
      </c>
      <c r="R20">
        <v>49035.841639903578</v>
      </c>
      <c r="S20">
        <v>25987.297430617662</v>
      </c>
      <c r="T20">
        <v>34137.058918983952</v>
      </c>
      <c r="U20">
        <v>43907.707822012075</v>
      </c>
    </row>
    <row r="21" spans="1:21" x14ac:dyDescent="0.3">
      <c r="A21">
        <v>2037</v>
      </c>
      <c r="B21">
        <v>200088</v>
      </c>
      <c r="C21">
        <v>245172</v>
      </c>
      <c r="D21">
        <v>285120</v>
      </c>
      <c r="E21">
        <v>180072</v>
      </c>
      <c r="F21">
        <v>220644</v>
      </c>
      <c r="G21">
        <v>256608</v>
      </c>
      <c r="H21">
        <v>12484.775084636492</v>
      </c>
      <c r="I21">
        <v>187603.22491536351</v>
      </c>
      <c r="J21">
        <v>232687.22491536351</v>
      </c>
      <c r="K21">
        <v>272635.22491536353</v>
      </c>
      <c r="L21">
        <v>167587.22491536351</v>
      </c>
      <c r="M21">
        <v>208159.22491536351</v>
      </c>
      <c r="N21">
        <v>244123.22491536351</v>
      </c>
      <c r="O21">
        <v>0.16350799082655781</v>
      </c>
      <c r="P21">
        <v>30674.626378493918</v>
      </c>
      <c r="Q21">
        <v>38046.22063691845</v>
      </c>
      <c r="R21">
        <v>44578.037854457791</v>
      </c>
      <c r="S21">
        <v>27401.850434109536</v>
      </c>
      <c r="T21">
        <v>34035.696637924644</v>
      </c>
      <c r="U21">
        <v>39916.098020010963</v>
      </c>
    </row>
    <row r="22" spans="1:21" x14ac:dyDescent="0.3">
      <c r="A22">
        <v>2038</v>
      </c>
      <c r="B22">
        <v>222708</v>
      </c>
      <c r="C22">
        <v>259896</v>
      </c>
      <c r="D22">
        <v>285120</v>
      </c>
      <c r="E22">
        <v>200436</v>
      </c>
      <c r="F22">
        <v>233904</v>
      </c>
      <c r="G22">
        <v>256608</v>
      </c>
      <c r="H22">
        <v>12484.775084636492</v>
      </c>
      <c r="I22">
        <v>210223.22491536351</v>
      </c>
      <c r="J22">
        <v>247411.22491536351</v>
      </c>
      <c r="K22">
        <v>272635.22491536353</v>
      </c>
      <c r="L22">
        <v>187951.22491536351</v>
      </c>
      <c r="M22">
        <v>221419.22491536351</v>
      </c>
      <c r="N22">
        <v>244123.22491536351</v>
      </c>
      <c r="O22">
        <v>0.14864362802414349</v>
      </c>
      <c r="P22">
        <v>31248.342846355146</v>
      </c>
      <c r="Q22">
        <v>36776.102085316998</v>
      </c>
      <c r="R22">
        <v>40525.488958597998</v>
      </c>
      <c r="S22">
        <v>27937.751963001425</v>
      </c>
      <c r="T22">
        <v>32912.556905713456</v>
      </c>
      <c r="U22">
        <v>36287.36183637361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I33" sqref="I33"/>
    </sheetView>
  </sheetViews>
  <sheetFormatPr defaultRowHeight="15" x14ac:dyDescent="0.25"/>
  <sheetData>
    <row r="1" spans="1:21" x14ac:dyDescent="0.3">
      <c r="A1" t="s">
        <v>25</v>
      </c>
      <c r="B1" t="s">
        <v>30</v>
      </c>
      <c r="C1" t="s">
        <v>27</v>
      </c>
      <c r="D1" t="s">
        <v>31</v>
      </c>
      <c r="E1" t="s">
        <v>46</v>
      </c>
      <c r="F1" t="s">
        <v>44</v>
      </c>
      <c r="G1" t="s">
        <v>47</v>
      </c>
      <c r="H1" t="s">
        <v>32</v>
      </c>
      <c r="I1" t="s">
        <v>33</v>
      </c>
      <c r="J1" t="s">
        <v>34</v>
      </c>
      <c r="K1" t="s">
        <v>35</v>
      </c>
      <c r="L1" t="s">
        <v>48</v>
      </c>
      <c r="M1" t="s">
        <v>49</v>
      </c>
      <c r="N1" t="s">
        <v>50</v>
      </c>
      <c r="O1" t="s">
        <v>36</v>
      </c>
      <c r="P1" t="s">
        <v>37</v>
      </c>
      <c r="Q1" t="s">
        <v>38</v>
      </c>
      <c r="R1" t="s">
        <v>39</v>
      </c>
      <c r="S1" t="s">
        <v>51</v>
      </c>
      <c r="T1" t="s">
        <v>52</v>
      </c>
      <c r="U1" t="s">
        <v>53</v>
      </c>
    </row>
    <row r="2" spans="1:21" x14ac:dyDescent="0.3">
      <c r="A2">
        <v>2018</v>
      </c>
      <c r="B2">
        <v>1152</v>
      </c>
      <c r="C2">
        <v>1152</v>
      </c>
      <c r="D2">
        <v>1152</v>
      </c>
      <c r="E2">
        <v>1032</v>
      </c>
      <c r="F2">
        <v>1032</v>
      </c>
      <c r="G2">
        <v>1032</v>
      </c>
      <c r="H2">
        <v>8532.4239124674095</v>
      </c>
      <c r="I2">
        <v>-7380.4239124674095</v>
      </c>
      <c r="J2">
        <v>-7380.4239124674095</v>
      </c>
      <c r="K2">
        <v>-7380.4239124674095</v>
      </c>
      <c r="L2">
        <v>-7500.4239124674095</v>
      </c>
      <c r="M2">
        <v>-7500.4239124674095</v>
      </c>
      <c r="N2">
        <v>-7500.4239124674095</v>
      </c>
      <c r="O2">
        <v>1</v>
      </c>
      <c r="P2">
        <v>-7380.4239124674095</v>
      </c>
      <c r="Q2">
        <v>-7380.4239124674095</v>
      </c>
      <c r="R2">
        <v>-7380.4239124674095</v>
      </c>
      <c r="S2">
        <v>-7500.4239124674095</v>
      </c>
      <c r="T2">
        <v>-7500.4239124674095</v>
      </c>
      <c r="U2">
        <v>-7500.4239124674095</v>
      </c>
    </row>
    <row r="3" spans="1:21" x14ac:dyDescent="0.3">
      <c r="A3">
        <v>2019</v>
      </c>
      <c r="B3">
        <v>1536</v>
      </c>
      <c r="C3">
        <v>1584</v>
      </c>
      <c r="D3">
        <v>2148</v>
      </c>
      <c r="E3">
        <v>1380</v>
      </c>
      <c r="F3">
        <v>1416</v>
      </c>
      <c r="G3">
        <v>1932</v>
      </c>
      <c r="H3">
        <v>8532.4239124674095</v>
      </c>
      <c r="I3">
        <v>-6996.4239124674095</v>
      </c>
      <c r="J3">
        <v>-6948.4239124674095</v>
      </c>
      <c r="K3">
        <v>-6384.4239124674095</v>
      </c>
      <c r="L3">
        <v>-7152.4239124674095</v>
      </c>
      <c r="M3">
        <v>-7116.4239124674095</v>
      </c>
      <c r="N3">
        <v>-6600.4239124674095</v>
      </c>
      <c r="O3">
        <v>0.90909090909090906</v>
      </c>
      <c r="P3">
        <v>-6360.3853749703721</v>
      </c>
      <c r="Q3">
        <v>-6316.7490113340082</v>
      </c>
      <c r="R3">
        <v>-5804.0217386067361</v>
      </c>
      <c r="S3">
        <v>-6502.2035567885541</v>
      </c>
      <c r="T3">
        <v>-6469.4762840612811</v>
      </c>
      <c r="U3">
        <v>-6000.3853749703721</v>
      </c>
    </row>
    <row r="4" spans="1:21" x14ac:dyDescent="0.3">
      <c r="A4">
        <v>2020</v>
      </c>
      <c r="B4">
        <v>2064</v>
      </c>
      <c r="C4">
        <v>2196</v>
      </c>
      <c r="D4">
        <v>4104</v>
      </c>
      <c r="E4">
        <v>1848</v>
      </c>
      <c r="F4">
        <v>1968</v>
      </c>
      <c r="G4">
        <v>3684</v>
      </c>
      <c r="H4">
        <v>8532.4239124674095</v>
      </c>
      <c r="I4">
        <v>-6468.4239124674095</v>
      </c>
      <c r="J4">
        <v>-6336.4239124674095</v>
      </c>
      <c r="K4">
        <v>-4428.4239124674095</v>
      </c>
      <c r="L4">
        <v>-6684.4239124674095</v>
      </c>
      <c r="M4">
        <v>-6564.4239124674095</v>
      </c>
      <c r="N4">
        <v>-4848.4239124674095</v>
      </c>
      <c r="O4">
        <v>0.82644628099173545</v>
      </c>
      <c r="P4">
        <v>-5345.8048863367012</v>
      </c>
      <c r="Q4">
        <v>-5236.7139772457922</v>
      </c>
      <c r="R4">
        <v>-3659.8544731135612</v>
      </c>
      <c r="S4">
        <v>-5524.3172830309168</v>
      </c>
      <c r="T4">
        <v>-5425.1437293119079</v>
      </c>
      <c r="U4">
        <v>-4006.9619111300899</v>
      </c>
    </row>
    <row r="5" spans="1:21" x14ac:dyDescent="0.3">
      <c r="A5">
        <v>2021</v>
      </c>
      <c r="B5">
        <v>2796</v>
      </c>
      <c r="C5">
        <v>3084</v>
      </c>
      <c r="D5">
        <v>7932</v>
      </c>
      <c r="E5">
        <v>2508</v>
      </c>
      <c r="F5">
        <v>2772</v>
      </c>
      <c r="G5">
        <v>7128</v>
      </c>
      <c r="H5">
        <v>8532.4239124674095</v>
      </c>
      <c r="I5">
        <v>-5736.4239124674095</v>
      </c>
      <c r="J5">
        <v>-5448.4239124674095</v>
      </c>
      <c r="K5">
        <v>-600.42391246740954</v>
      </c>
      <c r="L5">
        <v>-6024.4239124674095</v>
      </c>
      <c r="M5">
        <v>-5760.4239124674095</v>
      </c>
      <c r="N5">
        <v>-1404.4239124674095</v>
      </c>
      <c r="O5">
        <v>0.75131480090157754</v>
      </c>
      <c r="P5">
        <v>-4309.8601896825003</v>
      </c>
      <c r="Q5">
        <v>-4093.481527022846</v>
      </c>
      <c r="R5">
        <v>-451.10737225199802</v>
      </c>
      <c r="S5">
        <v>-4526.238852342155</v>
      </c>
      <c r="T5">
        <v>-4327.8917449041382</v>
      </c>
      <c r="U5">
        <v>-1055.1644721768664</v>
      </c>
    </row>
    <row r="6" spans="1:21" x14ac:dyDescent="0.3">
      <c r="A6">
        <v>2022</v>
      </c>
      <c r="B6">
        <v>3816</v>
      </c>
      <c r="C6">
        <v>4356</v>
      </c>
      <c r="D6">
        <v>15408</v>
      </c>
      <c r="E6">
        <v>3432</v>
      </c>
      <c r="F6">
        <v>3912</v>
      </c>
      <c r="G6">
        <v>13860</v>
      </c>
      <c r="H6">
        <v>8532.4239124674095</v>
      </c>
      <c r="I6">
        <v>-4716.4239124674095</v>
      </c>
      <c r="J6">
        <v>-4176.4239124674095</v>
      </c>
      <c r="K6">
        <v>6875.5760875325905</v>
      </c>
      <c r="L6">
        <v>-5100.4239124674095</v>
      </c>
      <c r="M6">
        <v>-4620.4239124674095</v>
      </c>
      <c r="N6">
        <v>5327.5760875325905</v>
      </c>
      <c r="O6">
        <v>0.68301345536507052</v>
      </c>
      <c r="P6">
        <v>-3221.3809934208102</v>
      </c>
      <c r="Q6">
        <v>-2852.553727523672</v>
      </c>
      <c r="R6">
        <v>4696.1109811710876</v>
      </c>
      <c r="S6">
        <v>-3483.6581602809974</v>
      </c>
      <c r="T6">
        <v>-3155.8117017057634</v>
      </c>
      <c r="U6">
        <v>3638.8061522659582</v>
      </c>
    </row>
    <row r="7" spans="1:21" x14ac:dyDescent="0.3">
      <c r="A7">
        <v>2023</v>
      </c>
      <c r="B7">
        <v>5220</v>
      </c>
      <c r="C7">
        <v>6168</v>
      </c>
      <c r="D7">
        <v>29676</v>
      </c>
      <c r="E7">
        <v>4692</v>
      </c>
      <c r="F7">
        <v>5544</v>
      </c>
      <c r="G7">
        <v>26700</v>
      </c>
      <c r="H7">
        <v>8532.4239124674095</v>
      </c>
      <c r="I7">
        <v>-3312.4239124674095</v>
      </c>
      <c r="J7">
        <v>-2364.4239124674095</v>
      </c>
      <c r="K7">
        <v>21143.57608753259</v>
      </c>
      <c r="L7">
        <v>-3840.4239124674095</v>
      </c>
      <c r="M7">
        <v>-2988.4239124674095</v>
      </c>
      <c r="N7">
        <v>18167.57608753259</v>
      </c>
      <c r="O7">
        <v>0.62092132305915493</v>
      </c>
      <c r="P7">
        <v>-2056.7546382620462</v>
      </c>
      <c r="Q7">
        <v>-1468.1212240019674</v>
      </c>
      <c r="R7">
        <v>13128.497238472646</v>
      </c>
      <c r="S7">
        <v>-2384.6010968372802</v>
      </c>
      <c r="T7">
        <v>-1855.5761295908801</v>
      </c>
      <c r="U7">
        <v>11280.635381048602</v>
      </c>
    </row>
    <row r="8" spans="1:21" x14ac:dyDescent="0.3">
      <c r="A8">
        <v>2024</v>
      </c>
      <c r="B8">
        <v>7128</v>
      </c>
      <c r="C8">
        <v>8724</v>
      </c>
      <c r="D8">
        <v>55920</v>
      </c>
      <c r="E8">
        <v>6408</v>
      </c>
      <c r="F8">
        <v>7848</v>
      </c>
      <c r="G8">
        <v>50328</v>
      </c>
      <c r="H8">
        <v>8532.4239124674095</v>
      </c>
      <c r="I8">
        <v>-1404.4239124674095</v>
      </c>
      <c r="J8">
        <v>191.57608753259046</v>
      </c>
      <c r="K8">
        <v>47387.576087532594</v>
      </c>
      <c r="L8">
        <v>-2124.4239124674095</v>
      </c>
      <c r="M8">
        <v>-684.42391246740954</v>
      </c>
      <c r="N8">
        <v>41795.576087532594</v>
      </c>
      <c r="O8">
        <v>0.56447393005377722</v>
      </c>
      <c r="P8">
        <v>-792.76068533198065</v>
      </c>
      <c r="Q8">
        <v>108.13970703384777</v>
      </c>
      <c r="R8">
        <v>26749.051309851919</v>
      </c>
      <c r="S8">
        <v>-1199.1819149707003</v>
      </c>
      <c r="T8">
        <v>-386.33945569326107</v>
      </c>
      <c r="U8">
        <v>23592.513092991197</v>
      </c>
    </row>
    <row r="9" spans="1:21" x14ac:dyDescent="0.3">
      <c r="A9">
        <v>2025</v>
      </c>
      <c r="B9">
        <v>9756</v>
      </c>
      <c r="C9">
        <v>12324</v>
      </c>
      <c r="D9">
        <v>100476</v>
      </c>
      <c r="E9">
        <v>8772</v>
      </c>
      <c r="F9">
        <v>11088</v>
      </c>
      <c r="G9">
        <v>90420</v>
      </c>
      <c r="H9">
        <v>8532.4239124674095</v>
      </c>
      <c r="I9">
        <v>1223.5760875325905</v>
      </c>
      <c r="J9">
        <v>3791.5760875325905</v>
      </c>
      <c r="K9">
        <v>91943.576087532594</v>
      </c>
      <c r="L9">
        <v>239.57608753259046</v>
      </c>
      <c r="M9">
        <v>2555.5760875325905</v>
      </c>
      <c r="N9">
        <v>81887.576087532594</v>
      </c>
      <c r="O9">
        <v>0.51315811823070645</v>
      </c>
      <c r="P9">
        <v>627.88800259031427</v>
      </c>
      <c r="Q9">
        <v>1945.6780502067684</v>
      </c>
      <c r="R9">
        <v>47181.592488480004</v>
      </c>
      <c r="S9">
        <v>122.94041425129913</v>
      </c>
      <c r="T9">
        <v>1311.4146160736152</v>
      </c>
      <c r="U9">
        <v>42021.274451552024</v>
      </c>
    </row>
    <row r="10" spans="1:21" x14ac:dyDescent="0.3">
      <c r="A10">
        <v>2026</v>
      </c>
      <c r="B10">
        <v>13308</v>
      </c>
      <c r="C10">
        <v>17352</v>
      </c>
      <c r="D10">
        <v>165120</v>
      </c>
      <c r="E10">
        <v>11976</v>
      </c>
      <c r="F10">
        <v>15612</v>
      </c>
      <c r="G10">
        <v>148608</v>
      </c>
      <c r="H10">
        <v>8532.4239124674095</v>
      </c>
      <c r="I10">
        <v>4775.5760875325905</v>
      </c>
      <c r="J10">
        <v>8819.5760875325905</v>
      </c>
      <c r="K10">
        <v>156587.57608753259</v>
      </c>
      <c r="L10">
        <v>3443.5760875325905</v>
      </c>
      <c r="M10">
        <v>7079.5760875325905</v>
      </c>
      <c r="N10">
        <v>140075.57608753259</v>
      </c>
      <c r="O10">
        <v>0.46650738020973315</v>
      </c>
      <c r="P10">
        <v>2227.841489587076</v>
      </c>
      <c r="Q10">
        <v>4114.3973351552368</v>
      </c>
      <c r="R10">
        <v>73049.25989398708</v>
      </c>
      <c r="S10">
        <v>1606.4536591477115</v>
      </c>
      <c r="T10">
        <v>3302.6744935903012</v>
      </c>
      <c r="U10">
        <v>65346.290031963974</v>
      </c>
    </row>
    <row r="11" spans="1:21" x14ac:dyDescent="0.3">
      <c r="A11">
        <v>2027</v>
      </c>
      <c r="B11">
        <v>18108</v>
      </c>
      <c r="C11">
        <v>24336</v>
      </c>
      <c r="D11">
        <v>234204</v>
      </c>
      <c r="E11">
        <v>16296</v>
      </c>
      <c r="F11">
        <v>21900</v>
      </c>
      <c r="G11">
        <v>210780</v>
      </c>
      <c r="H11">
        <v>8532.4239124674095</v>
      </c>
      <c r="I11">
        <v>9575.5760875325905</v>
      </c>
      <c r="J11">
        <v>15803.57608753259</v>
      </c>
      <c r="K11">
        <v>225671.57608753259</v>
      </c>
      <c r="L11">
        <v>7763.5760875325905</v>
      </c>
      <c r="M11">
        <v>13367.57608753259</v>
      </c>
      <c r="N11">
        <v>202247.57608753259</v>
      </c>
      <c r="O11">
        <v>0.42409761837248466</v>
      </c>
      <c r="P11">
        <v>4060.9790132670864</v>
      </c>
      <c r="Q11">
        <v>6702.2589804909212</v>
      </c>
      <c r="R11">
        <v>95706.777953087527</v>
      </c>
      <c r="S11">
        <v>3292.5141287761439</v>
      </c>
      <c r="T11">
        <v>5669.1571821355483</v>
      </c>
      <c r="U11">
        <v>85772.715340330455</v>
      </c>
    </row>
    <row r="12" spans="1:21" x14ac:dyDescent="0.3">
      <c r="A12">
        <v>2028</v>
      </c>
      <c r="B12">
        <v>24528</v>
      </c>
      <c r="C12">
        <v>33864</v>
      </c>
      <c r="D12">
        <v>275676</v>
      </c>
      <c r="E12">
        <v>22068</v>
      </c>
      <c r="F12">
        <v>30468</v>
      </c>
      <c r="G12">
        <v>248100</v>
      </c>
      <c r="H12">
        <v>8532.4239124674095</v>
      </c>
      <c r="I12">
        <v>15995.57608753259</v>
      </c>
      <c r="J12">
        <v>25331.57608753259</v>
      </c>
      <c r="K12">
        <v>267143.57608753256</v>
      </c>
      <c r="L12">
        <v>13535.57608753259</v>
      </c>
      <c r="M12">
        <v>21935.57608753259</v>
      </c>
      <c r="N12">
        <v>239567.57608753259</v>
      </c>
      <c r="O12">
        <v>0.38554328942953148</v>
      </c>
      <c r="P12">
        <v>6166.9870211076704</v>
      </c>
      <c r="Q12">
        <v>9766.4191712217762</v>
      </c>
      <c r="R12">
        <v>102995.41307475563</v>
      </c>
      <c r="S12">
        <v>5218.550529111023</v>
      </c>
      <c r="T12">
        <v>8457.1141603190881</v>
      </c>
      <c r="U12">
        <v>92363.671325446878</v>
      </c>
    </row>
    <row r="13" spans="1:21" x14ac:dyDescent="0.3">
      <c r="A13">
        <v>2029</v>
      </c>
      <c r="B13">
        <v>33012</v>
      </c>
      <c r="C13">
        <v>46644</v>
      </c>
      <c r="D13">
        <v>284556</v>
      </c>
      <c r="E13">
        <v>29700</v>
      </c>
      <c r="F13">
        <v>41976</v>
      </c>
      <c r="G13">
        <v>256092</v>
      </c>
      <c r="H13">
        <v>8532.4239124674095</v>
      </c>
      <c r="I13">
        <v>24479.57608753259</v>
      </c>
      <c r="J13">
        <v>38111.576087532594</v>
      </c>
      <c r="K13">
        <v>276023.57608753256</v>
      </c>
      <c r="L13">
        <v>21167.57608753259</v>
      </c>
      <c r="M13">
        <v>33443.576087532594</v>
      </c>
      <c r="N13">
        <v>247559.57608753259</v>
      </c>
      <c r="O13">
        <v>0.3504938994813922</v>
      </c>
      <c r="P13">
        <v>8579.9420805707396</v>
      </c>
      <c r="Q13">
        <v>13357.87491830108</v>
      </c>
      <c r="R13">
        <v>96744.579531718045</v>
      </c>
      <c r="S13">
        <v>7419.1062854883694</v>
      </c>
      <c r="T13">
        <v>11721.76939552194</v>
      </c>
      <c r="U13">
        <v>86768.121176879707</v>
      </c>
    </row>
    <row r="14" spans="1:21" x14ac:dyDescent="0.3">
      <c r="A14">
        <v>2030</v>
      </c>
      <c r="B14">
        <v>44064</v>
      </c>
      <c r="C14">
        <v>63372</v>
      </c>
      <c r="D14">
        <v>284964</v>
      </c>
      <c r="E14">
        <v>39648</v>
      </c>
      <c r="F14">
        <v>57024</v>
      </c>
      <c r="G14">
        <v>256464</v>
      </c>
      <c r="H14">
        <v>8532.4239124674095</v>
      </c>
      <c r="I14">
        <v>35531.576087532594</v>
      </c>
      <c r="J14">
        <v>54839.576087532594</v>
      </c>
      <c r="K14">
        <v>276431.57608753256</v>
      </c>
      <c r="L14">
        <v>31115.57608753259</v>
      </c>
      <c r="M14">
        <v>48491.576087532594</v>
      </c>
      <c r="N14">
        <v>247931.57608753259</v>
      </c>
      <c r="O14">
        <v>0.31863081771035656</v>
      </c>
      <c r="P14">
        <v>11321.455143308262</v>
      </c>
      <c r="Q14">
        <v>17473.578971659826</v>
      </c>
      <c r="R14">
        <v>88079.619129733153</v>
      </c>
      <c r="S14">
        <v>9914.3814522993271</v>
      </c>
      <c r="T14">
        <v>15450.910540834484</v>
      </c>
      <c r="U14">
        <v>78998.64082498799</v>
      </c>
    </row>
    <row r="15" spans="1:21" x14ac:dyDescent="0.3">
      <c r="A15">
        <v>2031</v>
      </c>
      <c r="B15">
        <v>58188</v>
      </c>
      <c r="C15">
        <v>84504</v>
      </c>
      <c r="D15">
        <v>285036</v>
      </c>
      <c r="E15">
        <v>52368</v>
      </c>
      <c r="F15">
        <v>76044</v>
      </c>
      <c r="G15">
        <v>256524</v>
      </c>
      <c r="H15">
        <v>8532.4239124674095</v>
      </c>
      <c r="I15">
        <v>49655.576087532594</v>
      </c>
      <c r="J15">
        <v>75971.576087532594</v>
      </c>
      <c r="K15">
        <v>276503.57608753256</v>
      </c>
      <c r="L15">
        <v>43835.576087532594</v>
      </c>
      <c r="M15">
        <v>67511.576087532594</v>
      </c>
      <c r="N15">
        <v>247991.57608753259</v>
      </c>
      <c r="O15">
        <v>0.28966437973668779</v>
      </c>
      <c r="P15">
        <v>14383.451647863036</v>
      </c>
      <c r="Q15">
        <v>22006.259465013711</v>
      </c>
      <c r="R15">
        <v>80093.236862371181</v>
      </c>
      <c r="S15">
        <v>12697.604957795513</v>
      </c>
      <c r="T15">
        <v>19555.698812441333</v>
      </c>
      <c r="U15">
        <v>71834.326067318747</v>
      </c>
    </row>
    <row r="16" spans="1:21" x14ac:dyDescent="0.3">
      <c r="A16">
        <v>2032</v>
      </c>
      <c r="B16">
        <v>75732</v>
      </c>
      <c r="C16">
        <v>109992</v>
      </c>
      <c r="D16">
        <v>285072</v>
      </c>
      <c r="E16">
        <v>68148</v>
      </c>
      <c r="F16">
        <v>98988</v>
      </c>
      <c r="G16">
        <v>256560</v>
      </c>
      <c r="H16">
        <v>8532.4239124674095</v>
      </c>
      <c r="I16">
        <v>67199.576087532594</v>
      </c>
      <c r="J16">
        <v>101459.57608753259</v>
      </c>
      <c r="K16">
        <v>276539.57608753256</v>
      </c>
      <c r="L16">
        <v>59615.576087532594</v>
      </c>
      <c r="M16">
        <v>90455.576087532594</v>
      </c>
      <c r="N16">
        <v>248027.57608753259</v>
      </c>
      <c r="O16">
        <v>0.26333125430607973</v>
      </c>
      <c r="P16">
        <v>17695.748659966801</v>
      </c>
      <c r="Q16">
        <v>26717.477432493091</v>
      </c>
      <c r="R16">
        <v>72821.513436401525</v>
      </c>
      <c r="S16">
        <v>15698.644427309491</v>
      </c>
      <c r="T16">
        <v>23819.780310108988</v>
      </c>
      <c r="U16">
        <v>65313.412713626589</v>
      </c>
    </row>
    <row r="17" spans="1:21" x14ac:dyDescent="0.3">
      <c r="A17">
        <v>2033</v>
      </c>
      <c r="B17">
        <v>96816</v>
      </c>
      <c r="C17">
        <v>138960</v>
      </c>
      <c r="D17">
        <v>285096</v>
      </c>
      <c r="E17">
        <v>87132</v>
      </c>
      <c r="F17">
        <v>125064</v>
      </c>
      <c r="G17">
        <v>256584</v>
      </c>
      <c r="H17">
        <v>8532.4239124674095</v>
      </c>
      <c r="I17">
        <v>88283.576087532594</v>
      </c>
      <c r="J17">
        <v>130427.57608753259</v>
      </c>
      <c r="K17">
        <v>276563.57608753256</v>
      </c>
      <c r="L17">
        <v>78599.576087532594</v>
      </c>
      <c r="M17">
        <v>116531.57608753259</v>
      </c>
      <c r="N17">
        <v>248051.57608753259</v>
      </c>
      <c r="O17">
        <v>0.23939204936916339</v>
      </c>
      <c r="P17">
        <v>21134.386205232895</v>
      </c>
      <c r="Q17">
        <v>31223.324733846915</v>
      </c>
      <c r="R17">
        <v>66207.121260458967</v>
      </c>
      <c r="S17">
        <v>18816.113599141918</v>
      </c>
      <c r="T17">
        <v>27896.732815813022</v>
      </c>
      <c r="U17">
        <v>59381.57514884539</v>
      </c>
    </row>
    <row r="18" spans="1:21" x14ac:dyDescent="0.3">
      <c r="A18">
        <v>2034</v>
      </c>
      <c r="B18">
        <v>121044</v>
      </c>
      <c r="C18">
        <v>169512</v>
      </c>
      <c r="D18">
        <v>285108</v>
      </c>
      <c r="E18">
        <v>108936</v>
      </c>
      <c r="F18">
        <v>152556</v>
      </c>
      <c r="G18">
        <v>256596</v>
      </c>
      <c r="H18">
        <v>8532.4239124674095</v>
      </c>
      <c r="I18">
        <v>112511.57608753259</v>
      </c>
      <c r="J18">
        <v>160979.57608753259</v>
      </c>
      <c r="K18">
        <v>276575.57608753256</v>
      </c>
      <c r="L18">
        <v>100403.57608753259</v>
      </c>
      <c r="M18">
        <v>144023.57608753259</v>
      </c>
      <c r="N18">
        <v>248063.57608753259</v>
      </c>
      <c r="O18">
        <v>0.21762913579014853</v>
      </c>
      <c r="P18">
        <v>24485.797070317258</v>
      </c>
      <c r="Q18">
        <v>35033.846023794176</v>
      </c>
      <c r="R18">
        <v>60190.903604592182</v>
      </c>
      <c r="S18">
        <v>21850.743494170139</v>
      </c>
      <c r="T18">
        <v>31343.726397336421</v>
      </c>
      <c r="U18">
        <v>53985.861684943477</v>
      </c>
    </row>
    <row r="19" spans="1:21" x14ac:dyDescent="0.3">
      <c r="A19">
        <v>2035</v>
      </c>
      <c r="B19">
        <v>147444</v>
      </c>
      <c r="C19">
        <v>198984</v>
      </c>
      <c r="D19">
        <v>285108</v>
      </c>
      <c r="E19">
        <v>132696</v>
      </c>
      <c r="F19">
        <v>179076</v>
      </c>
      <c r="G19">
        <v>256596</v>
      </c>
      <c r="H19">
        <v>8532.4239124674095</v>
      </c>
      <c r="I19">
        <v>138911.57608753259</v>
      </c>
      <c r="J19">
        <v>190451.57608753259</v>
      </c>
      <c r="K19">
        <v>276575.57608753256</v>
      </c>
      <c r="L19">
        <v>124163.57608753259</v>
      </c>
      <c r="M19">
        <v>170543.57608753259</v>
      </c>
      <c r="N19">
        <v>248063.57608753259</v>
      </c>
      <c r="O19">
        <v>0.19784466890013502</v>
      </c>
      <c r="P19">
        <v>27482.914777433798</v>
      </c>
      <c r="Q19">
        <v>37679.829012546761</v>
      </c>
      <c r="R19">
        <v>54719.003276901982</v>
      </c>
      <c r="S19">
        <v>24565.101600494607</v>
      </c>
      <c r="T19">
        <v>33741.137344082868</v>
      </c>
      <c r="U19">
        <v>49078.056077221336</v>
      </c>
    </row>
    <row r="20" spans="1:21" x14ac:dyDescent="0.3">
      <c r="A20">
        <v>2036</v>
      </c>
      <c r="B20">
        <v>174420</v>
      </c>
      <c r="C20">
        <v>224760</v>
      </c>
      <c r="D20">
        <v>285120</v>
      </c>
      <c r="E20">
        <v>156972</v>
      </c>
      <c r="F20">
        <v>202284</v>
      </c>
      <c r="G20">
        <v>256608</v>
      </c>
      <c r="H20">
        <v>8532.4239124674095</v>
      </c>
      <c r="I20">
        <v>165887.57608753259</v>
      </c>
      <c r="J20">
        <v>216227.57608753259</v>
      </c>
      <c r="K20">
        <v>276587.57608753256</v>
      </c>
      <c r="L20">
        <v>148439.57608753259</v>
      </c>
      <c r="M20">
        <v>193751.57608753259</v>
      </c>
      <c r="N20">
        <v>248075.57608753259</v>
      </c>
      <c r="O20">
        <v>0.17985878990921364</v>
      </c>
      <c r="P20">
        <v>29836.338696076218</v>
      </c>
      <c r="Q20">
        <v>38890.430180106028</v>
      </c>
      <c r="R20">
        <v>49746.706739026165</v>
      </c>
      <c r="S20">
        <v>26698.162529740257</v>
      </c>
      <c r="T20">
        <v>34847.924018106547</v>
      </c>
      <c r="U20">
        <v>44618.57292113467</v>
      </c>
    </row>
    <row r="21" spans="1:21" x14ac:dyDescent="0.3">
      <c r="A21">
        <v>2037</v>
      </c>
      <c r="B21">
        <v>200088</v>
      </c>
      <c r="C21">
        <v>245172</v>
      </c>
      <c r="D21">
        <v>285120</v>
      </c>
      <c r="E21">
        <v>180072</v>
      </c>
      <c r="F21">
        <v>220644</v>
      </c>
      <c r="G21">
        <v>256608</v>
      </c>
      <c r="H21">
        <v>8532.4239124674095</v>
      </c>
      <c r="I21">
        <v>191555.57608753259</v>
      </c>
      <c r="J21">
        <v>236639.57608753259</v>
      </c>
      <c r="K21">
        <v>276587.57608753256</v>
      </c>
      <c r="L21">
        <v>171539.57608753259</v>
      </c>
      <c r="M21">
        <v>212111.57608753259</v>
      </c>
      <c r="N21">
        <v>248075.57608753259</v>
      </c>
      <c r="O21">
        <v>0.16350799082655781</v>
      </c>
      <c r="P21">
        <v>31320.867377696275</v>
      </c>
      <c r="Q21">
        <v>38692.46163612081</v>
      </c>
      <c r="R21">
        <v>45224.278853660137</v>
      </c>
      <c r="S21">
        <v>28048.091433311896</v>
      </c>
      <c r="T21">
        <v>34681.937637126997</v>
      </c>
      <c r="U21">
        <v>40562.339019213323</v>
      </c>
    </row>
    <row r="22" spans="1:21" x14ac:dyDescent="0.3">
      <c r="A22">
        <v>2038</v>
      </c>
      <c r="B22">
        <v>222708</v>
      </c>
      <c r="C22">
        <v>259896</v>
      </c>
      <c r="D22">
        <v>285120</v>
      </c>
      <c r="E22">
        <v>200436</v>
      </c>
      <c r="F22">
        <v>233904</v>
      </c>
      <c r="G22">
        <v>256608</v>
      </c>
      <c r="H22">
        <v>8532.4239124674095</v>
      </c>
      <c r="I22">
        <v>214175.57608753259</v>
      </c>
      <c r="J22">
        <v>251363.57608753259</v>
      </c>
      <c r="K22">
        <v>276587.57608753256</v>
      </c>
      <c r="L22">
        <v>191903.57608753259</v>
      </c>
      <c r="M22">
        <v>225371.57608753259</v>
      </c>
      <c r="N22">
        <v>248075.57608753259</v>
      </c>
      <c r="O22">
        <v>0.14864362802414349</v>
      </c>
      <c r="P22">
        <v>31835.834663811838</v>
      </c>
      <c r="Q22">
        <v>37363.593902773682</v>
      </c>
      <c r="R22">
        <v>41112.980776054676</v>
      </c>
      <c r="S22">
        <v>28525.243780458113</v>
      </c>
      <c r="T22">
        <v>33500.048723170148</v>
      </c>
      <c r="U22">
        <v>36874.853653830301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CAPEX</vt:lpstr>
      <vt:lpstr>OPEX</vt:lpstr>
      <vt:lpstr>Revenue</vt:lpstr>
      <vt:lpstr>ADSL</vt:lpstr>
      <vt:lpstr>FTTC_GPON_25</vt:lpstr>
      <vt:lpstr>FTTB_XGPON_50</vt:lpstr>
      <vt:lpstr>FTTB_UDWDM_50</vt:lpstr>
      <vt:lpstr>FTTH_UDWDM_100</vt:lpstr>
      <vt:lpstr>FTTH_XGPON_100</vt:lpstr>
      <vt:lpstr>FTTC_GPON_100</vt:lpstr>
      <vt:lpstr>FTTB_XGPON_100</vt:lpstr>
      <vt:lpstr>FTTB_UDWDM_100</vt:lpstr>
      <vt:lpstr>FTTC_Hybridpon_25</vt:lpstr>
      <vt:lpstr>FTTB_Hybridpon_50</vt:lpstr>
      <vt:lpstr>FTTH_Hybridpon_100</vt:lpstr>
      <vt:lpstr>FTTC_Hybridpon_100</vt:lpstr>
      <vt:lpstr>FTTB_Hybridpon_100</vt:lpstr>
      <vt:lpstr>MIG_MATRIX</vt:lpstr>
    </vt:vector>
  </TitlesOfParts>
  <Company>Technische Universität München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Patri, Sai Kireet</dc:creator>
  <cp:keywords>C_Unrestricted</cp:keywords>
  <cp:lastModifiedBy>Patri, Sai Kireet</cp:lastModifiedBy>
  <dcterms:created xsi:type="dcterms:W3CDTF">2018-03-18T14:40:49Z</dcterms:created>
  <dcterms:modified xsi:type="dcterms:W3CDTF">2018-07-16T11:49:13Z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ument Confidentiality">
    <vt:lpwstr>Unrestricted</vt:lpwstr>
  </property>
</Properties>
</file>