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25" windowWidth="13680" windowHeight="1137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 concurrentCalc="0"/>
</workbook>
</file>

<file path=xl/calcChain.xml><?xml version="1.0" encoding="utf-8"?>
<calcChain xmlns="http://schemas.openxmlformats.org/spreadsheetml/2006/main">
  <c r="M15" i="11" l="1"/>
  <c r="O14" i="11"/>
  <c r="M14" i="11"/>
  <c r="O12" i="11"/>
  <c r="M12" i="11"/>
  <c r="O11" i="11"/>
  <c r="N11" i="11"/>
  <c r="M11" i="11"/>
  <c r="L11" i="11"/>
  <c r="F10" i="11"/>
  <c r="G9" i="11"/>
  <c r="I8" i="11"/>
  <c r="G8" i="11"/>
  <c r="J5" i="11"/>
  <c r="F5" i="11"/>
  <c r="I4" i="11"/>
  <c r="G4" i="11"/>
  <c r="I3" i="11"/>
  <c r="H3" i="11"/>
  <c r="G3" i="11"/>
  <c r="D3" i="11"/>
  <c r="C2" i="1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B14" i="2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F54" i="3"/>
  <c r="G54" i="3"/>
  <c r="E54" i="3"/>
  <c r="C54" i="3"/>
  <c r="D54" i="3"/>
  <c r="B54" i="3"/>
  <c r="B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F29" i="3"/>
  <c r="G29" i="3"/>
  <c r="E29" i="3"/>
  <c r="C29" i="3"/>
  <c r="D29" i="3"/>
  <c r="U15" i="1"/>
  <c r="V15" i="1"/>
  <c r="W15" i="1"/>
  <c r="R15" i="1"/>
  <c r="T15" i="1"/>
  <c r="S15" i="1"/>
  <c r="S14" i="1"/>
  <c r="T14" i="1"/>
  <c r="U14" i="1"/>
  <c r="V14" i="1"/>
  <c r="X14" i="1"/>
  <c r="W14" i="1"/>
  <c r="O13" i="1"/>
  <c r="S13" i="1"/>
  <c r="R13" i="1"/>
  <c r="T13" i="1"/>
  <c r="U13" i="1"/>
  <c r="V13" i="1"/>
  <c r="X13" i="1"/>
  <c r="W13" i="1"/>
  <c r="S12" i="1"/>
  <c r="T12" i="1"/>
  <c r="U12" i="1"/>
  <c r="V12" i="1"/>
  <c r="X12" i="1"/>
  <c r="W12" i="1"/>
  <c r="S11" i="1"/>
  <c r="T11" i="1"/>
  <c r="U11" i="1"/>
  <c r="V11" i="1"/>
  <c r="X11" i="1"/>
  <c r="W11" i="1"/>
  <c r="C11" i="1"/>
  <c r="S10" i="1"/>
  <c r="T10" i="1"/>
  <c r="U10" i="1"/>
  <c r="V10" i="1"/>
  <c r="X10" i="1"/>
  <c r="W10" i="1"/>
  <c r="I10" i="1"/>
  <c r="S9" i="1"/>
  <c r="T9" i="1"/>
  <c r="U9" i="1"/>
  <c r="V9" i="1"/>
  <c r="X9" i="1"/>
  <c r="W9" i="1"/>
  <c r="V8" i="1"/>
  <c r="U8" i="1"/>
  <c r="S8" i="1"/>
  <c r="T8" i="1"/>
  <c r="X8" i="1"/>
  <c r="W8" i="1"/>
  <c r="C3" i="1"/>
  <c r="V6" i="1"/>
  <c r="H6" i="1"/>
  <c r="S5" i="1"/>
  <c r="R5" i="1"/>
  <c r="I6" i="1"/>
  <c r="S7" i="1"/>
  <c r="R7" i="1"/>
  <c r="T7" i="1"/>
  <c r="U7" i="1"/>
  <c r="V7" i="1"/>
  <c r="X7" i="1"/>
  <c r="W7" i="1"/>
  <c r="T6" i="1"/>
  <c r="U6" i="1"/>
  <c r="S6" i="1"/>
  <c r="X6" i="1"/>
  <c r="W6" i="1"/>
  <c r="T5" i="1"/>
  <c r="U5" i="1"/>
  <c r="V5" i="1"/>
  <c r="X5" i="1"/>
  <c r="W5" i="1"/>
  <c r="U4" i="1"/>
  <c r="V4" i="1"/>
  <c r="V3" i="1"/>
  <c r="U3" i="1"/>
  <c r="T4" i="1"/>
  <c r="S4" i="1"/>
  <c r="I4" i="1"/>
  <c r="H4" i="1"/>
  <c r="S3" i="1"/>
  <c r="T3" i="1"/>
  <c r="X3" i="1"/>
  <c r="I3" i="1"/>
  <c r="H3" i="1"/>
  <c r="I8" i="3"/>
  <c r="I7" i="3"/>
  <c r="I6" i="3"/>
  <c r="I5" i="3"/>
  <c r="X15" i="1"/>
  <c r="O2" i="11"/>
  <c r="L2" i="11"/>
  <c r="K2" i="11"/>
  <c r="F2" i="11"/>
  <c r="J2" i="11"/>
  <c r="I2" i="11"/>
  <c r="X4" i="1"/>
  <c r="D2" i="11"/>
  <c r="O10" i="1"/>
  <c r="H2" i="11"/>
  <c r="G2" i="11"/>
  <c r="M2" i="11"/>
  <c r="N2" i="11"/>
  <c r="E2" i="11"/>
  <c r="V2" i="3"/>
  <c r="B13" i="2"/>
  <c r="B6" i="2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15" i="2"/>
  <c r="B3" i="2"/>
  <c r="W44" i="1"/>
  <c r="T44" i="1"/>
  <c r="S44" i="1"/>
  <c r="Y2" i="3"/>
  <c r="AF2" i="3"/>
  <c r="AA5" i="3"/>
  <c r="AH5" i="3"/>
  <c r="AA7" i="3"/>
  <c r="AH7" i="3"/>
  <c r="AA10" i="3"/>
  <c r="AH10" i="3"/>
  <c r="AA14" i="3"/>
  <c r="AH14" i="3"/>
  <c r="AA16" i="3"/>
  <c r="AH16" i="3"/>
  <c r="AA18" i="3"/>
  <c r="AH18" i="3"/>
  <c r="AA20" i="3"/>
  <c r="AH20" i="3"/>
  <c r="AA22" i="3"/>
  <c r="AH22" i="3"/>
  <c r="Z6" i="3"/>
  <c r="AG6" i="3"/>
  <c r="Z8" i="3"/>
  <c r="AG8" i="3"/>
  <c r="Z15" i="3"/>
  <c r="AG15" i="3"/>
  <c r="Z16" i="3"/>
  <c r="AG16" i="3"/>
  <c r="Y9" i="3"/>
  <c r="AF9" i="3"/>
  <c r="Y10" i="3"/>
  <c r="AF10" i="3"/>
  <c r="Y12" i="3"/>
  <c r="AF12" i="3"/>
  <c r="Y15" i="3"/>
  <c r="AF15" i="3"/>
  <c r="Y16" i="3"/>
  <c r="AF16" i="3"/>
  <c r="Y17" i="3"/>
  <c r="AF17" i="3"/>
  <c r="Y18" i="3"/>
  <c r="AF18" i="3"/>
  <c r="AA9" i="3"/>
  <c r="AH9" i="3"/>
  <c r="AA17" i="3"/>
  <c r="AH17" i="3"/>
  <c r="AA21" i="3"/>
  <c r="AH21" i="3"/>
  <c r="Z9" i="3"/>
  <c r="AG9" i="3"/>
  <c r="Z10" i="3"/>
  <c r="AG10" i="3"/>
  <c r="Z12" i="3"/>
  <c r="AG12" i="3"/>
  <c r="Z17" i="3"/>
  <c r="AG17" i="3"/>
  <c r="Z18" i="3"/>
  <c r="AG18" i="3"/>
  <c r="Y5" i="3"/>
  <c r="AF5" i="3"/>
  <c r="Y8" i="3"/>
  <c r="AF8" i="3"/>
  <c r="Y21" i="3"/>
  <c r="AF21" i="3"/>
  <c r="AA6" i="3"/>
  <c r="AH6" i="3"/>
  <c r="AA8" i="3"/>
  <c r="AH8" i="3"/>
  <c r="Z7" i="3"/>
  <c r="AG7" i="3"/>
  <c r="Y6" i="3"/>
  <c r="AF6" i="3"/>
  <c r="Y7" i="3"/>
  <c r="AF7" i="3"/>
  <c r="Y14" i="3"/>
  <c r="AF14" i="3"/>
  <c r="Y22" i="3"/>
  <c r="AF22" i="3"/>
  <c r="AA3" i="3"/>
  <c r="AH3" i="3"/>
  <c r="AA4" i="3"/>
  <c r="AH4" i="3"/>
  <c r="AA11" i="3"/>
  <c r="AH11" i="3"/>
  <c r="AA12" i="3"/>
  <c r="AH12" i="3"/>
  <c r="AA13" i="3"/>
  <c r="AH13" i="3"/>
  <c r="AA15" i="3"/>
  <c r="AH15" i="3"/>
  <c r="AA19" i="3"/>
  <c r="AH19" i="3"/>
  <c r="Z3" i="3"/>
  <c r="AG3" i="3"/>
  <c r="Z4" i="3"/>
  <c r="AG4" i="3"/>
  <c r="Z5" i="3"/>
  <c r="AG5" i="3"/>
  <c r="Z11" i="3"/>
  <c r="AG11" i="3"/>
  <c r="Z13" i="3"/>
  <c r="AG13" i="3"/>
  <c r="Z14" i="3"/>
  <c r="AG14" i="3"/>
  <c r="Z19" i="3"/>
  <c r="AG19" i="3"/>
  <c r="Z20" i="3"/>
  <c r="AG20" i="3"/>
  <c r="Z21" i="3"/>
  <c r="AG21" i="3"/>
  <c r="Z22" i="3"/>
  <c r="AG22" i="3"/>
  <c r="Y3" i="3"/>
  <c r="AF3" i="3"/>
  <c r="Y4" i="3"/>
  <c r="AF4" i="3"/>
  <c r="Y11" i="3"/>
  <c r="AF11" i="3"/>
  <c r="Y13" i="3"/>
  <c r="AF13" i="3"/>
  <c r="Y19" i="3"/>
  <c r="AF19" i="3"/>
  <c r="Y20" i="3"/>
  <c r="AF20" i="3"/>
  <c r="AA2" i="3"/>
  <c r="AH2" i="3"/>
  <c r="Z2" i="3"/>
  <c r="AG2" i="3"/>
  <c r="W4" i="1"/>
  <c r="W3" i="1"/>
  <c r="I12" i="3"/>
  <c r="B7" i="2"/>
  <c r="Q27" i="1"/>
  <c r="X21" i="3"/>
  <c r="AE21" i="3"/>
  <c r="V16" i="3"/>
  <c r="AC16" i="3"/>
  <c r="X8" i="3"/>
  <c r="AE8" i="3"/>
  <c r="W9" i="3"/>
  <c r="AD9" i="3"/>
  <c r="X20" i="3"/>
  <c r="AE20" i="3"/>
  <c r="X11" i="3"/>
  <c r="AE11" i="3"/>
  <c r="W11" i="3"/>
  <c r="AD11" i="3"/>
  <c r="W3" i="3"/>
  <c r="AD3" i="3"/>
  <c r="X13" i="3"/>
  <c r="AE13" i="3"/>
  <c r="W12" i="3"/>
  <c r="AD12" i="3"/>
  <c r="V19" i="3"/>
  <c r="AC19" i="3"/>
  <c r="W8" i="3"/>
  <c r="AD8" i="3"/>
  <c r="W2" i="3"/>
  <c r="AD2" i="3"/>
  <c r="W15" i="3"/>
  <c r="AD15" i="3"/>
  <c r="W7" i="3"/>
  <c r="AD7" i="3"/>
  <c r="V22" i="3"/>
  <c r="AC22" i="3"/>
  <c r="X14" i="3"/>
  <c r="AE14" i="3"/>
  <c r="V4" i="3"/>
  <c r="AC4" i="3"/>
  <c r="V11" i="3"/>
  <c r="AC11" i="3"/>
  <c r="V17" i="3"/>
  <c r="AC17" i="3"/>
  <c r="V9" i="3"/>
  <c r="AC9" i="3"/>
  <c r="W21" i="3"/>
  <c r="AD21" i="3"/>
  <c r="W5" i="3"/>
  <c r="AD5" i="3"/>
  <c r="X17" i="3"/>
  <c r="AE17" i="3"/>
  <c r="W4" i="3"/>
  <c r="AD4" i="3"/>
  <c r="X9" i="3"/>
  <c r="AE9" i="3"/>
  <c r="V21" i="3"/>
  <c r="AC21" i="3"/>
  <c r="X19" i="3"/>
  <c r="AE19" i="3"/>
  <c r="W18" i="3"/>
  <c r="AD18" i="3"/>
  <c r="W20" i="3"/>
  <c r="AD20" i="3"/>
  <c r="V20" i="3"/>
  <c r="AC20" i="3"/>
  <c r="X4" i="3"/>
  <c r="AE4" i="3"/>
  <c r="W19" i="3"/>
  <c r="AD19" i="3"/>
  <c r="X5" i="3"/>
  <c r="AE5" i="3"/>
  <c r="V5" i="3"/>
  <c r="AC5" i="3"/>
  <c r="W17" i="3"/>
  <c r="AD17" i="3"/>
  <c r="V15" i="3"/>
  <c r="AC15" i="3"/>
  <c r="W10" i="3"/>
  <c r="AD10" i="3"/>
  <c r="X6" i="3"/>
  <c r="AE6" i="3"/>
  <c r="V18" i="3"/>
  <c r="AC18" i="3"/>
  <c r="V10" i="3"/>
  <c r="AC10" i="3"/>
  <c r="W6" i="3"/>
  <c r="AD6" i="3"/>
  <c r="X18" i="3"/>
  <c r="AE18" i="3"/>
  <c r="X10" i="3"/>
  <c r="AE10" i="3"/>
  <c r="V6" i="3"/>
  <c r="AC6" i="3"/>
  <c r="X16" i="3"/>
  <c r="AE16" i="3"/>
  <c r="W16" i="3"/>
  <c r="AD16" i="3"/>
  <c r="X3" i="3"/>
  <c r="AE3" i="3"/>
  <c r="W13" i="3"/>
  <c r="AD13" i="3"/>
  <c r="V3" i="3"/>
  <c r="AC3" i="3"/>
  <c r="V8" i="3"/>
  <c r="AC8" i="3"/>
  <c r="X7" i="3"/>
  <c r="AE7" i="3"/>
  <c r="V13" i="3"/>
  <c r="AC13" i="3"/>
  <c r="W14" i="3"/>
  <c r="AD14" i="3"/>
  <c r="W22" i="3"/>
  <c r="AD22" i="3"/>
  <c r="X12" i="3"/>
  <c r="AE12" i="3"/>
  <c r="X2" i="3"/>
  <c r="AE2" i="3"/>
  <c r="V12" i="3"/>
  <c r="AC12" i="3"/>
  <c r="X22" i="3"/>
  <c r="AE22" i="3"/>
  <c r="V14" i="3"/>
  <c r="AC14" i="3"/>
  <c r="AC2" i="3"/>
  <c r="V7" i="3"/>
  <c r="AC7" i="3"/>
  <c r="X15" i="3"/>
  <c r="AE15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Need double the racks of Technology 3 to realise a GPON FTTH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The fiber length increases
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<sst xmlns="http://schemas.openxmlformats.org/spreadsheetml/2006/main" count="496" uniqueCount="107">
  <si>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</si>
  <si>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</si>
  <si>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</si>
  <si>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</si>
  <si>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</si>
  <si>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</si>
  <si>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</si>
  <si>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</si>
  <si>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</si>
  <si>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</si>
  <si>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</si>
  <si>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</si>
  <si>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</si>
  <si>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</si>
  <si>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</si>
  <si>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</si>
  <si>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</si>
  <si>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</si>
  <si>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</si>
  <si>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</si>
  <si>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</si>
  <si>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</si>
  <si>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</si>
  <si>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</si>
  <si>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</si>
  <si>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</si>
  <si>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</si>
  <si>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</si>
  <si>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</si>
  <si>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</si>
  <si>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</si>
  <si>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</si>
  <si>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</si>
  <si>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</si>
  <si>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</si>
  <si>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</si>
  <si>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</si>
  <si>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</si>
  <si>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</si>
  <si>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Approx OPEX per year per subscriber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</si>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</sst>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62152.255239580772</c:v>
                </c:pt>
                <c:pt idx="1">
                  <c:v>69006.714747374324</c:v>
                </c:pt>
                <c:pt idx="2">
                  <c:v>79930.990263899323</c:v>
                </c:pt>
                <c:pt idx="3">
                  <c:v>79930.990263899323</c:v>
                </c:pt>
                <c:pt idx="4">
                  <c:v>69006.714747374324</c:v>
                </c:pt>
                <c:pt idx="5">
                  <c:v>62152.255239580772</c:v>
                </c:pt>
                <c:pt idx="6">
                  <c:v>69006.714747374324</c:v>
                </c:pt>
                <c:pt idx="7">
                  <c:v>79930.990263899323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1.7284661718921301</c:v>
                </c:pt>
                <c:pt idx="1">
                  <c:v>2.3716993665534263</c:v>
                </c:pt>
                <c:pt idx="2">
                  <c:v>26.345777258575282</c:v>
                </c:pt>
                <c:pt idx="3">
                  <c:v>14.64097725857528</c:v>
                </c:pt>
                <c:pt idx="4">
                  <c:v>13.256899366553426</c:v>
                </c:pt>
                <c:pt idx="5">
                  <c:v>1.7284661718921301</c:v>
                </c:pt>
                <c:pt idx="6">
                  <c:v>2.3716993665534263</c:v>
                </c:pt>
                <c:pt idx="7">
                  <c:v>14.64097725857528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23.096870303203723</c:v>
                </c:pt>
                <c:pt idx="11">
                  <c:v>12.594228370284263</c:v>
                </c:pt>
                <c:pt idx="12">
                  <c:v>12.211670303203721</c:v>
                </c:pt>
              </c:numCache>
            </c:numRef>
          </c:val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1670.4</c:v>
                </c:pt>
                <c:pt idx="1">
                  <c:v>1463.1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6340.1</c:v>
                </c:pt>
                <c:pt idx="6">
                  <c:v>3511.44</c:v>
                </c:pt>
                <c:pt idx="7">
                  <c:v>5852.4</c:v>
                </c:pt>
                <c:pt idx="8">
                  <c:v>1001.1600000000001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2633.5800000000004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4906.8</c:v>
                </c:pt>
                <c:pt idx="1">
                  <c:v>11607.26</c:v>
                </c:pt>
                <c:pt idx="2">
                  <c:v>10534.320000000002</c:v>
                </c:pt>
                <c:pt idx="3">
                  <c:v>97442.459999999992</c:v>
                </c:pt>
                <c:pt idx="4">
                  <c:v>69643.56</c:v>
                </c:pt>
                <c:pt idx="5">
                  <c:v>12582.66</c:v>
                </c:pt>
                <c:pt idx="6">
                  <c:v>13362.98</c:v>
                </c:pt>
                <c:pt idx="7">
                  <c:v>10534.320000000002</c:v>
                </c:pt>
                <c:pt idx="8">
                  <c:v>4597.92</c:v>
                </c:pt>
                <c:pt idx="9">
                  <c:v>16289.18</c:v>
                </c:pt>
                <c:pt idx="10">
                  <c:v>98905.56</c:v>
                </c:pt>
                <c:pt idx="11">
                  <c:v>12094.960000000001</c:v>
                </c:pt>
                <c:pt idx="12">
                  <c:v>16484.260000000002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56928"/>
        <c:axId val="167935296"/>
      </c:barChart>
      <c:catAx>
        <c:axId val="521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935296"/>
        <c:crosses val="autoZero"/>
        <c:auto val="1"/>
        <c:lblAlgn val="ctr"/>
        <c:lblOffset val="100"/>
        <c:noMultiLvlLbl val="0"/>
      </c:catAx>
      <c:valAx>
        <c:axId val="1679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 per subscriber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4000</c:v>
                </c:pt>
                <c:pt idx="1">
                  <c:v>1279.259837057527</c:v>
                </c:pt>
                <c:pt idx="2">
                  <c:v>1997.126864467409</c:v>
                </c:pt>
                <c:pt idx="3">
                  <c:v>2428.4913604115791</c:v>
                </c:pt>
                <c:pt idx="4">
                  <c:v>12484.748312411579</c:v>
                </c:pt>
                <c:pt idx="5">
                  <c:v>8532.4157164674089</c:v>
                </c:pt>
                <c:pt idx="6">
                  <c:v>2513.815837057527</c:v>
                </c:pt>
                <c:pt idx="7">
                  <c:v>2377.5328644674091</c:v>
                </c:pt>
                <c:pt idx="8">
                  <c:v>2438.1283124115794</c:v>
                </c:pt>
                <c:pt idx="9">
                  <c:v>1708.7975413371182</c:v>
                </c:pt>
                <c:pt idx="10">
                  <c:v>2920.9008073992691</c:v>
                </c:pt>
                <c:pt idx="11">
                  <c:v>12626.239659399269</c:v>
                </c:pt>
                <c:pt idx="12">
                  <c:v>2621.7435413371186</c:v>
                </c:pt>
                <c:pt idx="13">
                  <c:v>3067.2108073992695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7440"/>
        <c:axId val="168038336"/>
      </c:barChart>
      <c:catAx>
        <c:axId val="521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38336"/>
        <c:crosses val="autoZero"/>
        <c:auto val="1"/>
        <c:lblAlgn val="ctr"/>
        <c:lblOffset val="100"/>
        <c:noMultiLvlLbl val="0"/>
      </c:catAx>
      <c:valAx>
        <c:axId val="1680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5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15776"/>
        <c:axId val="168040064"/>
      </c:barChart>
      <c:catAx>
        <c:axId val="1735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40064"/>
        <c:crosses val="autoZero"/>
        <c:auto val="1"/>
        <c:lblAlgn val="ctr"/>
        <c:lblOffset val="100"/>
        <c:noMultiLvlLbl val="0"/>
      </c:catAx>
      <c:valAx>
        <c:axId val="1680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8</xdr:col>
      <xdr:colOff>744008</xdr:colOff>
      <xdr:row>45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zoomScale="90" zoomScaleNormal="90" workbookViewId="0">
      <selection activeCell="M36" sqref="M36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62</v>
      </c>
      <c r="C1" s="9" t="s">
        <v>63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65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41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74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64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12553.667997790501</v>
      </c>
      <c r="N3" s="7">
        <v>24253.936567201501</v>
      </c>
      <c r="O3" s="7">
        <v>28668.134420259899</v>
      </c>
      <c r="P3" s="7">
        <v>18947.874843170201</v>
      </c>
      <c r="Q3" s="7">
        <v>33521.641099943598</v>
      </c>
      <c r="R3" s="7">
        <v>33953.792651492702</v>
      </c>
      <c r="S3" s="11">
        <f>M3*S46+N3*T46+O3*W46</f>
        <v>62152.255239580772</v>
      </c>
      <c r="T3" s="11">
        <f>(P3+Q3+R3)*$Q$27</f>
        <v>1.7284661718921301</v>
      </c>
      <c r="U3" s="11">
        <f>(B3+C3)*H3</f>
        <v>1670.4</v>
      </c>
      <c r="V3" s="11">
        <f>(B3+C3)*I3+(B3+C3)*J3</f>
        <v>4906.8</v>
      </c>
      <c r="W3" s="11">
        <f>SUM(U3,V3)</f>
        <v>6577.2000000000007</v>
      </c>
      <c r="X3" s="12">
        <f>S3+T3+U3+V3</f>
        <v>68731.183705752672</v>
      </c>
    </row>
    <row r="4" spans="1:24" s="6" customFormat="1" x14ac:dyDescent="0.25">
      <c r="A4" s="10" t="s">
        <v>67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12553.667997790501</v>
      </c>
      <c r="N4" s="7">
        <v>24253.936567201501</v>
      </c>
      <c r="O4" s="7">
        <v>38057.804978881199</v>
      </c>
      <c r="P4" s="7">
        <v>18947.874843170201</v>
      </c>
      <c r="Q4" s="7">
        <v>33521.641099943598</v>
      </c>
      <c r="R4" s="7">
        <v>66115.452384557502</v>
      </c>
      <c r="S4" s="11">
        <f>M4*$S$46+N4*$T$46+O4*$W$46</f>
        <v>69006.714747374324</v>
      </c>
      <c r="T4" s="11">
        <f>(P4+Q4+R4)*$Q$27</f>
        <v>2.3716993665534263</v>
      </c>
      <c r="U4" s="11">
        <f>(B4+C4)*H4</f>
        <v>1463.1</v>
      </c>
      <c r="V4" s="11">
        <f>(B4+C4)*I4+(B4+C4)*J4</f>
        <v>11607.26</v>
      </c>
      <c r="W4" s="11">
        <f t="shared" ref="W4:W15" si="0">SUM(U4,V4)</f>
        <v>13070.36</v>
      </c>
      <c r="X4" s="12">
        <f>S4+T4+U4+V4</f>
        <v>82079.446446740883</v>
      </c>
    </row>
    <row r="5" spans="1:24" s="6" customFormat="1" x14ac:dyDescent="0.25">
      <c r="A5" s="10" t="s">
        <v>68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24307.908063783601</v>
      </c>
      <c r="N5" s="7">
        <v>0</v>
      </c>
      <c r="O5" s="7">
        <v>72200.182510221493</v>
      </c>
      <c r="P5" s="7">
        <v>73762.710265517904</v>
      </c>
      <c r="Q5" s="7">
        <v>0</v>
      </c>
      <c r="R5" s="7">
        <f>658286.152663246+20*(B6+C6)</f>
        <v>1243526.152663246</v>
      </c>
      <c r="S5" s="11">
        <f>M5*$S$46+N5*$T$46+O5*$W$46</f>
        <v>79930.990263899323</v>
      </c>
      <c r="T5" s="11">
        <f>(P5+Q5+R5)*$Q$27</f>
        <v>26.345777258575282</v>
      </c>
      <c r="U5" s="11">
        <f>(B5+C5)*H5</f>
        <v>5754.86</v>
      </c>
      <c r="V5" s="11">
        <f>(B5+C5)*I5+(B5+C5)*J5</f>
        <v>10534.320000000002</v>
      </c>
      <c r="W5" s="11">
        <f t="shared" si="0"/>
        <v>16289.18</v>
      </c>
      <c r="X5" s="12">
        <f>S5+T5+U5+V5</f>
        <v>96246.516041157913</v>
      </c>
    </row>
    <row r="6" spans="1:24" s="6" customFormat="1" x14ac:dyDescent="0.25">
      <c r="A6" s="10" t="s">
        <v>69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24307.908063783601</v>
      </c>
      <c r="N6" s="7">
        <v>0</v>
      </c>
      <c r="O6" s="7">
        <v>72200.182510221493</v>
      </c>
      <c r="P6" s="7">
        <v>73762.710265517904</v>
      </c>
      <c r="Q6" s="7">
        <v>0</v>
      </c>
      <c r="R6" s="7">
        <v>658286.15266324603</v>
      </c>
      <c r="S6" s="11">
        <f>M6*$S$46+N6*$T$46+O6*$W$46</f>
        <v>79930.990263899323</v>
      </c>
      <c r="T6" s="11">
        <f>(P6+Q6+R6)*$Q$27</f>
        <v>14.64097725857528</v>
      </c>
      <c r="U6" s="11">
        <f>(B6+C6)*H6</f>
        <v>19410.46</v>
      </c>
      <c r="V6" s="11">
        <f>(B6+C6)*I6+(B6+C6)*J6</f>
        <v>97442.459999999992</v>
      </c>
      <c r="W6" s="11">
        <f t="shared" si="0"/>
        <v>116852.91999999998</v>
      </c>
      <c r="X6" s="12">
        <f>S6+T6+U6+V6</f>
        <v>196798.5512411579</v>
      </c>
    </row>
    <row r="7" spans="1:24" s="6" customFormat="1" x14ac:dyDescent="0.25">
      <c r="A7" s="10" t="s">
        <v>70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12553.667997790501</v>
      </c>
      <c r="N7" s="7">
        <v>24253.936567201501</v>
      </c>
      <c r="O7" s="7">
        <v>38057.804978881199</v>
      </c>
      <c r="P7" s="7">
        <v>18947.874843170201</v>
      </c>
      <c r="Q7" s="7">
        <v>33521.641099943598</v>
      </c>
      <c r="R7" s="7">
        <f>66115.4523845575+C7*20</f>
        <v>610375.45238455746</v>
      </c>
      <c r="S7" s="11">
        <f>M7*$S$46+N7*$T$46+O7*$W$46</f>
        <v>69006.714747374324</v>
      </c>
      <c r="T7" s="11">
        <f>(P7+Q7+R7)*$Q$27</f>
        <v>13.256899366553426</v>
      </c>
      <c r="U7" s="11">
        <f>(B7+C7)*H7</f>
        <v>8778.6</v>
      </c>
      <c r="V7" s="11">
        <f>(B7+C7)*I7+(B7+C7)*J7</f>
        <v>69643.56</v>
      </c>
      <c r="W7" s="11">
        <f t="shared" si="0"/>
        <v>78422.16</v>
      </c>
      <c r="X7" s="12">
        <f>S7+T7+U7+V7</f>
        <v>147442.13164674089</v>
      </c>
    </row>
    <row r="8" spans="1:24" s="6" customFormat="1" x14ac:dyDescent="0.25">
      <c r="A8" s="10" t="s">
        <v>71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66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12553.667997790501</v>
      </c>
      <c r="N8" s="7">
        <v>24253.936567201501</v>
      </c>
      <c r="O8" s="7">
        <v>28668.134420259899</v>
      </c>
      <c r="P8" s="7">
        <v>18947.874843170201</v>
      </c>
      <c r="Q8" s="7">
        <v>33521.641099943598</v>
      </c>
      <c r="R8" s="7">
        <v>33953.792651492702</v>
      </c>
      <c r="S8" s="11">
        <f>M8*$S$46+N8*$T$46+O8*$W$46</f>
        <v>62152.255239580772</v>
      </c>
      <c r="T8" s="11">
        <f>(P8+Q8+R8)*$Q$27</f>
        <v>1.7284661718921301</v>
      </c>
      <c r="U8" s="11">
        <f>(B8+C8)*H8</f>
        <v>6340.1</v>
      </c>
      <c r="V8" s="11">
        <f>(B8+C8)*I8+(B8+C8)*J8</f>
        <v>12582.66</v>
      </c>
      <c r="W8" s="11">
        <f t="shared" si="0"/>
        <v>18922.760000000002</v>
      </c>
      <c r="X8" s="12">
        <f>S8+T8+U8+V8</f>
        <v>81076.743705752669</v>
      </c>
    </row>
    <row r="9" spans="1:24" s="6" customFormat="1" x14ac:dyDescent="0.25">
      <c r="A9" s="10" t="s">
        <v>72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12553.667997790501</v>
      </c>
      <c r="N9" s="7">
        <v>24253.936567201501</v>
      </c>
      <c r="O9" s="7">
        <v>38057.804978881199</v>
      </c>
      <c r="P9" s="7">
        <v>18947.874843170201</v>
      </c>
      <c r="Q9" s="7">
        <v>33521.641099943598</v>
      </c>
      <c r="R9" s="7">
        <v>66115.452384557502</v>
      </c>
      <c r="S9" s="11">
        <f>M9*$S$46+N9*$T$46+O9*$W$46</f>
        <v>69006.714747374324</v>
      </c>
      <c r="T9" s="11">
        <f>(P9+Q9+R9)*$Q$27</f>
        <v>2.3716993665534263</v>
      </c>
      <c r="U9" s="11">
        <f>(B9+C9)*H9</f>
        <v>3511.44</v>
      </c>
      <c r="V9" s="11">
        <f>(B9+C9)*I9+(B9+C9)*J9</f>
        <v>13362.98</v>
      </c>
      <c r="W9" s="11">
        <f t="shared" si="0"/>
        <v>16874.419999999998</v>
      </c>
      <c r="X9" s="12">
        <f>S9+T9+U9+V9</f>
        <v>85883.506446740881</v>
      </c>
    </row>
    <row r="10" spans="1:24" s="6" customFormat="1" x14ac:dyDescent="0.25">
      <c r="A10" s="10" t="s">
        <v>73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24307.908063783601</v>
      </c>
      <c r="N10" s="7">
        <v>0</v>
      </c>
      <c r="O10" s="7">
        <f>72200.1825102215</f>
        <v>72200.182510221493</v>
      </c>
      <c r="P10" s="7">
        <v>73762.710265517904</v>
      </c>
      <c r="Q10" s="7">
        <v>0</v>
      </c>
      <c r="R10" s="7">
        <v>658286.15266324603</v>
      </c>
      <c r="S10" s="11">
        <f>M10*$S$46+N10*$T$46+O10*$W$46</f>
        <v>79930.990263899323</v>
      </c>
      <c r="T10" s="11">
        <f>(P10+Q10+R10)*$Q$27</f>
        <v>14.64097725857528</v>
      </c>
      <c r="U10" s="11">
        <f>(B10+C10)*H10</f>
        <v>5852.4</v>
      </c>
      <c r="V10" s="11">
        <f>(B10+C10)*I10+(B10+C10)*J10</f>
        <v>10534.320000000002</v>
      </c>
      <c r="W10" s="11">
        <f t="shared" si="0"/>
        <v>16386.72</v>
      </c>
      <c r="X10" s="12">
        <f>S10+T10+U10+V10</f>
        <v>96332.351241157899</v>
      </c>
    </row>
    <row r="11" spans="1:24" s="8" customFormat="1" x14ac:dyDescent="0.25">
      <c r="A11" s="10" t="s">
        <v>75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40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>M11*$S$46+N11*$T$46+O11*$W$46</f>
        <v>114876.35990534152</v>
      </c>
      <c r="T11" s="11">
        <f>(P11+Q11+R11)*$Q$27</f>
        <v>12.594228370284263</v>
      </c>
      <c r="U11" s="11">
        <f>(B11+C11)*H11</f>
        <v>1001.1600000000001</v>
      </c>
      <c r="V11" s="11">
        <f>(B11+C11)*I11+(B11+C11)*J11</f>
        <v>4597.92</v>
      </c>
      <c r="W11" s="11">
        <f t="shared" si="0"/>
        <v>5599.08</v>
      </c>
      <c r="X11" s="12">
        <f>S11+T11+U11+V11</f>
        <v>120488.03413371182</v>
      </c>
    </row>
    <row r="12" spans="1:24" s="6" customFormat="1" x14ac:dyDescent="0.25">
      <c r="A12" s="10" t="s">
        <v>76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>M12*$S$46+N12*$T$46+O12*$W$46</f>
        <v>115530.46906962365</v>
      </c>
      <c r="T12" s="11">
        <f>(P12+Q12+R12)*$Q$27</f>
        <v>12.211670303203721</v>
      </c>
      <c r="U12" s="11">
        <f>(B12+C12)*H12</f>
        <v>1365.5600000000002</v>
      </c>
      <c r="V12" s="11">
        <f>(B12+C12)*I12+(B12+C12)*J12</f>
        <v>16289.18</v>
      </c>
      <c r="W12" s="11">
        <f t="shared" si="0"/>
        <v>17654.740000000002</v>
      </c>
      <c r="X12" s="12">
        <f>S12+T12+U12+V12</f>
        <v>133197.42073992686</v>
      </c>
    </row>
    <row r="13" spans="1:24" s="6" customFormat="1" x14ac:dyDescent="0.25">
      <c r="A13" s="10" t="s">
        <v>77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f>70030.50575712</f>
        <v>70030.505757120001</v>
      </c>
      <c r="P13" s="7">
        <v>8635.1542501059794</v>
      </c>
      <c r="Q13" s="7">
        <v>233483.63773783101</v>
      </c>
      <c r="R13" s="7">
        <f>$R$12+20*$C$13</f>
        <v>912724.72317224904</v>
      </c>
      <c r="S13" s="11">
        <f>M13*$S$46+N13*$T$46+O13*$W$46</f>
        <v>115530.46906962365</v>
      </c>
      <c r="T13" s="11">
        <f>(P13+Q13+R13)*$Q$27</f>
        <v>23.096870303203723</v>
      </c>
      <c r="U13" s="11">
        <f>(B13+C13)*H13</f>
        <v>15801.480000000001</v>
      </c>
      <c r="V13" s="11">
        <f>(B13+C13)*I13+(B13+C13)*J13</f>
        <v>98905.56</v>
      </c>
      <c r="W13" s="11">
        <f t="shared" si="0"/>
        <v>114707.04</v>
      </c>
      <c r="X13" s="12">
        <f>S13+T13+U13+V13</f>
        <v>230260.60593992684</v>
      </c>
    </row>
    <row r="14" spans="1:24" s="6" customFormat="1" x14ac:dyDescent="0.25">
      <c r="A14" s="10" t="s">
        <v>78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40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>M14*$S$46+N14*$T$46+O14*$W$46</f>
        <v>114876.35990534152</v>
      </c>
      <c r="T14" s="11">
        <f>(P14+Q14+R14)*$Q$27</f>
        <v>12.594228370284263</v>
      </c>
      <c r="U14" s="11">
        <f>(B14+C14)*H14</f>
        <v>2633.5800000000004</v>
      </c>
      <c r="V14" s="11">
        <f>(B14+C14)*I14+(B14+C14)*J14</f>
        <v>12094.960000000001</v>
      </c>
      <c r="W14" s="11">
        <f t="shared" si="0"/>
        <v>14728.54</v>
      </c>
      <c r="X14" s="12">
        <f>S14+T14+U14+V14</f>
        <v>129617.49413371182</v>
      </c>
    </row>
    <row r="15" spans="1:24" s="6" customFormat="1" x14ac:dyDescent="0.25">
      <c r="A15" s="10" t="s">
        <v>79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$R$12</f>
        <v>368464.72317224898</v>
      </c>
      <c r="S15" s="11">
        <f>M15*$S$46+N15*$T$46+O15*$W$46</f>
        <v>115530.46906962365</v>
      </c>
      <c r="T15" s="11">
        <f>(P15+Q15+R15)*$Q$27</f>
        <v>12.211670303203721</v>
      </c>
      <c r="U15" s="11">
        <f>(B15+C15)*H15</f>
        <v>2633.5800000000004</v>
      </c>
      <c r="V15" s="11">
        <f>(B15+C15)*I15+(B15+C15)*J15</f>
        <v>16484.260000000002</v>
      </c>
      <c r="W15" s="11">
        <f t="shared" si="0"/>
        <v>19117.840000000004</v>
      </c>
      <c r="X15" s="12">
        <f t="shared" ref="X8:X15" si="1">SUM(S15:V15)</f>
        <v>134660.52073992687</v>
      </c>
    </row>
    <row r="27" spans="17:17" x14ac:dyDescent="0.25">
      <c r="Q27">
        <f>0.02/1000</f>
        <v>2.0000000000000002E-5</v>
      </c>
    </row>
    <row r="42" spans="18:25" x14ac:dyDescent="0.25">
      <c r="R42" s="5" t="s">
        <v>53</v>
      </c>
      <c r="S42" s="5"/>
      <c r="T42" s="5"/>
      <c r="U42" s="5"/>
      <c r="V42" s="5"/>
      <c r="W42" s="5"/>
      <c r="X42" s="5"/>
      <c r="Y42" s="5" t="s">
        <v>54</v>
      </c>
    </row>
    <row r="43" spans="18:25" x14ac:dyDescent="0.25">
      <c r="S43" t="s">
        <v>55</v>
      </c>
    </row>
    <row r="44" spans="18:25" x14ac:dyDescent="0.25">
      <c r="R44" t="s">
        <v>56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57</v>
      </c>
    </row>
    <row r="45" spans="18:25" x14ac:dyDescent="0.25">
      <c r="S45" t="s">
        <v>58</v>
      </c>
      <c r="T45" t="s">
        <v>59</v>
      </c>
      <c r="W45" t="s">
        <v>60</v>
      </c>
    </row>
    <row r="46" spans="18:25" x14ac:dyDescent="0.25">
      <c r="R46" t="s">
        <v>61</v>
      </c>
      <c r="S46">
        <v>1.1200000000000001</v>
      </c>
      <c r="T46">
        <v>1.1200000000000001</v>
      </c>
      <c r="W46">
        <v>0.73</v>
      </c>
      <c r="Y46" t="s">
        <v>57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74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  <c r="K1" s="10" t="s">
        <v>75</v>
      </c>
      <c r="L1" s="10" t="s">
        <v>76</v>
      </c>
      <c r="M1" s="10" t="s">
        <v>77</v>
      </c>
      <c r="N1" s="10" t="s">
        <v>78</v>
      </c>
      <c r="O1" s="10" t="s">
        <v>79</v>
      </c>
    </row>
    <row r="2" spans="1:15" s="6" customFormat="1" x14ac:dyDescent="0.25">
      <c r="A2" t="s">
        <v>23</v>
      </c>
      <c r="B2">
        <v>0</v>
      </c>
      <c r="C2">
        <f>CAPEX!$X3</f>
        <v>68731.183705752672</v>
      </c>
      <c r="D2">
        <f>CAPEX!$X4</f>
        <v>82079.446446740883</v>
      </c>
      <c r="E2">
        <f>CAPEX!$X5</f>
        <v>96246.516041157913</v>
      </c>
      <c r="F2">
        <f>CAPEX!$X6</f>
        <v>196798.5512411579</v>
      </c>
      <c r="G2">
        <f>CAPEX!$X7</f>
        <v>147442.13164674089</v>
      </c>
      <c r="H2">
        <f>CAPEX!$X8</f>
        <v>81076.743705752669</v>
      </c>
      <c r="I2">
        <f>CAPEX!$X9</f>
        <v>85883.506446740881</v>
      </c>
      <c r="J2">
        <f>CAPEX!$X10</f>
        <v>96332.351241157899</v>
      </c>
      <c r="K2">
        <f>CAPEX!$X11</f>
        <v>120488.03413371182</v>
      </c>
      <c r="L2">
        <f>CAPEX!$X12</f>
        <v>133197.42073992686</v>
      </c>
      <c r="M2">
        <f>CAPEX!$X13</f>
        <v>230260.60593992684</v>
      </c>
      <c r="N2">
        <f>CAPEX!$X14</f>
        <v>129617.49413371182</v>
      </c>
      <c r="O2">
        <f>CAPEX!$X15</f>
        <v>134660.52073992687</v>
      </c>
    </row>
    <row r="3" spans="1:15" s="6" customFormat="1" x14ac:dyDescent="0.25">
      <c r="A3" t="s">
        <v>74</v>
      </c>
      <c r="B3">
        <v>0</v>
      </c>
      <c r="C3">
        <v>0</v>
      </c>
      <c r="D3">
        <f>D2-C2</f>
        <v>13348.262740988212</v>
      </c>
      <c r="E3">
        <v>0</v>
      </c>
      <c r="F3">
        <v>0</v>
      </c>
      <c r="G3">
        <f>G2-C2</f>
        <v>78710.947940988219</v>
      </c>
      <c r="H3">
        <f>H2-C2</f>
        <v>12345.559999999998</v>
      </c>
      <c r="I3">
        <f>I2-D2+D3</f>
        <v>17152.322740988209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67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65362.685200000007</v>
      </c>
      <c r="H4">
        <v>0</v>
      </c>
      <c r="I4">
        <f>I2-D2</f>
        <v>3804.0599999999977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68</v>
      </c>
      <c r="B5">
        <v>0</v>
      </c>
      <c r="C5">
        <v>0</v>
      </c>
      <c r="D5">
        <v>0</v>
      </c>
      <c r="E5">
        <v>0</v>
      </c>
      <c r="F5">
        <f>F2-E2</f>
        <v>100552.03519999998</v>
      </c>
      <c r="G5">
        <v>0</v>
      </c>
      <c r="H5">
        <v>0</v>
      </c>
      <c r="I5">
        <v>0</v>
      </c>
      <c r="J5">
        <f>J2-E2</f>
        <v>85.835199999986799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66365.387940988221</v>
      </c>
      <c r="H8">
        <v>0</v>
      </c>
      <c r="I8">
        <f>I2-H2</f>
        <v>4806.7627409882116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61558.625200000009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73</v>
      </c>
      <c r="B10">
        <v>0</v>
      </c>
      <c r="C10">
        <v>0</v>
      </c>
      <c r="D10">
        <v>0</v>
      </c>
      <c r="E10">
        <v>0</v>
      </c>
      <c r="F10">
        <f>F2-J2</f>
        <v>100466.2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12709.386606215048</v>
      </c>
      <c r="M11">
        <f>M2-K2</f>
        <v>109772.57180621503</v>
      </c>
      <c r="N11">
        <f>N2-K2</f>
        <v>9129.4600000000064</v>
      </c>
      <c r="O11">
        <f>O2-L2+L11</f>
        <v>14172.486606215054</v>
      </c>
    </row>
    <row r="12" spans="1:15" x14ac:dyDescent="0.25">
      <c r="A12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97063.185199999978</v>
      </c>
      <c r="N12">
        <v>0</v>
      </c>
      <c r="O12">
        <f>O2-L2</f>
        <v>1463.1000000000058</v>
      </c>
    </row>
    <row r="13" spans="1:15" x14ac:dyDescent="0.25">
      <c r="A13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100643.11180621502</v>
      </c>
      <c r="N14">
        <v>0</v>
      </c>
      <c r="O14">
        <f>O2-N2</f>
        <v>5043.0266062150477</v>
      </c>
    </row>
    <row r="15" spans="1:15" x14ac:dyDescent="0.25">
      <c r="A15" t="s">
        <v>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95600.085199999972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2" sqref="B12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39</v>
      </c>
    </row>
    <row r="2" spans="1:2" x14ac:dyDescent="0.25">
      <c r="A2" s="10" t="s">
        <v>23</v>
      </c>
      <c r="B2" s="12">
        <v>4000</v>
      </c>
    </row>
    <row r="3" spans="1:2" x14ac:dyDescent="0.25">
      <c r="A3" s="10" t="s">
        <v>74</v>
      </c>
      <c r="B3" s="12">
        <f>0.1*(CAPEX!U3+CAPEX!V3)+0.01*(CAPEX!S3+CAPEX!T3)</f>
        <v>1279.259837057527</v>
      </c>
    </row>
    <row r="4" spans="1:2" x14ac:dyDescent="0.25">
      <c r="A4" s="10" t="s">
        <v>67</v>
      </c>
      <c r="B4" s="12">
        <f>0.1*(CAPEX!U4+CAPEX!V4)+0.01*(CAPEX!S4+CAPEX!T4)</f>
        <v>1997.126864467409</v>
      </c>
    </row>
    <row r="5" spans="1:2" x14ac:dyDescent="0.25">
      <c r="A5" s="10" t="s">
        <v>68</v>
      </c>
      <c r="B5" s="12">
        <f>0.1*(CAPEX!U5+CAPEX!V5)+0.01*(CAPEX!S5+CAPEX!T5)</f>
        <v>2428.4913604115791</v>
      </c>
    </row>
    <row r="6" spans="1:2" x14ac:dyDescent="0.25">
      <c r="A6" s="10" t="s">
        <v>69</v>
      </c>
      <c r="B6" s="12">
        <f>0.1*(CAPEX!U6+CAPEX!V6)+0.01*(CAPEX!S6+CAPEX!T6)</f>
        <v>12484.748312411579</v>
      </c>
    </row>
    <row r="7" spans="1:2" x14ac:dyDescent="0.25">
      <c r="A7" s="10" t="s">
        <v>70</v>
      </c>
      <c r="B7" s="12">
        <f>0.1*(CAPEX!U7+CAPEX!V7)+0.01*(CAPEX!S7+CAPEX!T7)</f>
        <v>8532.4157164674089</v>
      </c>
    </row>
    <row r="8" spans="1:2" x14ac:dyDescent="0.25">
      <c r="A8" s="10" t="s">
        <v>71</v>
      </c>
      <c r="B8" s="12">
        <f>0.1*(CAPEX!U8+CAPEX!V8)+0.01*(CAPEX!S8+CAPEX!T8)</f>
        <v>2513.815837057527</v>
      </c>
    </row>
    <row r="9" spans="1:2" x14ac:dyDescent="0.25">
      <c r="A9" s="10" t="s">
        <v>72</v>
      </c>
      <c r="B9" s="12">
        <f>0.1*(CAPEX!U9+CAPEX!V9)+0.01*(CAPEX!S9+CAPEX!T9)</f>
        <v>2377.5328644674091</v>
      </c>
    </row>
    <row r="10" spans="1:2" x14ac:dyDescent="0.25">
      <c r="A10" s="10" t="s">
        <v>73</v>
      </c>
      <c r="B10" s="12">
        <f>0.1*(CAPEX!U10+CAPEX!V10)+0.01*(CAPEX!S10+CAPEX!T10)</f>
        <v>2438.1283124115794</v>
      </c>
    </row>
    <row r="11" spans="1:2" x14ac:dyDescent="0.25">
      <c r="A11" s="10" t="s">
        <v>75</v>
      </c>
      <c r="B11" s="12">
        <f>0.1*(CAPEX!U11+CAPEX!V11)+0.01*(CAPEX!S11+CAPEX!T11)</f>
        <v>1708.7975413371182</v>
      </c>
    </row>
    <row r="12" spans="1:2" x14ac:dyDescent="0.25">
      <c r="A12" s="10" t="s">
        <v>76</v>
      </c>
      <c r="B12" s="12">
        <f>0.1*(CAPEX!U12+CAPEX!V12)+0.01*(CAPEX!S12+CAPEX!T12)</f>
        <v>2920.9008073992691</v>
      </c>
    </row>
    <row r="13" spans="1:2" x14ac:dyDescent="0.25">
      <c r="A13" s="10" t="s">
        <v>77</v>
      </c>
      <c r="B13" s="12">
        <f>0.1*(CAPEX!U13+CAPEX!V13)+0.01*(CAPEX!S13+CAPEX!T13)</f>
        <v>12626.239659399269</v>
      </c>
    </row>
    <row r="14" spans="1:2" x14ac:dyDescent="0.25">
      <c r="A14" s="10" t="s">
        <v>78</v>
      </c>
      <c r="B14" s="12">
        <f>0.1*(CAPEX!U14+CAPEX!V14)+0.01*(CAPEX!S14+CAPEX!T14)</f>
        <v>2621.7435413371186</v>
      </c>
    </row>
    <row r="15" spans="1:2" x14ac:dyDescent="0.25">
      <c r="A15" s="10" t="s">
        <v>79</v>
      </c>
      <c r="B15" s="12">
        <f>0.1*(CAPEX!U15+CAPEX!V15)+0.01*(CAPEX!S15+CAPEX!T15)</f>
        <v>3067.2108073992695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G1" workbookViewId="0">
      <selection activeCell="H5" sqref="H5:H1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45</v>
      </c>
      <c r="S1" s="10" t="s">
        <v>43</v>
      </c>
      <c r="T1" s="10" t="s">
        <v>46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47</v>
      </c>
      <c r="Z1" s="10" t="s">
        <v>48</v>
      </c>
      <c r="AA1" s="10" t="s">
        <v>49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50</v>
      </c>
      <c r="AG1" s="10" t="s">
        <v>51</v>
      </c>
      <c r="AH1" s="10" t="s">
        <v>52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79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3067.2108073992695</v>
      </c>
      <c r="V2" s="11">
        <f>O2-U2</f>
        <v>-1783.2108073992695</v>
      </c>
      <c r="W2" s="11">
        <f>P2-U2</f>
        <v>-1783.2108073992695</v>
      </c>
      <c r="X2" s="11">
        <f t="shared" ref="X2:X22" si="1">Q2-U2</f>
        <v>-1783.2108073992695</v>
      </c>
      <c r="Y2" s="11">
        <f>R2-$U2</f>
        <v>-1927.2108073992695</v>
      </c>
      <c r="Z2" s="11">
        <f>S2-$U2</f>
        <v>-1927.2108073992695</v>
      </c>
      <c r="AA2" s="11">
        <f>T2-$U2</f>
        <v>-1927.2108073992695</v>
      </c>
      <c r="AB2" s="11">
        <f>1/POWER(1+$L$25,N2-2018)</f>
        <v>1</v>
      </c>
      <c r="AC2" s="12">
        <f>V2*AB2</f>
        <v>-1783.2108073992695</v>
      </c>
      <c r="AD2" s="12">
        <f>W2*AB2</f>
        <v>-1783.2108073992695</v>
      </c>
      <c r="AE2" s="12">
        <f>X2*AB2</f>
        <v>-1783.2108073992695</v>
      </c>
      <c r="AF2" s="12">
        <f>Y2*$AB2</f>
        <v>-1927.2108073992695</v>
      </c>
      <c r="AG2" s="12">
        <f>Z2*$AB2</f>
        <v>-1927.2108073992695</v>
      </c>
      <c r="AH2" s="12">
        <f>AA2*$AB2</f>
        <v>-1927.2108073992695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3067.2108073992695</v>
      </c>
      <c r="V3" s="11">
        <f t="shared" ref="V3:V22" si="8">O3-U3</f>
        <v>-1351.2108073992695</v>
      </c>
      <c r="W3" s="11">
        <f t="shared" ref="W3:W22" si="9">P3-U3</f>
        <v>-1267.2108073992695</v>
      </c>
      <c r="X3" s="11">
        <f t="shared" si="1"/>
        <v>-631.21080739926947</v>
      </c>
      <c r="Y3" s="11">
        <f t="shared" ref="Y3:Y22" si="10">R3-$U3</f>
        <v>-1531.2108073992695</v>
      </c>
      <c r="Z3" s="11">
        <f t="shared" ref="Z3:Z22" si="11">S3-$U3</f>
        <v>-1459.2108073992695</v>
      </c>
      <c r="AA3" s="11">
        <f t="shared" ref="AA3:AA22" si="12">T3-$U3</f>
        <v>-907.21080739926947</v>
      </c>
      <c r="AB3" s="11">
        <f t="shared" ref="AB3:AB22" si="13">1/POWER(1+$L$25,N3-2018)</f>
        <v>0.90909090909090906</v>
      </c>
      <c r="AC3" s="12">
        <f t="shared" ref="AC3:AC22" si="14">V3*AB3</f>
        <v>-1228.3734612720632</v>
      </c>
      <c r="AD3" s="12">
        <f t="shared" ref="AD3:AD22" si="15">W3*AB3</f>
        <v>-1152.0098249084267</v>
      </c>
      <c r="AE3" s="12">
        <f t="shared" ref="AE3:AE22" si="16">X3*AB3</f>
        <v>-573.82800672660858</v>
      </c>
      <c r="AF3" s="12">
        <f t="shared" ref="AF3:AF22" si="17">Y3*$AB3</f>
        <v>-1392.0098249084267</v>
      </c>
      <c r="AG3" s="12">
        <f t="shared" ref="AG3:AG22" si="18">Z3*$AB3</f>
        <v>-1326.5552794538812</v>
      </c>
      <c r="AH3" s="12">
        <f t="shared" ref="AH3:AH22" si="19">AA3*$AB3</f>
        <v>-824.73709763569946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84</v>
      </c>
      <c r="I4" s="10" t="s">
        <v>85</v>
      </c>
      <c r="J4" s="10" t="s">
        <v>83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3067.2108073992695</v>
      </c>
      <c r="V4" s="11">
        <f t="shared" si="8"/>
        <v>-715.21080739926947</v>
      </c>
      <c r="W4" s="11">
        <f t="shared" si="9"/>
        <v>-595.21080739926947</v>
      </c>
      <c r="X4" s="11">
        <f t="shared" si="1"/>
        <v>1576.7891926007305</v>
      </c>
      <c r="Y4" s="11">
        <f t="shared" si="10"/>
        <v>-979.21080739926947</v>
      </c>
      <c r="Z4" s="11">
        <f t="shared" si="11"/>
        <v>-871.21080739926947</v>
      </c>
      <c r="AA4" s="11">
        <f t="shared" si="12"/>
        <v>1084.7891926007305</v>
      </c>
      <c r="AB4" s="11">
        <f t="shared" si="13"/>
        <v>0.82644628099173545</v>
      </c>
      <c r="AC4" s="12">
        <f t="shared" si="14"/>
        <v>-591.08331190022261</v>
      </c>
      <c r="AD4" s="12">
        <f t="shared" si="15"/>
        <v>-491.90975818121439</v>
      </c>
      <c r="AE4" s="12">
        <f t="shared" si="16"/>
        <v>1303.1315641328349</v>
      </c>
      <c r="AF4" s="12">
        <f t="shared" si="17"/>
        <v>-809.26513008204074</v>
      </c>
      <c r="AG4" s="12">
        <f t="shared" si="18"/>
        <v>-720.00893173493341</v>
      </c>
      <c r="AH4" s="12">
        <f t="shared" si="19"/>
        <v>896.51999388490117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3067.2108073992695</v>
      </c>
      <c r="V5" s="11">
        <f t="shared" si="8"/>
        <v>112.78919260073053</v>
      </c>
      <c r="W5" s="11">
        <f t="shared" si="9"/>
        <v>448.78919260073053</v>
      </c>
      <c r="X5" s="11">
        <f t="shared" si="1"/>
        <v>5968.7891926007305</v>
      </c>
      <c r="Y5" s="11">
        <f t="shared" si="10"/>
        <v>-223.21080739926947</v>
      </c>
      <c r="Z5" s="11">
        <f t="shared" si="11"/>
        <v>88.78919260073053</v>
      </c>
      <c r="AA5" s="11">
        <f t="shared" si="12"/>
        <v>5044.7891926007305</v>
      </c>
      <c r="AB5" s="11">
        <f t="shared" si="13"/>
        <v>0.75131480090157754</v>
      </c>
      <c r="AC5" s="12">
        <f t="shared" si="14"/>
        <v>84.740189782667542</v>
      </c>
      <c r="AD5" s="12">
        <f t="shared" si="15"/>
        <v>337.18196288559761</v>
      </c>
      <c r="AE5" s="12">
        <f t="shared" si="16"/>
        <v>4484.4396638623057</v>
      </c>
      <c r="AF5" s="12">
        <f t="shared" si="17"/>
        <v>-167.7015833202625</v>
      </c>
      <c r="AG5" s="12">
        <f t="shared" si="18"/>
        <v>66.708634561029683</v>
      </c>
      <c r="AH5" s="12">
        <f t="shared" si="19"/>
        <v>3790.2247878292478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74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3067.2108073992695</v>
      </c>
      <c r="V6" s="11">
        <f t="shared" si="8"/>
        <v>1276.7891926007305</v>
      </c>
      <c r="W6" s="11">
        <f t="shared" si="9"/>
        <v>1888.7891926007305</v>
      </c>
      <c r="X6" s="11">
        <f t="shared" si="1"/>
        <v>14464.789192600731</v>
      </c>
      <c r="Y6" s="11">
        <f t="shared" si="10"/>
        <v>808.78919260073053</v>
      </c>
      <c r="Z6" s="11">
        <f t="shared" si="11"/>
        <v>1372.7891926007305</v>
      </c>
      <c r="AA6" s="11">
        <f t="shared" si="12"/>
        <v>12700.789192600731</v>
      </c>
      <c r="AB6" s="11">
        <f t="shared" si="13"/>
        <v>0.68301345536507052</v>
      </c>
      <c r="AC6" s="12">
        <f t="shared" si="14"/>
        <v>872.06419821100349</v>
      </c>
      <c r="AD6" s="12">
        <f t="shared" si="15"/>
        <v>1290.0684328944267</v>
      </c>
      <c r="AE6" s="12">
        <f t="shared" si="16"/>
        <v>9879.6456475655541</v>
      </c>
      <c r="AF6" s="12">
        <f t="shared" si="17"/>
        <v>552.4139011001505</v>
      </c>
      <c r="AG6" s="12">
        <f t="shared" si="18"/>
        <v>937.63348992605029</v>
      </c>
      <c r="AH6" s="12">
        <f t="shared" si="19"/>
        <v>8674.8099123015691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67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3067.2108073992695</v>
      </c>
      <c r="V7" s="11">
        <f t="shared" si="8"/>
        <v>2860.7891926007305</v>
      </c>
      <c r="W7" s="11">
        <f t="shared" si="9"/>
        <v>3928.7891926007305</v>
      </c>
      <c r="X7" s="11">
        <f t="shared" si="1"/>
        <v>30760.789192600729</v>
      </c>
      <c r="Y7" s="11">
        <f t="shared" si="10"/>
        <v>2260.7891926007305</v>
      </c>
      <c r="Z7" s="11">
        <f t="shared" si="11"/>
        <v>3208.7891926007305</v>
      </c>
      <c r="AA7" s="11">
        <f t="shared" si="12"/>
        <v>27352.789192600729</v>
      </c>
      <c r="AB7" s="11">
        <f t="shared" si="13"/>
        <v>0.62092132305915493</v>
      </c>
      <c r="AC7" s="12">
        <f t="shared" si="14"/>
        <v>1776.3250104629772</v>
      </c>
      <c r="AD7" s="12">
        <f t="shared" si="15"/>
        <v>2439.4689834901546</v>
      </c>
      <c r="AE7" s="12">
        <f t="shared" si="16"/>
        <v>19100.029923813399</v>
      </c>
      <c r="AF7" s="12">
        <f t="shared" si="17"/>
        <v>1403.7722166274843</v>
      </c>
      <c r="AG7" s="12">
        <f t="shared" si="18"/>
        <v>1992.4056308875631</v>
      </c>
      <c r="AH7" s="12">
        <f t="shared" si="19"/>
        <v>16983.930054827797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68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3067.2108073992695</v>
      </c>
      <c r="V8" s="11">
        <f t="shared" si="8"/>
        <v>5044.7891926007305</v>
      </c>
      <c r="W8" s="11">
        <f t="shared" si="9"/>
        <v>6844.7891926007305</v>
      </c>
      <c r="X8" s="11">
        <f t="shared" si="1"/>
        <v>60664.789192600729</v>
      </c>
      <c r="Y8" s="11">
        <f t="shared" si="10"/>
        <v>4192.7891926007305</v>
      </c>
      <c r="Z8" s="11">
        <f t="shared" si="11"/>
        <v>5848.7891926007305</v>
      </c>
      <c r="AA8" s="11">
        <f t="shared" si="12"/>
        <v>54268.789192600729</v>
      </c>
      <c r="AB8" s="11">
        <f t="shared" si="13"/>
        <v>0.56447393005377722</v>
      </c>
      <c r="AC8" s="12">
        <f t="shared" si="14"/>
        <v>2847.6519818401562</v>
      </c>
      <c r="AD8" s="12">
        <f t="shared" si="15"/>
        <v>3863.705055936955</v>
      </c>
      <c r="AE8" s="12">
        <f t="shared" si="16"/>
        <v>34243.691971431246</v>
      </c>
      <c r="AF8" s="12">
        <f t="shared" si="17"/>
        <v>2366.7201934343379</v>
      </c>
      <c r="AG8" s="12">
        <f t="shared" si="18"/>
        <v>3301.4890216033928</v>
      </c>
      <c r="AH8" s="12">
        <f t="shared" si="19"/>
        <v>30633.316714807286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69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3067.2108073992695</v>
      </c>
      <c r="V9" s="11">
        <f t="shared" si="8"/>
        <v>8020.7891926007305</v>
      </c>
      <c r="W9" s="11">
        <f t="shared" si="9"/>
        <v>10948.789192600731</v>
      </c>
      <c r="X9" s="11">
        <f t="shared" si="1"/>
        <v>111472.78919260073</v>
      </c>
      <c r="Y9" s="11">
        <f t="shared" si="10"/>
        <v>6892.7891926007305</v>
      </c>
      <c r="Z9" s="11">
        <f t="shared" si="11"/>
        <v>9508.7891926007305</v>
      </c>
      <c r="AA9" s="11">
        <f t="shared" si="12"/>
        <v>100000.78919260073</v>
      </c>
      <c r="AB9" s="11">
        <f t="shared" si="13"/>
        <v>0.51315811823070645</v>
      </c>
      <c r="AC9" s="12">
        <f t="shared" si="14"/>
        <v>4115.9330888001778</v>
      </c>
      <c r="AD9" s="12">
        <f t="shared" si="15"/>
        <v>5618.4600589796864</v>
      </c>
      <c r="AE9" s="12">
        <f t="shared" si="16"/>
        <v>57203.166736003222</v>
      </c>
      <c r="AF9" s="12">
        <f t="shared" si="17"/>
        <v>3537.0907314359415</v>
      </c>
      <c r="AG9" s="12">
        <f t="shared" si="18"/>
        <v>4879.512368727469</v>
      </c>
      <c r="AH9" s="12">
        <f t="shared" si="19"/>
        <v>51316.216803660558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70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3067.2108073992695</v>
      </c>
      <c r="V10" s="11">
        <f t="shared" si="8"/>
        <v>12076.789192600731</v>
      </c>
      <c r="W10" s="11">
        <f t="shared" si="9"/>
        <v>16708.789192600729</v>
      </c>
      <c r="X10" s="11">
        <f t="shared" si="1"/>
        <v>185164.78919260073</v>
      </c>
      <c r="Y10" s="11">
        <f t="shared" si="10"/>
        <v>10540.789192600731</v>
      </c>
      <c r="Z10" s="11">
        <f t="shared" si="11"/>
        <v>14692.789192600731</v>
      </c>
      <c r="AA10" s="11">
        <f t="shared" si="12"/>
        <v>166312.78919260073</v>
      </c>
      <c r="AB10" s="11">
        <f t="shared" si="13"/>
        <v>0.46650738020973315</v>
      </c>
      <c r="AC10" s="12">
        <f t="shared" si="14"/>
        <v>5633.9112875853853</v>
      </c>
      <c r="AD10" s="12">
        <f t="shared" si="15"/>
        <v>7794.7734727168681</v>
      </c>
      <c r="AE10" s="12">
        <f t="shared" si="16"/>
        <v>86380.740713327672</v>
      </c>
      <c r="AF10" s="12">
        <f t="shared" si="17"/>
        <v>4917.3559515832349</v>
      </c>
      <c r="AG10" s="12">
        <f t="shared" si="18"/>
        <v>6854.2945942140468</v>
      </c>
      <c r="AH10" s="12">
        <f t="shared" si="19"/>
        <v>77586.143581613782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71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3067.2108073992695</v>
      </c>
      <c r="V11" s="11">
        <f t="shared" si="8"/>
        <v>17548.789192600729</v>
      </c>
      <c r="W11" s="11">
        <f t="shared" si="9"/>
        <v>24676.789192600729</v>
      </c>
      <c r="X11" s="11">
        <f t="shared" si="1"/>
        <v>263908.78919260076</v>
      </c>
      <c r="Y11" s="11">
        <f t="shared" si="10"/>
        <v>15460.789192600731</v>
      </c>
      <c r="Z11" s="11">
        <f t="shared" si="11"/>
        <v>21868.789192600729</v>
      </c>
      <c r="AA11" s="11">
        <f t="shared" si="12"/>
        <v>237196.78919260073</v>
      </c>
      <c r="AB11" s="11">
        <f t="shared" si="13"/>
        <v>0.42409761837248466</v>
      </c>
      <c r="AC11" s="12">
        <f t="shared" si="14"/>
        <v>7442.3997019027674</v>
      </c>
      <c r="AD11" s="12">
        <f t="shared" si="15"/>
        <v>10465.367525661837</v>
      </c>
      <c r="AE11" s="12">
        <f t="shared" si="16"/>
        <v>111923.0889641481</v>
      </c>
      <c r="AF11" s="12">
        <f t="shared" si="17"/>
        <v>6556.88387474102</v>
      </c>
      <c r="AG11" s="12">
        <f t="shared" si="18"/>
        <v>9274.5014132719007</v>
      </c>
      <c r="AH11" s="12">
        <f t="shared" si="19"/>
        <v>100594.59338218228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72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3067.2108073992695</v>
      </c>
      <c r="V12" s="11">
        <f t="shared" si="8"/>
        <v>24892.789192600729</v>
      </c>
      <c r="W12" s="11">
        <f t="shared" si="9"/>
        <v>35512.789192600729</v>
      </c>
      <c r="X12" s="11">
        <f t="shared" si="1"/>
        <v>311188.78919260076</v>
      </c>
      <c r="Y12" s="11">
        <f t="shared" si="10"/>
        <v>22060.789192600729</v>
      </c>
      <c r="Z12" s="11">
        <f t="shared" si="11"/>
        <v>31636.789192600729</v>
      </c>
      <c r="AA12" s="11">
        <f t="shared" si="12"/>
        <v>279748.78919260076</v>
      </c>
      <c r="AB12" s="11">
        <f t="shared" si="13"/>
        <v>0.38554328942953148</v>
      </c>
      <c r="AC12" s="12">
        <f t="shared" si="14"/>
        <v>9597.2478283911751</v>
      </c>
      <c r="AD12" s="12">
        <f t="shared" si="15"/>
        <v>13691.717562132801</v>
      </c>
      <c r="AE12" s="12">
        <f t="shared" si="16"/>
        <v>119976.74941890834</v>
      </c>
      <c r="AF12" s="12">
        <f t="shared" si="17"/>
        <v>8505.3892327267422</v>
      </c>
      <c r="AG12" s="12">
        <f t="shared" si="18"/>
        <v>12197.351772303937</v>
      </c>
      <c r="AH12" s="12">
        <f t="shared" si="19"/>
        <v>107855.26839924385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73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3067.2108073992695</v>
      </c>
      <c r="V13" s="11">
        <f t="shared" si="8"/>
        <v>34540.789192600729</v>
      </c>
      <c r="W13" s="11">
        <f t="shared" si="9"/>
        <v>50104.789192600729</v>
      </c>
      <c r="X13" s="11">
        <f t="shared" si="1"/>
        <v>321328.78919260076</v>
      </c>
      <c r="Y13" s="11">
        <f t="shared" si="10"/>
        <v>30748.789192600729</v>
      </c>
      <c r="Z13" s="11">
        <f t="shared" si="11"/>
        <v>44752.789192600729</v>
      </c>
      <c r="AA13" s="11">
        <f t="shared" si="12"/>
        <v>288880.78919260076</v>
      </c>
      <c r="AB13" s="11">
        <f t="shared" si="13"/>
        <v>0.3504938994813922</v>
      </c>
      <c r="AC13" s="12">
        <f t="shared" si="14"/>
        <v>12106.335895279359</v>
      </c>
      <c r="AD13" s="12">
        <f t="shared" si="15"/>
        <v>17561.422946807746</v>
      </c>
      <c r="AE13" s="12">
        <f t="shared" si="16"/>
        <v>112623.78033974888</v>
      </c>
      <c r="AF13" s="12">
        <f t="shared" si="17"/>
        <v>10777.263028445919</v>
      </c>
      <c r="AG13" s="12">
        <f t="shared" si="18"/>
        <v>15685.579596783335</v>
      </c>
      <c r="AH13" s="12">
        <f t="shared" si="19"/>
        <v>101250.95428937666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75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3067.2108073992695</v>
      </c>
      <c r="V14" s="11">
        <f t="shared" si="8"/>
        <v>47164.789192600729</v>
      </c>
      <c r="W14" s="11">
        <f t="shared" si="9"/>
        <v>69148.789192600729</v>
      </c>
      <c r="X14" s="11">
        <f t="shared" si="1"/>
        <v>321784.78919260076</v>
      </c>
      <c r="Y14" s="11">
        <f t="shared" si="10"/>
        <v>42124.789192600729</v>
      </c>
      <c r="Z14" s="11">
        <f t="shared" si="11"/>
        <v>61912.789192600729</v>
      </c>
      <c r="AA14" s="11">
        <f t="shared" si="12"/>
        <v>289264.78919260076</v>
      </c>
      <c r="AB14" s="11">
        <f t="shared" si="13"/>
        <v>0.31863081771035656</v>
      </c>
      <c r="AC14" s="12">
        <f t="shared" si="14"/>
        <v>15028.155347574959</v>
      </c>
      <c r="AD14" s="12">
        <f t="shared" si="15"/>
        <v>22032.935244119435</v>
      </c>
      <c r="AE14" s="12">
        <f t="shared" si="16"/>
        <v>102530.55050719308</v>
      </c>
      <c r="AF14" s="12">
        <f t="shared" si="17"/>
        <v>13422.256026314761</v>
      </c>
      <c r="AG14" s="12">
        <f t="shared" si="18"/>
        <v>19727.322647167297</v>
      </c>
      <c r="AH14" s="12">
        <f t="shared" si="19"/>
        <v>92168.676315252291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76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3067.2108073992695</v>
      </c>
      <c r="V15" s="11">
        <f t="shared" si="8"/>
        <v>63244.789192600729</v>
      </c>
      <c r="W15" s="11">
        <f t="shared" si="9"/>
        <v>93268.789192600729</v>
      </c>
      <c r="X15" s="11">
        <f t="shared" si="1"/>
        <v>321868.78919260076</v>
      </c>
      <c r="Y15" s="11">
        <f t="shared" si="10"/>
        <v>56608.789192600729</v>
      </c>
      <c r="Z15" s="11">
        <f t="shared" si="11"/>
        <v>83608.789192600729</v>
      </c>
      <c r="AA15" s="11">
        <f t="shared" si="12"/>
        <v>289348.78919260076</v>
      </c>
      <c r="AB15" s="11">
        <f t="shared" si="13"/>
        <v>0.28966437973668779</v>
      </c>
      <c r="AC15" s="12">
        <f t="shared" si="14"/>
        <v>18319.762633052265</v>
      </c>
      <c r="AD15" s="12">
        <f t="shared" si="15"/>
        <v>27016.645970266582</v>
      </c>
      <c r="AE15" s="12">
        <f t="shared" si="16"/>
        <v>93233.923178073412</v>
      </c>
      <c r="AF15" s="12">
        <f t="shared" si="17"/>
        <v>16397.549809119606</v>
      </c>
      <c r="AG15" s="12">
        <f t="shared" si="18"/>
        <v>24218.488062010176</v>
      </c>
      <c r="AH15" s="12">
        <f t="shared" si="19"/>
        <v>83814.037549036337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77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3067.2108073992695</v>
      </c>
      <c r="V16" s="11">
        <f t="shared" si="8"/>
        <v>83236.789192600729</v>
      </c>
      <c r="W16" s="11">
        <f t="shared" si="9"/>
        <v>122296.78919260073</v>
      </c>
      <c r="X16" s="11">
        <f t="shared" si="1"/>
        <v>321904.78919260076</v>
      </c>
      <c r="Y16" s="11">
        <f t="shared" si="10"/>
        <v>74572.789192600729</v>
      </c>
      <c r="Z16" s="11">
        <f t="shared" si="11"/>
        <v>109720.78919260073</v>
      </c>
      <c r="AA16" s="11">
        <f t="shared" si="12"/>
        <v>289372.78919260076</v>
      </c>
      <c r="AB16" s="11">
        <f t="shared" si="13"/>
        <v>0.26333125430607973</v>
      </c>
      <c r="AC16" s="12">
        <f t="shared" si="14"/>
        <v>21918.84810249829</v>
      </c>
      <c r="AD16" s="12">
        <f t="shared" si="15"/>
        <v>32204.566895693766</v>
      </c>
      <c r="AE16" s="12">
        <f t="shared" si="16"/>
        <v>84767.591905221736</v>
      </c>
      <c r="AF16" s="12">
        <f t="shared" si="17"/>
        <v>19637.346115190416</v>
      </c>
      <c r="AG16" s="12">
        <f t="shared" si="18"/>
        <v>28892.913041540509</v>
      </c>
      <c r="AH16" s="12">
        <f t="shared" si="19"/>
        <v>76200.89954013635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78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3067.2108073992695</v>
      </c>
      <c r="V17" s="11">
        <f t="shared" si="8"/>
        <v>107272.78919260073</v>
      </c>
      <c r="W17" s="11">
        <f t="shared" si="9"/>
        <v>155320.78919260073</v>
      </c>
      <c r="X17" s="11">
        <f t="shared" si="1"/>
        <v>321928.78919260076</v>
      </c>
      <c r="Y17" s="11">
        <f t="shared" si="10"/>
        <v>96208.789192600729</v>
      </c>
      <c r="Z17" s="11">
        <f t="shared" si="11"/>
        <v>139480.78919260073</v>
      </c>
      <c r="AA17" s="11">
        <f t="shared" si="12"/>
        <v>289396.78919260076</v>
      </c>
      <c r="AB17" s="11">
        <f t="shared" si="13"/>
        <v>0.23939204936916339</v>
      </c>
      <c r="AC17" s="12">
        <f t="shared" si="14"/>
        <v>25680.252846362931</v>
      </c>
      <c r="AD17" s="12">
        <f t="shared" si="15"/>
        <v>37182.562034452494</v>
      </c>
      <c r="AE17" s="12">
        <f t="shared" si="16"/>
        <v>77067.192595750079</v>
      </c>
      <c r="AF17" s="12">
        <f t="shared" si="17"/>
        <v>23031.619212142508</v>
      </c>
      <c r="AG17" s="12">
        <f t="shared" si="18"/>
        <v>33390.591972444949</v>
      </c>
      <c r="AH17" s="12">
        <f t="shared" si="19"/>
        <v>69279.29044567245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79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3067.2108073992695</v>
      </c>
      <c r="V18" s="11">
        <f t="shared" si="8"/>
        <v>134920.78919260073</v>
      </c>
      <c r="W18" s="11">
        <f t="shared" si="9"/>
        <v>190180.78919260073</v>
      </c>
      <c r="X18" s="11">
        <f t="shared" si="1"/>
        <v>321940.78919260076</v>
      </c>
      <c r="Y18" s="11">
        <f t="shared" si="10"/>
        <v>121096.78919260073</v>
      </c>
      <c r="Z18" s="11">
        <f t="shared" si="11"/>
        <v>170848.78919260073</v>
      </c>
      <c r="AA18" s="11">
        <f t="shared" si="12"/>
        <v>289408.78919260076</v>
      </c>
      <c r="AB18" s="11">
        <f t="shared" si="13"/>
        <v>0.21762913579014853</v>
      </c>
      <c r="AC18" s="12">
        <f t="shared" si="14"/>
        <v>29362.694752110507</v>
      </c>
      <c r="AD18" s="12">
        <f t="shared" si="15"/>
        <v>41388.880795874116</v>
      </c>
      <c r="AE18" s="12">
        <f t="shared" si="16"/>
        <v>70063.695727584098</v>
      </c>
      <c r="AF18" s="12">
        <f t="shared" si="17"/>
        <v>26354.189578947495</v>
      </c>
      <c r="AG18" s="12">
        <f t="shared" si="18"/>
        <v>37181.674342778962</v>
      </c>
      <c r="AH18" s="12">
        <f t="shared" si="19"/>
        <v>62983.784682058984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3067.2108073992695</v>
      </c>
      <c r="V19" s="11">
        <f t="shared" si="8"/>
        <v>165004.78919260073</v>
      </c>
      <c r="W19" s="11">
        <f t="shared" si="9"/>
        <v>223780.78919260073</v>
      </c>
      <c r="X19" s="11">
        <f t="shared" si="1"/>
        <v>321952.78919260076</v>
      </c>
      <c r="Y19" s="11">
        <f t="shared" si="10"/>
        <v>148192.78919260073</v>
      </c>
      <c r="Z19" s="11">
        <f t="shared" si="11"/>
        <v>201052.78919260073</v>
      </c>
      <c r="AA19" s="11">
        <f t="shared" si="12"/>
        <v>289420.78919260076</v>
      </c>
      <c r="AB19" s="11">
        <f t="shared" si="13"/>
        <v>0.19784466890013502</v>
      </c>
      <c r="AC19" s="12">
        <f t="shared" si="14"/>
        <v>32645.31788474667</v>
      </c>
      <c r="AD19" s="12">
        <f t="shared" si="15"/>
        <v>44273.836144021006</v>
      </c>
      <c r="AE19" s="12">
        <f t="shared" si="16"/>
        <v>63696.642979285069</v>
      </c>
      <c r="AF19" s="12">
        <f t="shared" si="17"/>
        <v>29319.153311197599</v>
      </c>
      <c r="AG19" s="12">
        <f t="shared" si="18"/>
        <v>39777.22250925874</v>
      </c>
      <c r="AH19" s="12">
        <f t="shared" si="19"/>
        <v>57260.360210625877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3067.2108073992695</v>
      </c>
      <c r="V20" s="11">
        <f t="shared" si="8"/>
        <v>195760.78919260073</v>
      </c>
      <c r="W20" s="11">
        <f t="shared" si="9"/>
        <v>253156.78919260073</v>
      </c>
      <c r="X20" s="11">
        <f t="shared" si="1"/>
        <v>321952.78919260076</v>
      </c>
      <c r="Y20" s="11">
        <f t="shared" si="10"/>
        <v>175864.78919260073</v>
      </c>
      <c r="Z20" s="11">
        <f t="shared" si="11"/>
        <v>227500.78919260073</v>
      </c>
      <c r="AA20" s="11">
        <f t="shared" si="12"/>
        <v>289420.78919260076</v>
      </c>
      <c r="AB20" s="11">
        <f t="shared" si="13"/>
        <v>0.17985878990921364</v>
      </c>
      <c r="AC20" s="12">
        <f t="shared" si="14"/>
        <v>35209.298655853832</v>
      </c>
      <c r="AD20" s="12">
        <f t="shared" si="15"/>
        <v>45532.473761483059</v>
      </c>
      <c r="AE20" s="12">
        <f t="shared" si="16"/>
        <v>57906.039072077328</v>
      </c>
      <c r="AF20" s="12">
        <f t="shared" si="17"/>
        <v>31630.828171820121</v>
      </c>
      <c r="AG20" s="12">
        <f t="shared" si="18"/>
        <v>40918.016647572273</v>
      </c>
      <c r="AH20" s="12">
        <f t="shared" si="19"/>
        <v>52054.872918750792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3067.2108073992695</v>
      </c>
      <c r="V21" s="11">
        <f t="shared" si="8"/>
        <v>225016.78919260073</v>
      </c>
      <c r="W21" s="11">
        <f t="shared" si="9"/>
        <v>276412.78919260076</v>
      </c>
      <c r="X21" s="11">
        <f t="shared" si="1"/>
        <v>321952.78919260076</v>
      </c>
      <c r="Y21" s="11">
        <f t="shared" si="10"/>
        <v>202192.78919260073</v>
      </c>
      <c r="Z21" s="11">
        <f t="shared" si="11"/>
        <v>248464.78919260073</v>
      </c>
      <c r="AA21" s="11">
        <f t="shared" si="12"/>
        <v>289420.78919260076</v>
      </c>
      <c r="AB21" s="11">
        <f t="shared" si="13"/>
        <v>0.16350799082655781</v>
      </c>
      <c r="AC21" s="12">
        <f t="shared" si="14"/>
        <v>36792.043103125252</v>
      </c>
      <c r="AD21" s="12">
        <f t="shared" si="15"/>
        <v>45195.699799647024</v>
      </c>
      <c r="AE21" s="12">
        <f t="shared" si="16"/>
        <v>52641.853701888467</v>
      </c>
      <c r="AF21" s="12">
        <f t="shared" si="17"/>
        <v>33060.136720499897</v>
      </c>
      <c r="AG21" s="12">
        <f t="shared" si="18"/>
        <v>40625.978472026378</v>
      </c>
      <c r="AH21" s="12">
        <f t="shared" si="19"/>
        <v>47322.611744318885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3067.2108073992695</v>
      </c>
      <c r="V22" s="11">
        <f t="shared" si="8"/>
        <v>250804.78919260073</v>
      </c>
      <c r="W22" s="11">
        <f t="shared" si="9"/>
        <v>293212.78919260076</v>
      </c>
      <c r="X22" s="11">
        <f t="shared" si="1"/>
        <v>321952.78919260076</v>
      </c>
      <c r="Y22" s="11">
        <f t="shared" si="10"/>
        <v>225412.78919260073</v>
      </c>
      <c r="Z22" s="11">
        <f t="shared" si="11"/>
        <v>263560.78919260076</v>
      </c>
      <c r="AA22" s="11">
        <f t="shared" si="12"/>
        <v>289420.78919260076</v>
      </c>
      <c r="AB22" s="11">
        <f t="shared" si="13"/>
        <v>0.14864362802414349</v>
      </c>
      <c r="AC22" s="12">
        <f t="shared" si="14"/>
        <v>37280.533791418668</v>
      </c>
      <c r="AD22" s="12">
        <f t="shared" si="15"/>
        <v>43584.212768666548</v>
      </c>
      <c r="AE22" s="12">
        <f t="shared" si="16"/>
        <v>47856.230638080429</v>
      </c>
      <c r="AF22" s="12">
        <f t="shared" si="17"/>
        <v>33506.174788629614</v>
      </c>
      <c r="AG22" s="12">
        <f t="shared" si="18"/>
        <v>39176.631910494645</v>
      </c>
      <c r="AH22" s="12">
        <f t="shared" si="19"/>
        <v>43020.556131198995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82</v>
      </c>
      <c r="R27" t="s">
        <v>86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42</v>
      </c>
      <c r="F28" t="s">
        <v>43</v>
      </c>
      <c r="G28" t="s">
        <v>44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80</v>
      </c>
      <c r="K29" t="s">
        <v>81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83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42</v>
      </c>
      <c r="F53" t="s">
        <v>43</v>
      </c>
      <c r="G53" t="s">
        <v>44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33" sqref="J33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2018-05-23T13:29:03Z</dcterms:modified>
</cp:coreProperties>
</file>