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0" yWindow="240" windowWidth="19368" windowHeight="9408" tabRatio="961" firstSheet="11" activeTab="18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71027"/>
</workbook>
</file>

<file path=xl/calcChain.xml><?xml version="1.0" encoding="utf-8"?>
<calcChain xmlns="http://schemas.openxmlformats.org/spreadsheetml/2006/main">
  <c r="I47" i="17" l="1"/>
  <c r="I48" i="17"/>
  <c r="I49" i="17"/>
  <c r="I50" i="17"/>
  <c r="I51" i="17"/>
  <c r="I52" i="17"/>
  <c r="I53" i="17"/>
  <c r="I54" i="17"/>
  <c r="I55" i="17"/>
  <c r="I56" i="17"/>
  <c r="I57" i="17"/>
  <c r="I58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I46" i="17"/>
  <c r="G46" i="17"/>
  <c r="H46" i="17"/>
  <c r="F46" i="17"/>
  <c r="F69" i="16" l="1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19" i="9" l="1"/>
  <c r="H8" i="19" s="1"/>
  <c r="B18" i="5"/>
  <c r="F5" i="19" s="1"/>
  <c r="B18" i="15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I4" i="19" s="1"/>
  <c r="J4" i="19" s="1"/>
  <c r="L4" i="19" s="1"/>
  <c r="F13" i="19"/>
  <c r="F11" i="19"/>
  <c r="I11" i="19" s="1"/>
  <c r="J11" i="19" s="1"/>
  <c r="L11" i="19" s="1"/>
  <c r="E18" i="4"/>
  <c r="F10" i="19"/>
  <c r="F12" i="19"/>
  <c r="E18" i="13"/>
  <c r="F14" i="19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15" l="1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I4" i="17" s="1"/>
  <c r="J4" i="17" s="1"/>
  <c r="L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G9" i="14"/>
  <c r="G8" i="14"/>
  <c r="J8" i="14" s="1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I3" i="2" l="1"/>
  <c r="I8" i="2"/>
  <c r="C16" i="12"/>
  <c r="G11" i="16" s="1"/>
  <c r="I8" i="11"/>
  <c r="I2" i="9"/>
  <c r="D16" i="12"/>
  <c r="H11" i="16" s="1"/>
  <c r="D15" i="12"/>
  <c r="F12" i="7" s="1"/>
  <c r="B18" i="9"/>
  <c r="F8" i="17" s="1"/>
  <c r="I3" i="9"/>
  <c r="B17" i="9" s="1"/>
  <c r="F8" i="16" s="1"/>
  <c r="H62" i="16" s="1"/>
  <c r="K3" i="9"/>
  <c r="J3" i="9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B19" i="6" s="1"/>
  <c r="F6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C19" i="2" s="1"/>
  <c r="G2" i="16" s="1"/>
  <c r="I56" i="16" s="1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C17" i="11"/>
  <c r="G10" i="16" s="1"/>
  <c r="I64" i="16" s="1"/>
  <c r="D16" i="5"/>
  <c r="H5" i="16" s="1"/>
  <c r="I59" i="16" s="1"/>
  <c r="B17" i="11"/>
  <c r="F10" i="16" s="1"/>
  <c r="H64" i="16" s="1"/>
  <c r="I6" i="3"/>
  <c r="C18" i="3" s="1"/>
  <c r="G3" i="16" s="1"/>
  <c r="I57" i="16" s="1"/>
  <c r="B18" i="3"/>
  <c r="F3" i="16" s="1"/>
  <c r="H57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B19" i="2"/>
  <c r="F2" i="16" s="1"/>
  <c r="H56" i="16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B17" i="6" l="1"/>
  <c r="D7" i="7" s="1"/>
  <c r="E61" i="7" s="1"/>
  <c r="I66" i="16"/>
  <c r="I65" i="16"/>
  <c r="C16" i="8"/>
  <c r="E8" i="7" s="1"/>
  <c r="F62" i="7" s="1"/>
  <c r="C18" i="9"/>
  <c r="G8" i="17" s="1"/>
  <c r="I8" i="17" s="1"/>
  <c r="J8" i="17" s="1"/>
  <c r="L8" i="17" s="1"/>
  <c r="C16" i="9"/>
  <c r="G10" i="7"/>
  <c r="H10" i="7" s="1"/>
  <c r="J10" i="7" s="1"/>
  <c r="E64" i="7"/>
  <c r="C16" i="14"/>
  <c r="E14" i="7" s="1"/>
  <c r="F68" i="7" s="1"/>
  <c r="B20" i="6"/>
  <c r="G4" i="7"/>
  <c r="H4" i="7" s="1"/>
  <c r="J4" i="7" s="1"/>
  <c r="E58" i="7"/>
  <c r="I2" i="16"/>
  <c r="J2" i="16" s="1"/>
  <c r="L2" i="16" s="1"/>
  <c r="B16" i="9"/>
  <c r="C20" i="2"/>
  <c r="G2" i="17" s="1"/>
  <c r="B19" i="9"/>
  <c r="F8" i="19" s="1"/>
  <c r="C19" i="9"/>
  <c r="G8" i="19" s="1"/>
  <c r="I5" i="16"/>
  <c r="J5" i="16" s="1"/>
  <c r="L5" i="16" s="1"/>
  <c r="I14" i="16"/>
  <c r="J14" i="16" s="1"/>
  <c r="L14" i="16" s="1"/>
  <c r="C17" i="14"/>
  <c r="G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E20" i="2"/>
  <c r="C19" i="8"/>
  <c r="G7" i="19" s="1"/>
  <c r="G6" i="7"/>
  <c r="H6" i="7" s="1"/>
  <c r="J6" i="7" s="1"/>
  <c r="E19" i="9"/>
  <c r="F2" i="19"/>
  <c r="F6" i="19"/>
  <c r="C19" i="11"/>
  <c r="F7" i="19"/>
  <c r="C18" i="8"/>
  <c r="G7" i="17" s="1"/>
  <c r="I7" i="17" s="1"/>
  <c r="J7" i="17" s="1"/>
  <c r="L7" i="17" s="1"/>
  <c r="C21" i="2"/>
  <c r="G2" i="19" s="1"/>
  <c r="E17" i="10"/>
  <c r="F9" i="19"/>
  <c r="I9" i="19" s="1"/>
  <c r="J9" i="19" s="1"/>
  <c r="L9" i="19" s="1"/>
  <c r="C20" i="6"/>
  <c r="G6" i="19" s="1"/>
  <c r="E19" i="3"/>
  <c r="E18" i="8"/>
  <c r="C19" i="14"/>
  <c r="F3" i="19"/>
  <c r="I3" i="19" s="1"/>
  <c r="J3" i="19" s="1"/>
  <c r="L3" i="19" s="1"/>
  <c r="E20" i="3"/>
  <c r="F60" i="7"/>
  <c r="B18" i="6"/>
  <c r="F6" i="16" s="1"/>
  <c r="H60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F11" i="16"/>
  <c r="E16" i="12"/>
  <c r="E15" i="12"/>
  <c r="D12" i="7"/>
  <c r="G11" i="7"/>
  <c r="H11" i="7" s="1"/>
  <c r="J11" i="7" s="1"/>
  <c r="E15" i="10"/>
  <c r="F9" i="16"/>
  <c r="E16" i="9"/>
  <c r="D9" i="7"/>
  <c r="E16" i="8"/>
  <c r="D8" i="7"/>
  <c r="F61" i="7"/>
  <c r="C18" i="6"/>
  <c r="G6" i="16" s="1"/>
  <c r="G7" i="7"/>
  <c r="H7" i="7" s="1"/>
  <c r="J7" i="7" s="1"/>
  <c r="G5" i="7"/>
  <c r="H5" i="7" s="1"/>
  <c r="J5" i="7" s="1"/>
  <c r="F59" i="7"/>
  <c r="F4" i="16"/>
  <c r="E16" i="4"/>
  <c r="F58" i="7"/>
  <c r="I3" i="16"/>
  <c r="J3" i="16" s="1"/>
  <c r="L3" i="16" s="1"/>
  <c r="G3" i="7"/>
  <c r="H3" i="7" s="1"/>
  <c r="J3" i="7" s="1"/>
  <c r="E17" i="14"/>
  <c r="E17" i="11"/>
  <c r="E15" i="15"/>
  <c r="E16" i="14"/>
  <c r="C17" i="9"/>
  <c r="G8" i="16" s="1"/>
  <c r="C17" i="8"/>
  <c r="E15" i="5"/>
  <c r="E17" i="9"/>
  <c r="E18" i="3"/>
  <c r="E16" i="5"/>
  <c r="E15" i="13"/>
  <c r="E14" i="10"/>
  <c r="E19" i="2"/>
  <c r="E16" i="11"/>
  <c r="E17" i="6"/>
  <c r="E15" i="4"/>
  <c r="E17" i="3"/>
  <c r="E18" i="2"/>
  <c r="I4" i="16" l="1"/>
  <c r="J4" i="16" s="1"/>
  <c r="L4" i="16" s="1"/>
  <c r="H58" i="16"/>
  <c r="E18" i="6"/>
  <c r="I12" i="16"/>
  <c r="J12" i="16" s="1"/>
  <c r="L12" i="16" s="1"/>
  <c r="H66" i="16"/>
  <c r="I13" i="16"/>
  <c r="J13" i="16" s="1"/>
  <c r="L13" i="16" s="1"/>
  <c r="I67" i="16"/>
  <c r="I8" i="19"/>
  <c r="J8" i="19" s="1"/>
  <c r="L8" i="19" s="1"/>
  <c r="I9" i="16"/>
  <c r="J9" i="16" s="1"/>
  <c r="L9" i="16" s="1"/>
  <c r="H63" i="16"/>
  <c r="I8" i="16"/>
  <c r="J8" i="16" s="1"/>
  <c r="L8" i="16" s="1"/>
  <c r="I62" i="16"/>
  <c r="G14" i="7"/>
  <c r="H14" i="7" s="1"/>
  <c r="J14" i="7" s="1"/>
  <c r="E18" i="9"/>
  <c r="I6" i="16"/>
  <c r="J6" i="16" s="1"/>
  <c r="L6" i="16" s="1"/>
  <c r="I60" i="16"/>
  <c r="I11" i="16"/>
  <c r="J11" i="16" s="1"/>
  <c r="L11" i="16" s="1"/>
  <c r="H65" i="16"/>
  <c r="G9" i="7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l="1"/>
  <c r="J7" i="16" s="1"/>
  <c r="L7" i="16" s="1"/>
  <c r="I61" i="16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<sst xmlns="http://schemas.openxmlformats.org/spreadsheetml/2006/main" count="641" uniqueCount="131">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</sst>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;[Red]\-[$€-2]\ #,##0"/>
    <numFmt numFmtId="165" formatCode="[$€-2]\ #,##0.00;[Red]\-[$€-2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</cellXfs>
  <cellStyles count="7">
    <cellStyle name="Bad" xfId="3" builtinId="27"/>
    <cellStyle name="Good" xfId="2" builtinId="26"/>
    <cellStyle name="Heading 4" xfId="1" builtinId="19"/>
    <cellStyle name="Hyperlink" xfId="6" builtinId="8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27168"/>
        <c:axId val="72210624"/>
      </c:barChart>
      <c:catAx>
        <c:axId val="6112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0624"/>
        <c:crosses val="autoZero"/>
        <c:auto val="1"/>
        <c:lblAlgn val="ctr"/>
        <c:lblOffset val="100"/>
        <c:noMultiLvlLbl val="0"/>
      </c:catAx>
      <c:valAx>
        <c:axId val="72210624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27168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5904"/>
        <c:axId val="61876480"/>
      </c:scatterChart>
      <c:valAx>
        <c:axId val="618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876480"/>
        <c:crosses val="autoZero"/>
        <c:crossBetween val="midCat"/>
      </c:valAx>
      <c:valAx>
        <c:axId val="618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7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61568"/>
        <c:axId val="61878784"/>
        <c:axId val="0"/>
      </c:bar3DChart>
      <c:catAx>
        <c:axId val="1244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78784"/>
        <c:crosses val="autoZero"/>
        <c:auto val="1"/>
        <c:lblAlgn val="ctr"/>
        <c:lblOffset val="100"/>
        <c:noMultiLvlLbl val="0"/>
      </c:catAx>
      <c:valAx>
        <c:axId val="618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156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3104"/>
        <c:axId val="61881088"/>
      </c:barChart>
      <c:catAx>
        <c:axId val="124463104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61881088"/>
        <c:crosses val="autoZero"/>
        <c:auto val="1"/>
        <c:lblAlgn val="ctr"/>
        <c:lblOffset val="100"/>
        <c:noMultiLvlLbl val="0"/>
      </c:catAx>
      <c:valAx>
        <c:axId val="61881088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446310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4432384"/>
        <c:axId val="124290176"/>
      </c:lineChart>
      <c:catAx>
        <c:axId val="1244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290176"/>
        <c:crosses val="autoZero"/>
        <c:auto val="1"/>
        <c:lblAlgn val="ctr"/>
        <c:lblOffset val="100"/>
        <c:noMultiLvlLbl val="1"/>
      </c:catAx>
      <c:valAx>
        <c:axId val="12429017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32384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34432"/>
        <c:axId val="124291904"/>
      </c:barChart>
      <c:catAx>
        <c:axId val="1244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91904"/>
        <c:crosses val="autoZero"/>
        <c:auto val="1"/>
        <c:lblAlgn val="ctr"/>
        <c:lblOffset val="100"/>
        <c:noMultiLvlLbl val="0"/>
      </c:catAx>
      <c:valAx>
        <c:axId val="124291904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3443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35456"/>
        <c:axId val="124294208"/>
        <c:axId val="0"/>
      </c:bar3DChart>
      <c:catAx>
        <c:axId val="12443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94208"/>
        <c:crosses val="autoZero"/>
        <c:auto val="1"/>
        <c:lblAlgn val="ctr"/>
        <c:lblOffset val="100"/>
        <c:noMultiLvlLbl val="0"/>
      </c:catAx>
      <c:valAx>
        <c:axId val="1242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3545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7827968"/>
        <c:axId val="124296512"/>
      </c:lineChart>
      <c:catAx>
        <c:axId val="1278279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4296512"/>
        <c:crosses val="autoZero"/>
        <c:auto val="1"/>
        <c:lblAlgn val="ctr"/>
        <c:lblOffset val="100"/>
        <c:noMultiLvlLbl val="0"/>
      </c:catAx>
      <c:valAx>
        <c:axId val="124296512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27968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25171303.306212705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15852274.276635427</c:v>
                </c:pt>
                <c:pt idx="4">
                  <c:v>16398118.731676059</c:v>
                </c:pt>
                <c:pt idx="5">
                  <c:v>26059903.306212705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24117075.974607404</c:v>
                </c:pt>
                <c:pt idx="9">
                  <c:v>9502699.0018886942</c:v>
                </c:pt>
                <c:pt idx="10">
                  <c:v>17247433.001888696</c:v>
                </c:pt>
                <c:pt idx="11">
                  <c:v>16879375.974607404</c:v>
                </c:pt>
                <c:pt idx="12">
                  <c:v>10304299.001888694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30528"/>
        <c:axId val="125806272"/>
      </c:barChart>
      <c:catAx>
        <c:axId val="1278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806272"/>
        <c:crosses val="autoZero"/>
        <c:auto val="1"/>
        <c:lblAlgn val="ctr"/>
        <c:lblOffset val="100"/>
        <c:noMultiLvlLbl val="0"/>
      </c:catAx>
      <c:valAx>
        <c:axId val="12580627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3052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0784"/>
        <c:axId val="125808576"/>
      </c:barChart>
      <c:catAx>
        <c:axId val="1260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808576"/>
        <c:crosses val="autoZero"/>
        <c:auto val="1"/>
        <c:lblAlgn val="ctr"/>
        <c:lblOffset val="100"/>
        <c:noMultiLvlLbl val="0"/>
      </c:catAx>
      <c:valAx>
        <c:axId val="12580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707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26072832"/>
        <c:axId val="125811456"/>
      </c:lineChart>
      <c:catAx>
        <c:axId val="12607283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5811456"/>
        <c:crosses val="autoZero"/>
        <c:auto val="1"/>
        <c:lblAlgn val="ctr"/>
        <c:lblOffset val="100"/>
        <c:noMultiLvlLbl val="0"/>
      </c:catAx>
      <c:valAx>
        <c:axId val="12581145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72832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01792"/>
        <c:axId val="61202432"/>
      </c:barChart>
      <c:catAx>
        <c:axId val="616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02432"/>
        <c:crosses val="autoZero"/>
        <c:auto val="1"/>
        <c:lblAlgn val="ctr"/>
        <c:lblOffset val="100"/>
        <c:noMultiLvlLbl val="0"/>
      </c:catAx>
      <c:valAx>
        <c:axId val="6120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0179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860.20447359075604</c:v>
                </c:pt>
                <c:pt idx="1">
                  <c:v>344.29357978525252</c:v>
                </c:pt>
                <c:pt idx="2">
                  <c:v>277.72791595364043</c:v>
                </c:pt>
                <c:pt idx="3">
                  <c:v>541.73584432490691</c:v>
                </c:pt>
                <c:pt idx="4">
                  <c:v>560.38954041678824</c:v>
                </c:pt>
                <c:pt idx="5">
                  <c:v>890.57150250197196</c:v>
                </c:pt>
                <c:pt idx="6">
                  <c:v>355.33520373440155</c:v>
                </c:pt>
                <c:pt idx="7">
                  <c:v>299.94102510544144</c:v>
                </c:pt>
                <c:pt idx="8">
                  <c:v>824.17729391727858</c:v>
                </c:pt>
                <c:pt idx="9">
                  <c:v>324.74536948563645</c:v>
                </c:pt>
                <c:pt idx="10">
                  <c:v>589.41401824511979</c:v>
                </c:pt>
                <c:pt idx="11">
                  <c:v>576.83603221267867</c:v>
                </c:pt>
                <c:pt idx="12">
                  <c:v>352.13925917191904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61603328"/>
        <c:axId val="61205312"/>
      </c:lineChart>
      <c:catAx>
        <c:axId val="616033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61205312"/>
        <c:crosses val="autoZero"/>
        <c:auto val="1"/>
        <c:lblAlgn val="ctr"/>
        <c:lblOffset val="100"/>
        <c:noMultiLvlLbl val="0"/>
      </c:catAx>
      <c:valAx>
        <c:axId val="6120531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29376"/>
        <c:axId val="61207040"/>
      </c:barChart>
      <c:catAx>
        <c:axId val="6262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07040"/>
        <c:crosses val="autoZero"/>
        <c:auto val="1"/>
        <c:lblAlgn val="ctr"/>
        <c:lblOffset val="100"/>
        <c:noMultiLvlLbl val="0"/>
      </c:catAx>
      <c:valAx>
        <c:axId val="612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2937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30912"/>
        <c:axId val="61209344"/>
      </c:barChart>
      <c:catAx>
        <c:axId val="626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09344"/>
        <c:crosses val="autoZero"/>
        <c:auto val="1"/>
        <c:lblAlgn val="ctr"/>
        <c:lblOffset val="100"/>
        <c:noMultiLvlLbl val="0"/>
      </c:catAx>
      <c:valAx>
        <c:axId val="61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3091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28544"/>
        <c:axId val="62719104"/>
      </c:barChart>
      <c:catAx>
        <c:axId val="628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719104"/>
        <c:crosses val="autoZero"/>
        <c:auto val="1"/>
        <c:lblAlgn val="ctr"/>
        <c:lblOffset val="100"/>
        <c:noMultiLvlLbl val="0"/>
      </c:catAx>
      <c:valAx>
        <c:axId val="627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85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0080"/>
        <c:axId val="62721408"/>
      </c:barChart>
      <c:catAx>
        <c:axId val="6283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408"/>
        <c:crosses val="autoZero"/>
        <c:auto val="1"/>
        <c:lblAlgn val="ctr"/>
        <c:lblOffset val="100"/>
        <c:noMultiLvlLbl val="0"/>
      </c:catAx>
      <c:valAx>
        <c:axId val="62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2831104"/>
        <c:axId val="62723136"/>
      </c:barChart>
      <c:catAx>
        <c:axId val="628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136"/>
        <c:crosses val="autoZero"/>
        <c:auto val="1"/>
        <c:lblAlgn val="ctr"/>
        <c:lblOffset val="100"/>
        <c:noMultiLvlLbl val="0"/>
      </c:catAx>
      <c:valAx>
        <c:axId val="62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40736"/>
        <c:axId val="61873472"/>
      </c:barChart>
      <c:catAx>
        <c:axId val="12274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73472"/>
        <c:crosses val="autoZero"/>
        <c:auto val="1"/>
        <c:lblAlgn val="ctr"/>
        <c:lblOffset val="100"/>
        <c:noMultiLvlLbl val="0"/>
      </c:catAx>
      <c:valAx>
        <c:axId val="618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4073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7308</v>
          </cell>
          <cell r="F28">
            <v>3074</v>
          </cell>
          <cell r="G28">
            <v>3869</v>
          </cell>
          <cell r="H28">
            <v>3869</v>
          </cell>
          <cell r="I28">
            <v>5936</v>
          </cell>
          <cell r="J28">
            <v>13074</v>
          </cell>
          <cell r="K28">
            <v>5936</v>
          </cell>
          <cell r="L28">
            <v>7314</v>
          </cell>
          <cell r="M28">
            <v>16202.8</v>
          </cell>
          <cell r="N28">
            <v>4240</v>
          </cell>
          <cell r="O28">
            <v>8480</v>
          </cell>
          <cell r="P28">
            <v>20377.2</v>
          </cell>
          <cell r="Q28">
            <v>8480</v>
          </cell>
        </row>
        <row r="29">
          <cell r="D29" t="str">
            <v>Energy</v>
          </cell>
          <cell r="E29">
            <v>3900.4488391680002</v>
          </cell>
          <cell r="F29">
            <v>15518.532579840001</v>
          </cell>
          <cell r="G29">
            <v>14871.900355200003</v>
          </cell>
          <cell r="H29">
            <v>3279.3529536000001</v>
          </cell>
          <cell r="I29">
            <v>2489.7663590400002</v>
          </cell>
          <cell r="J29">
            <v>11115.468565056002</v>
          </cell>
          <cell r="K29">
            <v>15946.915080960001</v>
          </cell>
          <cell r="L29">
            <v>14972.561164800003</v>
          </cell>
          <cell r="M29">
            <v>7232.9508432000002</v>
          </cell>
          <cell r="N29">
            <v>15199.111584</v>
          </cell>
          <cell r="O29">
            <v>378.22176000000002</v>
          </cell>
          <cell r="P29">
            <v>9256.7074175999987</v>
          </cell>
          <cell r="Q29">
            <v>15372.01296</v>
          </cell>
        </row>
        <row r="30">
          <cell r="D30" t="str">
            <v>Fault Maintenance</v>
          </cell>
          <cell r="E30">
            <v>6008.5530527698265</v>
          </cell>
          <cell r="F30">
            <v>20434.095716784002</v>
          </cell>
          <cell r="G30">
            <v>20766.619334565716</v>
          </cell>
          <cell r="H30">
            <v>2263.0546533337124</v>
          </cell>
          <cell r="I30">
            <v>2233.9824704598395</v>
          </cell>
          <cell r="J30">
            <v>21331.706543720222</v>
          </cell>
          <cell r="K30">
            <v>20730.355811899841</v>
          </cell>
          <cell r="L30">
            <v>20767.268450565716</v>
          </cell>
          <cell r="M30">
            <v>10209.666758157182</v>
          </cell>
          <cell r="N30">
            <v>20585.774219759998</v>
          </cell>
          <cell r="O30">
            <v>1980.898713392548</v>
          </cell>
          <cell r="P30">
            <v>12704.99861850918</v>
          </cell>
          <cell r="Q30">
            <v>20869.841433392543</v>
          </cell>
        </row>
        <row r="31">
          <cell r="D31" t="str">
            <v>Marketing</v>
          </cell>
          <cell r="E31">
            <v>860.85009459689138</v>
          </cell>
          <cell r="F31">
            <v>1951.3314148312002</v>
          </cell>
          <cell r="G31">
            <v>1975.3759844882859</v>
          </cell>
          <cell r="H31">
            <v>470.57038034668568</v>
          </cell>
          <cell r="I31">
            <v>532.98744147499201</v>
          </cell>
          <cell r="J31">
            <v>2276.0587554388112</v>
          </cell>
          <cell r="K31">
            <v>2130.6635446429923</v>
          </cell>
          <cell r="L31">
            <v>2152.6914807682861</v>
          </cell>
          <cell r="M31">
            <v>1682.2708800678593</v>
          </cell>
          <cell r="N31">
            <v>2001.2442901880002</v>
          </cell>
          <cell r="O31">
            <v>541.95602366962737</v>
          </cell>
          <cell r="P31">
            <v>2116.9453018054592</v>
          </cell>
          <cell r="Q31">
            <v>2236.0927196696271</v>
          </cell>
        </row>
        <row r="32">
          <cell r="D32" t="str">
            <v>Operations</v>
          </cell>
          <cell r="E32">
            <v>1205.1901324356479</v>
          </cell>
          <cell r="F32">
            <v>2731.8639807636805</v>
          </cell>
          <cell r="G32">
            <v>2765.5263782836005</v>
          </cell>
          <cell r="H32">
            <v>658.79853248536006</v>
          </cell>
          <cell r="I32">
            <v>746.18241806498884</v>
          </cell>
          <cell r="J32">
            <v>3186.482257614336</v>
          </cell>
          <cell r="K32">
            <v>2982.9289625001893</v>
          </cell>
          <cell r="L32">
            <v>3013.7680730756006</v>
          </cell>
          <cell r="M32">
            <v>2355.179232095003</v>
          </cell>
          <cell r="N32">
            <v>2801.7420062632004</v>
          </cell>
          <cell r="O32">
            <v>758.73843313747841</v>
          </cell>
          <cell r="P32">
            <v>2963.7234225276429</v>
          </cell>
          <cell r="Q32">
            <v>3130.5298075374781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B20" sqref="B20"/>
    </sheetView>
  </sheetViews>
  <sheetFormatPr defaultRowHeight="14.4" x14ac:dyDescent="0.3"/>
  <cols>
    <col min="1" max="1" width="35.6640625" customWidth="1"/>
    <col min="2" max="2" width="79" customWidth="1"/>
    <col min="3" max="3" width="36.88671875" customWidth="1"/>
    <col min="4" max="4" width="36.109375" customWidth="1"/>
    <col min="5" max="5" width="40.88671875" customWidth="1"/>
    <col min="6" max="6" width="18" customWidth="1"/>
    <col min="7" max="7" width="19" customWidth="1"/>
    <col min="8" max="8" width="25.44140625" customWidth="1"/>
  </cols>
  <sheetData>
    <row r="1" spans="1:8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8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3">
      <c r="A8" t="s">
        <v>94</v>
      </c>
    </row>
    <row r="10" spans="1:8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77.6" x14ac:dyDescent="0.3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8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11" x14ac:dyDescent="0.3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23.88671875" style="24" customWidth="1"/>
    <col min="7" max="7" width="16.5546875" style="13" customWidth="1"/>
    <col min="8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31200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x14ac:dyDescent="0.3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" thickBot="1" x14ac:dyDescent="0.35">
      <c r="A14" s="13" t="s">
        <v>85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86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110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31200</v>
      </c>
      <c r="C17" s="24">
        <f>SUM(K8)</f>
        <v>1300</v>
      </c>
      <c r="D17" s="24">
        <f>SUM(K9:K10)</f>
        <v>75000</v>
      </c>
      <c r="E17" s="5">
        <f>SUM(B17:D17)</f>
        <v>107500</v>
      </c>
    </row>
    <row r="18" spans="1:5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3" sqref="H13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" thickBot="1" x14ac:dyDescent="0.35">
      <c r="A16" s="19" t="s">
        <v>85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8632</v>
      </c>
      <c r="C17" s="19">
        <f>SUM(I6:I9)</f>
        <v>381282</v>
      </c>
      <c r="D17" s="21">
        <v>0</v>
      </c>
      <c r="E17" s="5">
        <f>SUM(B17:D17)</f>
        <v>389914</v>
      </c>
      <c r="F17" s="5"/>
    </row>
    <row r="18" spans="1:6" ht="15.6" thickTop="1" thickBot="1" x14ac:dyDescent="0.35">
      <c r="A18" s="19" t="s">
        <v>110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x14ac:dyDescent="0.3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x14ac:dyDescent="0.3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110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9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x14ac:dyDescent="0.3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x14ac:dyDescent="0.3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9" width="9.109375" style="19"/>
    <col min="10" max="10" width="22.332031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s="19" t="s">
        <v>85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86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110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" sqref="C2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8" width="9.109375" style="19"/>
    <col min="9" max="9" width="20.109375" style="19" customWidth="1"/>
    <col min="10" max="10" width="29.66406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x14ac:dyDescent="0.3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x14ac:dyDescent="0.3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F1" zoomScale="80" zoomScaleNormal="80" workbookViewId="0">
      <selection activeCell="B3" sqref="B3"/>
    </sheetView>
  </sheetViews>
  <sheetFormatPr defaultRowHeight="14.4" x14ac:dyDescent="0.3"/>
  <cols>
    <col min="1" max="4" width="36.33203125" customWidth="1"/>
    <col min="5" max="5" width="32.88671875" customWidth="1"/>
    <col min="6" max="6" width="36.6640625" customWidth="1"/>
    <col min="7" max="8" width="29.5546875" customWidth="1"/>
    <col min="9" max="9" width="32.6640625" customWidth="1"/>
    <col min="10" max="10" width="30.109375" customWidth="1"/>
    <col min="11" max="11" width="18.88671875" customWidth="1"/>
  </cols>
  <sheetData>
    <row r="1" spans="1:11" x14ac:dyDescent="0.3">
      <c r="A1" t="s">
        <v>58</v>
      </c>
    </row>
    <row r="2" spans="1:11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x14ac:dyDescent="0.3">
      <c r="A3" t="s">
        <v>50</v>
      </c>
      <c r="B3">
        <v>146337.9</v>
      </c>
      <c r="C3">
        <v>18.840229999999998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307967.22911888885</v>
      </c>
      <c r="H3">
        <f t="shared" ref="H3:H15" si="0">G3*50</f>
        <v>15398361.455944443</v>
      </c>
      <c r="I3">
        <v>29262</v>
      </c>
      <c r="J3">
        <f>H3/I3</f>
        <v>526.22382119965971</v>
      </c>
      <c r="K3">
        <v>25</v>
      </c>
    </row>
    <row r="4" spans="1:11" x14ac:dyDescent="0.3">
      <c r="A4" t="s">
        <v>51</v>
      </c>
      <c r="B4">
        <v>146337.9</v>
      </c>
      <c r="C4">
        <v>12.814590000000001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216506.84792333332</v>
      </c>
      <c r="H4" s="19">
        <f t="shared" si="0"/>
        <v>10825342.396166665</v>
      </c>
      <c r="I4">
        <v>29262</v>
      </c>
      <c r="J4" s="13">
        <f t="shared" ref="J4:J7" si="1">H4/I4</f>
        <v>369.94540346410588</v>
      </c>
      <c r="K4">
        <v>50</v>
      </c>
    </row>
    <row r="5" spans="1:11" x14ac:dyDescent="0.3">
      <c r="A5" t="s">
        <v>52</v>
      </c>
      <c r="B5">
        <v>78872.09</v>
      </c>
      <c r="C5">
        <v>14.612120000000001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145045.86878666666</v>
      </c>
      <c r="H5" s="19">
        <f t="shared" si="0"/>
        <v>7252293.4393333327</v>
      </c>
      <c r="I5">
        <v>29262</v>
      </c>
      <c r="J5" s="13">
        <f t="shared" si="1"/>
        <v>247.8399781058483</v>
      </c>
      <c r="K5">
        <v>50</v>
      </c>
    </row>
    <row r="6" spans="1:11" x14ac:dyDescent="0.3">
      <c r="A6" t="s">
        <v>53</v>
      </c>
      <c r="B6">
        <v>78872.09</v>
      </c>
      <c r="C6">
        <v>14.612120000000001</v>
      </c>
      <c r="D6">
        <f>'FTTH WR-WDMPON 100 Mbps'!B15</f>
        <v>5866.833333333333</v>
      </c>
      <c r="E6" s="24">
        <f>'FTTH WR-WDMPON 100 Mbps'!C15</f>
        <v>1560</v>
      </c>
      <c r="F6" s="24">
        <f>'FTTH WR-WDMPON 100 Mbps'!D15</f>
        <v>131778.59999999998</v>
      </c>
      <c r="G6" s="13">
        <f t="shared" si="2"/>
        <v>218092.13545333332</v>
      </c>
      <c r="H6" s="19">
        <f t="shared" si="0"/>
        <v>10904606.772666667</v>
      </c>
      <c r="I6">
        <v>29262</v>
      </c>
      <c r="J6" s="13">
        <f t="shared" si="1"/>
        <v>372.65418538263503</v>
      </c>
      <c r="K6">
        <v>100</v>
      </c>
    </row>
    <row r="7" spans="1:11" x14ac:dyDescent="0.3">
      <c r="A7" t="s">
        <v>54</v>
      </c>
      <c r="B7">
        <v>146337.9</v>
      </c>
      <c r="C7">
        <v>12.814590000000001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288249.58125666669</v>
      </c>
      <c r="H7" s="19">
        <f t="shared" si="0"/>
        <v>14412479.062833335</v>
      </c>
      <c r="I7">
        <v>29262</v>
      </c>
      <c r="J7" s="13">
        <f t="shared" si="1"/>
        <v>492.53226241655852</v>
      </c>
      <c r="K7">
        <v>100</v>
      </c>
    </row>
    <row r="8" spans="1:11" x14ac:dyDescent="0.3">
      <c r="A8" t="s">
        <v>67</v>
      </c>
      <c r="B8" s="13">
        <v>146337.9</v>
      </c>
      <c r="C8" s="13">
        <v>18.840229999999998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347869.80689666665</v>
      </c>
      <c r="H8" s="19">
        <f t="shared" si="0"/>
        <v>17393490.344833333</v>
      </c>
      <c r="I8" s="13">
        <v>29262</v>
      </c>
      <c r="J8">
        <f>H8/I8</f>
        <v>594.40538393935253</v>
      </c>
      <c r="K8" s="13">
        <v>100</v>
      </c>
    </row>
    <row r="9" spans="1:11" x14ac:dyDescent="0.3">
      <c r="A9" t="s">
        <v>68</v>
      </c>
      <c r="B9" s="13">
        <v>146337.9</v>
      </c>
      <c r="C9" s="13">
        <v>12.814590000000001</v>
      </c>
      <c r="D9">
        <f>FTTB_XGPON_100!B16</f>
        <v>12818.666666666666</v>
      </c>
      <c r="E9">
        <v>2002.8</v>
      </c>
      <c r="F9">
        <v>59987.1</v>
      </c>
      <c r="G9">
        <f>SUM(B9:F9)</f>
        <v>221159.28125666664</v>
      </c>
      <c r="H9" s="19">
        <f t="shared" si="0"/>
        <v>11057964.062833332</v>
      </c>
      <c r="I9" s="13">
        <v>29262</v>
      </c>
      <c r="J9">
        <f>H9/I9</f>
        <v>377.89501957601436</v>
      </c>
      <c r="K9" s="13">
        <v>100</v>
      </c>
    </row>
    <row r="10" spans="1:11" x14ac:dyDescent="0.3">
      <c r="A10" s="13" t="s">
        <v>69</v>
      </c>
      <c r="B10" s="13">
        <v>78872.09</v>
      </c>
      <c r="C10" s="13">
        <v>14.612120000000001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153163.03545333334</v>
      </c>
      <c r="H10" s="19">
        <f t="shared" si="0"/>
        <v>7658151.7726666676</v>
      </c>
      <c r="I10" s="13">
        <v>29262</v>
      </c>
      <c r="J10">
        <f>H10/I10</f>
        <v>261.70978650354272</v>
      </c>
      <c r="K10" s="13">
        <v>100</v>
      </c>
    </row>
    <row r="11" spans="1:11" x14ac:dyDescent="0.3">
      <c r="A11" s="18" t="s">
        <v>70</v>
      </c>
      <c r="B11">
        <v>114876.4</v>
      </c>
      <c r="C11">
        <v>12.59423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215033.99423000001</v>
      </c>
      <c r="H11" s="19">
        <f t="shared" si="0"/>
        <v>10751699.7115</v>
      </c>
      <c r="I11" s="19">
        <v>29262</v>
      </c>
      <c r="J11">
        <f t="shared" ref="J11:J15" si="4">H11/I11</f>
        <v>367.42873732144079</v>
      </c>
      <c r="K11">
        <v>25</v>
      </c>
    </row>
    <row r="12" spans="1:11" x14ac:dyDescent="0.3">
      <c r="A12" s="18" t="s">
        <v>71</v>
      </c>
      <c r="B12">
        <v>115530.5</v>
      </c>
      <c r="C12">
        <v>12.21167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178789.21166999999</v>
      </c>
      <c r="H12" s="19">
        <f t="shared" si="0"/>
        <v>8939460.5834999997</v>
      </c>
      <c r="I12" s="19">
        <v>29262</v>
      </c>
      <c r="J12">
        <f t="shared" si="4"/>
        <v>305.49725184539676</v>
      </c>
      <c r="K12">
        <v>50</v>
      </c>
    </row>
    <row r="13" spans="1:11" x14ac:dyDescent="0.3">
      <c r="A13" s="18" t="s">
        <v>72</v>
      </c>
      <c r="B13">
        <v>115530.5</v>
      </c>
      <c r="C13">
        <v>25.08727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298182.08727000002</v>
      </c>
      <c r="H13" s="19">
        <f t="shared" si="0"/>
        <v>14909104.363500001</v>
      </c>
      <c r="I13" s="19">
        <v>29262</v>
      </c>
      <c r="J13">
        <f t="shared" si="4"/>
        <v>509.50394243387331</v>
      </c>
      <c r="K13">
        <v>100</v>
      </c>
    </row>
    <row r="14" spans="1:11" x14ac:dyDescent="0.3">
      <c r="A14" s="18" t="s">
        <v>73</v>
      </c>
      <c r="B14">
        <v>114876.4</v>
      </c>
      <c r="C14">
        <v>12.59423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247844.99423000001</v>
      </c>
      <c r="H14" s="19">
        <f t="shared" si="0"/>
        <v>12392249.7115</v>
      </c>
      <c r="I14" s="19">
        <v>29262</v>
      </c>
      <c r="J14">
        <f t="shared" si="4"/>
        <v>423.49291611988247</v>
      </c>
      <c r="K14">
        <v>100</v>
      </c>
    </row>
    <row r="15" spans="1:11" x14ac:dyDescent="0.3">
      <c r="A15" s="15" t="s">
        <v>74</v>
      </c>
      <c r="B15" s="17">
        <v>115530.5</v>
      </c>
      <c r="C15" s="17">
        <v>12.21167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196669.21166999999</v>
      </c>
      <c r="H15" s="19">
        <f t="shared" si="0"/>
        <v>9833460.5834999997</v>
      </c>
      <c r="I15" s="21">
        <v>29262</v>
      </c>
      <c r="J15" s="17">
        <f t="shared" si="4"/>
        <v>336.04882043264303</v>
      </c>
      <c r="K15" s="17">
        <v>100</v>
      </c>
    </row>
    <row r="56" spans="3:6" x14ac:dyDescent="0.3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3">
      <c r="C57">
        <f>B3</f>
        <v>146337.9</v>
      </c>
      <c r="D57" s="24">
        <f t="shared" ref="D57:E57" si="5">C3</f>
        <v>18.840229999999998</v>
      </c>
      <c r="E57" s="24">
        <f t="shared" si="5"/>
        <v>3056.8888888888887</v>
      </c>
      <c r="F57">
        <f>E3+F3</f>
        <v>158553.60000000001</v>
      </c>
    </row>
    <row r="58" spans="3:6" x14ac:dyDescent="0.3">
      <c r="C58" s="24">
        <f t="shared" ref="C58:E58" si="6">B4</f>
        <v>146337.9</v>
      </c>
      <c r="D58" s="24">
        <f t="shared" si="6"/>
        <v>12.814590000000001</v>
      </c>
      <c r="E58" s="24">
        <f t="shared" si="6"/>
        <v>6405.333333333333</v>
      </c>
      <c r="F58" s="21">
        <f t="shared" ref="F58:F69" si="7">E4+F4</f>
        <v>63750.8</v>
      </c>
    </row>
    <row r="59" spans="3:6" x14ac:dyDescent="0.3">
      <c r="C59" s="24">
        <f t="shared" ref="C59:E59" si="8">B5</f>
        <v>78872.09</v>
      </c>
      <c r="D59" s="24">
        <f t="shared" si="8"/>
        <v>14.612120000000001</v>
      </c>
      <c r="E59" s="24">
        <f t="shared" si="8"/>
        <v>5299.166666666667</v>
      </c>
      <c r="F59" s="21">
        <f t="shared" si="7"/>
        <v>60860</v>
      </c>
    </row>
    <row r="60" spans="3:6" x14ac:dyDescent="0.3">
      <c r="C60" s="24">
        <f t="shared" ref="C60:E60" si="9">B6</f>
        <v>78872.09</v>
      </c>
      <c r="D60" s="24">
        <f t="shared" si="9"/>
        <v>14.612120000000001</v>
      </c>
      <c r="E60" s="24">
        <f t="shared" si="9"/>
        <v>5866.833333333333</v>
      </c>
      <c r="F60" s="21">
        <f t="shared" si="7"/>
        <v>133338.59999999998</v>
      </c>
    </row>
    <row r="61" spans="3:6" x14ac:dyDescent="0.3">
      <c r="C61" s="24">
        <f t="shared" ref="C61:E61" si="10">B7</f>
        <v>146337.9</v>
      </c>
      <c r="D61" s="24">
        <f t="shared" si="10"/>
        <v>12.814590000000001</v>
      </c>
      <c r="E61" s="24">
        <f t="shared" si="10"/>
        <v>12618.666666666666</v>
      </c>
      <c r="F61" s="21">
        <f t="shared" si="7"/>
        <v>129280.20000000001</v>
      </c>
    </row>
    <row r="62" spans="3:6" x14ac:dyDescent="0.3">
      <c r="C62" s="24">
        <f t="shared" ref="C62:E62" si="11">B8</f>
        <v>146337.9</v>
      </c>
      <c r="D62" s="24">
        <f t="shared" si="11"/>
        <v>18.840229999999998</v>
      </c>
      <c r="E62" s="24">
        <f t="shared" si="11"/>
        <v>6426.666666666667</v>
      </c>
      <c r="F62" s="21">
        <f t="shared" si="7"/>
        <v>195086.4</v>
      </c>
    </row>
    <row r="63" spans="3:6" x14ac:dyDescent="0.3">
      <c r="C63" s="24">
        <f t="shared" ref="C63:E63" si="12">B9</f>
        <v>146337.9</v>
      </c>
      <c r="D63" s="24">
        <f t="shared" si="12"/>
        <v>12.814590000000001</v>
      </c>
      <c r="E63" s="24">
        <f t="shared" si="12"/>
        <v>12818.666666666666</v>
      </c>
      <c r="F63" s="21">
        <f t="shared" si="7"/>
        <v>61989.9</v>
      </c>
    </row>
    <row r="64" spans="3:6" x14ac:dyDescent="0.3">
      <c r="C64" s="24">
        <f t="shared" ref="C64:E64" si="13">B10</f>
        <v>78872.09</v>
      </c>
      <c r="D64" s="24">
        <f t="shared" si="13"/>
        <v>14.612120000000001</v>
      </c>
      <c r="E64" s="24">
        <f t="shared" si="13"/>
        <v>11216.333333333334</v>
      </c>
      <c r="F64" s="21">
        <f t="shared" si="7"/>
        <v>63060</v>
      </c>
    </row>
    <row r="65" spans="3:6" x14ac:dyDescent="0.3">
      <c r="C65" s="24">
        <f t="shared" ref="C65:E65" si="14">B11</f>
        <v>114876.4</v>
      </c>
      <c r="D65" s="24">
        <f t="shared" si="14"/>
        <v>12.59423</v>
      </c>
      <c r="E65" s="24">
        <f t="shared" si="14"/>
        <v>4000</v>
      </c>
      <c r="F65" s="21">
        <f t="shared" si="7"/>
        <v>96145</v>
      </c>
    </row>
    <row r="66" spans="3:6" x14ac:dyDescent="0.3">
      <c r="C66" s="24">
        <f t="shared" ref="C66:E66" si="15">B12</f>
        <v>115530.5</v>
      </c>
      <c r="D66" s="24">
        <f t="shared" si="15"/>
        <v>12.21167</v>
      </c>
      <c r="E66" s="24">
        <f t="shared" si="15"/>
        <v>7280</v>
      </c>
      <c r="F66" s="21">
        <f t="shared" si="7"/>
        <v>55966.5</v>
      </c>
    </row>
    <row r="67" spans="3:6" x14ac:dyDescent="0.3">
      <c r="C67" s="24">
        <f t="shared" ref="C67:E67" si="16">B13</f>
        <v>115530.5</v>
      </c>
      <c r="D67" s="24">
        <f t="shared" si="16"/>
        <v>25.08727</v>
      </c>
      <c r="E67" s="24">
        <f t="shared" si="16"/>
        <v>14160</v>
      </c>
      <c r="F67" s="21">
        <f t="shared" si="7"/>
        <v>168466.5</v>
      </c>
    </row>
    <row r="68" spans="3:6" x14ac:dyDescent="0.3">
      <c r="C68" s="24">
        <f t="shared" ref="C68:E68" si="17">B14</f>
        <v>114876.4</v>
      </c>
      <c r="D68" s="24">
        <f t="shared" si="17"/>
        <v>12.59423</v>
      </c>
      <c r="E68" s="24">
        <f t="shared" si="17"/>
        <v>27600</v>
      </c>
      <c r="F68" s="21">
        <f t="shared" si="7"/>
        <v>105356</v>
      </c>
    </row>
    <row r="69" spans="3:6" x14ac:dyDescent="0.3">
      <c r="C69" s="24">
        <f t="shared" ref="C69:E69" si="18">B15</f>
        <v>115530.5</v>
      </c>
      <c r="D69" s="24">
        <f t="shared" si="18"/>
        <v>12.21167</v>
      </c>
      <c r="E69" s="24">
        <f t="shared" si="18"/>
        <v>14160</v>
      </c>
      <c r="F69" s="21">
        <f t="shared" si="7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" zoomScaleNormal="100" workbookViewId="0">
      <selection activeCell="F56" sqref="F56:I68"/>
    </sheetView>
  </sheetViews>
  <sheetFormatPr defaultRowHeight="14.4" x14ac:dyDescent="0.3"/>
  <cols>
    <col min="1" max="1" width="45" customWidth="1"/>
    <col min="2" max="3" width="45" style="21" customWidth="1"/>
    <col min="4" max="4" width="47.88671875" customWidth="1"/>
    <col min="5" max="5" width="22.88671875" customWidth="1"/>
    <col min="6" max="6" width="26.33203125" customWidth="1"/>
    <col min="7" max="7" width="25.44140625" customWidth="1"/>
    <col min="8" max="8" width="26.33203125" customWidth="1"/>
    <col min="9" max="9" width="27.44140625" customWidth="1"/>
    <col min="10" max="10" width="33.6640625" customWidth="1"/>
    <col min="11" max="11" width="22.44140625" customWidth="1"/>
    <col min="12" max="12" width="18.44140625" customWidth="1"/>
    <col min="13" max="13" width="17" customWidth="1"/>
  </cols>
  <sheetData>
    <row r="1" spans="1:13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x14ac:dyDescent="0.3">
      <c r="A2" s="21" t="s">
        <v>50</v>
      </c>
      <c r="B2" s="21">
        <v>154545.71095359759</v>
      </c>
      <c r="C2" s="21">
        <v>942011.40945595957</v>
      </c>
      <c r="D2" s="21">
        <f>35*Table717[[#This Row],[Duct Length]]/50</f>
        <v>108181.99766751831</v>
      </c>
      <c r="E2" s="21">
        <f>Table717[[#This Row],[Fiber Length]]*0.3/50</f>
        <v>5652.0684567357575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503426.06612425408</v>
      </c>
      <c r="J2" s="21">
        <f t="shared" ref="J2:J14" si="0">I2*50</f>
        <v>25171303.306212705</v>
      </c>
      <c r="K2" s="21">
        <v>29262</v>
      </c>
      <c r="L2" s="21">
        <f>J2/K2</f>
        <v>860.20447359075604</v>
      </c>
      <c r="M2" s="21">
        <v>25</v>
      </c>
    </row>
    <row r="3" spans="1:13" x14ac:dyDescent="0.3">
      <c r="A3" s="21" t="s">
        <v>51</v>
      </c>
      <c r="B3" s="21">
        <v>154545.71095359759</v>
      </c>
      <c r="C3" s="21"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201494.37463352116</v>
      </c>
      <c r="J3" s="21">
        <f t="shared" si="0"/>
        <v>10074718.731676059</v>
      </c>
      <c r="K3" s="21">
        <v>29262</v>
      </c>
      <c r="L3" s="21">
        <f t="shared" ref="L3:L6" si="1">J3/K3</f>
        <v>344.29357978525252</v>
      </c>
      <c r="M3" s="21">
        <v>50</v>
      </c>
    </row>
    <row r="4" spans="1:13" x14ac:dyDescent="0.3">
      <c r="A4" s="21" t="s">
        <v>52</v>
      </c>
      <c r="B4" s="21">
        <v>95562.640830078599</v>
      </c>
      <c r="C4" s="21"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1">
        <f t="shared" si="1"/>
        <v>277.72791595364043</v>
      </c>
      <c r="M4" s="21">
        <v>50</v>
      </c>
    </row>
    <row r="5" spans="1:13" x14ac:dyDescent="0.3">
      <c r="A5" s="21" t="s">
        <v>53</v>
      </c>
      <c r="B5" s="21">
        <v>95562.640830078599</v>
      </c>
      <c r="C5" s="21"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16000</v>
      </c>
      <c r="G5" s="24">
        <f>'FTTH WR-WDMPON 100 Mbps'!C16</f>
        <v>260</v>
      </c>
      <c r="H5" s="24">
        <f>'FTTH WR-WDMPON 100 Mbps'!D16</f>
        <v>229508</v>
      </c>
      <c r="I5" s="24">
        <f>SUM(Table717[[#This Row],[Duct Cost]:[Building E&amp;I Costs]])</f>
        <v>317045.48553270852</v>
      </c>
      <c r="J5" s="21">
        <f t="shared" si="0"/>
        <v>15852274.276635427</v>
      </c>
      <c r="K5" s="21">
        <v>29262</v>
      </c>
      <c r="L5" s="21">
        <f t="shared" si="1"/>
        <v>541.73584432490691</v>
      </c>
      <c r="M5" s="21">
        <v>100</v>
      </c>
    </row>
    <row r="6" spans="1:13" x14ac:dyDescent="0.3">
      <c r="A6" s="21" t="s">
        <v>54</v>
      </c>
      <c r="B6" s="21">
        <v>154545.71095359759</v>
      </c>
      <c r="C6" s="21"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327962.37463352119</v>
      </c>
      <c r="J6" s="21">
        <f t="shared" si="0"/>
        <v>16398118.731676059</v>
      </c>
      <c r="K6" s="21">
        <v>29262</v>
      </c>
      <c r="L6" s="21">
        <f t="shared" si="1"/>
        <v>560.38954041678824</v>
      </c>
      <c r="M6" s="21">
        <v>100</v>
      </c>
    </row>
    <row r="7" spans="1:13" x14ac:dyDescent="0.3">
      <c r="A7" s="21" t="s">
        <v>67</v>
      </c>
      <c r="B7" s="21">
        <v>154545.71095359759</v>
      </c>
      <c r="C7" s="21">
        <v>942011.40945595957</v>
      </c>
      <c r="D7" s="24">
        <f>35*Table717[[#This Row],[Duct Length]]/50</f>
        <v>108181.99766751831</v>
      </c>
      <c r="E7" s="24">
        <f>Table717[[#This Row],[Fiber Length]]*0.3/50</f>
        <v>5652.0684567357575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521198.06612425408</v>
      </c>
      <c r="J7" s="21">
        <f t="shared" si="0"/>
        <v>26059903.306212705</v>
      </c>
      <c r="K7" s="21">
        <v>29262</v>
      </c>
      <c r="L7" s="21">
        <f>J7/K7</f>
        <v>890.57150250197196</v>
      </c>
      <c r="M7" s="21">
        <v>100</v>
      </c>
    </row>
    <row r="8" spans="1:13" x14ac:dyDescent="0.3">
      <c r="A8" s="21" t="s">
        <v>68</v>
      </c>
      <c r="B8" s="21">
        <v>154545.71095359759</v>
      </c>
      <c r="C8" s="21"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207956.37463352116</v>
      </c>
      <c r="J8" s="21">
        <f t="shared" si="0"/>
        <v>10397818.731676059</v>
      </c>
      <c r="K8" s="21">
        <v>29262</v>
      </c>
      <c r="L8" s="21">
        <f>J8/K8</f>
        <v>355.33520373440155</v>
      </c>
      <c r="M8" s="21">
        <v>100</v>
      </c>
    </row>
    <row r="9" spans="1:13" x14ac:dyDescent="0.3">
      <c r="A9" s="21" t="s">
        <v>69</v>
      </c>
      <c r="B9" s="21">
        <v>95562.640830078599</v>
      </c>
      <c r="C9" s="21"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175537.48553270852</v>
      </c>
      <c r="J9" s="21">
        <f t="shared" si="0"/>
        <v>8776874.276635427</v>
      </c>
      <c r="K9" s="21">
        <v>29262</v>
      </c>
      <c r="L9" s="21">
        <f>J9/K9</f>
        <v>299.94102510544144</v>
      </c>
      <c r="M9" s="21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381282</v>
      </c>
      <c r="H10" s="24">
        <f>FTTCab_Hybridpon_25!D17</f>
        <v>0</v>
      </c>
      <c r="I10" s="24">
        <f>SUM(Table717[[#This Row],[Duct Cost]:[Building E&amp;I Costs]])</f>
        <v>482341.51949214807</v>
      </c>
      <c r="J10" s="21">
        <f t="shared" si="0"/>
        <v>24117075.974607404</v>
      </c>
      <c r="K10" s="21">
        <v>29262</v>
      </c>
      <c r="L10" s="21">
        <f t="shared" ref="L10:L14" si="2">J10/K10</f>
        <v>824.17729391727858</v>
      </c>
      <c r="M10" s="21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1">
        <f t="shared" si="2"/>
        <v>324.74536948563645</v>
      </c>
      <c r="M11" s="21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35*Table717[[#This Row],[Duct Length]]/50</f>
        <v>89276.478946812786</v>
      </c>
      <c r="E12" s="24">
        <f>Table717[[#This Row],[Fiber Length]]*0.3/50</f>
        <v>7526.1810909611158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344948.66003777389</v>
      </c>
      <c r="J12" s="21">
        <f t="shared" si="0"/>
        <v>17247433.001888696</v>
      </c>
      <c r="K12" s="21">
        <v>29262</v>
      </c>
      <c r="L12" s="21">
        <f t="shared" si="2"/>
        <v>589.41401824511979</v>
      </c>
      <c r="M12" s="21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1">
        <f t="shared" si="2"/>
        <v>576.83603221267867</v>
      </c>
      <c r="M13" s="21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35*Table717[[#This Row],[Duct Length]]/50</f>
        <v>89276.478946812786</v>
      </c>
      <c r="E14" s="24">
        <f>Table717[[#This Row],[Fiber Length]]*0.3/50</f>
        <v>3663.5010909611156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206085.9800377739</v>
      </c>
      <c r="J14" s="21">
        <f t="shared" si="0"/>
        <v>10304299.001888694</v>
      </c>
      <c r="K14" s="21">
        <v>29262</v>
      </c>
      <c r="L14" s="17">
        <f t="shared" si="2"/>
        <v>352.13925917191904</v>
      </c>
      <c r="M14" s="17">
        <v>100</v>
      </c>
    </row>
    <row r="28" spans="2:5" x14ac:dyDescent="0.3">
      <c r="B28" s="24"/>
      <c r="C28" s="24"/>
      <c r="D28" s="24"/>
    </row>
    <row r="29" spans="2:5" x14ac:dyDescent="0.3">
      <c r="B29" s="24"/>
      <c r="C29" s="24"/>
      <c r="D29" s="24"/>
      <c r="E29" s="23"/>
    </row>
    <row r="30" spans="2:5" x14ac:dyDescent="0.3">
      <c r="B30" s="24"/>
      <c r="C30" s="24"/>
      <c r="D30" s="24"/>
      <c r="E30" s="23"/>
    </row>
    <row r="31" spans="2:5" x14ac:dyDescent="0.3">
      <c r="B31" s="24"/>
      <c r="C31" s="24"/>
      <c r="D31" s="24"/>
      <c r="E31" s="23"/>
    </row>
    <row r="32" spans="2:5" x14ac:dyDescent="0.3">
      <c r="B32" s="24"/>
      <c r="C32" s="24"/>
      <c r="D32" s="24"/>
      <c r="E32" s="23"/>
    </row>
    <row r="33" spans="2:5" x14ac:dyDescent="0.3">
      <c r="B33" s="24"/>
      <c r="C33" s="24"/>
      <c r="D33" s="24"/>
      <c r="E33" s="23"/>
    </row>
    <row r="34" spans="2:5" x14ac:dyDescent="0.3">
      <c r="B34" s="24"/>
      <c r="C34" s="24"/>
      <c r="D34" s="24"/>
      <c r="E34" s="23"/>
    </row>
    <row r="35" spans="2:5" x14ac:dyDescent="0.3">
      <c r="B35" s="24"/>
      <c r="C35" s="24"/>
      <c r="D35" s="24"/>
      <c r="E35" s="23"/>
    </row>
    <row r="36" spans="2:5" x14ac:dyDescent="0.3">
      <c r="B36" s="24"/>
      <c r="C36" s="24"/>
      <c r="D36" s="24"/>
      <c r="E36" s="23"/>
    </row>
    <row r="37" spans="2:5" x14ac:dyDescent="0.3">
      <c r="B37" s="24"/>
      <c r="C37" s="24"/>
      <c r="D37" s="24"/>
      <c r="E37" s="23"/>
    </row>
    <row r="38" spans="2:5" x14ac:dyDescent="0.3">
      <c r="B38" s="24"/>
      <c r="C38" s="24"/>
      <c r="D38" s="24"/>
      <c r="E38" s="23"/>
    </row>
    <row r="39" spans="2:5" x14ac:dyDescent="0.3">
      <c r="B39" s="24"/>
      <c r="C39" s="24"/>
      <c r="D39" s="24"/>
      <c r="E39" s="23"/>
    </row>
    <row r="40" spans="2:5" x14ac:dyDescent="0.3">
      <c r="B40" s="24"/>
      <c r="C40" s="24"/>
      <c r="D40" s="24"/>
      <c r="E40" s="23"/>
    </row>
    <row r="55" spans="6:9" x14ac:dyDescent="0.3">
      <c r="F55" t="s">
        <v>1</v>
      </c>
      <c r="G55" t="s">
        <v>2</v>
      </c>
      <c r="H55" t="s">
        <v>130</v>
      </c>
      <c r="I55" t="s">
        <v>3</v>
      </c>
    </row>
    <row r="56" spans="6:9" x14ac:dyDescent="0.3">
      <c r="F56">
        <f>D2</f>
        <v>108181.99766751831</v>
      </c>
      <c r="G56" s="24">
        <f t="shared" ref="G56:H68" si="3">E2</f>
        <v>5652.0684567357575</v>
      </c>
      <c r="H56" s="24">
        <f t="shared" si="3"/>
        <v>7048</v>
      </c>
      <c r="I56">
        <f>G2+H2</f>
        <v>382544</v>
      </c>
    </row>
    <row r="57" spans="6:9" x14ac:dyDescent="0.3">
      <c r="F57" s="24">
        <f t="shared" ref="F57:F120" si="4">D3</f>
        <v>108181.99766751831</v>
      </c>
      <c r="G57" s="24">
        <f t="shared" si="3"/>
        <v>3844.3769660028456</v>
      </c>
      <c r="H57" s="24">
        <f t="shared" si="3"/>
        <v>11184</v>
      </c>
      <c r="I57" s="24">
        <f t="shared" ref="I57:I68" si="5">G3+H3</f>
        <v>78284</v>
      </c>
    </row>
    <row r="58" spans="6:9" x14ac:dyDescent="0.3">
      <c r="F58" s="24">
        <f t="shared" si="4"/>
        <v>66893.848581055019</v>
      </c>
      <c r="G58" s="24">
        <f t="shared" si="3"/>
        <v>4383.6369516535042</v>
      </c>
      <c r="H58" s="24">
        <f t="shared" si="3"/>
        <v>16000</v>
      </c>
      <c r="I58" s="24">
        <f t="shared" si="5"/>
        <v>75260</v>
      </c>
    </row>
    <row r="59" spans="6:9" x14ac:dyDescent="0.3">
      <c r="F59" s="24">
        <f t="shared" si="4"/>
        <v>66893.848581055019</v>
      </c>
      <c r="G59" s="24">
        <f t="shared" si="3"/>
        <v>4383.6369516535042</v>
      </c>
      <c r="H59" s="24">
        <f t="shared" si="3"/>
        <v>16000</v>
      </c>
      <c r="I59" s="24">
        <f t="shared" si="5"/>
        <v>229768</v>
      </c>
    </row>
    <row r="60" spans="6:9" x14ac:dyDescent="0.3">
      <c r="F60" s="24">
        <f t="shared" si="4"/>
        <v>108181.99766751831</v>
      </c>
      <c r="G60" s="24">
        <f t="shared" si="3"/>
        <v>3844.3769660028456</v>
      </c>
      <c r="H60" s="24">
        <f t="shared" si="3"/>
        <v>19368</v>
      </c>
      <c r="I60" s="24">
        <f t="shared" si="5"/>
        <v>196568</v>
      </c>
    </row>
    <row r="61" spans="6:9" x14ac:dyDescent="0.3">
      <c r="F61" s="24">
        <f t="shared" si="4"/>
        <v>108181.99766751831</v>
      </c>
      <c r="G61" s="24">
        <f t="shared" si="3"/>
        <v>5652.0684567357575</v>
      </c>
      <c r="H61" s="24">
        <f t="shared" si="3"/>
        <v>7404</v>
      </c>
      <c r="I61" s="24">
        <f t="shared" si="5"/>
        <v>399960</v>
      </c>
    </row>
    <row r="62" spans="6:9" x14ac:dyDescent="0.3">
      <c r="F62" s="24">
        <f t="shared" si="4"/>
        <v>108181.99766751831</v>
      </c>
      <c r="G62" s="24">
        <f t="shared" si="3"/>
        <v>3844.3769660028456</v>
      </c>
      <c r="H62" s="24">
        <f t="shared" si="3"/>
        <v>19368</v>
      </c>
      <c r="I62" s="24">
        <f t="shared" si="5"/>
        <v>76562</v>
      </c>
    </row>
    <row r="63" spans="6:9" x14ac:dyDescent="0.3">
      <c r="F63" s="24">
        <f t="shared" si="4"/>
        <v>66893.848581055019</v>
      </c>
      <c r="G63" s="24">
        <f t="shared" si="3"/>
        <v>4383.6369516535042</v>
      </c>
      <c r="H63" s="24">
        <f t="shared" si="3"/>
        <v>29000</v>
      </c>
      <c r="I63" s="24">
        <f t="shared" si="5"/>
        <v>75260</v>
      </c>
    </row>
    <row r="64" spans="6:9" x14ac:dyDescent="0.3">
      <c r="F64" s="24">
        <f t="shared" si="4"/>
        <v>88649.250981062796</v>
      </c>
      <c r="G64" s="24">
        <f t="shared" si="3"/>
        <v>3778.2685110852781</v>
      </c>
      <c r="H64" s="24">
        <f t="shared" si="3"/>
        <v>8632</v>
      </c>
      <c r="I64" s="24">
        <f t="shared" si="5"/>
        <v>381282</v>
      </c>
    </row>
    <row r="65" spans="6:9" x14ac:dyDescent="0.3">
      <c r="F65" s="24">
        <f t="shared" si="4"/>
        <v>89276.478946812786</v>
      </c>
      <c r="G65" s="24">
        <f t="shared" si="3"/>
        <v>3663.5010909611156</v>
      </c>
      <c r="H65" s="24">
        <f t="shared" si="3"/>
        <v>19032</v>
      </c>
      <c r="I65" s="24">
        <f t="shared" si="5"/>
        <v>78082</v>
      </c>
    </row>
    <row r="66" spans="6:9" x14ac:dyDescent="0.3">
      <c r="F66" s="24">
        <f t="shared" si="4"/>
        <v>89276.478946812786</v>
      </c>
      <c r="G66" s="24">
        <f t="shared" si="3"/>
        <v>7526.1810909611158</v>
      </c>
      <c r="H66" s="24">
        <f t="shared" si="3"/>
        <v>35064</v>
      </c>
      <c r="I66" s="24">
        <f t="shared" si="5"/>
        <v>213082</v>
      </c>
    </row>
    <row r="67" spans="6:9" x14ac:dyDescent="0.3">
      <c r="F67" s="24">
        <f t="shared" si="4"/>
        <v>88649.250981062796</v>
      </c>
      <c r="G67" s="24">
        <f t="shared" si="3"/>
        <v>3778.2685110852781</v>
      </c>
      <c r="H67" s="24">
        <f t="shared" si="3"/>
        <v>25528</v>
      </c>
      <c r="I67" s="24">
        <f t="shared" si="5"/>
        <v>219632</v>
      </c>
    </row>
    <row r="68" spans="6:9" x14ac:dyDescent="0.3">
      <c r="F68" s="24">
        <f t="shared" si="4"/>
        <v>89276.478946812786</v>
      </c>
      <c r="G68" s="24">
        <f t="shared" si="3"/>
        <v>3663.5010909611156</v>
      </c>
      <c r="H68" s="24">
        <f t="shared" si="3"/>
        <v>35064</v>
      </c>
      <c r="I68" s="24">
        <f t="shared" si="5"/>
        <v>78082</v>
      </c>
    </row>
    <row r="69" spans="6:9" x14ac:dyDescent="0.3">
      <c r="F69" s="24">
        <f t="shared" si="4"/>
        <v>0</v>
      </c>
    </row>
    <row r="70" spans="6:9" x14ac:dyDescent="0.3">
      <c r="F70" s="24">
        <f t="shared" si="4"/>
        <v>0</v>
      </c>
    </row>
    <row r="71" spans="6:9" x14ac:dyDescent="0.3">
      <c r="F71" s="24">
        <f t="shared" si="4"/>
        <v>0</v>
      </c>
    </row>
    <row r="72" spans="6:9" x14ac:dyDescent="0.3">
      <c r="F72" s="24">
        <f t="shared" si="4"/>
        <v>0</v>
      </c>
    </row>
    <row r="73" spans="6:9" x14ac:dyDescent="0.3">
      <c r="F73" s="24">
        <f t="shared" si="4"/>
        <v>0</v>
      </c>
    </row>
    <row r="74" spans="6:9" x14ac:dyDescent="0.3">
      <c r="F74" s="24">
        <f t="shared" si="4"/>
        <v>0</v>
      </c>
    </row>
    <row r="75" spans="6:9" x14ac:dyDescent="0.3">
      <c r="F75" s="24">
        <f t="shared" si="4"/>
        <v>0</v>
      </c>
    </row>
    <row r="76" spans="6:9" x14ac:dyDescent="0.3">
      <c r="F76" s="24">
        <f t="shared" si="4"/>
        <v>0</v>
      </c>
    </row>
    <row r="77" spans="6:9" x14ac:dyDescent="0.3">
      <c r="F77" s="24">
        <f t="shared" si="4"/>
        <v>0</v>
      </c>
    </row>
    <row r="78" spans="6:9" x14ac:dyDescent="0.3">
      <c r="F78" s="24">
        <f t="shared" si="4"/>
        <v>0</v>
      </c>
    </row>
    <row r="79" spans="6:9" x14ac:dyDescent="0.3">
      <c r="F79" s="24">
        <f t="shared" si="4"/>
        <v>0</v>
      </c>
    </row>
    <row r="80" spans="6:9" x14ac:dyDescent="0.3">
      <c r="F80" s="24">
        <f t="shared" si="4"/>
        <v>0</v>
      </c>
    </row>
    <row r="81" spans="6:6" x14ac:dyDescent="0.3">
      <c r="F81" s="24">
        <f t="shared" si="4"/>
        <v>0</v>
      </c>
    </row>
    <row r="82" spans="6:6" x14ac:dyDescent="0.3">
      <c r="F82" s="24">
        <f t="shared" si="4"/>
        <v>0</v>
      </c>
    </row>
    <row r="83" spans="6:6" x14ac:dyDescent="0.3">
      <c r="F83" s="24">
        <f t="shared" si="4"/>
        <v>0</v>
      </c>
    </row>
    <row r="84" spans="6:6" x14ac:dyDescent="0.3">
      <c r="F84" s="24">
        <f t="shared" si="4"/>
        <v>0</v>
      </c>
    </row>
    <row r="85" spans="6:6" x14ac:dyDescent="0.3">
      <c r="F85" s="24">
        <f t="shared" si="4"/>
        <v>0</v>
      </c>
    </row>
    <row r="86" spans="6:6" x14ac:dyDescent="0.3">
      <c r="F86" s="24">
        <f t="shared" si="4"/>
        <v>0</v>
      </c>
    </row>
    <row r="87" spans="6:6" x14ac:dyDescent="0.3">
      <c r="F87" s="24">
        <f t="shared" si="4"/>
        <v>0</v>
      </c>
    </row>
    <row r="88" spans="6:6" x14ac:dyDescent="0.3">
      <c r="F88" s="24">
        <f t="shared" si="4"/>
        <v>0</v>
      </c>
    </row>
    <row r="89" spans="6:6" x14ac:dyDescent="0.3">
      <c r="F89" s="24">
        <f t="shared" si="4"/>
        <v>0</v>
      </c>
    </row>
    <row r="90" spans="6:6" x14ac:dyDescent="0.3">
      <c r="F90" s="24">
        <f t="shared" si="4"/>
        <v>0</v>
      </c>
    </row>
    <row r="91" spans="6:6" x14ac:dyDescent="0.3">
      <c r="F91" s="24">
        <f t="shared" si="4"/>
        <v>0</v>
      </c>
    </row>
    <row r="92" spans="6:6" x14ac:dyDescent="0.3">
      <c r="F92" s="24">
        <f t="shared" si="4"/>
        <v>0</v>
      </c>
    </row>
    <row r="93" spans="6:6" x14ac:dyDescent="0.3">
      <c r="F93" s="24">
        <f t="shared" si="4"/>
        <v>0</v>
      </c>
    </row>
    <row r="94" spans="6:6" x14ac:dyDescent="0.3">
      <c r="F94" s="24">
        <f t="shared" si="4"/>
        <v>0</v>
      </c>
    </row>
    <row r="95" spans="6:6" x14ac:dyDescent="0.3">
      <c r="F95" s="24">
        <f t="shared" si="4"/>
        <v>0</v>
      </c>
    </row>
    <row r="96" spans="6:6" x14ac:dyDescent="0.3">
      <c r="F96" s="24">
        <f t="shared" si="4"/>
        <v>0</v>
      </c>
    </row>
    <row r="97" spans="6:6" x14ac:dyDescent="0.3">
      <c r="F97" s="24">
        <f t="shared" si="4"/>
        <v>0</v>
      </c>
    </row>
    <row r="98" spans="6:6" x14ac:dyDescent="0.3">
      <c r="F98" s="24">
        <f t="shared" si="4"/>
        <v>0</v>
      </c>
    </row>
    <row r="99" spans="6:6" x14ac:dyDescent="0.3">
      <c r="F99" s="24">
        <f t="shared" si="4"/>
        <v>0</v>
      </c>
    </row>
    <row r="100" spans="6:6" x14ac:dyDescent="0.3">
      <c r="F100" s="24">
        <f t="shared" si="4"/>
        <v>0</v>
      </c>
    </row>
    <row r="101" spans="6:6" x14ac:dyDescent="0.3">
      <c r="F101" s="24">
        <f t="shared" si="4"/>
        <v>0</v>
      </c>
    </row>
    <row r="102" spans="6:6" x14ac:dyDescent="0.3">
      <c r="F102" s="24">
        <f t="shared" si="4"/>
        <v>0</v>
      </c>
    </row>
    <row r="103" spans="6:6" x14ac:dyDescent="0.3">
      <c r="F103" s="24">
        <f t="shared" si="4"/>
        <v>0</v>
      </c>
    </row>
    <row r="104" spans="6:6" x14ac:dyDescent="0.3">
      <c r="F104" s="24">
        <f t="shared" si="4"/>
        <v>0</v>
      </c>
    </row>
    <row r="105" spans="6:6" x14ac:dyDescent="0.3">
      <c r="F105" s="24">
        <f t="shared" si="4"/>
        <v>0</v>
      </c>
    </row>
    <row r="106" spans="6:6" x14ac:dyDescent="0.3">
      <c r="F106" s="24">
        <f t="shared" si="4"/>
        <v>0</v>
      </c>
    </row>
    <row r="107" spans="6:6" x14ac:dyDescent="0.3">
      <c r="F107" s="24">
        <f t="shared" si="4"/>
        <v>0</v>
      </c>
    </row>
    <row r="108" spans="6:6" x14ac:dyDescent="0.3">
      <c r="F108" s="24">
        <f t="shared" si="4"/>
        <v>0</v>
      </c>
    </row>
    <row r="109" spans="6:6" x14ac:dyDescent="0.3">
      <c r="F109" s="24">
        <f t="shared" si="4"/>
        <v>0</v>
      </c>
    </row>
    <row r="110" spans="6:6" x14ac:dyDescent="0.3">
      <c r="F110" s="24">
        <f t="shared" si="4"/>
        <v>0</v>
      </c>
    </row>
    <row r="111" spans="6:6" x14ac:dyDescent="0.3">
      <c r="F111" s="24">
        <f t="shared" si="4"/>
        <v>0</v>
      </c>
    </row>
    <row r="112" spans="6:6" x14ac:dyDescent="0.3">
      <c r="F112" s="24">
        <f t="shared" si="4"/>
        <v>0</v>
      </c>
    </row>
    <row r="113" spans="6:6" x14ac:dyDescent="0.3">
      <c r="F113" s="24">
        <f t="shared" si="4"/>
        <v>0</v>
      </c>
    </row>
    <row r="114" spans="6:6" x14ac:dyDescent="0.3">
      <c r="F114" s="24">
        <f t="shared" si="4"/>
        <v>0</v>
      </c>
    </row>
    <row r="115" spans="6:6" x14ac:dyDescent="0.3">
      <c r="F115" s="24">
        <f t="shared" si="4"/>
        <v>0</v>
      </c>
    </row>
    <row r="116" spans="6:6" x14ac:dyDescent="0.3">
      <c r="F116" s="24">
        <f t="shared" si="4"/>
        <v>0</v>
      </c>
    </row>
    <row r="117" spans="6:6" x14ac:dyDescent="0.3">
      <c r="F117" s="24">
        <f t="shared" si="4"/>
        <v>0</v>
      </c>
    </row>
    <row r="118" spans="6:6" x14ac:dyDescent="0.3">
      <c r="F118" s="24">
        <f t="shared" si="4"/>
        <v>0</v>
      </c>
    </row>
    <row r="119" spans="6:6" x14ac:dyDescent="0.3">
      <c r="F119" s="24">
        <f t="shared" si="4"/>
        <v>0</v>
      </c>
    </row>
    <row r="120" spans="6:6" x14ac:dyDescent="0.3">
      <c r="F120" s="24">
        <f t="shared" si="4"/>
        <v>0</v>
      </c>
    </row>
    <row r="121" spans="6:6" x14ac:dyDescent="0.3">
      <c r="F121" s="24">
        <f t="shared" ref="F121:F184" si="6">D67</f>
        <v>0</v>
      </c>
    </row>
    <row r="122" spans="6:6" x14ac:dyDescent="0.3">
      <c r="F122" s="24">
        <f t="shared" si="6"/>
        <v>0</v>
      </c>
    </row>
    <row r="123" spans="6:6" x14ac:dyDescent="0.3">
      <c r="F123" s="24">
        <f t="shared" si="6"/>
        <v>0</v>
      </c>
    </row>
    <row r="124" spans="6:6" x14ac:dyDescent="0.3">
      <c r="F124" s="24">
        <f t="shared" si="6"/>
        <v>0</v>
      </c>
    </row>
    <row r="125" spans="6:6" x14ac:dyDescent="0.3">
      <c r="F125" s="24">
        <f t="shared" si="6"/>
        <v>0</v>
      </c>
    </row>
    <row r="126" spans="6:6" x14ac:dyDescent="0.3">
      <c r="F126" s="24">
        <f t="shared" si="6"/>
        <v>0</v>
      </c>
    </row>
    <row r="127" spans="6:6" x14ac:dyDescent="0.3">
      <c r="F127" s="24">
        <f t="shared" si="6"/>
        <v>0</v>
      </c>
    </row>
    <row r="128" spans="6:6" x14ac:dyDescent="0.3">
      <c r="F128" s="24">
        <f t="shared" si="6"/>
        <v>0</v>
      </c>
    </row>
    <row r="129" spans="6:6" x14ac:dyDescent="0.3">
      <c r="F129" s="24">
        <f t="shared" si="6"/>
        <v>0</v>
      </c>
    </row>
    <row r="130" spans="6:6" x14ac:dyDescent="0.3">
      <c r="F130" s="24">
        <f t="shared" si="6"/>
        <v>0</v>
      </c>
    </row>
    <row r="131" spans="6:6" x14ac:dyDescent="0.3">
      <c r="F131" s="24">
        <f t="shared" si="6"/>
        <v>0</v>
      </c>
    </row>
    <row r="132" spans="6:6" x14ac:dyDescent="0.3">
      <c r="F132" s="24">
        <f t="shared" si="6"/>
        <v>0</v>
      </c>
    </row>
    <row r="133" spans="6:6" x14ac:dyDescent="0.3">
      <c r="F133" s="24">
        <f t="shared" si="6"/>
        <v>0</v>
      </c>
    </row>
    <row r="134" spans="6:6" x14ac:dyDescent="0.3">
      <c r="F134" s="24">
        <f t="shared" si="6"/>
        <v>0</v>
      </c>
    </row>
    <row r="135" spans="6:6" x14ac:dyDescent="0.3">
      <c r="F135" s="24">
        <f t="shared" si="6"/>
        <v>0</v>
      </c>
    </row>
    <row r="136" spans="6:6" x14ac:dyDescent="0.3">
      <c r="F136" s="24">
        <f t="shared" si="6"/>
        <v>0</v>
      </c>
    </row>
    <row r="137" spans="6:6" x14ac:dyDescent="0.3">
      <c r="F137" s="24">
        <f t="shared" si="6"/>
        <v>0</v>
      </c>
    </row>
    <row r="138" spans="6:6" x14ac:dyDescent="0.3">
      <c r="F138" s="24">
        <f t="shared" si="6"/>
        <v>0</v>
      </c>
    </row>
    <row r="139" spans="6:6" x14ac:dyDescent="0.3">
      <c r="F139" s="24">
        <f t="shared" si="6"/>
        <v>0</v>
      </c>
    </row>
    <row r="140" spans="6:6" x14ac:dyDescent="0.3">
      <c r="F140" s="24">
        <f t="shared" si="6"/>
        <v>0</v>
      </c>
    </row>
    <row r="141" spans="6:6" x14ac:dyDescent="0.3">
      <c r="F141" s="24">
        <f t="shared" si="6"/>
        <v>0</v>
      </c>
    </row>
    <row r="142" spans="6:6" x14ac:dyDescent="0.3">
      <c r="F142" s="24">
        <f t="shared" si="6"/>
        <v>0</v>
      </c>
    </row>
    <row r="143" spans="6:6" x14ac:dyDescent="0.3">
      <c r="F143" s="24">
        <f t="shared" si="6"/>
        <v>0</v>
      </c>
    </row>
    <row r="144" spans="6:6" x14ac:dyDescent="0.3">
      <c r="F144" s="24">
        <f t="shared" si="6"/>
        <v>0</v>
      </c>
    </row>
    <row r="145" spans="6:6" x14ac:dyDescent="0.3">
      <c r="F145" s="24">
        <f t="shared" si="6"/>
        <v>0</v>
      </c>
    </row>
    <row r="146" spans="6:6" x14ac:dyDescent="0.3">
      <c r="F146" s="24">
        <f t="shared" si="6"/>
        <v>0</v>
      </c>
    </row>
    <row r="147" spans="6:6" x14ac:dyDescent="0.3">
      <c r="F147" s="24">
        <f t="shared" si="6"/>
        <v>0</v>
      </c>
    </row>
    <row r="148" spans="6:6" x14ac:dyDescent="0.3">
      <c r="F148" s="24">
        <f t="shared" si="6"/>
        <v>0</v>
      </c>
    </row>
    <row r="149" spans="6:6" x14ac:dyDescent="0.3">
      <c r="F149" s="24">
        <f t="shared" si="6"/>
        <v>0</v>
      </c>
    </row>
    <row r="150" spans="6:6" x14ac:dyDescent="0.3">
      <c r="F150" s="24">
        <f t="shared" si="6"/>
        <v>0</v>
      </c>
    </row>
    <row r="151" spans="6:6" x14ac:dyDescent="0.3">
      <c r="F151" s="24">
        <f t="shared" si="6"/>
        <v>0</v>
      </c>
    </row>
    <row r="152" spans="6:6" x14ac:dyDescent="0.3">
      <c r="F152" s="24">
        <f t="shared" si="6"/>
        <v>0</v>
      </c>
    </row>
    <row r="153" spans="6:6" x14ac:dyDescent="0.3">
      <c r="F153" s="24">
        <f t="shared" si="6"/>
        <v>0</v>
      </c>
    </row>
    <row r="154" spans="6:6" x14ac:dyDescent="0.3">
      <c r="F154" s="24">
        <f t="shared" si="6"/>
        <v>0</v>
      </c>
    </row>
    <row r="155" spans="6:6" x14ac:dyDescent="0.3">
      <c r="F155" s="24">
        <f t="shared" si="6"/>
        <v>0</v>
      </c>
    </row>
    <row r="156" spans="6:6" x14ac:dyDescent="0.3">
      <c r="F156" s="24">
        <f t="shared" si="6"/>
        <v>0</v>
      </c>
    </row>
    <row r="157" spans="6:6" x14ac:dyDescent="0.3">
      <c r="F157" s="24">
        <f t="shared" si="6"/>
        <v>0</v>
      </c>
    </row>
    <row r="158" spans="6:6" x14ac:dyDescent="0.3">
      <c r="F158" s="24">
        <f t="shared" si="6"/>
        <v>0</v>
      </c>
    </row>
    <row r="159" spans="6:6" x14ac:dyDescent="0.3">
      <c r="F159" s="24">
        <f t="shared" si="6"/>
        <v>0</v>
      </c>
    </row>
    <row r="160" spans="6:6" x14ac:dyDescent="0.3">
      <c r="F160" s="24">
        <f t="shared" si="6"/>
        <v>0</v>
      </c>
    </row>
    <row r="161" spans="6:6" x14ac:dyDescent="0.3">
      <c r="F161" s="24">
        <f t="shared" si="6"/>
        <v>0</v>
      </c>
    </row>
    <row r="162" spans="6:6" x14ac:dyDescent="0.3">
      <c r="F162" s="24">
        <f t="shared" si="6"/>
        <v>0</v>
      </c>
    </row>
    <row r="163" spans="6:6" x14ac:dyDescent="0.3">
      <c r="F163" s="24">
        <f t="shared" si="6"/>
        <v>0</v>
      </c>
    </row>
    <row r="164" spans="6:6" x14ac:dyDescent="0.3">
      <c r="F164" s="24">
        <f t="shared" si="6"/>
        <v>0</v>
      </c>
    </row>
    <row r="165" spans="6:6" x14ac:dyDescent="0.3">
      <c r="F165" s="24">
        <f t="shared" si="6"/>
        <v>0</v>
      </c>
    </row>
    <row r="166" spans="6:6" x14ac:dyDescent="0.3">
      <c r="F166" s="24">
        <f t="shared" si="6"/>
        <v>0</v>
      </c>
    </row>
    <row r="167" spans="6:6" x14ac:dyDescent="0.3">
      <c r="F167" s="24">
        <f t="shared" si="6"/>
        <v>0</v>
      </c>
    </row>
    <row r="168" spans="6:6" x14ac:dyDescent="0.3">
      <c r="F168" s="24">
        <f t="shared" si="6"/>
        <v>0</v>
      </c>
    </row>
    <row r="169" spans="6:6" x14ac:dyDescent="0.3">
      <c r="F169" s="24">
        <f t="shared" si="6"/>
        <v>0</v>
      </c>
    </row>
    <row r="170" spans="6:6" x14ac:dyDescent="0.3">
      <c r="F170" s="24">
        <f t="shared" si="6"/>
        <v>0</v>
      </c>
    </row>
    <row r="171" spans="6:6" x14ac:dyDescent="0.3">
      <c r="F171" s="24">
        <f t="shared" si="6"/>
        <v>0</v>
      </c>
    </row>
    <row r="172" spans="6:6" x14ac:dyDescent="0.3">
      <c r="F172" s="24">
        <f t="shared" si="6"/>
        <v>0</v>
      </c>
    </row>
    <row r="173" spans="6:6" x14ac:dyDescent="0.3">
      <c r="F173" s="24">
        <f t="shared" si="6"/>
        <v>0</v>
      </c>
    </row>
    <row r="174" spans="6:6" x14ac:dyDescent="0.3">
      <c r="F174" s="24">
        <f t="shared" si="6"/>
        <v>0</v>
      </c>
    </row>
    <row r="175" spans="6:6" x14ac:dyDescent="0.3">
      <c r="F175" s="24">
        <f t="shared" si="6"/>
        <v>0</v>
      </c>
    </row>
    <row r="176" spans="6:6" x14ac:dyDescent="0.3">
      <c r="F176" s="24">
        <f t="shared" si="6"/>
        <v>0</v>
      </c>
    </row>
    <row r="177" spans="6:6" x14ac:dyDescent="0.3">
      <c r="F177" s="24">
        <f t="shared" si="6"/>
        <v>0</v>
      </c>
    </row>
    <row r="178" spans="6:6" x14ac:dyDescent="0.3">
      <c r="F178" s="24">
        <f t="shared" si="6"/>
        <v>0</v>
      </c>
    </row>
    <row r="179" spans="6:6" x14ac:dyDescent="0.3">
      <c r="F179" s="24">
        <f t="shared" si="6"/>
        <v>0</v>
      </c>
    </row>
    <row r="180" spans="6:6" x14ac:dyDescent="0.3">
      <c r="F180" s="24">
        <f t="shared" si="6"/>
        <v>0</v>
      </c>
    </row>
    <row r="181" spans="6:6" x14ac:dyDescent="0.3">
      <c r="F181" s="24">
        <f t="shared" si="6"/>
        <v>0</v>
      </c>
    </row>
    <row r="182" spans="6:6" x14ac:dyDescent="0.3">
      <c r="F182" s="24">
        <f t="shared" si="6"/>
        <v>0</v>
      </c>
    </row>
    <row r="183" spans="6:6" x14ac:dyDescent="0.3">
      <c r="F183" s="24">
        <f t="shared" si="6"/>
        <v>0</v>
      </c>
    </row>
    <row r="184" spans="6:6" x14ac:dyDescent="0.3">
      <c r="F184" s="24">
        <f t="shared" si="6"/>
        <v>0</v>
      </c>
    </row>
    <row r="185" spans="6:6" x14ac:dyDescent="0.3">
      <c r="F185" s="24">
        <f t="shared" ref="F185:F239" si="7">D131</f>
        <v>0</v>
      </c>
    </row>
    <row r="186" spans="6:6" x14ac:dyDescent="0.3">
      <c r="F186" s="24">
        <f t="shared" si="7"/>
        <v>0</v>
      </c>
    </row>
    <row r="187" spans="6:6" x14ac:dyDescent="0.3">
      <c r="F187" s="24">
        <f t="shared" si="7"/>
        <v>0</v>
      </c>
    </row>
    <row r="188" spans="6:6" x14ac:dyDescent="0.3">
      <c r="F188" s="24">
        <f t="shared" si="7"/>
        <v>0</v>
      </c>
    </row>
    <row r="189" spans="6:6" x14ac:dyDescent="0.3">
      <c r="F189" s="24">
        <f t="shared" si="7"/>
        <v>0</v>
      </c>
    </row>
    <row r="190" spans="6:6" x14ac:dyDescent="0.3">
      <c r="F190" s="24">
        <f t="shared" si="7"/>
        <v>0</v>
      </c>
    </row>
    <row r="191" spans="6:6" x14ac:dyDescent="0.3">
      <c r="F191" s="24">
        <f t="shared" si="7"/>
        <v>0</v>
      </c>
    </row>
    <row r="192" spans="6:6" x14ac:dyDescent="0.3">
      <c r="F192" s="24">
        <f t="shared" si="7"/>
        <v>0</v>
      </c>
    </row>
    <row r="193" spans="6:6" x14ac:dyDescent="0.3">
      <c r="F193" s="24">
        <f t="shared" si="7"/>
        <v>0</v>
      </c>
    </row>
    <row r="194" spans="6:6" x14ac:dyDescent="0.3">
      <c r="F194" s="24">
        <f t="shared" si="7"/>
        <v>0</v>
      </c>
    </row>
    <row r="195" spans="6:6" x14ac:dyDescent="0.3">
      <c r="F195" s="24">
        <f t="shared" si="7"/>
        <v>0</v>
      </c>
    </row>
    <row r="196" spans="6:6" x14ac:dyDescent="0.3">
      <c r="F196" s="24">
        <f t="shared" si="7"/>
        <v>0</v>
      </c>
    </row>
    <row r="197" spans="6:6" x14ac:dyDescent="0.3">
      <c r="F197" s="24">
        <f t="shared" si="7"/>
        <v>0</v>
      </c>
    </row>
    <row r="198" spans="6:6" x14ac:dyDescent="0.3">
      <c r="F198" s="24">
        <f t="shared" si="7"/>
        <v>0</v>
      </c>
    </row>
    <row r="199" spans="6:6" x14ac:dyDescent="0.3">
      <c r="F199" s="24">
        <f t="shared" si="7"/>
        <v>0</v>
      </c>
    </row>
    <row r="200" spans="6:6" x14ac:dyDescent="0.3">
      <c r="F200" s="24">
        <f t="shared" si="7"/>
        <v>0</v>
      </c>
    </row>
    <row r="201" spans="6:6" x14ac:dyDescent="0.3">
      <c r="F201" s="24">
        <f t="shared" si="7"/>
        <v>0</v>
      </c>
    </row>
    <row r="202" spans="6:6" x14ac:dyDescent="0.3">
      <c r="F202" s="24">
        <f t="shared" si="7"/>
        <v>0</v>
      </c>
    </row>
    <row r="203" spans="6:6" x14ac:dyDescent="0.3">
      <c r="F203" s="24">
        <f t="shared" si="7"/>
        <v>0</v>
      </c>
    </row>
    <row r="204" spans="6:6" x14ac:dyDescent="0.3">
      <c r="F204" s="24">
        <f t="shared" si="7"/>
        <v>0</v>
      </c>
    </row>
    <row r="205" spans="6:6" x14ac:dyDescent="0.3">
      <c r="F205" s="24">
        <f t="shared" si="7"/>
        <v>0</v>
      </c>
    </row>
    <row r="206" spans="6:6" x14ac:dyDescent="0.3">
      <c r="F206" s="24">
        <f t="shared" si="7"/>
        <v>0</v>
      </c>
    </row>
    <row r="207" spans="6:6" x14ac:dyDescent="0.3">
      <c r="F207" s="24">
        <f t="shared" si="7"/>
        <v>0</v>
      </c>
    </row>
    <row r="208" spans="6:6" x14ac:dyDescent="0.3">
      <c r="F208" s="24">
        <f t="shared" si="7"/>
        <v>0</v>
      </c>
    </row>
    <row r="209" spans="6:6" x14ac:dyDescent="0.3">
      <c r="F209" s="24">
        <f t="shared" si="7"/>
        <v>0</v>
      </c>
    </row>
    <row r="210" spans="6:6" x14ac:dyDescent="0.3">
      <c r="F210" s="24">
        <f t="shared" si="7"/>
        <v>0</v>
      </c>
    </row>
    <row r="211" spans="6:6" x14ac:dyDescent="0.3">
      <c r="F211" s="24">
        <f t="shared" si="7"/>
        <v>0</v>
      </c>
    </row>
    <row r="212" spans="6:6" x14ac:dyDescent="0.3">
      <c r="F212" s="24">
        <f t="shared" si="7"/>
        <v>0</v>
      </c>
    </row>
    <row r="213" spans="6:6" x14ac:dyDescent="0.3">
      <c r="F213" s="24">
        <f t="shared" si="7"/>
        <v>0</v>
      </c>
    </row>
    <row r="214" spans="6:6" x14ac:dyDescent="0.3">
      <c r="F214" s="24">
        <f t="shared" si="7"/>
        <v>0</v>
      </c>
    </row>
    <row r="215" spans="6:6" x14ac:dyDescent="0.3">
      <c r="F215" s="24">
        <f t="shared" si="7"/>
        <v>0</v>
      </c>
    </row>
    <row r="216" spans="6:6" x14ac:dyDescent="0.3">
      <c r="F216" s="24">
        <f t="shared" si="7"/>
        <v>0</v>
      </c>
    </row>
    <row r="217" spans="6:6" x14ac:dyDescent="0.3">
      <c r="F217" s="24">
        <f t="shared" si="7"/>
        <v>0</v>
      </c>
    </row>
    <row r="218" spans="6:6" x14ac:dyDescent="0.3">
      <c r="F218" s="24">
        <f t="shared" si="7"/>
        <v>0</v>
      </c>
    </row>
    <row r="219" spans="6:6" x14ac:dyDescent="0.3">
      <c r="F219" s="24">
        <f t="shared" si="7"/>
        <v>0</v>
      </c>
    </row>
    <row r="220" spans="6:6" x14ac:dyDescent="0.3">
      <c r="F220" s="24">
        <f t="shared" si="7"/>
        <v>0</v>
      </c>
    </row>
    <row r="221" spans="6:6" x14ac:dyDescent="0.3">
      <c r="F221" s="24">
        <f t="shared" si="7"/>
        <v>0</v>
      </c>
    </row>
    <row r="222" spans="6:6" x14ac:dyDescent="0.3">
      <c r="F222" s="24">
        <f t="shared" si="7"/>
        <v>0</v>
      </c>
    </row>
    <row r="223" spans="6:6" x14ac:dyDescent="0.3">
      <c r="F223" s="24">
        <f t="shared" si="7"/>
        <v>0</v>
      </c>
    </row>
    <row r="224" spans="6:6" x14ac:dyDescent="0.3">
      <c r="F224" s="24">
        <f t="shared" si="7"/>
        <v>0</v>
      </c>
    </row>
    <row r="225" spans="6:6" x14ac:dyDescent="0.3">
      <c r="F225" s="24">
        <f t="shared" si="7"/>
        <v>0</v>
      </c>
    </row>
    <row r="226" spans="6:6" x14ac:dyDescent="0.3">
      <c r="F226" s="24">
        <f t="shared" si="7"/>
        <v>0</v>
      </c>
    </row>
    <row r="227" spans="6:6" x14ac:dyDescent="0.3">
      <c r="F227" s="24">
        <f t="shared" si="7"/>
        <v>0</v>
      </c>
    </row>
    <row r="228" spans="6:6" x14ac:dyDescent="0.3">
      <c r="F228" s="24">
        <f t="shared" si="7"/>
        <v>0</v>
      </c>
    </row>
    <row r="229" spans="6:6" x14ac:dyDescent="0.3">
      <c r="F229" s="24">
        <f t="shared" si="7"/>
        <v>0</v>
      </c>
    </row>
    <row r="230" spans="6:6" x14ac:dyDescent="0.3">
      <c r="F230" s="24">
        <f t="shared" si="7"/>
        <v>0</v>
      </c>
    </row>
    <row r="231" spans="6:6" x14ac:dyDescent="0.3">
      <c r="F231" s="24">
        <f t="shared" si="7"/>
        <v>0</v>
      </c>
    </row>
    <row r="232" spans="6:6" x14ac:dyDescent="0.3">
      <c r="F232" s="24">
        <f t="shared" si="7"/>
        <v>0</v>
      </c>
    </row>
    <row r="233" spans="6:6" x14ac:dyDescent="0.3">
      <c r="F233" s="24">
        <f t="shared" si="7"/>
        <v>0</v>
      </c>
    </row>
    <row r="234" spans="6:6" x14ac:dyDescent="0.3">
      <c r="F234" s="24">
        <f t="shared" si="7"/>
        <v>0</v>
      </c>
    </row>
    <row r="235" spans="6:6" x14ac:dyDescent="0.3">
      <c r="F235" s="24">
        <f t="shared" si="7"/>
        <v>0</v>
      </c>
    </row>
    <row r="236" spans="6:6" x14ac:dyDescent="0.3">
      <c r="F236" s="24">
        <f t="shared" si="7"/>
        <v>0</v>
      </c>
    </row>
    <row r="237" spans="6:6" x14ac:dyDescent="0.3">
      <c r="F237" s="24">
        <f t="shared" si="7"/>
        <v>0</v>
      </c>
    </row>
    <row r="238" spans="6:6" x14ac:dyDescent="0.3">
      <c r="F238" s="24">
        <f t="shared" si="7"/>
        <v>0</v>
      </c>
    </row>
    <row r="239" spans="6:6" x14ac:dyDescent="0.3">
      <c r="F239" s="24">
        <f t="shared" si="7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E1" zoomScale="90" zoomScaleNormal="90" workbookViewId="0">
      <selection activeCell="D51" sqref="D51"/>
    </sheetView>
  </sheetViews>
  <sheetFormatPr defaultRowHeight="14.4" x14ac:dyDescent="0.3"/>
  <cols>
    <col min="1" max="1" width="34.6640625" customWidth="1"/>
    <col min="2" max="2" width="29.6640625" customWidth="1"/>
    <col min="3" max="3" width="24.33203125" customWidth="1"/>
    <col min="4" max="4" width="21.88671875" customWidth="1"/>
    <col min="5" max="5" width="21.6640625" customWidth="1"/>
    <col min="6" max="6" width="35.44140625" customWidth="1"/>
    <col min="7" max="7" width="32.109375" customWidth="1"/>
    <col min="8" max="8" width="30.33203125" customWidth="1"/>
    <col min="9" max="9" width="31.33203125" customWidth="1"/>
    <col min="10" max="10" width="15.332031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783086.74014850263</v>
      </c>
      <c r="J2" s="24">
        <f t="shared" ref="J2:J14" si="0">I2*50</f>
        <v>39154337.007425129</v>
      </c>
      <c r="K2" s="24">
        <v>29262</v>
      </c>
      <c r="L2" s="24">
        <f>J2/K2</f>
        <v>1338.0608641728224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6" si="1">J3/K3</f>
        <v>835.38574954211117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740.20637583839437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22950</v>
      </c>
      <c r="G5" s="24">
        <f>'FTTH WR-WDMPON 100 Mbps'!C$17</f>
        <v>130</v>
      </c>
      <c r="H5" s="24">
        <f>'FTTH WR-WDMPON 100 Mbps'!D$17</f>
        <v>150754</v>
      </c>
      <c r="I5" s="24">
        <f>SUM(Table7172[[#This Row],[Duct Cost]:[Building E&amp;I Costs]])</f>
        <v>450452.37939566193</v>
      </c>
      <c r="J5" s="24">
        <f t="shared" si="0"/>
        <v>22522618.969783098</v>
      </c>
      <c r="K5" s="24">
        <v>29262</v>
      </c>
      <c r="L5" s="24">
        <f t="shared" si="1"/>
        <v>769.68829778494626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1115.4411114449201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882409.14014850277</v>
      </c>
      <c r="J7" s="24">
        <f t="shared" si="0"/>
        <v>44120457.007425137</v>
      </c>
      <c r="K7" s="24">
        <v>29262</v>
      </c>
      <c r="L7" s="24">
        <f>J7/K7</f>
        <v>1507.7731189742717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>J8/K8</f>
        <v>857.6863441699561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>J9/K9</f>
        <v>767.97276227814564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ref="L10:L14" si="2">J10/K10</f>
        <v>926.11853194565572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2"/>
        <v>783.54053507876881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621293.77874949854</v>
      </c>
      <c r="J12" s="24">
        <f t="shared" si="0"/>
        <v>31064688.937474929</v>
      </c>
      <c r="K12" s="24">
        <v>29262</v>
      </c>
      <c r="L12" s="24">
        <f t="shared" si="2"/>
        <v>1061.6051171305764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2"/>
        <v>1013.3135288699945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482559.26274949865</v>
      </c>
      <c r="J14" s="24">
        <f t="shared" si="0"/>
        <v>24127963.137474932</v>
      </c>
      <c r="K14" s="24">
        <v>29262</v>
      </c>
      <c r="L14" s="17">
        <f t="shared" si="2"/>
        <v>824.54935197440136</v>
      </c>
      <c r="M14" s="17">
        <v>100</v>
      </c>
    </row>
    <row r="45" spans="6:9" x14ac:dyDescent="0.3">
      <c r="F45" t="s">
        <v>1</v>
      </c>
      <c r="G45" t="s">
        <v>2</v>
      </c>
      <c r="H45" t="s">
        <v>130</v>
      </c>
      <c r="I45" t="s">
        <v>3</v>
      </c>
    </row>
    <row r="46" spans="6:9" x14ac:dyDescent="0.3">
      <c r="F46">
        <f>D2</f>
        <v>220258.5472510673</v>
      </c>
      <c r="G46" s="24">
        <f t="shared" ref="G46:H58" si="3">E2</f>
        <v>181054.59289743542</v>
      </c>
      <c r="H46" s="24">
        <f t="shared" si="3"/>
        <v>11620</v>
      </c>
      <c r="I46">
        <f>G2+H2</f>
        <v>370153.6</v>
      </c>
    </row>
    <row r="47" spans="6:9" x14ac:dyDescent="0.3">
      <c r="F47" s="24">
        <f t="shared" ref="F47:F59" si="4">D3</f>
        <v>220258.5472510673</v>
      </c>
      <c r="G47" s="24">
        <f t="shared" si="3"/>
        <v>123148.20881095782</v>
      </c>
      <c r="H47" s="24">
        <f t="shared" si="3"/>
        <v>16300</v>
      </c>
      <c r="I47" s="24">
        <f t="shared" ref="I47:I58" si="5">G3+H3</f>
        <v>129194.4</v>
      </c>
    </row>
    <row r="48" spans="6:9" x14ac:dyDescent="0.3">
      <c r="F48" s="24">
        <f t="shared" si="4"/>
        <v>136195.87571102803</v>
      </c>
      <c r="G48" s="24">
        <f t="shared" si="3"/>
        <v>140422.50368463391</v>
      </c>
      <c r="H48" s="24">
        <f t="shared" si="3"/>
        <v>22950</v>
      </c>
      <c r="I48" s="24">
        <f t="shared" si="5"/>
        <v>133630</v>
      </c>
    </row>
    <row r="49" spans="6:9" x14ac:dyDescent="0.3">
      <c r="F49" s="24">
        <f t="shared" si="4"/>
        <v>136195.87571102803</v>
      </c>
      <c r="G49" s="24">
        <f t="shared" si="3"/>
        <v>140422.50368463391</v>
      </c>
      <c r="H49" s="24">
        <f t="shared" si="3"/>
        <v>22950</v>
      </c>
      <c r="I49" s="24">
        <f t="shared" si="5"/>
        <v>150884</v>
      </c>
    </row>
    <row r="50" spans="6:9" x14ac:dyDescent="0.3">
      <c r="F50" s="24">
        <f t="shared" si="4"/>
        <v>220258.5472510673</v>
      </c>
      <c r="G50" s="24">
        <f t="shared" si="3"/>
        <v>123148.20881095782</v>
      </c>
      <c r="H50" s="24">
        <f t="shared" si="3"/>
        <v>93800</v>
      </c>
      <c r="I50" s="24">
        <f t="shared" si="5"/>
        <v>215594</v>
      </c>
    </row>
    <row r="51" spans="6:9" x14ac:dyDescent="0.3">
      <c r="F51" s="24">
        <f t="shared" si="4"/>
        <v>220258.5472510673</v>
      </c>
      <c r="G51" s="24">
        <f t="shared" si="3"/>
        <v>181054.59289743542</v>
      </c>
      <c r="H51" s="24">
        <f t="shared" si="3"/>
        <v>15652</v>
      </c>
      <c r="I51" s="24">
        <f t="shared" si="5"/>
        <v>465444</v>
      </c>
    </row>
    <row r="52" spans="6:9" x14ac:dyDescent="0.3">
      <c r="F52" s="24">
        <f t="shared" si="4"/>
        <v>220258.5472510673</v>
      </c>
      <c r="G52" s="24">
        <f t="shared" si="3"/>
        <v>123148.20881095782</v>
      </c>
      <c r="H52" s="24">
        <f t="shared" si="3"/>
        <v>32500</v>
      </c>
      <c r="I52" s="24">
        <f t="shared" si="5"/>
        <v>126045.59999999999</v>
      </c>
    </row>
    <row r="53" spans="6:9" x14ac:dyDescent="0.3">
      <c r="F53" s="24">
        <f t="shared" si="4"/>
        <v>136195.87571102803</v>
      </c>
      <c r="G53" s="24">
        <f t="shared" si="3"/>
        <v>140422.50368463391</v>
      </c>
      <c r="H53" s="24">
        <f t="shared" si="3"/>
        <v>39200</v>
      </c>
      <c r="I53" s="24">
        <f t="shared" si="5"/>
        <v>133630</v>
      </c>
    </row>
    <row r="54" spans="6:9" x14ac:dyDescent="0.3">
      <c r="F54" s="24">
        <f t="shared" si="4"/>
        <v>180489.8749974439</v>
      </c>
      <c r="G54" s="24">
        <f t="shared" si="3"/>
        <v>121030.53463843174</v>
      </c>
      <c r="H54" s="24">
        <f t="shared" si="3"/>
        <v>11720</v>
      </c>
      <c r="I54" s="24">
        <f t="shared" si="5"/>
        <v>228761.2</v>
      </c>
    </row>
    <row r="55" spans="6:9" x14ac:dyDescent="0.3">
      <c r="F55" s="24">
        <f t="shared" si="4"/>
        <v>181766.91113571086</v>
      </c>
      <c r="G55" s="24">
        <f t="shared" si="3"/>
        <v>117354.15161378775</v>
      </c>
      <c r="H55" s="24">
        <f t="shared" si="3"/>
        <v>24000</v>
      </c>
      <c r="I55" s="24">
        <f t="shared" si="5"/>
        <v>135438.20000000001</v>
      </c>
    </row>
    <row r="56" spans="6:9" x14ac:dyDescent="0.3">
      <c r="F56" s="24">
        <f t="shared" si="4"/>
        <v>181766.91113571086</v>
      </c>
      <c r="G56" s="24">
        <f t="shared" si="3"/>
        <v>241088.66761378772</v>
      </c>
      <c r="H56" s="24">
        <f t="shared" si="3"/>
        <v>48000</v>
      </c>
      <c r="I56" s="24">
        <f t="shared" si="5"/>
        <v>150438.20000000001</v>
      </c>
    </row>
    <row r="57" spans="6:9" x14ac:dyDescent="0.3">
      <c r="F57" s="24">
        <f t="shared" si="4"/>
        <v>180489.8749974439</v>
      </c>
      <c r="G57" s="24">
        <f t="shared" si="3"/>
        <v>121030.53463843174</v>
      </c>
      <c r="H57" s="24">
        <f t="shared" si="3"/>
        <v>46280</v>
      </c>
      <c r="I57" s="24">
        <f t="shared" si="5"/>
        <v>245231.2</v>
      </c>
    </row>
    <row r="58" spans="6:9" x14ac:dyDescent="0.3">
      <c r="F58" s="24">
        <f t="shared" si="4"/>
        <v>181766.91113571086</v>
      </c>
      <c r="G58" s="24">
        <f t="shared" si="3"/>
        <v>117354.15161378775</v>
      </c>
      <c r="H58" s="24">
        <f t="shared" si="3"/>
        <v>48000</v>
      </c>
      <c r="I58" s="24">
        <f t="shared" si="5"/>
        <v>135438.20000000001</v>
      </c>
    </row>
    <row r="59" spans="6:9" x14ac:dyDescent="0.3">
      <c r="F59" s="24">
        <f t="shared" si="4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H17" workbookViewId="0">
      <selection activeCell="AB39" sqref="AB39"/>
    </sheetView>
  </sheetViews>
  <sheetFormatPr defaultRowHeight="14.4" x14ac:dyDescent="0.3"/>
  <cols>
    <col min="1" max="1" width="53.88671875" customWidth="1"/>
    <col min="2" max="2" width="23" customWidth="1"/>
    <col min="3" max="3" width="17.33203125" customWidth="1"/>
    <col min="4" max="4" width="19.33203125" customWidth="1"/>
    <col min="5" max="5" width="17" customWidth="1"/>
    <col min="6" max="6" width="18.44140625" customWidth="1"/>
    <col min="7" max="7" width="15.6640625" customWidth="1"/>
    <col min="8" max="8" width="17.109375" customWidth="1"/>
    <col min="9" max="9" width="18.6640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377226.75237167848</v>
      </c>
      <c r="J2" s="24">
        <f t="shared" ref="J2:J14" si="0">I2*50</f>
        <v>18861337.618583925</v>
      </c>
      <c r="K2" s="24">
        <v>29262</v>
      </c>
      <c r="L2" s="24">
        <f>J2/K2</f>
        <v>644.56761733934536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6" si="1">J3/K3</f>
        <v>282.3953606741602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0</v>
      </c>
      <c r="H4" s="24">
        <f>'FTTB WR-WDMPON 50 Mbps'!D$18</f>
        <v>75000</v>
      </c>
      <c r="I4" s="24">
        <f>SUM(Table717218[[#This Row],[Duct Cost]:[Building E&amp;I Costs]])</f>
        <v>134887.46299989594</v>
      </c>
      <c r="J4" s="24">
        <f t="shared" si="0"/>
        <v>6744373.1499947971</v>
      </c>
      <c r="K4" s="24">
        <v>29262</v>
      </c>
      <c r="L4" s="24">
        <f t="shared" si="1"/>
        <v>230.48230298663103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3900</v>
      </c>
      <c r="G5" s="24">
        <f>'FTTH WR-WDMPON 100 Mbps'!C$18</f>
        <v>130</v>
      </c>
      <c r="H5" s="24">
        <f>'FTTH WR-WDMPON 100 Mbps'!D$18</f>
        <v>210000</v>
      </c>
      <c r="I5" s="24">
        <f>SUM(Table717218[[#This Row],[Duct Cost]:[Building E&amp;I Costs]])</f>
        <v>270017.46299989591</v>
      </c>
      <c r="J5" s="24">
        <f t="shared" si="0"/>
        <v>13500873.149994796</v>
      </c>
      <c r="K5" s="24">
        <v>29262</v>
      </c>
      <c r="L5" s="24">
        <f t="shared" si="1"/>
        <v>461.37902911608217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520.27725528150086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2700</v>
      </c>
      <c r="G7" s="24">
        <f>FTTCab_GPON_100!C$19</f>
        <v>74640</v>
      </c>
      <c r="H7" s="24">
        <f>FTTCab_GPON_100!D$19</f>
        <v>0</v>
      </c>
      <c r="I7" s="24">
        <f>SUM(Table717218[[#This Row],[Duct Cost]:[Building E&amp;I Costs]])</f>
        <v>166446.75237167845</v>
      </c>
      <c r="J7" s="24">
        <f t="shared" si="0"/>
        <v>8322337.6185839223</v>
      </c>
      <c r="K7" s="24">
        <v>29262</v>
      </c>
      <c r="L7" s="24">
        <f>J7/K7</f>
        <v>284.40768295345231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>J8/K8</f>
        <v>289.64879516257525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31200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163487.46299989594</v>
      </c>
      <c r="J9" s="24">
        <f t="shared" si="0"/>
        <v>8174373.1499947971</v>
      </c>
      <c r="K9" s="24">
        <v>29262</v>
      </c>
      <c r="L9" s="24">
        <f>J9/K9</f>
        <v>279.35114312059318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ref="L10:L14" si="2">J10/K10</f>
        <v>402.93697210310205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2"/>
        <v>288.82839127037425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298246.6077070738</v>
      </c>
      <c r="J12" s="24">
        <f t="shared" si="0"/>
        <v>14912330.38535369</v>
      </c>
      <c r="K12" s="24">
        <v>29262</v>
      </c>
      <c r="L12" s="24">
        <f t="shared" si="2"/>
        <v>509.61418855012266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2"/>
        <v>428.82378776847014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159383.92770707383</v>
      </c>
      <c r="J14" s="24">
        <f t="shared" si="0"/>
        <v>7969196.3853536919</v>
      </c>
      <c r="K14" s="24">
        <v>29262</v>
      </c>
      <c r="L14" s="17">
        <f t="shared" si="2"/>
        <v>272.33942947692202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D14" sqref="D14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22.5546875" customWidth="1"/>
    <col min="8" max="8" width="30.109375" customWidth="1"/>
    <col min="9" max="9" width="23.5546875" customWidth="1"/>
    <col min="10" max="10" width="20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x14ac:dyDescent="0.3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3">
      <c r="A11" s="6"/>
      <c r="B11" s="6"/>
      <c r="C11" s="4"/>
      <c r="D11" s="4"/>
      <c r="E11" s="4"/>
      <c r="F11" s="4"/>
      <c r="G11" s="4"/>
      <c r="H11" s="11"/>
    </row>
    <row r="17" spans="1:10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ht="15" thickBot="1" x14ac:dyDescent="0.35">
      <c r="A18" t="s">
        <v>85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86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110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ht="15" thickTop="1" x14ac:dyDescent="0.3"/>
    <row r="32" spans="1:10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36" sqref="F36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  <col min="9" max="9" width="15.109375" customWidth="1"/>
    <col min="10" max="10" width="15.66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" thickBot="1" x14ac:dyDescent="0.35">
      <c r="A17" t="s">
        <v>85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86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110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ht="15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10" sqref="G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0</v>
      </c>
    </row>
    <row r="9" spans="1:11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x14ac:dyDescent="0.3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" thickBot="1" x14ac:dyDescent="0.35">
      <c r="A15" t="s">
        <v>85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86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110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0</v>
      </c>
      <c r="D18" s="21">
        <f>SUM(K9:K10)</f>
        <v>75000</v>
      </c>
      <c r="E18" s="5">
        <f t="shared" si="0"/>
        <v>78900</v>
      </c>
    </row>
    <row r="19" spans="1:6" ht="15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workbookViewId="0">
      <selection activeCell="B2" sqref="B2:B10"/>
    </sheetView>
  </sheetViews>
  <sheetFormatPr defaultRowHeight="14.4" x14ac:dyDescent="0.3"/>
  <cols>
    <col min="1" max="1" width="25.5546875" customWidth="1"/>
    <col min="2" max="2" width="27.6640625" customWidth="1"/>
    <col min="3" max="3" width="25" customWidth="1"/>
    <col min="4" max="4" width="28.33203125" customWidth="1"/>
    <col min="5" max="5" width="28" customWidth="1"/>
    <col min="6" max="6" width="28" style="24" customWidth="1"/>
    <col min="10" max="10" width="29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Table2456[[#This Row],[Cost per Unit (OASE)]]*Table2456[[#This Row],[Quantity]]</f>
        <v>48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Table2456[[#This Row],[Cost per Unit (OASE)]]*Table2456[[#This Row],[Quantity]]</f>
        <v>1105</v>
      </c>
      <c r="I3" s="12">
        <f>Table2456[[#This Row],[Cost per Unit(Rokkas)]]*Table2456[[#This Row],[Quantity]]</f>
        <v>13000</v>
      </c>
      <c r="J3" s="12">
        <f>Table2456[[#This Row],[Cost per Unit (BSG)]]*Table2456[[#This Row],[Quantity]]</f>
        <v>22750</v>
      </c>
      <c r="K3" s="35">
        <f>Table2456[[#This Row],[Cost per Unit(Phillipson)]]*Table2456[[#This Row],[Quantity]]</f>
        <v>3900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Table2456[[#This Row],[Cost per Unit (OASE)]]*Table2456[[#This Row],[Quantity]]</f>
        <v>4095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Table2456[[#This Row],[Cost per Unit (OASE)]]*Table2456[[#This Row],[Quantity]]</f>
        <v>149.5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Table2456[[#This Row],[Cost per Unit (OASE)]]*Table2456[[#This Row],[Quantity]]</f>
        <v>1560</v>
      </c>
      <c r="I8" s="12">
        <f>Table2456[[#This Row],[Cost per Unit(Rokkas)]]*Table2456[[#This Row],[Quantity]]</f>
        <v>260</v>
      </c>
      <c r="J8" s="12">
        <f>Table2456[[#This Row],[Cost per Unit (BSG)]]*Table2456[[#This Row],[Quantity]]</f>
        <v>130</v>
      </c>
      <c r="K8" s="35">
        <f>Table2456[[#This Row],[Cost per Unit(Phillipson)]]*Table2456[[#This Row],[Quantity]]</f>
        <v>130</v>
      </c>
    </row>
    <row r="9" spans="1:11" x14ac:dyDescent="0.3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4877</v>
      </c>
      <c r="H9" s="4">
        <f>Table2456[[#This Row],[Cost per Unit (OASE)]]*Table2456[[#This Row],[Quantity]]</f>
        <v>8778.6</v>
      </c>
      <c r="I9" s="12">
        <f>Table2456[[#This Row],[Cost per Unit(Rokkas)]]*Table2456[[#This Row],[Quantity]]</f>
        <v>19508</v>
      </c>
      <c r="J9" s="12">
        <f>Table2456[[#This Row],[Cost per Unit (BSG)]]*Table2456[[#This Row],[Quantity]]</f>
        <v>9754</v>
      </c>
      <c r="K9" s="35">
        <f>Table2456[[#This Row],[Cost per Unit(Phillipson)]]*Table2456[[#This Row],[Quantity]]</f>
        <v>0</v>
      </c>
    </row>
    <row r="10" spans="1:11" x14ac:dyDescent="0.3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30000</v>
      </c>
      <c r="H10" s="4">
        <f>Table2456[[#This Row],[Cost per Unit (OASE)]]*Table2456[[#This Row],[Quantity]]</f>
        <v>122999.99999999999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141000</v>
      </c>
      <c r="K10" s="35">
        <f>Table2456[[#This Row],[Cost per Unit(Phillipson)]]*Table2456[[#This Row],[Quantity]]</f>
        <v>210000</v>
      </c>
    </row>
    <row r="11" spans="1:11" x14ac:dyDescent="0.3">
      <c r="A11" s="6"/>
      <c r="B11" s="6"/>
      <c r="C11" s="4"/>
      <c r="D11" s="4"/>
      <c r="E11" s="8"/>
      <c r="F11" s="36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" thickBot="1" x14ac:dyDescent="0.35">
      <c r="A15" t="s">
        <v>85</v>
      </c>
      <c r="B15" s="9">
        <f>SUM(H2:H7)</f>
        <v>5866.833333333333</v>
      </c>
      <c r="C15" s="9">
        <f>SUM(H8:H8)</f>
        <v>1560</v>
      </c>
      <c r="D15" s="10">
        <f>SUM(H9:H10)</f>
        <v>131778.59999999998</v>
      </c>
      <c r="E15" s="5">
        <f>SUM(B15:D15)</f>
        <v>139205.43333333332</v>
      </c>
      <c r="F15" s="5"/>
      <c r="J15" s="28"/>
    </row>
    <row r="16" spans="1:11" ht="15.6" thickTop="1" thickBot="1" x14ac:dyDescent="0.35">
      <c r="A16" t="s">
        <v>89</v>
      </c>
      <c r="B16">
        <f>SUM(I2:I7)</f>
        <v>16000</v>
      </c>
      <c r="C16">
        <f>SUM(I8)</f>
        <v>260</v>
      </c>
      <c r="D16">
        <f>SUM(I9:I10)</f>
        <v>229508</v>
      </c>
      <c r="E16" s="5">
        <f>SUM(B16:D16)</f>
        <v>245768</v>
      </c>
      <c r="F16" s="5"/>
      <c r="J16" s="29"/>
    </row>
    <row r="17" spans="1:10" ht="15.6" thickTop="1" thickBot="1" x14ac:dyDescent="0.35">
      <c r="A17" t="s">
        <v>110</v>
      </c>
      <c r="B17">
        <f>SUM(J2:J7)</f>
        <v>22950</v>
      </c>
      <c r="C17">
        <f>SUM(J8)</f>
        <v>130</v>
      </c>
      <c r="D17">
        <f>SUM(J9:J10)</f>
        <v>150754</v>
      </c>
      <c r="E17" s="5">
        <f>SUM(B17:D17)</f>
        <v>173834</v>
      </c>
      <c r="F17" s="5"/>
      <c r="J17" s="28"/>
    </row>
    <row r="18" spans="1:10" ht="15.6" thickTop="1" thickBot="1" x14ac:dyDescent="0.35">
      <c r="A18" t="s">
        <v>6</v>
      </c>
      <c r="B18">
        <f>SUM(K2:K7)</f>
        <v>3900</v>
      </c>
      <c r="C18" s="24">
        <f>SUM(K8)</f>
        <v>130</v>
      </c>
      <c r="D18" s="24">
        <f>SUM(K10:K11)</f>
        <v>210000</v>
      </c>
      <c r="E18" s="5">
        <f>SUM(B18:D18)</f>
        <v>214030</v>
      </c>
      <c r="J18" s="29"/>
    </row>
    <row r="19" spans="1:10" ht="15" thickTop="1" x14ac:dyDescent="0.3">
      <c r="J19" s="28"/>
    </row>
    <row r="20" spans="1:10" x14ac:dyDescent="0.3">
      <c r="J20" s="29"/>
    </row>
    <row r="21" spans="1:10" x14ac:dyDescent="0.3">
      <c r="J21" s="28"/>
    </row>
    <row r="22" spans="1:10" x14ac:dyDescent="0.3">
      <c r="J22" s="29"/>
    </row>
    <row r="23" spans="1:10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18" customWidth="1"/>
    <col min="5" max="5" width="17.88671875" customWidth="1"/>
    <col min="6" max="6" width="30.33203125" style="24" customWidth="1"/>
    <col min="8" max="8" width="18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x14ac:dyDescent="0.3">
      <c r="A11" s="6"/>
      <c r="B11" s="6"/>
      <c r="C11" s="4"/>
      <c r="D11" s="4"/>
      <c r="E11" s="8"/>
      <c r="F11" s="36"/>
    </row>
    <row r="16" spans="1:11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ht="15" thickBot="1" x14ac:dyDescent="0.35">
      <c r="A17" t="s">
        <v>85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5.6" thickTop="1" thickBot="1" x14ac:dyDescent="0.35">
      <c r="A18" t="s">
        <v>86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5.6" thickTop="1" thickBot="1" x14ac:dyDescent="0.35">
      <c r="A19" t="s">
        <v>110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" workbookViewId="0">
      <selection activeCell="G2" sqref="G2:G10"/>
    </sheetView>
  </sheetViews>
  <sheetFormatPr defaultRowHeight="14.4" x14ac:dyDescent="0.3"/>
  <cols>
    <col min="1" max="1" width="38.5546875" customWidth="1"/>
    <col min="2" max="2" width="37.44140625" customWidth="1"/>
    <col min="3" max="3" width="28.88671875" customWidth="1"/>
    <col min="4" max="4" width="32.44140625" customWidth="1"/>
    <col min="5" max="5" width="34.33203125" customWidth="1"/>
    <col min="6" max="6" width="34.33203125" style="24" customWidth="1"/>
    <col min="7" max="7" width="16" customWidth="1"/>
    <col min="8" max="8" width="17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x14ac:dyDescent="0.3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0</v>
      </c>
    </row>
    <row r="10" spans="1:11" x14ac:dyDescent="0.3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x14ac:dyDescent="0.3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3">
      <c r="A12" s="6"/>
      <c r="B12" s="6"/>
      <c r="C12" s="4"/>
      <c r="D12" s="4"/>
      <c r="E12" s="4"/>
      <c r="F12" s="12"/>
    </row>
    <row r="13" spans="1:11" x14ac:dyDescent="0.3">
      <c r="A13" s="6"/>
      <c r="B13" s="6"/>
      <c r="C13" s="4"/>
      <c r="D13" s="4"/>
      <c r="E13" s="4"/>
      <c r="F13" s="12"/>
    </row>
    <row r="15" spans="1:11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t="s">
        <v>85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86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110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74640</v>
      </c>
      <c r="D19" s="24">
        <v>0</v>
      </c>
      <c r="E19" s="5">
        <f>SUM(B19:D19)</f>
        <v>77340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17.88671875" style="24" customWidth="1"/>
    <col min="7" max="7" width="24.44140625" style="13" customWidth="1"/>
    <col min="8" max="8" width="25.5546875" style="13" customWidth="1"/>
    <col min="9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x14ac:dyDescent="0.3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" thickBot="1" x14ac:dyDescent="0.35">
      <c r="A16" s="13" t="s">
        <v>85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86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110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2018-06-18T12:55:08Z</dcterms:created>
  <dcterms:modified xsi:type="dcterms:W3CDTF">2018-07-01T22:04:35Z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