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25" windowWidth="13680" windowHeight="11070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B2" i="2" l="1"/>
  <c r="X3" i="1" l="1"/>
  <c r="R15" i="1" l="1"/>
  <c r="R13" i="1"/>
  <c r="G59" i="3"/>
  <c r="G71" i="3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E54" i="3"/>
  <c r="C54" i="3"/>
  <c r="F54" i="3" s="1"/>
  <c r="D54" i="3"/>
  <c r="G54" i="3" s="1"/>
  <c r="B54" i="3"/>
  <c r="B29" i="3"/>
  <c r="O2" i="3" s="1"/>
  <c r="D30" i="3"/>
  <c r="G30" i="3" s="1"/>
  <c r="D31" i="3"/>
  <c r="D32" i="3"/>
  <c r="G32" i="3" s="1"/>
  <c r="D33" i="3"/>
  <c r="Q6" i="3" s="1"/>
  <c r="D34" i="3"/>
  <c r="G34" i="3" s="1"/>
  <c r="T7" i="3" s="1"/>
  <c r="D35" i="3"/>
  <c r="D36" i="3"/>
  <c r="G36" i="3" s="1"/>
  <c r="D37" i="3"/>
  <c r="Q10" i="3" s="1"/>
  <c r="D38" i="3"/>
  <c r="G38" i="3" s="1"/>
  <c r="D39" i="3"/>
  <c r="D40" i="3"/>
  <c r="G40" i="3" s="1"/>
  <c r="D41" i="3"/>
  <c r="Q14" i="3" s="1"/>
  <c r="D42" i="3"/>
  <c r="G42" i="3" s="1"/>
  <c r="D43" i="3"/>
  <c r="D44" i="3"/>
  <c r="G44" i="3" s="1"/>
  <c r="D45" i="3"/>
  <c r="Q18" i="3" s="1"/>
  <c r="D46" i="3"/>
  <c r="G46" i="3" s="1"/>
  <c r="T19" i="3" s="1"/>
  <c r="D47" i="3"/>
  <c r="D48" i="3"/>
  <c r="G48" i="3" s="1"/>
  <c r="D49" i="3"/>
  <c r="Q22" i="3" s="1"/>
  <c r="C30" i="3"/>
  <c r="P3" i="3" s="1"/>
  <c r="C31" i="3"/>
  <c r="C32" i="3"/>
  <c r="F32" i="3" s="1"/>
  <c r="C33" i="3"/>
  <c r="P6" i="3" s="1"/>
  <c r="C34" i="3"/>
  <c r="P7" i="3" s="1"/>
  <c r="C35" i="3"/>
  <c r="C36" i="3"/>
  <c r="F36" i="3" s="1"/>
  <c r="C37" i="3"/>
  <c r="P10" i="3" s="1"/>
  <c r="C38" i="3"/>
  <c r="P11" i="3" s="1"/>
  <c r="C39" i="3"/>
  <c r="C40" i="3"/>
  <c r="F40" i="3" s="1"/>
  <c r="C41" i="3"/>
  <c r="P14" i="3" s="1"/>
  <c r="C42" i="3"/>
  <c r="P15" i="3" s="1"/>
  <c r="C43" i="3"/>
  <c r="C44" i="3"/>
  <c r="F44" i="3" s="1"/>
  <c r="C45" i="3"/>
  <c r="P18" i="3" s="1"/>
  <c r="C46" i="3"/>
  <c r="P19" i="3" s="1"/>
  <c r="C47" i="3"/>
  <c r="C48" i="3"/>
  <c r="F48" i="3" s="1"/>
  <c r="C49" i="3"/>
  <c r="P22" i="3" s="1"/>
  <c r="B30" i="3"/>
  <c r="O3" i="3" s="1"/>
  <c r="B31" i="3"/>
  <c r="B32" i="3"/>
  <c r="E32" i="3" s="1"/>
  <c r="B33" i="3"/>
  <c r="E33" i="3" s="1"/>
  <c r="R6" i="3" s="1"/>
  <c r="B34" i="3"/>
  <c r="O7" i="3" s="1"/>
  <c r="B35" i="3"/>
  <c r="B36" i="3"/>
  <c r="E36" i="3" s="1"/>
  <c r="B37" i="3"/>
  <c r="E37" i="3" s="1"/>
  <c r="R10" i="3" s="1"/>
  <c r="B38" i="3"/>
  <c r="O11" i="3" s="1"/>
  <c r="B39" i="3"/>
  <c r="E39" i="3" s="1"/>
  <c r="B40" i="3"/>
  <c r="E40" i="3" s="1"/>
  <c r="B41" i="3"/>
  <c r="E41" i="3" s="1"/>
  <c r="R14" i="3" s="1"/>
  <c r="B42" i="3"/>
  <c r="O15" i="3" s="1"/>
  <c r="B43" i="3"/>
  <c r="B44" i="3"/>
  <c r="E44" i="3" s="1"/>
  <c r="B45" i="3"/>
  <c r="E45" i="3" s="1"/>
  <c r="R18" i="3" s="1"/>
  <c r="B46" i="3"/>
  <c r="O19" i="3" s="1"/>
  <c r="B47" i="3"/>
  <c r="B48" i="3"/>
  <c r="E48" i="3" s="1"/>
  <c r="B49" i="3"/>
  <c r="E49" i="3" s="1"/>
  <c r="R22" i="3" s="1"/>
  <c r="G29" i="3"/>
  <c r="T2" i="3" s="1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Q21" i="3" l="1"/>
  <c r="Q5" i="3"/>
  <c r="Q17" i="3"/>
  <c r="R17" i="3"/>
  <c r="R13" i="3"/>
  <c r="R9" i="3"/>
  <c r="R5" i="3"/>
  <c r="S21" i="3"/>
  <c r="S17" i="3"/>
  <c r="S13" i="3"/>
  <c r="S9" i="3"/>
  <c r="S5" i="3"/>
  <c r="T21" i="3"/>
  <c r="T17" i="3"/>
  <c r="T13" i="3"/>
  <c r="T9" i="3"/>
  <c r="T5" i="3"/>
  <c r="Q19" i="3"/>
  <c r="Q15" i="3"/>
  <c r="Q11" i="3"/>
  <c r="Q7" i="3"/>
  <c r="Q13" i="3"/>
  <c r="T3" i="3"/>
  <c r="Q3" i="3"/>
  <c r="R21" i="3"/>
  <c r="E29" i="3"/>
  <c r="R2" i="3" s="1"/>
  <c r="O20" i="3"/>
  <c r="O16" i="3"/>
  <c r="R12" i="3"/>
  <c r="O8" i="3"/>
  <c r="O4" i="3"/>
  <c r="P20" i="3"/>
  <c r="P16" i="3"/>
  <c r="P12" i="3"/>
  <c r="P8" i="3"/>
  <c r="P4" i="3"/>
  <c r="Q20" i="3"/>
  <c r="Q16" i="3"/>
  <c r="Q12" i="3"/>
  <c r="Q8" i="3"/>
  <c r="Q4" i="3"/>
  <c r="Q9" i="3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T11" i="3" s="1"/>
  <c r="O12" i="3"/>
  <c r="X14" i="1"/>
  <c r="N2" i="11" s="1"/>
  <c r="X13" i="1"/>
  <c r="M2" i="11" s="1"/>
  <c r="X11" i="1"/>
  <c r="K2" i="11" s="1"/>
  <c r="X8" i="1"/>
  <c r="H2" i="11" s="1"/>
  <c r="X4" i="1"/>
  <c r="D2" i="11" s="1"/>
  <c r="D3" i="11" s="1"/>
  <c r="F43" i="3"/>
  <c r="S16" i="3" s="1"/>
  <c r="G47" i="3"/>
  <c r="T20" i="3" s="1"/>
  <c r="G31" i="3"/>
  <c r="T4" i="3" s="1"/>
  <c r="O22" i="3"/>
  <c r="O14" i="3"/>
  <c r="O6" i="3"/>
  <c r="C2" i="11"/>
  <c r="X5" i="1"/>
  <c r="E2" i="11" s="1"/>
  <c r="X9" i="1"/>
  <c r="I2" i="11" s="1"/>
  <c r="X10" i="1"/>
  <c r="J2" i="11" s="1"/>
  <c r="J5" i="11" s="1"/>
  <c r="X15" i="1"/>
  <c r="O2" i="11" s="1"/>
  <c r="T15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X6" i="1" l="1"/>
  <c r="F2" i="11" s="1"/>
  <c r="I3" i="11"/>
  <c r="I8" i="11"/>
  <c r="I4" i="11"/>
  <c r="H3" i="11"/>
  <c r="X12" i="1"/>
  <c r="L2" i="11" s="1"/>
  <c r="L11" i="11" s="1"/>
  <c r="X7" i="1"/>
  <c r="G2" i="11" s="1"/>
  <c r="O12" i="11"/>
  <c r="O14" i="11"/>
  <c r="W3" i="1"/>
  <c r="M14" i="11"/>
  <c r="M15" i="11"/>
  <c r="M11" i="11"/>
  <c r="W11" i="1"/>
  <c r="N11" i="11"/>
  <c r="F5" i="11" l="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8" i="11"/>
  <c r="G4" i="11"/>
  <c r="G3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<sst xmlns="http://schemas.openxmlformats.org/spreadsheetml/2006/main" count="496" uniqueCount="107">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</sst>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26880"/>
        <c:axId val="152840448"/>
      </c:barChart>
      <c:catAx>
        <c:axId val="1528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52840448"/>
        <c:crosses val="autoZero"/>
        <c:auto val="1"/>
        <c:lblAlgn val="ctr"/>
        <c:lblOffset val="100"/>
        <c:noMultiLvlLbl val="0"/>
      </c:catAx>
      <c:valAx>
        <c:axId val="15284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8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48960"/>
        <c:axId val="152842752"/>
      </c:barChart>
      <c:catAx>
        <c:axId val="1534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2842752"/>
        <c:crosses val="autoZero"/>
        <c:auto val="1"/>
        <c:lblAlgn val="ctr"/>
        <c:lblOffset val="100"/>
        <c:noMultiLvlLbl val="0"/>
      </c:catAx>
      <c:valAx>
        <c:axId val="15284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4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51520"/>
        <c:axId val="152844480"/>
      </c:barChart>
      <c:catAx>
        <c:axId val="15345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52844480"/>
        <c:crosses val="autoZero"/>
        <c:auto val="1"/>
        <c:lblAlgn val="ctr"/>
        <c:lblOffset val="100"/>
        <c:noMultiLvlLbl val="0"/>
      </c:catAx>
      <c:valAx>
        <c:axId val="15284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5345152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04864"/>
        <c:axId val="163693120"/>
      </c:barChart>
      <c:catAx>
        <c:axId val="1640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693120"/>
        <c:crosses val="autoZero"/>
        <c:auto val="1"/>
        <c:lblAlgn val="ctr"/>
        <c:lblOffset val="100"/>
        <c:noMultiLvlLbl val="0"/>
      </c:catAx>
      <c:valAx>
        <c:axId val="16369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E1" zoomScale="90" zoomScaleNormal="90" workbookViewId="0">
      <selection activeCell="X2" sqref="X2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ht="14.45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100000</v>
      </c>
    </row>
    <row r="3" spans="1:24" s="6" customFormat="1" ht="14.45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146337.9</v>
      </c>
      <c r="T3" s="11">
        <v>18.840229999999998</v>
      </c>
      <c r="U3" s="11">
        <v>3056.8888888888887</v>
      </c>
      <c r="V3" s="11">
        <v>158553.60000000001</v>
      </c>
      <c r="W3" s="11">
        <f>SUM(U3,V3)</f>
        <v>161610.48888888888</v>
      </c>
      <c r="X3" s="12">
        <f>S3+T3+U3+V3</f>
        <v>307967.22911888885</v>
      </c>
    </row>
    <row r="4" spans="1:24" s="6" customFormat="1" ht="14.45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146337.9</v>
      </c>
      <c r="T4" s="11">
        <v>12.814590000000001</v>
      </c>
      <c r="U4" s="11">
        <v>6405.333333333333</v>
      </c>
      <c r="V4" s="11">
        <v>63750.8</v>
      </c>
      <c r="W4" s="11">
        <f t="shared" ref="W4:W15" si="0">SUM(U4,V4)</f>
        <v>70156.133333333331</v>
      </c>
      <c r="X4" s="12">
        <f t="shared" ref="X4:X14" si="1">S4+T4+U4+V4</f>
        <v>216506.84792333335</v>
      </c>
    </row>
    <row r="5" spans="1:24" s="6" customFormat="1" ht="14.45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78872.09</v>
      </c>
      <c r="T5" s="11">
        <v>14.612120000000001</v>
      </c>
      <c r="U5" s="11">
        <v>5299.166666666667</v>
      </c>
      <c r="V5" s="11">
        <v>60860</v>
      </c>
      <c r="W5" s="11">
        <f t="shared" si="0"/>
        <v>66159.166666666672</v>
      </c>
      <c r="X5" s="12">
        <f t="shared" si="1"/>
        <v>145045.86878666666</v>
      </c>
    </row>
    <row r="6" spans="1:24" s="6" customFormat="1" ht="14.45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78872.09</v>
      </c>
      <c r="T6" s="11">
        <v>14.612120000000001</v>
      </c>
      <c r="U6" s="11">
        <v>5866.833333333333</v>
      </c>
      <c r="V6" s="11">
        <v>133338.59999999998</v>
      </c>
      <c r="W6" s="11">
        <f t="shared" si="0"/>
        <v>139205.43333333332</v>
      </c>
      <c r="X6" s="12">
        <f t="shared" si="1"/>
        <v>218092.13545333332</v>
      </c>
    </row>
    <row r="7" spans="1:24" s="6" customFormat="1" ht="14.45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146337.9</v>
      </c>
      <c r="T7" s="11">
        <v>12.814590000000001</v>
      </c>
      <c r="U7" s="11">
        <v>12618.666666666666</v>
      </c>
      <c r="V7" s="11">
        <v>129280.20000000001</v>
      </c>
      <c r="W7" s="11">
        <f t="shared" si="0"/>
        <v>141898.86666666667</v>
      </c>
      <c r="X7" s="12">
        <f t="shared" si="1"/>
        <v>288249.58125666669</v>
      </c>
    </row>
    <row r="8" spans="1:24" s="6" customFormat="1" ht="14.45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146337.9</v>
      </c>
      <c r="T8" s="11">
        <v>18.840229999999998</v>
      </c>
      <c r="U8" s="11">
        <v>6426.666666666667</v>
      </c>
      <c r="V8" s="11">
        <v>195086.4</v>
      </c>
      <c r="W8" s="11">
        <f t="shared" si="0"/>
        <v>201513.06666666665</v>
      </c>
      <c r="X8" s="12">
        <f t="shared" si="1"/>
        <v>347869.80689666665</v>
      </c>
    </row>
    <row r="9" spans="1:24" s="6" customFormat="1" ht="14.45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146337.9</v>
      </c>
      <c r="T9" s="11">
        <v>12.814590000000001</v>
      </c>
      <c r="U9" s="11">
        <v>12818.666666666666</v>
      </c>
      <c r="V9" s="11">
        <v>61989.9</v>
      </c>
      <c r="W9" s="11">
        <f t="shared" si="0"/>
        <v>74808.566666666666</v>
      </c>
      <c r="X9" s="12">
        <f t="shared" si="1"/>
        <v>221159.28125666664</v>
      </c>
    </row>
    <row r="10" spans="1:24" s="6" customFormat="1" ht="14.45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78872.09</v>
      </c>
      <c r="T10" s="11">
        <v>14.612120000000001</v>
      </c>
      <c r="U10" s="11">
        <v>5866.833333333333</v>
      </c>
      <c r="V10" s="11">
        <v>63060</v>
      </c>
      <c r="W10" s="11">
        <f t="shared" si="0"/>
        <v>68926.833333333328</v>
      </c>
      <c r="X10" s="12">
        <f t="shared" si="1"/>
        <v>147813.53545333334</v>
      </c>
    </row>
    <row r="11" spans="1:24" s="8" customFormat="1" ht="14.45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114876.4</v>
      </c>
      <c r="T11" s="11">
        <v>12.59423</v>
      </c>
      <c r="U11" s="11">
        <v>4000</v>
      </c>
      <c r="V11" s="11">
        <v>96145</v>
      </c>
      <c r="W11" s="11">
        <f t="shared" si="0"/>
        <v>100145</v>
      </c>
      <c r="X11" s="12">
        <f t="shared" si="1"/>
        <v>215033.99423000001</v>
      </c>
    </row>
    <row r="12" spans="1:24" s="6" customFormat="1" ht="14.45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115530.5</v>
      </c>
      <c r="T12" s="11">
        <v>12.21167</v>
      </c>
      <c r="U12" s="11">
        <v>7280</v>
      </c>
      <c r="V12" s="11">
        <v>55966.5</v>
      </c>
      <c r="W12" s="11">
        <f t="shared" si="0"/>
        <v>63246.5</v>
      </c>
      <c r="X12" s="12">
        <f t="shared" si="1"/>
        <v>178789.21166999999</v>
      </c>
    </row>
    <row r="13" spans="1:24" s="6" customFormat="1" ht="14.45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115530.5</v>
      </c>
      <c r="T13" s="11">
        <v>25.08727</v>
      </c>
      <c r="U13" s="11">
        <v>14160</v>
      </c>
      <c r="V13" s="11">
        <v>168466.5</v>
      </c>
      <c r="W13" s="11">
        <f t="shared" si="0"/>
        <v>182626.5</v>
      </c>
      <c r="X13" s="12">
        <f t="shared" si="1"/>
        <v>298182.08727000002</v>
      </c>
    </row>
    <row r="14" spans="1:24" s="6" customFormat="1" ht="14.45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114876.4</v>
      </c>
      <c r="T14" s="11">
        <v>12.59423</v>
      </c>
      <c r="U14" s="11">
        <v>14800</v>
      </c>
      <c r="V14" s="11">
        <v>105356</v>
      </c>
      <c r="W14" s="11">
        <f t="shared" si="0"/>
        <v>120156</v>
      </c>
      <c r="X14" s="12">
        <f t="shared" si="1"/>
        <v>235044.99423000001</v>
      </c>
    </row>
    <row r="15" spans="1:24" s="6" customFormat="1" ht="14.45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115530.5</v>
      </c>
      <c r="T15" s="11">
        <v>12.21167</v>
      </c>
      <c r="U15" s="11">
        <v>14160</v>
      </c>
      <c r="V15" s="11">
        <v>66966.5</v>
      </c>
      <c r="W15" s="11">
        <f t="shared" si="0"/>
        <v>81126.5</v>
      </c>
      <c r="X15" s="12">
        <f t="shared" ref="X15" si="2">SUM(S15:V15)</f>
        <v>196669.21166999999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307967.22911888885</v>
      </c>
      <c r="D2">
        <f>CAPEX!$X4</f>
        <v>216506.84792333335</v>
      </c>
      <c r="E2">
        <f>CAPEX!$X5</f>
        <v>145045.86878666666</v>
      </c>
      <c r="F2">
        <f>CAPEX!$X6</f>
        <v>218092.13545333332</v>
      </c>
      <c r="G2">
        <f>CAPEX!$X7</f>
        <v>288249.58125666669</v>
      </c>
      <c r="H2">
        <f>CAPEX!$X8</f>
        <v>347869.80689666665</v>
      </c>
      <c r="I2">
        <f>CAPEX!$X9</f>
        <v>221159.28125666664</v>
      </c>
      <c r="J2">
        <f>CAPEX!$X10</f>
        <v>147813.53545333334</v>
      </c>
      <c r="K2">
        <f>CAPEX!$X11</f>
        <v>215033.99423000001</v>
      </c>
      <c r="L2">
        <f>CAPEX!$X12</f>
        <v>178789.21166999999</v>
      </c>
      <c r="M2">
        <f>CAPEX!$X13</f>
        <v>298182.08727000002</v>
      </c>
      <c r="N2">
        <f>CAPEX!$X14</f>
        <v>235044.99423000001</v>
      </c>
      <c r="O2">
        <f>CAPEX!$X15</f>
        <v>196669.21166999999</v>
      </c>
    </row>
    <row r="3" spans="1:15" s="6" customFormat="1" x14ac:dyDescent="0.3">
      <c r="A3" t="s">
        <v>73</v>
      </c>
      <c r="B3">
        <v>0</v>
      </c>
      <c r="C3">
        <v>0</v>
      </c>
      <c r="D3">
        <f>D2-C2</f>
        <v>-91460.381195555499</v>
      </c>
      <c r="E3">
        <v>0</v>
      </c>
      <c r="F3">
        <v>0</v>
      </c>
      <c r="G3">
        <f>G2-C2</f>
        <v>-19717.647862222162</v>
      </c>
      <c r="H3">
        <f>H2-C2</f>
        <v>39902.577777777798</v>
      </c>
      <c r="I3">
        <f>I2-D2+D3</f>
        <v>-86807.947862222209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-59620.225639999961</v>
      </c>
      <c r="H8">
        <v>0</v>
      </c>
      <c r="I8">
        <f>I2-H2</f>
        <v>-126710.52564000001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-36244.782560000021</v>
      </c>
      <c r="M11">
        <f>M2-K2</f>
        <v>83148.093040000007</v>
      </c>
      <c r="N11">
        <f>N2-K2</f>
        <v>20011</v>
      </c>
      <c r="O11">
        <f>O2-L2+L11</f>
        <v>-18364.782560000021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O2-N2</f>
        <v>-38375.782560000021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8" sqref="B38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ht="14.45" x14ac:dyDescent="0.3">
      <c r="A1" s="10" t="s">
        <v>22</v>
      </c>
      <c r="B1" s="10" t="s">
        <v>106</v>
      </c>
    </row>
    <row r="2" spans="1:2" ht="14.45" x14ac:dyDescent="0.3">
      <c r="A2" s="10" t="s">
        <v>23</v>
      </c>
      <c r="B2" s="12">
        <f>AVERAGE(B3:B15)</f>
        <v>36062.342937580564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10540.776519765759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43" workbookViewId="0">
      <selection activeCell="I67" sqref="I6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x14ac:dyDescent="0.3">
      <c r="J25" s="3">
        <v>29262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2018-06-28T19:20:55Z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