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/>
  <mc:AlternateContent xmlns:mc="http://schemas.openxmlformats.org/markup-compatibility/2006">
    <mc:Choice Requires="x15">
      <x15ac:absPath xmlns:x15ac="http://schemas.microsoft.com/office/spreadsheetml/2010/11/ac" url="C:\Users\saira\Downloads\DCF data\"/>
    </mc:Choice>
  </mc:AlternateContent>
  <xr:revisionPtr revIDLastSave="0" documentId="13_ncr:1_{19EEAC07-AD80-49B4-9F20-89E270DB44B7}" xr6:coauthVersionLast="40" xr6:coauthVersionMax="40" xr10:uidLastSave="{00000000-0000-0000-0000-000000000000}"/>
  <bookViews>
    <workbookView xWindow="0" yWindow="0" windowWidth="22500" windowHeight="12323" tabRatio="685" activeTab="1" xr2:uid="{00000000-000D-0000-FFFF-FFFF00000000}"/>
  </bookViews>
  <sheets>
    <sheet name="Cover Page" sheetId="26" r:id="rId1"/>
    <sheet name="DCF Model" sheetId="25" r:id="rId2"/>
  </sheets>
  <definedNames>
    <definedName name="_xlchart.v1.0" hidden="1">'DCF Model'!$L$38:$L$40</definedName>
    <definedName name="_xlchart.v1.1" hidden="1">'DCF Model'!$N$38:$N$40</definedName>
    <definedName name="CIQWBGuid" hidden="1">"2cd8126d-26c3-430c-b7fa-a069e3a1fc62"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41666.7099189815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  <definedName name="_xlnm.Print_Area" localSheetId="0">'Cover Page'!$A$1:$P$27</definedName>
  </definedName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5" i="25" l="1"/>
  <c r="G25" i="25" s="1"/>
  <c r="H25" i="25" s="1"/>
  <c r="I25" i="25" s="1"/>
  <c r="F23" i="25"/>
  <c r="G23" i="25" s="1"/>
  <c r="H23" i="25" s="1"/>
  <c r="I23" i="25" s="1"/>
  <c r="I39" i="25" l="1"/>
  <c r="N38" i="25" s="1"/>
  <c r="C12" i="26"/>
  <c r="F21" i="25" l="1"/>
  <c r="G21" i="25" s="1"/>
  <c r="G20" i="25" s="1"/>
  <c r="G19" i="25" s="1"/>
  <c r="E20" i="25"/>
  <c r="E19" i="25" s="1"/>
  <c r="F20" i="25" l="1"/>
  <c r="F19" i="25" s="1"/>
  <c r="H21" i="25"/>
  <c r="I21" i="25" s="1"/>
  <c r="I20" i="25" s="1"/>
  <c r="F26" i="25"/>
  <c r="G26" i="25"/>
  <c r="H26" i="25"/>
  <c r="I26" i="25"/>
  <c r="E26" i="25"/>
  <c r="I36" i="25"/>
  <c r="I35" i="25"/>
  <c r="D36" i="25"/>
  <c r="D35" i="25"/>
  <c r="G22" i="25" l="1"/>
  <c r="F22" i="25"/>
  <c r="I19" i="25"/>
  <c r="J20" i="25"/>
  <c r="H20" i="25"/>
  <c r="I22" i="25" s="1"/>
  <c r="I34" i="25"/>
  <c r="D20" i="25"/>
  <c r="E22" i="25" s="1"/>
  <c r="H19" i="25" l="1"/>
  <c r="H22" i="25"/>
  <c r="I37" i="25"/>
  <c r="D29" i="25" s="1"/>
  <c r="D30" i="25" s="1"/>
  <c r="E24" i="25" l="1"/>
  <c r="E28" i="25" l="1"/>
  <c r="E30" i="25" s="1"/>
  <c r="F24" i="25" l="1"/>
  <c r="F28" i="25" l="1"/>
  <c r="F30" i="25" s="1"/>
  <c r="G24" i="25"/>
  <c r="G28" i="25" s="1"/>
  <c r="G30" i="25" s="1"/>
  <c r="H24" i="25" l="1"/>
  <c r="I24" i="25" l="1"/>
  <c r="H28" i="25" l="1"/>
  <c r="H30" i="25" s="1"/>
  <c r="N21" i="25" l="1"/>
  <c r="I28" i="25"/>
  <c r="I30" i="25" s="1"/>
  <c r="N20" i="25" l="1"/>
  <c r="N22" i="25" s="1"/>
  <c r="J29" i="25" l="1"/>
  <c r="J30" i="25" s="1"/>
  <c r="D34" i="25" l="1"/>
  <c r="D37" i="25" s="1"/>
  <c r="D39" i="25" s="1"/>
  <c r="N34" i="25" s="1"/>
  <c r="N35" i="25"/>
  <c r="N39" i="25" l="1"/>
  <c r="N40" i="25" s="1"/>
</calcChain>
</file>

<file path=xl/sharedStrings.xml><?xml version="1.0" encoding="utf-8"?>
<sst xmlns="http://schemas.openxmlformats.org/spreadsheetml/2006/main" count="65" uniqueCount="58">
  <si>
    <t>Cash</t>
  </si>
  <si>
    <t>Debt</t>
  </si>
  <si>
    <t>Assumptions</t>
  </si>
  <si>
    <t>DCF Model</t>
  </si>
  <si>
    <t>EBIT</t>
  </si>
  <si>
    <t>Less: Cash Taxes</t>
  </si>
  <si>
    <t>Less: Capex</t>
  </si>
  <si>
    <t>Less: Changes in NWC</t>
  </si>
  <si>
    <t>Plus: D&amp;A</t>
  </si>
  <si>
    <t>Terminal Value</t>
  </si>
  <si>
    <t>Perpetural Growth</t>
  </si>
  <si>
    <t>Tax Rate</t>
  </si>
  <si>
    <t>Discount Rate</t>
  </si>
  <si>
    <t>Perpetural Growth Rate</t>
  </si>
  <si>
    <t>EV/EBITDA Mulltiple</t>
  </si>
  <si>
    <t>Unlevered FCF</t>
  </si>
  <si>
    <t>(Entry)/Exit</t>
  </si>
  <si>
    <t>EV/EBITDA</t>
  </si>
  <si>
    <t>Average</t>
  </si>
  <si>
    <t>Transaction Date</t>
  </si>
  <si>
    <t>Shares Outstanding</t>
  </si>
  <si>
    <t>Entry</t>
  </si>
  <si>
    <t>Exit</t>
  </si>
  <si>
    <t>Date</t>
  </si>
  <si>
    <t>Current Price</t>
  </si>
  <si>
    <t>Market Cap</t>
  </si>
  <si>
    <t>Plus: Debt</t>
  </si>
  <si>
    <t>Less: Cash</t>
  </si>
  <si>
    <t>Enterprise Value</t>
  </si>
  <si>
    <t>Plus: Cash</t>
  </si>
  <si>
    <t>Less: Debt</t>
  </si>
  <si>
    <t>Equity Value</t>
  </si>
  <si>
    <t>Equity Value/Share</t>
  </si>
  <si>
    <t>Intrinsic Value</t>
  </si>
  <si>
    <t>Market Value</t>
  </si>
  <si>
    <t>Rate of Return</t>
  </si>
  <si>
    <t>Target Price Upside</t>
  </si>
  <si>
    <t>Capex</t>
  </si>
  <si>
    <t>© Corporate Finance Institute®. All rights reserved.</t>
  </si>
  <si>
    <t>This file is for educational purposes only. E&amp;OE</t>
  </si>
  <si>
    <t xml:space="preserve">Corporate Finance Institute® </t>
  </si>
  <si>
    <t>https://corporatefinanceinstitute.com/</t>
  </si>
  <si>
    <t>Fiscal Year End</t>
  </si>
  <si>
    <t>Transaction CF</t>
  </si>
  <si>
    <t>Year Fraction</t>
  </si>
  <si>
    <t>Time Periods</t>
  </si>
  <si>
    <t>Strictly Confidential</t>
  </si>
  <si>
    <t>Table of Contents</t>
  </si>
  <si>
    <t>Notes</t>
  </si>
  <si>
    <t>This Excel model is for educational purposes only and should not be used for any other reason.</t>
  </si>
  <si>
    <t>All content is Copyright material of CFI Education Inc.</t>
  </si>
  <si>
    <t>Market Value vs Intrinsic Value</t>
  </si>
  <si>
    <t>Upside</t>
  </si>
  <si>
    <t>Internal Rate of Return (IRR)</t>
  </si>
  <si>
    <t>for Reliance Industries. It is a Billion dollar Indian Company.</t>
  </si>
  <si>
    <t>The balance sheet and Income statement are available online as it is a publicly traded company in NSE (National Stock Exchange).</t>
  </si>
  <si>
    <t>(7, 8, 9, 10 and 17)</t>
  </si>
  <si>
    <t>Discounted Cash Flow (Cash Flows were asumptions)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</si>
</sst>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-* #,##0.00_-;\-* #,##0.00_-;_-* &quot;-&quot;??_-;_-@_-"/>
    <numFmt numFmtId="165" formatCode="_-* #,##0_-;\(#,##0\)_-;_-* &quot;-&quot;_-;_-@_-"/>
    <numFmt numFmtId="166" formatCode="_-* #,##0_-;\-* #,##0_-;_-* &quot;-&quot;??_-;_-@_-"/>
    <numFmt numFmtId="167" formatCode="_(* #,##0_);_(* \(#,##0\);_(* &quot;-&quot;??_);_(@_)"/>
    <numFmt numFmtId="168" formatCode="0.0\x"/>
    <numFmt numFmtId="169" formatCode="_-* #,##0.00_-;\(#,##0.00\)_-;_-* &quot;-&quot;_-;_-@_-"/>
  </numFmts>
  <fonts count="2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 Narrow"/>
      <family val="2"/>
    </font>
    <font>
      <sz val="8"/>
      <color theme="0"/>
      <name val="Open Sans"/>
      <family val="2"/>
    </font>
    <font>
      <sz val="12"/>
      <color theme="1"/>
      <name val="Open Sans"/>
      <family val="2"/>
    </font>
    <font>
      <b/>
      <sz val="10"/>
      <color theme="0"/>
      <name val="Open Sans"/>
      <family val="2"/>
    </font>
    <font>
      <b/>
      <sz val="11"/>
      <color theme="0"/>
      <name val="Open Sans"/>
      <family val="2"/>
    </font>
    <font>
      <sz val="10"/>
      <color theme="1"/>
      <name val="Open Sans"/>
      <family val="2"/>
    </font>
    <font>
      <b/>
      <sz val="10"/>
      <color theme="1"/>
      <name val="Open Sans"/>
      <family val="2"/>
    </font>
    <font>
      <sz val="10"/>
      <color rgb="FF0000FF"/>
      <name val="Open Sans"/>
      <family val="2"/>
    </font>
    <font>
      <b/>
      <sz val="10"/>
      <name val="Open Sans"/>
      <family val="2"/>
    </font>
    <font>
      <sz val="10"/>
      <name val="Open Sans"/>
      <family val="2"/>
    </font>
    <font>
      <i/>
      <sz val="10"/>
      <color theme="1"/>
      <name val="Open Sans"/>
      <family val="2"/>
    </font>
    <font>
      <u/>
      <sz val="11"/>
      <color theme="10"/>
      <name val="Calibri"/>
      <family val="2"/>
      <scheme val="minor"/>
    </font>
    <font>
      <i/>
      <sz val="12"/>
      <color theme="1"/>
      <name val="Arial Narrow"/>
      <family val="2"/>
    </font>
    <font>
      <sz val="12"/>
      <color theme="1"/>
      <name val="Calibri"/>
      <family val="2"/>
      <scheme val="minor"/>
    </font>
    <font>
      <u/>
      <sz val="12"/>
      <color rgb="FF0070C0"/>
      <name val="Calibri"/>
      <family val="2"/>
      <scheme val="minor"/>
    </font>
    <font>
      <i/>
      <sz val="10"/>
      <color rgb="FF0000FF"/>
      <name val="Open Sans"/>
      <family val="2"/>
    </font>
    <font>
      <i/>
      <sz val="10"/>
      <name val="Open Sans"/>
      <family val="2"/>
    </font>
    <font>
      <sz val="11"/>
      <color theme="1"/>
      <name val="Arial Narrow"/>
      <family val="2"/>
    </font>
    <font>
      <b/>
      <sz val="22"/>
      <color theme="1"/>
      <name val="Arial Narrow"/>
      <family val="2"/>
    </font>
    <font>
      <b/>
      <sz val="11"/>
      <color theme="1"/>
      <name val="Arial Narrow"/>
      <family val="2"/>
    </font>
    <font>
      <u/>
      <sz val="10"/>
      <color theme="10"/>
      <name val="Arial"/>
      <family val="2"/>
    </font>
    <font>
      <u/>
      <sz val="10"/>
      <color rgb="FF132E57"/>
      <name val="Arial"/>
      <family val="2"/>
    </font>
    <font>
      <u/>
      <sz val="10"/>
      <color theme="1"/>
      <name val="Arial"/>
      <family val="2"/>
    </font>
    <font>
      <u/>
      <sz val="11"/>
      <color rgb="FF0000FF"/>
      <name val="Arial Narrow"/>
      <family val="2"/>
    </font>
    <font>
      <b/>
      <sz val="10"/>
      <color theme="1"/>
      <name val="Open Sans"/>
    </font>
  </fonts>
  <fills count="6">
    <fill>
      <patternFill patternType="none"/>
    </fill>
    <fill>
      <patternFill patternType="gray125"/>
    </fill>
    <fill>
      <patternFill patternType="solid">
        <fgColor rgb="FF132E5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ED942D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7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" fillId="0" borderId="0"/>
    <xf numFmtId="0" fontId="22" fillId="0" borderId="0" applyNumberFormat="0" applyFill="0" applyBorder="0" applyAlignment="0" applyProtection="0"/>
  </cellStyleXfs>
  <cellXfs count="66">
    <xf numFmtId="0" fontId="0" fillId="0" borderId="0" xfId="0"/>
    <xf numFmtId="165" fontId="2" fillId="0" borderId="0" xfId="1" applyNumberFormat="1" applyFont="1"/>
    <xf numFmtId="165" fontId="2" fillId="0" borderId="0" xfId="1" applyNumberFormat="1" applyFont="1" applyAlignment="1">
      <alignment horizontal="center"/>
    </xf>
    <xf numFmtId="165" fontId="3" fillId="2" borderId="0" xfId="1" applyNumberFormat="1" applyFont="1" applyFill="1"/>
    <xf numFmtId="165" fontId="4" fillId="2" borderId="0" xfId="1" applyNumberFormat="1" applyFont="1" applyFill="1"/>
    <xf numFmtId="165" fontId="4" fillId="2" borderId="0" xfId="1" applyNumberFormat="1" applyFont="1" applyFill="1" applyAlignment="1">
      <alignment horizontal="center"/>
    </xf>
    <xf numFmtId="0" fontId="5" fillId="2" borderId="0" xfId="0" applyFont="1" applyFill="1" applyAlignment="1">
      <alignment vertical="center"/>
    </xf>
    <xf numFmtId="0" fontId="6" fillId="2" borderId="0" xfId="0" applyFont="1" applyFill="1"/>
    <xf numFmtId="165" fontId="7" fillId="0" borderId="0" xfId="1" applyNumberFormat="1" applyFont="1"/>
    <xf numFmtId="165" fontId="8" fillId="0" borderId="0" xfId="1" applyNumberFormat="1" applyFont="1"/>
    <xf numFmtId="165" fontId="7" fillId="0" borderId="0" xfId="1" applyNumberFormat="1" applyFont="1" applyAlignment="1">
      <alignment horizontal="center"/>
    </xf>
    <xf numFmtId="165" fontId="9" fillId="0" borderId="0" xfId="1" applyNumberFormat="1" applyFont="1"/>
    <xf numFmtId="165" fontId="11" fillId="0" borderId="0" xfId="1" applyNumberFormat="1" applyFont="1"/>
    <xf numFmtId="9" fontId="9" fillId="0" borderId="0" xfId="2" applyFont="1" applyAlignment="1">
      <alignment horizontal="right"/>
    </xf>
    <xf numFmtId="168" fontId="9" fillId="0" borderId="0" xfId="1" applyNumberFormat="1" applyFont="1" applyAlignment="1">
      <alignment horizontal="right"/>
    </xf>
    <xf numFmtId="14" fontId="9" fillId="0" borderId="0" xfId="1" applyNumberFormat="1" applyFont="1"/>
    <xf numFmtId="164" fontId="9" fillId="0" borderId="0" xfId="1" applyFont="1" applyAlignment="1">
      <alignment horizontal="right"/>
    </xf>
    <xf numFmtId="166" fontId="9" fillId="0" borderId="0" xfId="1" applyNumberFormat="1" applyFont="1" applyAlignment="1">
      <alignment horizontal="right"/>
    </xf>
    <xf numFmtId="165" fontId="7" fillId="0" borderId="1" xfId="1" applyNumberFormat="1" applyFont="1" applyBorder="1"/>
    <xf numFmtId="165" fontId="7" fillId="0" borderId="0" xfId="1" applyNumberFormat="1" applyFont="1" applyBorder="1"/>
    <xf numFmtId="167" fontId="7" fillId="0" borderId="0" xfId="1" applyNumberFormat="1" applyFont="1"/>
    <xf numFmtId="165" fontId="9" fillId="0" borderId="0" xfId="1" applyNumberFormat="1" applyFont="1" applyBorder="1"/>
    <xf numFmtId="167" fontId="9" fillId="0" borderId="0" xfId="1" applyNumberFormat="1" applyFont="1"/>
    <xf numFmtId="165" fontId="7" fillId="0" borderId="0" xfId="1" applyNumberFormat="1" applyFont="1" applyFill="1"/>
    <xf numFmtId="9" fontId="7" fillId="0" borderId="0" xfId="2" applyFont="1"/>
    <xf numFmtId="169" fontId="7" fillId="0" borderId="0" xfId="1" applyNumberFormat="1" applyFont="1"/>
    <xf numFmtId="0" fontId="15" fillId="0" borderId="0" xfId="0" applyFont="1"/>
    <xf numFmtId="164" fontId="12" fillId="0" borderId="0" xfId="1" applyFont="1" applyBorder="1"/>
    <xf numFmtId="165" fontId="12" fillId="0" borderId="0" xfId="1" applyNumberFormat="1" applyFont="1"/>
    <xf numFmtId="165" fontId="11" fillId="0" borderId="0" xfId="1" applyNumberFormat="1" applyFont="1" applyBorder="1"/>
    <xf numFmtId="9" fontId="9" fillId="0" borderId="0" xfId="2" applyFont="1" applyBorder="1" applyAlignment="1">
      <alignment horizontal="right"/>
    </xf>
    <xf numFmtId="14" fontId="9" fillId="0" borderId="0" xfId="1" applyNumberFormat="1" applyFont="1" applyFill="1"/>
    <xf numFmtId="165" fontId="10" fillId="3" borderId="0" xfId="1" applyNumberFormat="1" applyFont="1" applyFill="1" applyBorder="1"/>
    <xf numFmtId="165" fontId="9" fillId="3" borderId="0" xfId="1" applyNumberFormat="1" applyFont="1" applyFill="1" applyBorder="1"/>
    <xf numFmtId="165" fontId="8" fillId="3" borderId="0" xfId="1" applyNumberFormat="1" applyFont="1" applyFill="1"/>
    <xf numFmtId="165" fontId="7" fillId="3" borderId="0" xfId="1" applyNumberFormat="1" applyFont="1" applyFill="1"/>
    <xf numFmtId="14" fontId="12" fillId="0" borderId="0" xfId="1" applyNumberFormat="1" applyFont="1" applyBorder="1"/>
    <xf numFmtId="14" fontId="12" fillId="0" borderId="0" xfId="1" applyNumberFormat="1" applyFont="1" applyFill="1" applyBorder="1"/>
    <xf numFmtId="165" fontId="12" fillId="0" borderId="0" xfId="1" applyNumberFormat="1" applyFont="1" applyBorder="1"/>
    <xf numFmtId="1" fontId="12" fillId="0" borderId="0" xfId="1" applyNumberFormat="1" applyFont="1"/>
    <xf numFmtId="1" fontId="17" fillId="0" borderId="0" xfId="1" applyNumberFormat="1" applyFont="1"/>
    <xf numFmtId="14" fontId="18" fillId="0" borderId="0" xfId="1" applyNumberFormat="1" applyFont="1" applyBorder="1"/>
    <xf numFmtId="165" fontId="8" fillId="3" borderId="0" xfId="1" applyNumberFormat="1" applyFont="1" applyFill="1" applyBorder="1"/>
    <xf numFmtId="165" fontId="7" fillId="3" borderId="0" xfId="1" applyNumberFormat="1" applyFont="1" applyFill="1" applyBorder="1"/>
    <xf numFmtId="165" fontId="8" fillId="3" borderId="0" xfId="1" applyNumberFormat="1" applyFont="1" applyFill="1" applyBorder="1" applyAlignment="1">
      <alignment horizontal="right"/>
    </xf>
    <xf numFmtId="0" fontId="8" fillId="3" borderId="0" xfId="1" applyNumberFormat="1" applyFont="1" applyFill="1" applyBorder="1"/>
    <xf numFmtId="9" fontId="7" fillId="0" borderId="0" xfId="2" applyFont="1" applyBorder="1"/>
    <xf numFmtId="165" fontId="7" fillId="3" borderId="0" xfId="1" applyNumberFormat="1" applyFont="1" applyFill="1" applyAlignment="1">
      <alignment horizontal="center"/>
    </xf>
    <xf numFmtId="165" fontId="7" fillId="0" borderId="0" xfId="1" applyNumberFormat="1" applyFont="1" applyAlignment="1">
      <alignment horizontal="left" indent="5"/>
    </xf>
    <xf numFmtId="0" fontId="19" fillId="4" borderId="0" xfId="5" applyFont="1" applyFill="1"/>
    <xf numFmtId="0" fontId="19" fillId="0" borderId="0" xfId="5" applyFont="1" applyFill="1" applyBorder="1"/>
    <xf numFmtId="0" fontId="20" fillId="0" borderId="0" xfId="5" applyFont="1" applyFill="1" applyBorder="1" applyProtection="1">
      <protection locked="0"/>
    </xf>
    <xf numFmtId="0" fontId="21" fillId="0" borderId="0" xfId="5" applyFont="1" applyFill="1" applyBorder="1" applyAlignment="1">
      <alignment horizontal="right"/>
    </xf>
    <xf numFmtId="0" fontId="19" fillId="0" borderId="0" xfId="5" applyFont="1" applyFill="1" applyBorder="1" applyProtection="1">
      <protection locked="0"/>
    </xf>
    <xf numFmtId="0" fontId="21" fillId="0" borderId="0" xfId="5" applyFont="1" applyFill="1" applyBorder="1" applyProtection="1">
      <protection locked="0"/>
    </xf>
    <xf numFmtId="0" fontId="23" fillId="0" borderId="0" xfId="6" applyFont="1" applyFill="1" applyBorder="1" applyProtection="1">
      <protection locked="0"/>
    </xf>
    <xf numFmtId="0" fontId="19" fillId="0" borderId="1" xfId="5" applyFont="1" applyFill="1" applyBorder="1"/>
    <xf numFmtId="0" fontId="24" fillId="0" borderId="0" xfId="6" applyFont="1" applyFill="1" applyBorder="1"/>
    <xf numFmtId="0" fontId="25" fillId="0" borderId="1" xfId="4" applyFont="1" applyFill="1" applyBorder="1" applyProtection="1">
      <protection locked="0"/>
    </xf>
    <xf numFmtId="0" fontId="14" fillId="0" borderId="0" xfId="0" applyFont="1" applyAlignment="1">
      <alignment horizontal="right"/>
    </xf>
    <xf numFmtId="0" fontId="15" fillId="0" borderId="0" xfId="0" applyFont="1" applyAlignment="1">
      <alignment horizontal="right"/>
    </xf>
    <xf numFmtId="0" fontId="16" fillId="0" borderId="0" xfId="3" applyFont="1" applyAlignment="1">
      <alignment horizontal="right"/>
    </xf>
    <xf numFmtId="165" fontId="26" fillId="0" borderId="0" xfId="1" applyNumberFormat="1" applyFont="1"/>
    <xf numFmtId="0" fontId="5" fillId="5" borderId="0" xfId="0" applyFont="1" applyFill="1" applyAlignment="1">
      <alignment vertical="center"/>
    </xf>
    <xf numFmtId="0" fontId="6" fillId="5" borderId="0" xfId="0" applyFont="1" applyFill="1"/>
    <xf numFmtId="165" fontId="4" fillId="5" borderId="0" xfId="1" applyNumberFormat="1" applyFont="1" applyFill="1"/>
  </cellXfs>
  <cellStyles count="7">
    <cellStyle name="Comma" xfId="1" builtinId="3"/>
    <cellStyle name="Hyperlink" xfId="4" builtinId="8"/>
    <cellStyle name="Hyperlink 2" xfId="6" xr:uid="{00000000-0005-0000-0000-000002000000}"/>
    <cellStyle name="Hyperlink 3" xfId="3" xr:uid="{00000000-0005-0000-0000-000003000000}"/>
    <cellStyle name="Normal" xfId="0" builtinId="0"/>
    <cellStyle name="Normal 2" xfId="5" xr:uid="{00000000-0005-0000-0000-000005000000}"/>
    <cellStyle name="Percent" xfId="2" builtinId="5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r>
              <a:rPr lang="en-US" sz="1200" b="0"/>
              <a:t>Cash Flow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bg2"/>
            </a:solidFill>
            <a:ln>
              <a:noFill/>
            </a:ln>
            <a:effectLst/>
          </c:spPr>
          <c:invertIfNegative val="0"/>
          <c:dLbls>
            <c:numFmt formatCode="&quot;$&quot;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bg2"/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'DCF Model'!$E$20:$I$20</c:f>
              <c:numCache>
                <c:formatCode>m/d/yyyy</c:formatCode>
                <c:ptCount val="5"/>
                <c:pt idx="0">
                  <c:v>43281</c:v>
                </c:pt>
                <c:pt idx="1">
                  <c:v>43646</c:v>
                </c:pt>
                <c:pt idx="2">
                  <c:v>44012</c:v>
                </c:pt>
                <c:pt idx="3">
                  <c:v>44377</c:v>
                </c:pt>
                <c:pt idx="4">
                  <c:v>44742</c:v>
                </c:pt>
              </c:numCache>
            </c:numRef>
          </c:cat>
          <c:val>
            <c:numRef>
              <c:f>'DCF Model'!$E$30:$I$30</c:f>
              <c:numCache>
                <c:formatCode>_-* #,##0_-;\(#,##0\)_-;_-* "-"_-;_-@_-</c:formatCode>
                <c:ptCount val="5"/>
                <c:pt idx="0">
                  <c:v>19270773596.787498</c:v>
                </c:pt>
                <c:pt idx="1">
                  <c:v>16012413821.1</c:v>
                </c:pt>
                <c:pt idx="2">
                  <c:v>16630019269.660002</c:v>
                </c:pt>
                <c:pt idx="3">
                  <c:v>17309385273.076004</c:v>
                </c:pt>
                <c:pt idx="4">
                  <c:v>18056687886.833603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0A-4754-B867-94CF948CED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542849320"/>
        <c:axId val="542849648"/>
      </c:barChart>
      <c:dateAx>
        <c:axId val="542849320"/>
        <c:scaling>
          <c:orientation val="minMax"/>
        </c:scaling>
        <c:delete val="0"/>
        <c:axPos val="b"/>
        <c:numFmt formatCode="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542849648"/>
        <c:crosses val="autoZero"/>
        <c:auto val="1"/>
        <c:lblOffset val="100"/>
        <c:baseTimeUnit val="years"/>
        <c:majorUnit val="1"/>
        <c:majorTimeUnit val="years"/>
        <c:minorUnit val="1"/>
        <c:minorTimeUnit val="years"/>
      </c:dateAx>
      <c:valAx>
        <c:axId val="542849648"/>
        <c:scaling>
          <c:orientation val="minMax"/>
        </c:scaling>
        <c:delete val="0"/>
        <c:axPos val="l"/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542849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latin typeface="Open Sans" panose="020B0606030504020204" pitchFamily="34" charset="0"/>
          <a:ea typeface="Open Sans" panose="020B0606030504020204" pitchFamily="34" charset="0"/>
          <a:cs typeface="Open Sans" panose="020B06060305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r>
              <a:rPr lang="en-US" sz="12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rPr>
              <a:t>Market Value vs Intrinsic Value</a:t>
            </a: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endParaRPr>
          </a:p>
        </cx:rich>
      </cx:tx>
    </cx:title>
    <cx:plotArea>
      <cx:plotAreaRegion>
        <cx:plotSurface>
          <cx:spPr>
            <a:noFill/>
            <a:ln>
              <a:noFill/>
            </a:ln>
          </cx:spPr>
        </cx:plotSurface>
        <cx:series layoutId="waterfall" uniqueId="{8DE9D384-90CA-46AD-9838-15A56339DF8B}" formatIdx="1">
          <cx:spPr>
            <a:solidFill>
              <a:schemeClr val="bg2"/>
            </a:solidFill>
          </cx:spPr>
          <cx:dataPt idx="0">
            <cx:spPr>
              <a:solidFill>
                <a:srgbClr val="132E57"/>
              </a:solidFill>
            </cx:spPr>
          </cx:dataPt>
          <cx:dataPt idx="1">
            <cx:spPr>
              <a:solidFill>
                <a:srgbClr val="1E8496"/>
              </a:solidFill>
            </cx:spPr>
          </cx:dataPt>
          <cx:dataPt idx="2">
            <cx:spPr>
              <a:solidFill>
                <a:srgbClr val="ED942D"/>
              </a:solidFill>
            </cx:spPr>
          </cx:dataPt>
          <cx:dataLabels pos="outEnd">
            <cx:numFmt formatCode="$#,##0.00" sourceLinked="0"/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>
                    <a:solidFill>
                      <a:schemeClr val="bg2"/>
                    </a:solidFill>
                  </a:defRPr>
                </a:pPr>
                <a:endParaRPr lang="en-US" sz="900" b="0" i="0" u="none" strike="noStrike" baseline="0">
                  <a:solidFill>
                    <a:schemeClr val="bg2"/>
                  </a:solidFill>
                  <a:latin typeface="Calibri" panose="020F0502020204030204"/>
                </a:endParaRPr>
              </a:p>
            </cx:txPr>
            <cx:visibility seriesName="0" categoryName="0" value="1"/>
            <cx:separator>, </cx:separator>
          </cx:dataLabels>
          <cx:dataId val="0"/>
          <cx:layoutPr>
            <cx:subtotals>
              <cx:idx val="2"/>
            </cx:subtotals>
          </cx:layoutPr>
        </cx:series>
      </cx:plotAreaRegion>
      <cx:axis id="0">
        <cx:catScaling gapWidth="0.5"/>
        <cx:tickLabels/>
      </cx:axis>
      <cx:axis id="1">
        <cx:valScaling/>
        <cx:tickLabels/>
        <cx:numFmt formatCode="$#,##0.00" sourceLinked="0"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800"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 sz="8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endParaRPr>
          </a:p>
        </cx:txPr>
      </cx:axis>
    </cx:plotArea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corporatefinanceinstitute.com/" TargetMode="Externa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jpeg"/><Relationship Id="rId1" Type="http://schemas.openxmlformats.org/officeDocument/2006/relationships/hyperlink" Target="https://corporatefinanceinstitute.com/" TargetMode="External"/><Relationship Id="rId4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714374</xdr:colOff>
      <xdr:row>3</xdr:row>
      <xdr:rowOff>19050</xdr:rowOff>
    </xdr:from>
    <xdr:to>
      <xdr:col>4</xdr:col>
      <xdr:colOff>664367</xdr:colOff>
      <xdr:row>9</xdr:row>
      <xdr:rowOff>114300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F55AB05-3D31-4BAF-9EAF-88E8181B1A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47799" y="762000"/>
          <a:ext cx="3359943" cy="15811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107951</xdr:colOff>
      <xdr:row>44</xdr:row>
      <xdr:rowOff>129314</xdr:rowOff>
    </xdr:from>
    <xdr:to>
      <xdr:col>13</xdr:col>
      <xdr:colOff>850901</xdr:colOff>
      <xdr:row>48</xdr:row>
      <xdr:rowOff>104773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93C2993-3553-4689-91E4-AE8D129BFF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39401" y="8714514"/>
          <a:ext cx="742950" cy="788259"/>
        </a:xfrm>
        <a:prstGeom prst="rect">
          <a:avLst/>
        </a:prstGeom>
      </xdr:spPr>
    </xdr:pic>
    <xdr:clientData/>
  </xdr:twoCellAnchor>
  <xdr:twoCellAnchor>
    <xdr:from>
      <xdr:col>4</xdr:col>
      <xdr:colOff>714376</xdr:colOff>
      <xdr:row>5</xdr:row>
      <xdr:rowOff>28575</xdr:rowOff>
    </xdr:from>
    <xdr:to>
      <xdr:col>9</xdr:col>
      <xdr:colOff>771525</xdr:colOff>
      <xdr:row>16</xdr:row>
      <xdr:rowOff>51063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E31E59A-1A30-40A8-B4F9-0770A24C30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257174</xdr:colOff>
      <xdr:row>5</xdr:row>
      <xdr:rowOff>47626</xdr:rowOff>
    </xdr:from>
    <xdr:to>
      <xdr:col>13</xdr:col>
      <xdr:colOff>781049</xdr:colOff>
      <xdr:row>16</xdr:row>
      <xdr:rowOff>123825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4279C28A-B758-47E1-9CB3-ABF566CBF17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158162" y="1000126"/>
              <a:ext cx="3224212" cy="21716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CFI">
      <a:dk1>
        <a:sysClr val="windowText" lastClr="000000"/>
      </a:dk1>
      <a:lt1>
        <a:sysClr val="window" lastClr="FFFFFF"/>
      </a:lt1>
      <a:dk2>
        <a:srgbClr val="FA621C"/>
      </a:dk2>
      <a:lt2>
        <a:srgbClr val="132E57"/>
      </a:lt2>
      <a:accent1>
        <a:srgbClr val="E6E7E8"/>
      </a:accent1>
      <a:accent2>
        <a:srgbClr val="F57A16"/>
      </a:accent2>
      <a:accent3>
        <a:srgbClr val="1E8496"/>
      </a:accent3>
      <a:accent4>
        <a:srgbClr val="E6E7E8"/>
      </a:accent4>
      <a:accent5>
        <a:srgbClr val="ED942D"/>
      </a:accent5>
      <a:accent6>
        <a:srgbClr val="1E2A39"/>
      </a:accent6>
      <a:hlink>
        <a:srgbClr val="E6E7E8"/>
      </a:hlink>
      <a:folHlink>
        <a:srgbClr val="676767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poratefinanceinstitute.com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corporatefinanceinstitut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46"/>
  <sheetViews>
    <sheetView showGridLines="0" zoomScaleNormal="100" workbookViewId="0"/>
  </sheetViews>
  <sheetFormatPr defaultColWidth="9.1328125" defaultRowHeight="13.5"/>
  <cols>
    <col min="1" max="2" width="11" style="49" customWidth="1"/>
    <col min="3" max="3" width="29.1328125" style="49" customWidth="1"/>
    <col min="4" max="22" width="11" style="49" customWidth="1"/>
    <col min="23" max="25" width="9.1328125" style="49"/>
    <col min="26" max="26" width="9.1328125" style="49" customWidth="1"/>
    <col min="27" max="16384" width="9.1328125" style="49"/>
  </cols>
  <sheetData>
    <row r="1" spans="2:15" ht="19.5" customHeight="1"/>
    <row r="2" spans="2:15" ht="19.5" customHeight="1"/>
    <row r="3" spans="2:15" ht="19.5" customHeight="1"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</row>
    <row r="4" spans="2:15" ht="19.5" customHeight="1">
      <c r="B4" s="50"/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</row>
    <row r="5" spans="2:15" ht="19.5" customHeight="1">
      <c r="B5" s="50"/>
      <c r="C5" s="50"/>
      <c r="D5" s="50"/>
      <c r="E5" s="50"/>
      <c r="F5" s="50"/>
      <c r="G5" s="50"/>
      <c r="H5" s="50"/>
      <c r="I5" s="50"/>
      <c r="J5" s="50"/>
      <c r="K5" s="50"/>
      <c r="L5" s="50"/>
      <c r="M5" s="50"/>
      <c r="N5" s="50"/>
      <c r="O5" s="50"/>
    </row>
    <row r="6" spans="2:15" ht="19.5" customHeight="1">
      <c r="B6" s="50"/>
      <c r="C6" s="50"/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</row>
    <row r="7" spans="2:15" ht="19.5" customHeight="1">
      <c r="B7" s="50"/>
      <c r="C7" s="50"/>
      <c r="D7" s="50"/>
      <c r="E7" s="50"/>
      <c r="F7" s="50"/>
      <c r="G7" s="50"/>
      <c r="H7" s="50"/>
      <c r="I7" s="50"/>
      <c r="J7" s="50"/>
      <c r="K7" s="50"/>
      <c r="L7" s="50"/>
      <c r="M7" s="50"/>
      <c r="N7" s="50"/>
      <c r="O7" s="50"/>
    </row>
    <row r="8" spans="2:15" ht="19.5" customHeight="1">
      <c r="B8" s="50"/>
      <c r="C8" s="50"/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</row>
    <row r="9" spans="2:15" ht="19.5" customHeight="1">
      <c r="B9" s="50"/>
      <c r="C9" s="50"/>
      <c r="D9" s="50"/>
      <c r="E9" s="50"/>
      <c r="F9" s="50"/>
      <c r="G9" s="50"/>
      <c r="H9" s="50"/>
      <c r="I9" s="50"/>
      <c r="J9" s="50"/>
      <c r="K9" s="50"/>
      <c r="L9" s="50"/>
      <c r="M9" s="50"/>
      <c r="N9" s="50"/>
      <c r="O9" s="50"/>
    </row>
    <row r="10" spans="2:15" ht="19.5" customHeight="1">
      <c r="B10" s="50"/>
      <c r="C10" s="50"/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</row>
    <row r="11" spans="2:15" ht="19.5" customHeight="1">
      <c r="B11" s="50"/>
      <c r="C11" s="50"/>
      <c r="D11" s="50"/>
      <c r="E11" s="50"/>
      <c r="F11" s="50"/>
      <c r="G11" s="50"/>
      <c r="H11" s="50"/>
      <c r="I11" s="50"/>
      <c r="J11" s="50"/>
      <c r="K11" s="50"/>
      <c r="L11" s="50"/>
      <c r="M11" s="50"/>
      <c r="N11" s="50"/>
      <c r="O11" s="50"/>
    </row>
    <row r="12" spans="2:15" ht="27.75">
      <c r="B12" s="50"/>
      <c r="C12" s="51" t="str">
        <f>'DCF Model'!B2</f>
        <v>DCF Model</v>
      </c>
      <c r="D12" s="50"/>
      <c r="E12" s="50"/>
      <c r="F12" s="50"/>
      <c r="G12" s="50"/>
      <c r="H12" s="50"/>
      <c r="I12" s="50"/>
      <c r="J12" s="50"/>
      <c r="K12" s="50"/>
      <c r="L12" s="50"/>
      <c r="M12" s="50"/>
      <c r="N12" s="52" t="s">
        <v>46</v>
      </c>
      <c r="O12" s="50"/>
    </row>
    <row r="13" spans="2:15" ht="19.5" customHeight="1">
      <c r="B13" s="50"/>
      <c r="C13" s="53"/>
      <c r="D13" s="50"/>
      <c r="E13" s="50"/>
      <c r="F13" s="50"/>
      <c r="G13" s="50"/>
      <c r="H13" s="50"/>
      <c r="I13" s="50"/>
      <c r="J13" s="50"/>
      <c r="K13" s="50"/>
      <c r="L13" s="50"/>
      <c r="M13" s="50"/>
      <c r="N13" s="50"/>
      <c r="O13" s="50"/>
    </row>
    <row r="14" spans="2:15" ht="19.5" customHeight="1">
      <c r="B14" s="50"/>
      <c r="C14" s="54" t="s">
        <v>47</v>
      </c>
      <c r="D14" s="50"/>
      <c r="E14" s="50"/>
      <c r="F14" s="50"/>
      <c r="G14" s="50"/>
      <c r="H14" s="50"/>
      <c r="I14" s="50"/>
      <c r="J14" s="50"/>
      <c r="K14" s="50"/>
      <c r="L14" s="50"/>
      <c r="M14" s="50"/>
      <c r="N14" s="50"/>
      <c r="O14" s="50"/>
    </row>
    <row r="15" spans="2:15" ht="19.5" customHeight="1">
      <c r="B15" s="50"/>
      <c r="C15" s="58" t="s">
        <v>3</v>
      </c>
      <c r="D15" s="50"/>
      <c r="E15" s="50"/>
      <c r="F15" s="50"/>
      <c r="G15" s="50"/>
      <c r="H15" s="50"/>
      <c r="I15" s="50"/>
      <c r="J15" s="50"/>
      <c r="K15" s="50"/>
      <c r="L15" s="50"/>
      <c r="M15" s="50"/>
      <c r="N15" s="50"/>
      <c r="O15" s="50"/>
    </row>
    <row r="16" spans="2:15" ht="19.5" customHeight="1">
      <c r="B16" s="50"/>
      <c r="C16" s="55"/>
      <c r="D16" s="50"/>
      <c r="E16" s="50"/>
      <c r="F16" s="50"/>
      <c r="G16" s="50"/>
      <c r="H16" s="50"/>
      <c r="I16" s="50"/>
      <c r="J16" s="50"/>
      <c r="K16" s="50"/>
      <c r="L16" s="50"/>
      <c r="M16" s="50"/>
      <c r="N16" s="50"/>
      <c r="O16" s="50"/>
    </row>
    <row r="17" spans="2:15" ht="19.5" customHeight="1">
      <c r="B17" s="50"/>
      <c r="C17" s="55"/>
      <c r="D17" s="50"/>
      <c r="E17" s="50"/>
      <c r="F17" s="50"/>
      <c r="G17" s="50"/>
      <c r="H17" s="50"/>
      <c r="I17" s="50"/>
      <c r="J17" s="50"/>
      <c r="K17" s="50"/>
      <c r="L17" s="50"/>
      <c r="M17" s="50"/>
      <c r="N17" s="50"/>
      <c r="O17" s="50"/>
    </row>
    <row r="18" spans="2:15" ht="19.5" customHeight="1">
      <c r="B18" s="50"/>
      <c r="C18" s="55"/>
      <c r="D18" s="50"/>
      <c r="E18" s="50"/>
      <c r="F18" s="50"/>
      <c r="G18" s="50"/>
      <c r="H18" s="50"/>
      <c r="I18" s="50"/>
      <c r="J18" s="50"/>
      <c r="K18" s="50"/>
      <c r="L18" s="50"/>
      <c r="M18" s="50"/>
      <c r="N18" s="50"/>
      <c r="O18" s="50"/>
    </row>
    <row r="19" spans="2:15" ht="19.5" customHeight="1">
      <c r="B19" s="50"/>
      <c r="C19" s="50"/>
      <c r="D19" s="50"/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0"/>
    </row>
    <row r="20" spans="2:15" ht="19.5" customHeight="1">
      <c r="B20" s="50"/>
      <c r="C20" s="50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</row>
    <row r="21" spans="2:15" ht="19.5" customHeight="1">
      <c r="B21" s="50"/>
      <c r="C21" s="50" t="s">
        <v>48</v>
      </c>
      <c r="D21" s="50"/>
      <c r="E21" s="50"/>
      <c r="F21" s="50"/>
      <c r="G21" s="50"/>
      <c r="H21" s="50"/>
      <c r="I21" s="50"/>
      <c r="J21" s="50"/>
      <c r="K21" s="50"/>
      <c r="L21" s="50"/>
      <c r="M21" s="50"/>
      <c r="N21" s="50"/>
      <c r="O21" s="50"/>
    </row>
    <row r="22" spans="2:15" ht="19.5" customHeight="1">
      <c r="B22" s="50"/>
      <c r="C22" s="56" t="s">
        <v>49</v>
      </c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0"/>
    </row>
    <row r="23" spans="2:15" ht="19.5" customHeight="1">
      <c r="B23" s="50"/>
      <c r="C23" s="50" t="s">
        <v>50</v>
      </c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</row>
    <row r="24" spans="2:15" ht="19.5" customHeight="1">
      <c r="B24" s="50"/>
      <c r="C24" s="57" t="s">
        <v>41</v>
      </c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</row>
    <row r="25" spans="2:15" ht="19.5" customHeight="1">
      <c r="B25" s="50"/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50"/>
    </row>
    <row r="26" spans="2:15" ht="19.5" customHeight="1"/>
    <row r="27" spans="2:15" ht="19.5" customHeight="1"/>
    <row r="28" spans="2:15" ht="19.5" customHeight="1"/>
    <row r="29" spans="2:15" ht="19.5" customHeight="1"/>
    <row r="30" spans="2:15" ht="19.5" customHeight="1"/>
    <row r="31" spans="2:15" ht="19.5" customHeight="1"/>
    <row r="32" spans="2:15" ht="19.5" customHeight="1"/>
    <row r="33" ht="19.5" customHeight="1"/>
    <row r="34" ht="19.5" customHeight="1"/>
    <row r="35" ht="19.5" customHeight="1"/>
    <row r="36" ht="19.5" customHeight="1"/>
    <row r="37" ht="19.5" customHeight="1"/>
    <row r="38" ht="19.5" customHeight="1"/>
    <row r="39" ht="19.5" customHeight="1"/>
    <row r="40" ht="19.5" customHeight="1"/>
    <row r="41" ht="19.5" customHeight="1"/>
    <row r="42" ht="19.5" customHeight="1"/>
    <row r="43" ht="19.5" customHeight="1"/>
    <row r="44" ht="19.5" customHeight="1"/>
    <row r="45" ht="19.5" customHeight="1"/>
    <row r="46" ht="19.5" customHeight="1"/>
  </sheetData>
  <hyperlinks>
    <hyperlink ref="C24" r:id="rId1" xr:uid="{00000000-0004-0000-0000-000000000000}"/>
    <hyperlink ref="C15" location="'DCF Model'!A1" display="DCF Model" xr:uid="{00000000-0004-0000-0000-000001000000}"/>
  </hyperlinks>
  <pageMargins left="0.7" right="0.7" top="0.75" bottom="0.75" header="0.3" footer="0.3"/>
  <pageSetup scale="64" orientation="landscape" r:id="rId2"/>
  <ignoredErrors>
    <ignoredError sqref="C12" unlockedFormula="1"/>
  </ignoredError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63"/>
  <sheetViews>
    <sheetView showGridLines="0" tabSelected="1" zoomScaleNormal="100" workbookViewId="0">
      <selection activeCell="C22" sqref="C22"/>
    </sheetView>
  </sheetViews>
  <sheetFormatPr defaultColWidth="9.1328125" defaultRowHeight="15"/>
  <cols>
    <col min="1" max="1" width="3.59765625" style="1" customWidth="1"/>
    <col min="2" max="2" width="12.73046875" style="1" customWidth="1"/>
    <col min="3" max="3" width="12.3984375" style="1" customWidth="1"/>
    <col min="4" max="4" width="11.265625" style="2" customWidth="1"/>
    <col min="5" max="9" width="11.59765625" style="1" customWidth="1"/>
    <col min="10" max="14" width="12.59765625" style="1" customWidth="1"/>
    <col min="15" max="16384" width="9.1328125" style="1"/>
  </cols>
  <sheetData>
    <row r="1" spans="1:15">
      <c r="A1" s="3" t="s">
        <v>38</v>
      </c>
      <c r="B1" s="4"/>
      <c r="C1" s="4"/>
      <c r="D1" s="5"/>
      <c r="E1" s="5"/>
      <c r="F1" s="5"/>
      <c r="G1" s="5"/>
      <c r="H1" s="3"/>
      <c r="I1" s="4"/>
      <c r="J1" s="4"/>
      <c r="K1" s="5"/>
      <c r="L1" s="5"/>
      <c r="M1" s="5"/>
      <c r="N1" s="5"/>
    </row>
    <row r="2" spans="1:15">
      <c r="A2" s="4"/>
      <c r="B2" s="6" t="s">
        <v>3</v>
      </c>
      <c r="C2" s="7"/>
      <c r="D2" s="7"/>
      <c r="E2" s="4"/>
      <c r="F2" s="5"/>
      <c r="G2" s="5"/>
      <c r="H2" s="4"/>
      <c r="I2" s="6"/>
      <c r="J2" s="7"/>
      <c r="K2" s="7"/>
      <c r="L2" s="7"/>
      <c r="M2" s="5"/>
      <c r="N2" s="5"/>
    </row>
    <row r="3" spans="1:15">
      <c r="A3" s="65"/>
      <c r="B3" s="65" t="s">
        <v>3</v>
      </c>
      <c r="C3" s="65" t="s">
        <v>54</v>
      </c>
      <c r="D3" s="65"/>
      <c r="E3" s="65"/>
      <c r="F3" s="65"/>
      <c r="G3" s="65"/>
      <c r="H3" s="65" t="s">
        <v>55</v>
      </c>
      <c r="I3" s="65"/>
      <c r="J3" s="65"/>
      <c r="K3" s="65"/>
      <c r="L3" s="65"/>
      <c r="M3" s="65"/>
      <c r="N3" s="65"/>
    </row>
    <row r="4" spans="1:15">
      <c r="B4" s="63"/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</row>
    <row r="5" spans="1:15">
      <c r="A5" s="8"/>
      <c r="B5" s="9"/>
      <c r="C5" s="8"/>
      <c r="D5" s="10"/>
      <c r="E5" s="11"/>
      <c r="F5" s="11"/>
      <c r="G5" s="11"/>
      <c r="H5" s="11"/>
      <c r="I5" s="11"/>
      <c r="J5" s="8"/>
      <c r="K5" s="8"/>
      <c r="L5" s="8"/>
      <c r="M5" s="8"/>
      <c r="N5" s="8"/>
      <c r="O5" s="8"/>
    </row>
    <row r="6" spans="1:15">
      <c r="A6" s="8"/>
      <c r="B6" s="32" t="s">
        <v>2</v>
      </c>
      <c r="C6" s="33" t="s">
        <v>56</v>
      </c>
      <c r="D6" s="33"/>
      <c r="E6" s="11"/>
      <c r="F6" s="8"/>
      <c r="G6" s="8"/>
      <c r="H6" s="8"/>
      <c r="I6" s="8"/>
      <c r="J6" s="8"/>
      <c r="K6" s="8"/>
      <c r="L6" s="8"/>
      <c r="M6" s="8"/>
      <c r="N6" s="8"/>
      <c r="O6" s="8"/>
    </row>
    <row r="7" spans="1:15">
      <c r="A7" s="8"/>
      <c r="B7" s="29" t="s">
        <v>11</v>
      </c>
      <c r="C7" s="21"/>
      <c r="D7" s="30">
        <v>0.2</v>
      </c>
      <c r="E7" s="11"/>
      <c r="F7" s="8"/>
      <c r="G7" s="8"/>
      <c r="H7" s="8"/>
      <c r="I7" s="8"/>
      <c r="J7" s="8"/>
      <c r="K7" s="8"/>
      <c r="L7" s="8"/>
      <c r="M7" s="8"/>
      <c r="N7" s="8"/>
      <c r="O7" s="8"/>
    </row>
    <row r="8" spans="1:15">
      <c r="A8" s="8"/>
      <c r="B8" s="12" t="s">
        <v>12</v>
      </c>
      <c r="C8" s="8"/>
      <c r="D8" s="13">
        <v>0.1</v>
      </c>
      <c r="E8" s="8"/>
      <c r="F8" s="8"/>
      <c r="G8" s="8"/>
      <c r="H8" s="8"/>
      <c r="I8" s="8"/>
      <c r="J8" s="8"/>
      <c r="K8" s="8"/>
      <c r="L8" s="8"/>
      <c r="M8" s="8"/>
      <c r="N8" s="8"/>
      <c r="O8" s="8"/>
    </row>
    <row r="9" spans="1:15">
      <c r="A9" s="8"/>
      <c r="B9" s="8" t="s">
        <v>13</v>
      </c>
      <c r="C9" s="8"/>
      <c r="D9" s="13">
        <v>0.02</v>
      </c>
      <c r="E9" s="8"/>
      <c r="F9" s="8"/>
      <c r="G9" s="8"/>
      <c r="H9" s="8"/>
      <c r="I9" s="8"/>
      <c r="J9" s="8"/>
      <c r="K9" s="8"/>
      <c r="L9" s="8"/>
      <c r="M9" s="8"/>
      <c r="N9" s="8"/>
      <c r="O9" s="8"/>
    </row>
    <row r="10" spans="1:15">
      <c r="A10" s="8"/>
      <c r="B10" s="8" t="s">
        <v>14</v>
      </c>
      <c r="C10" s="8"/>
      <c r="D10" s="14">
        <v>7</v>
      </c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</row>
    <row r="11" spans="1:15">
      <c r="A11" s="8"/>
      <c r="B11" s="8" t="s">
        <v>19</v>
      </c>
      <c r="C11" s="8"/>
      <c r="D11" s="15">
        <v>42826</v>
      </c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</row>
    <row r="12" spans="1:15">
      <c r="A12" s="8"/>
      <c r="B12" s="8" t="s">
        <v>42</v>
      </c>
      <c r="C12" s="8"/>
      <c r="D12" s="31">
        <v>43190</v>
      </c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</row>
    <row r="13" spans="1:15">
      <c r="A13" s="8"/>
      <c r="B13" s="8" t="s">
        <v>24</v>
      </c>
      <c r="C13" s="8"/>
      <c r="D13" s="16">
        <v>15.62</v>
      </c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</row>
    <row r="14" spans="1:15">
      <c r="A14" s="8"/>
      <c r="B14" s="8" t="s">
        <v>20</v>
      </c>
      <c r="C14" s="8"/>
      <c r="D14" s="17">
        <v>5758642</v>
      </c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</row>
    <row r="15" spans="1:15">
      <c r="A15" s="8"/>
      <c r="B15" s="8" t="s">
        <v>1</v>
      </c>
      <c r="C15" s="8"/>
      <c r="D15" s="17">
        <v>132500858820.5</v>
      </c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</row>
    <row r="16" spans="1:15">
      <c r="A16" s="8"/>
      <c r="B16" s="8" t="s">
        <v>0</v>
      </c>
      <c r="C16" s="8"/>
      <c r="D16" s="17">
        <v>38778834.5</v>
      </c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</row>
    <row r="17" spans="1:15">
      <c r="A17" s="8"/>
      <c r="B17" s="8" t="s">
        <v>37</v>
      </c>
      <c r="C17" s="8"/>
      <c r="D17" s="11">
        <v>47000</v>
      </c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</row>
    <row r="18" spans="1:15">
      <c r="A18" s="8"/>
      <c r="B18" s="8"/>
      <c r="C18" s="8"/>
      <c r="D18" s="15"/>
      <c r="J18" s="8"/>
      <c r="K18" s="8"/>
      <c r="L18" s="8"/>
      <c r="M18" s="8"/>
      <c r="N18" s="8"/>
      <c r="O18" s="8"/>
    </row>
    <row r="19" spans="1:15">
      <c r="A19" s="8"/>
      <c r="B19" s="42" t="s">
        <v>57</v>
      </c>
      <c r="C19" s="43"/>
      <c r="D19" s="44" t="s">
        <v>21</v>
      </c>
      <c r="E19" s="45">
        <f>YEAR(E20)</f>
        <v>2018</v>
      </c>
      <c r="F19" s="45">
        <f t="shared" ref="F19:I19" si="0">YEAR(F20)</f>
        <v>2019</v>
      </c>
      <c r="G19" s="45">
        <f t="shared" si="0"/>
        <v>2020</v>
      </c>
      <c r="H19" s="45">
        <f t="shared" si="0"/>
        <v>2021</v>
      </c>
      <c r="I19" s="45">
        <f t="shared" si="0"/>
        <v>2022</v>
      </c>
      <c r="J19" s="44" t="s">
        <v>22</v>
      </c>
      <c r="K19" s="8"/>
      <c r="L19" s="42" t="s">
        <v>9</v>
      </c>
      <c r="M19" s="43"/>
      <c r="N19" s="43"/>
      <c r="O19" s="8"/>
    </row>
    <row r="20" spans="1:15">
      <c r="A20" s="8"/>
      <c r="B20" s="19" t="s">
        <v>23</v>
      </c>
      <c r="C20" s="19"/>
      <c r="D20" s="36">
        <f>D11</f>
        <v>42826</v>
      </c>
      <c r="E20" s="37">
        <f>DATE(YEAR($D$12)+E21,6,30)</f>
        <v>43281</v>
      </c>
      <c r="F20" s="37">
        <f>DATE(YEAR($D$12)+F21,6,30)</f>
        <v>43646</v>
      </c>
      <c r="G20" s="37">
        <f>DATE(YEAR($D$12)+G21,6,30)</f>
        <v>44012</v>
      </c>
      <c r="H20" s="37">
        <f>DATE(YEAR($D$12)+H21,6,30)</f>
        <v>44377</v>
      </c>
      <c r="I20" s="37">
        <f>DATE(YEAR($D$12)+I21,6,30)</f>
        <v>44742</v>
      </c>
      <c r="J20" s="41">
        <f>I20</f>
        <v>44742</v>
      </c>
      <c r="K20" s="8"/>
      <c r="L20" s="19" t="s">
        <v>10</v>
      </c>
      <c r="M20" s="19"/>
      <c r="N20" s="19">
        <f>I28/(D8-D9)</f>
        <v>225708598585.42004</v>
      </c>
      <c r="O20" s="8"/>
    </row>
    <row r="21" spans="1:15">
      <c r="A21" s="8"/>
      <c r="B21" s="38" t="s">
        <v>45</v>
      </c>
      <c r="C21" s="38"/>
      <c r="D21" s="36"/>
      <c r="E21" s="40">
        <v>0</v>
      </c>
      <c r="F21" s="39">
        <f>E21+1</f>
        <v>1</v>
      </c>
      <c r="G21" s="39">
        <f>F21+1</f>
        <v>2</v>
      </c>
      <c r="H21" s="39">
        <f t="shared" ref="H21:I21" si="1">G21+1</f>
        <v>3</v>
      </c>
      <c r="I21" s="39">
        <f t="shared" si="1"/>
        <v>4</v>
      </c>
      <c r="J21" s="36"/>
      <c r="K21" s="8"/>
      <c r="L21" s="8" t="s">
        <v>17</v>
      </c>
      <c r="M21" s="8"/>
      <c r="N21" s="20">
        <f>D10*(I23+I25)</f>
        <v>88533062689.169022</v>
      </c>
      <c r="O21" s="8"/>
    </row>
    <row r="22" spans="1:15">
      <c r="A22" s="8"/>
      <c r="B22" s="28" t="s">
        <v>44</v>
      </c>
      <c r="C22" s="8"/>
      <c r="D22" s="8"/>
      <c r="E22" s="27">
        <f>YEARFRAC(D20,E20)</f>
        <v>1.2472222222222222</v>
      </c>
      <c r="F22" s="27">
        <f>YEARFRAC(E20,F20)</f>
        <v>1</v>
      </c>
      <c r="G22" s="27">
        <f>YEARFRAC(F20,G20)</f>
        <v>1</v>
      </c>
      <c r="H22" s="27">
        <f>YEARFRAC(G20,H20)</f>
        <v>1</v>
      </c>
      <c r="I22" s="27">
        <f>YEARFRAC(H20,I20)</f>
        <v>1</v>
      </c>
      <c r="J22" s="8"/>
      <c r="K22" s="8"/>
      <c r="L22" s="8" t="s">
        <v>18</v>
      </c>
      <c r="M22" s="8"/>
      <c r="N22" s="18">
        <f>AVERAGE(N20:N21)</f>
        <v>157120830637.29453</v>
      </c>
      <c r="O22" s="8"/>
    </row>
    <row r="23" spans="1:15">
      <c r="A23" s="8"/>
      <c r="B23" s="8" t="s">
        <v>4</v>
      </c>
      <c r="C23" s="8"/>
      <c r="D23" s="8"/>
      <c r="E23" s="21">
        <v>7018244870</v>
      </c>
      <c r="F23" s="21">
        <f>E23*(1.1)</f>
        <v>7720069357.000001</v>
      </c>
      <c r="G23" s="21">
        <f>F23*(1.1)</f>
        <v>8492076292.7000017</v>
      </c>
      <c r="H23" s="21">
        <f>G23*(1.1)</f>
        <v>9341283921.9700031</v>
      </c>
      <c r="I23" s="21">
        <f>H23*(1.1)</f>
        <v>10275412314.167004</v>
      </c>
      <c r="J23" s="8"/>
      <c r="K23" s="8"/>
      <c r="L23" s="8"/>
      <c r="M23" s="8"/>
      <c r="N23" s="8"/>
      <c r="O23" s="8"/>
    </row>
    <row r="24" spans="1:15">
      <c r="A24" s="8"/>
      <c r="B24" s="8" t="s">
        <v>5</v>
      </c>
      <c r="C24" s="8"/>
      <c r="D24" s="8"/>
      <c r="E24" s="20">
        <f>E23*$D$7</f>
        <v>1403648974</v>
      </c>
      <c r="F24" s="20">
        <f>F23*$D$7</f>
        <v>1544013871.4000003</v>
      </c>
      <c r="G24" s="20">
        <f>G23*$D$7</f>
        <v>1698415258.5400004</v>
      </c>
      <c r="H24" s="20">
        <f>H23*$D$7</f>
        <v>1868256784.3940008</v>
      </c>
      <c r="I24" s="20">
        <f>I23*$D$7</f>
        <v>2055082462.8334007</v>
      </c>
      <c r="J24" s="8"/>
      <c r="K24" s="8"/>
      <c r="L24" s="8"/>
      <c r="M24" s="8"/>
      <c r="N24" s="8"/>
      <c r="O24" s="8"/>
    </row>
    <row r="25" spans="1:15">
      <c r="A25" s="8"/>
      <c r="B25" s="8" t="s">
        <v>8</v>
      </c>
      <c r="C25" s="8"/>
      <c r="D25" s="8"/>
      <c r="E25" s="22">
        <v>2372168470</v>
      </c>
      <c r="F25" s="22">
        <f>E25 - 100</f>
        <v>2372168370</v>
      </c>
      <c r="G25" s="22">
        <f t="shared" ref="G25:I25" si="2">F25 - 100</f>
        <v>2372168270</v>
      </c>
      <c r="H25" s="22">
        <f t="shared" si="2"/>
        <v>2372168170</v>
      </c>
      <c r="I25" s="22">
        <f t="shared" si="2"/>
        <v>2372168070</v>
      </c>
      <c r="J25" s="8"/>
      <c r="K25" s="8"/>
      <c r="L25" s="8"/>
      <c r="M25" s="8"/>
      <c r="N25" s="8"/>
      <c r="O25" s="8"/>
    </row>
    <row r="26" spans="1:15">
      <c r="A26" s="8"/>
      <c r="B26" s="8" t="s">
        <v>6</v>
      </c>
      <c r="C26" s="8"/>
      <c r="D26" s="8"/>
      <c r="E26" s="12">
        <f>$D$17</f>
        <v>47000</v>
      </c>
      <c r="F26" s="12">
        <f t="shared" ref="F26:I26" si="3">$D$17</f>
        <v>47000</v>
      </c>
      <c r="G26" s="12">
        <f t="shared" si="3"/>
        <v>47000</v>
      </c>
      <c r="H26" s="12">
        <f t="shared" si="3"/>
        <v>47000</v>
      </c>
      <c r="I26" s="12">
        <f t="shared" si="3"/>
        <v>47000</v>
      </c>
      <c r="J26" s="8"/>
      <c r="K26" s="8"/>
      <c r="L26" s="8"/>
      <c r="M26" s="8"/>
      <c r="N26" s="8"/>
      <c r="O26" s="8"/>
    </row>
    <row r="27" spans="1:15">
      <c r="A27" s="8"/>
      <c r="B27" s="8" t="s">
        <v>7</v>
      </c>
      <c r="C27" s="8"/>
      <c r="D27" s="8"/>
      <c r="E27" s="11">
        <v>-7464236965.5</v>
      </c>
      <c r="F27" s="11">
        <v>-7464236965.5</v>
      </c>
      <c r="G27" s="11">
        <v>-7464236965.5</v>
      </c>
      <c r="H27" s="11">
        <v>-7464236965.5</v>
      </c>
      <c r="I27" s="11">
        <v>-7464236965.5</v>
      </c>
      <c r="J27" s="8"/>
      <c r="K27" s="8"/>
      <c r="L27" s="8"/>
      <c r="M27" s="8"/>
      <c r="N27" s="8"/>
      <c r="O27" s="8"/>
    </row>
    <row r="28" spans="1:15">
      <c r="A28" s="8"/>
      <c r="B28" s="8" t="s">
        <v>15</v>
      </c>
      <c r="C28" s="8"/>
      <c r="D28" s="8"/>
      <c r="E28" s="18">
        <f>E23-E24+E25-E26-E27</f>
        <v>15450954331.5</v>
      </c>
      <c r="F28" s="18">
        <f>F23-F24+F25-F26-F27</f>
        <v>16012413821.1</v>
      </c>
      <c r="G28" s="18">
        <f>G23-G24+G25-G26-G27</f>
        <v>16630019269.660002</v>
      </c>
      <c r="H28" s="18">
        <f>H23-H24+H25-H26-H27</f>
        <v>17309385273.076004</v>
      </c>
      <c r="I28" s="18">
        <f>I23-I24+I25-I26-I27</f>
        <v>18056687886.833603</v>
      </c>
      <c r="J28" s="8"/>
      <c r="K28" s="8"/>
      <c r="L28" s="8"/>
      <c r="M28" s="8"/>
      <c r="N28" s="8"/>
      <c r="O28" s="8"/>
    </row>
    <row r="29" spans="1:15">
      <c r="A29" s="8"/>
      <c r="B29" s="8" t="s">
        <v>16</v>
      </c>
      <c r="C29" s="8"/>
      <c r="D29" s="23">
        <f>-I37</f>
        <v>-132552029974.03999</v>
      </c>
      <c r="E29" s="8"/>
      <c r="F29" s="8"/>
      <c r="G29" s="8"/>
      <c r="H29" s="8"/>
      <c r="I29" s="8"/>
      <c r="J29" s="23">
        <f>N22</f>
        <v>157120830637.29453</v>
      </c>
      <c r="K29" s="8"/>
      <c r="L29" s="8"/>
      <c r="M29" s="8"/>
      <c r="N29" s="8"/>
      <c r="O29" s="8"/>
    </row>
    <row r="30" spans="1:15">
      <c r="A30" s="8"/>
      <c r="B30" s="8" t="s">
        <v>43</v>
      </c>
      <c r="C30" s="8"/>
      <c r="D30" s="18">
        <f>D29+D28</f>
        <v>-132552029974.03999</v>
      </c>
      <c r="E30" s="18">
        <f>(E29+E28)*E22</f>
        <v>19270773596.787498</v>
      </c>
      <c r="F30" s="18">
        <f t="shared" ref="F30:I30" si="4">(F29+F28)*F22</f>
        <v>16012413821.1</v>
      </c>
      <c r="G30" s="18">
        <f t="shared" si="4"/>
        <v>16630019269.660002</v>
      </c>
      <c r="H30" s="18">
        <f t="shared" si="4"/>
        <v>17309385273.076004</v>
      </c>
      <c r="I30" s="18">
        <f t="shared" si="4"/>
        <v>18056687886.833603</v>
      </c>
      <c r="J30" s="18">
        <f t="shared" ref="J30" si="5">J29+J28</f>
        <v>157120830637.29453</v>
      </c>
      <c r="K30" s="8"/>
      <c r="L30" s="8"/>
      <c r="M30" s="8"/>
      <c r="N30" s="8"/>
      <c r="O30" s="8"/>
    </row>
    <row r="31" spans="1:15">
      <c r="A31" s="8"/>
      <c r="B31" s="8"/>
      <c r="C31" s="8"/>
      <c r="D31" s="19"/>
      <c r="E31" s="19"/>
      <c r="F31" s="19"/>
      <c r="G31" s="19"/>
      <c r="H31" s="19"/>
      <c r="I31" s="19"/>
      <c r="J31" s="19"/>
      <c r="K31" s="8"/>
      <c r="L31" s="8"/>
      <c r="M31" s="8"/>
      <c r="N31" s="8"/>
      <c r="O31" s="8"/>
    </row>
    <row r="32" spans="1:15">
      <c r="A32" s="8"/>
      <c r="B32" s="8"/>
      <c r="C32" s="8"/>
      <c r="D32" s="10"/>
      <c r="E32" s="8"/>
      <c r="G32" s="8"/>
      <c r="H32" s="8"/>
      <c r="I32" s="8"/>
      <c r="J32" s="8"/>
      <c r="L32" s="8"/>
      <c r="M32" s="8"/>
      <c r="N32" s="8"/>
      <c r="O32" s="8"/>
    </row>
    <row r="33" spans="1:15">
      <c r="A33" s="8"/>
      <c r="B33" s="42" t="s">
        <v>33</v>
      </c>
      <c r="C33" s="43"/>
      <c r="D33" s="43"/>
      <c r="E33" s="8"/>
      <c r="G33" s="42" t="s">
        <v>34</v>
      </c>
      <c r="H33" s="43"/>
      <c r="I33" s="43"/>
      <c r="J33" s="8"/>
      <c r="L33" s="42" t="s">
        <v>35</v>
      </c>
      <c r="M33" s="43"/>
      <c r="N33" s="43"/>
      <c r="O33" s="8"/>
    </row>
    <row r="34" spans="1:15">
      <c r="A34" s="8"/>
      <c r="B34" s="19" t="s">
        <v>28</v>
      </c>
      <c r="C34" s="19"/>
      <c r="D34" s="19">
        <f>XNPV(D8,E30:J30,E20:J20)</f>
        <v>180186507787.8869</v>
      </c>
      <c r="E34" s="8"/>
      <c r="G34" s="19" t="s">
        <v>25</v>
      </c>
      <c r="H34" s="19"/>
      <c r="I34" s="19">
        <f>D14*D13</f>
        <v>89949988.039999992</v>
      </c>
      <c r="J34" s="8"/>
      <c r="L34" s="19" t="s">
        <v>36</v>
      </c>
      <c r="M34" s="19"/>
      <c r="N34" s="46">
        <f>D39/I39-1</f>
        <v>529.56624955485552</v>
      </c>
      <c r="O34" s="8"/>
    </row>
    <row r="35" spans="1:15">
      <c r="A35" s="8"/>
      <c r="B35" s="8" t="s">
        <v>29</v>
      </c>
      <c r="C35" s="8"/>
      <c r="D35" s="8">
        <f>+D16</f>
        <v>38778834.5</v>
      </c>
      <c r="E35" s="8"/>
      <c r="G35" s="8" t="s">
        <v>26</v>
      </c>
      <c r="H35" s="8"/>
      <c r="I35" s="8">
        <f>D15</f>
        <v>132500858820.5</v>
      </c>
      <c r="J35" s="8"/>
      <c r="L35" s="62" t="s">
        <v>53</v>
      </c>
      <c r="M35" s="8"/>
      <c r="N35" s="24">
        <f>XIRR(D30:J30,D20:J20)</f>
        <v>0.1491124451160431</v>
      </c>
      <c r="O35" s="8"/>
    </row>
    <row r="36" spans="1:15">
      <c r="A36" s="8"/>
      <c r="B36" s="8" t="s">
        <v>30</v>
      </c>
      <c r="C36" s="8"/>
      <c r="D36" s="8">
        <f>+D15</f>
        <v>132500858820.5</v>
      </c>
      <c r="E36" s="8"/>
      <c r="G36" s="8" t="s">
        <v>27</v>
      </c>
      <c r="H36" s="8"/>
      <c r="I36" s="8">
        <f>+D16</f>
        <v>38778834.5</v>
      </c>
      <c r="J36" s="8"/>
      <c r="L36" s="8"/>
      <c r="M36" s="8"/>
      <c r="N36" s="8"/>
      <c r="O36" s="8"/>
    </row>
    <row r="37" spans="1:15">
      <c r="A37" s="8"/>
      <c r="B37" s="8" t="s">
        <v>31</v>
      </c>
      <c r="C37" s="8"/>
      <c r="D37" s="18">
        <f>D34+D35-D36</f>
        <v>47724427801.886902</v>
      </c>
      <c r="E37" s="8"/>
      <c r="G37" s="8" t="s">
        <v>28</v>
      </c>
      <c r="H37" s="8"/>
      <c r="I37" s="18">
        <f>I34+I35-I36</f>
        <v>132552029974.03999</v>
      </c>
      <c r="J37" s="8"/>
      <c r="L37" s="42" t="s">
        <v>51</v>
      </c>
      <c r="M37" s="43"/>
      <c r="N37" s="43"/>
      <c r="O37" s="8"/>
    </row>
    <row r="38" spans="1:15">
      <c r="A38" s="8"/>
      <c r="B38" s="8"/>
      <c r="C38" s="8"/>
      <c r="D38" s="8"/>
      <c r="E38" s="8"/>
      <c r="G38" s="8"/>
      <c r="H38" s="8"/>
      <c r="I38" s="25"/>
      <c r="J38" s="8"/>
      <c r="L38" s="8" t="s">
        <v>34</v>
      </c>
      <c r="M38" s="8"/>
      <c r="N38" s="25">
        <f>I39</f>
        <v>15.62</v>
      </c>
      <c r="O38" s="8"/>
    </row>
    <row r="39" spans="1:15">
      <c r="A39" s="8"/>
      <c r="B39" s="8" t="s">
        <v>32</v>
      </c>
      <c r="C39" s="8"/>
      <c r="D39" s="25">
        <f>D37/D14</f>
        <v>8287.4448180468426</v>
      </c>
      <c r="E39" s="8"/>
      <c r="G39" s="8" t="s">
        <v>32</v>
      </c>
      <c r="H39" s="8"/>
      <c r="I39" s="25">
        <f>D13</f>
        <v>15.62</v>
      </c>
      <c r="J39" s="8"/>
      <c r="L39" s="8" t="s">
        <v>52</v>
      </c>
      <c r="M39" s="8"/>
      <c r="N39" s="25">
        <f>D39-I39</f>
        <v>8271.8248180468418</v>
      </c>
      <c r="O39" s="8"/>
    </row>
    <row r="40" spans="1:15">
      <c r="A40" s="8"/>
      <c r="B40" s="8"/>
      <c r="C40" s="8"/>
      <c r="D40" s="8"/>
      <c r="E40" s="8"/>
      <c r="G40" s="8"/>
      <c r="H40" s="8"/>
      <c r="I40" s="8"/>
      <c r="J40" s="8"/>
      <c r="L40" s="8" t="s">
        <v>33</v>
      </c>
      <c r="M40" s="8"/>
      <c r="N40" s="25">
        <f>SUM(N38:N39)</f>
        <v>8287.4448180468426</v>
      </c>
      <c r="O40" s="8"/>
    </row>
    <row r="41" spans="1:15">
      <c r="A41" s="8"/>
      <c r="C41" s="8"/>
      <c r="D41" s="10"/>
      <c r="E41" s="8"/>
      <c r="G41" s="8"/>
      <c r="H41" s="8"/>
      <c r="I41" s="9"/>
      <c r="J41" s="8"/>
      <c r="L41" s="8"/>
      <c r="M41" s="8"/>
      <c r="N41" s="8"/>
      <c r="O41" s="8"/>
    </row>
    <row r="42" spans="1:15">
      <c r="A42" s="8"/>
      <c r="C42" s="8"/>
      <c r="D42" s="10"/>
      <c r="E42" s="8"/>
      <c r="F42" s="8"/>
      <c r="G42" s="8"/>
      <c r="H42" s="9"/>
      <c r="I42" s="8"/>
      <c r="K42" s="8"/>
      <c r="L42" s="8"/>
      <c r="M42" s="8"/>
      <c r="N42" s="8"/>
      <c r="O42" s="8"/>
    </row>
    <row r="43" spans="1:15">
      <c r="A43" s="8"/>
      <c r="B43" s="34"/>
      <c r="C43" s="35"/>
      <c r="D43" s="47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8"/>
    </row>
    <row r="44" spans="1:15">
      <c r="A44" s="8"/>
      <c r="B44" s="8"/>
      <c r="C44" s="8"/>
      <c r="D44" s="8"/>
      <c r="E44" s="8"/>
      <c r="F44" s="8"/>
      <c r="G44" s="8"/>
      <c r="H44" s="8"/>
      <c r="N44" s="59" t="s">
        <v>39</v>
      </c>
      <c r="O44" s="8"/>
    </row>
    <row r="45" spans="1:15" ht="15.75">
      <c r="A45" s="8"/>
      <c r="B45" s="8"/>
      <c r="C45" s="8"/>
      <c r="D45" s="10"/>
      <c r="E45" s="8"/>
      <c r="F45" s="8"/>
      <c r="G45" s="8"/>
      <c r="H45" s="8"/>
      <c r="N45" s="26"/>
      <c r="O45" s="8"/>
    </row>
    <row r="46" spans="1:15" ht="15.75">
      <c r="A46" s="8"/>
      <c r="B46" s="48"/>
      <c r="C46" s="8"/>
      <c r="D46" s="10"/>
      <c r="E46" s="8"/>
      <c r="F46" s="8"/>
      <c r="G46" s="8"/>
      <c r="H46" s="8"/>
      <c r="N46" s="26"/>
      <c r="O46" s="8"/>
    </row>
    <row r="47" spans="1:15" ht="15.75">
      <c r="A47" s="8"/>
      <c r="B47" s="48"/>
      <c r="C47" s="8"/>
      <c r="D47" s="10"/>
      <c r="E47" s="8"/>
      <c r="F47" s="8"/>
      <c r="G47" s="8"/>
      <c r="H47" s="8"/>
      <c r="N47" s="26"/>
      <c r="O47" s="8"/>
    </row>
    <row r="48" spans="1:15" ht="15.75">
      <c r="A48" s="8"/>
      <c r="B48" s="48"/>
      <c r="C48" s="8"/>
      <c r="D48" s="10"/>
      <c r="E48" s="8"/>
      <c r="F48" s="8"/>
      <c r="G48" s="8"/>
      <c r="H48" s="8"/>
      <c r="N48" s="26"/>
      <c r="O48" s="8"/>
    </row>
    <row r="49" spans="1:15" ht="15.75">
      <c r="A49" s="8"/>
      <c r="B49" s="8"/>
      <c r="C49" s="8"/>
      <c r="D49" s="10"/>
      <c r="E49" s="8"/>
      <c r="F49" s="8"/>
      <c r="G49" s="8"/>
      <c r="H49" s="8"/>
      <c r="N49" s="26"/>
      <c r="O49" s="8"/>
    </row>
    <row r="50" spans="1:15" ht="15.75">
      <c r="A50" s="8"/>
      <c r="B50" s="62"/>
      <c r="C50" s="8"/>
      <c r="D50" s="10"/>
      <c r="E50" s="8"/>
      <c r="F50" s="8"/>
      <c r="G50" s="8"/>
      <c r="H50" s="8"/>
      <c r="N50" s="60" t="s">
        <v>40</v>
      </c>
      <c r="O50" s="8"/>
    </row>
    <row r="51" spans="1:15" ht="15.75">
      <c r="A51" s="8"/>
      <c r="B51" s="8"/>
      <c r="C51" s="8"/>
      <c r="D51" s="10"/>
      <c r="E51" s="8"/>
      <c r="F51" s="8"/>
      <c r="G51" s="8"/>
      <c r="H51" s="8"/>
      <c r="N51" s="61" t="s">
        <v>41</v>
      </c>
      <c r="O51" s="8"/>
    </row>
    <row r="52" spans="1:15">
      <c r="A52" s="8"/>
      <c r="B52" s="8"/>
      <c r="C52" s="8"/>
      <c r="D52" s="10"/>
      <c r="E52" s="8"/>
      <c r="F52" s="8"/>
      <c r="G52" s="8"/>
      <c r="H52" s="8"/>
      <c r="O52" s="8"/>
    </row>
    <row r="53" spans="1:15">
      <c r="A53" s="8"/>
      <c r="B53" s="8"/>
      <c r="C53" s="8"/>
      <c r="D53" s="10"/>
      <c r="E53" s="8"/>
      <c r="F53" s="8"/>
      <c r="G53" s="8"/>
      <c r="H53" s="8"/>
      <c r="M53" s="8"/>
      <c r="O53" s="8"/>
    </row>
    <row r="54" spans="1:15">
      <c r="A54" s="8"/>
      <c r="B54" s="8"/>
      <c r="C54" s="8"/>
      <c r="D54" s="10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</row>
    <row r="55" spans="1:15">
      <c r="A55" s="8"/>
      <c r="B55" s="8"/>
      <c r="C55" s="8"/>
      <c r="D55" s="10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</row>
    <row r="56" spans="1:15">
      <c r="A56" s="8"/>
      <c r="B56" s="8"/>
      <c r="C56" s="8"/>
      <c r="D56" s="10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</row>
    <row r="57" spans="1:15">
      <c r="A57" s="8"/>
      <c r="B57" s="8"/>
      <c r="C57" s="8"/>
      <c r="D57" s="10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</row>
    <row r="58" spans="1:15">
      <c r="A58" s="8"/>
      <c r="B58" s="8"/>
      <c r="C58" s="8"/>
      <c r="D58" s="10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</row>
    <row r="59" spans="1:15">
      <c r="A59" s="8"/>
      <c r="B59" s="8"/>
      <c r="C59" s="8"/>
      <c r="D59" s="10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</row>
    <row r="60" spans="1:15">
      <c r="A60" s="8"/>
      <c r="B60" s="8"/>
      <c r="C60" s="8"/>
      <c r="D60" s="10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</row>
    <row r="61" spans="1:15">
      <c r="A61" s="8"/>
      <c r="B61" s="8"/>
      <c r="C61" s="8"/>
      <c r="D61" s="10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</row>
    <row r="62" spans="1:15">
      <c r="A62" s="8"/>
      <c r="B62" s="8"/>
      <c r="C62" s="8"/>
      <c r="D62" s="10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</row>
    <row r="63" spans="1:15">
      <c r="B63" s="8"/>
      <c r="C63" s="8"/>
      <c r="D63" s="10"/>
      <c r="E63" s="8"/>
      <c r="F63" s="8"/>
      <c r="G63" s="8"/>
      <c r="H63" s="8"/>
      <c r="I63" s="8"/>
      <c r="J63" s="8"/>
      <c r="K63" s="8"/>
      <c r="L63" s="8"/>
    </row>
  </sheetData>
  <hyperlinks>
    <hyperlink ref="N51" r:id="rId1" xr:uid="{00000000-0004-0000-0100-000000000000}"/>
  </hyperlinks>
  <pageMargins left="0.70866141732283472" right="0.70866141732283472" top="0.74803149606299213" bottom="0.74803149606299213" header="0.31496062992125984" footer="0.31496062992125984"/>
  <pageSetup scale="78" orientation="landscape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Cover Page</vt:lpstr>
      <vt:lpstr>DCF Model</vt:lpstr>
      <vt:lpstr>'Cover Page'!Print_Area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Vipond</dc:creator>
  <cp:lastModifiedBy>Sairam Ravuri</cp:lastModifiedBy>
  <cp:lastPrinted>2014-12-13T23:43:21Z</cp:lastPrinted>
  <dcterms:created xsi:type="dcterms:W3CDTF">2014-11-08T22:00:02Z</dcterms:created>
  <dcterms:modified xsi:type="dcterms:W3CDTF">2019-01-07T13:02:39Z</dcterms:modified>
</cp:coreProperties>
</file>