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hidePivotFieldList="1" defaultThemeVersion="166925"/>
  <xr:revisionPtr revIDLastSave="0" documentId="8_{C3882425-0185-4032-A320-0DF7ADA6E910}" xr6:coauthVersionLast="47" xr6:coauthVersionMax="47" xr10:uidLastSave="{00000000-0000-0000-0000-000000000000}"/>
  <bookViews>
    <workbookView xWindow="-105" yWindow="0" windowWidth="11535" windowHeight="20985" firstSheet="3" activeTab="3" xr2:uid="{00000000-000D-0000-FFFF-FFFF00000000}"/>
  </bookViews>
  <sheets>
    <sheet name="Products" sheetId="1" r:id="rId1"/>
    <sheet name="Transaction" sheetId="2" r:id="rId2"/>
    <sheet name="Inventory" sheetId="3" r:id="rId3"/>
    <sheet name="DASHBOARD" sheetId="4" r:id="rId4"/>
    <sheet name="Report" sheetId="5" r:id="rId5"/>
  </sheets>
  <calcPr calcId="191028"/>
  <pivotCaches>
    <pivotCache cacheId="3" r:id="rId6"/>
    <pivotCache cacheId="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9" i="4" l="1" a="1"/>
  <c r="L59" i="4" s="1"/>
  <c r="A58" i="2" a="1"/>
  <c r="A58" i="2"/>
  <c r="N11" i="4"/>
  <c r="K11" i="4"/>
  <c r="H11" i="4"/>
  <c r="E11" i="4"/>
  <c r="E5" i="4"/>
  <c r="O2" i="4"/>
  <c r="G51" i="3"/>
  <c r="G2" i="3"/>
  <c r="G3" i="3"/>
  <c r="G4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2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H51" i="3"/>
  <c r="I51" i="3"/>
  <c r="J51" i="3" s="1"/>
  <c r="I3" i="3"/>
  <c r="J3" i="3" s="1"/>
  <c r="I4" i="3"/>
  <c r="J4" i="3" s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I2" i="3"/>
  <c r="K5" i="4" l="1"/>
  <c r="H4" i="3"/>
  <c r="H3" i="3"/>
  <c r="H2" i="3"/>
  <c r="J2" i="3"/>
  <c r="I31" i="3"/>
  <c r="J31" i="3" s="1"/>
  <c r="H31" i="3"/>
  <c r="I30" i="3"/>
  <c r="J30" i="3" s="1"/>
  <c r="H30" i="3"/>
  <c r="I29" i="3"/>
  <c r="J29" i="3" s="1"/>
  <c r="H29" i="3"/>
  <c r="I28" i="3"/>
  <c r="J28" i="3" s="1"/>
  <c r="H28" i="3"/>
  <c r="I27" i="3"/>
  <c r="J27" i="3" s="1"/>
  <c r="H27" i="3"/>
  <c r="I26" i="3"/>
  <c r="J26" i="3" s="1"/>
  <c r="H26" i="3"/>
  <c r="I25" i="3"/>
  <c r="J25" i="3" s="1"/>
  <c r="H25" i="3"/>
  <c r="I24" i="3"/>
  <c r="J24" i="3" s="1"/>
  <c r="H24" i="3"/>
  <c r="I23" i="3"/>
  <c r="J23" i="3" s="1"/>
  <c r="H23" i="3"/>
  <c r="I22" i="3"/>
  <c r="J22" i="3" s="1"/>
  <c r="H22" i="3"/>
  <c r="I21" i="3"/>
  <c r="J21" i="3" s="1"/>
  <c r="H21" i="3"/>
  <c r="I20" i="3"/>
  <c r="J20" i="3" s="1"/>
  <c r="H20" i="3"/>
  <c r="I19" i="3"/>
  <c r="J19" i="3" s="1"/>
  <c r="H19" i="3"/>
  <c r="I18" i="3"/>
  <c r="J18" i="3" s="1"/>
  <c r="H18" i="3"/>
  <c r="I17" i="3"/>
  <c r="J17" i="3" s="1"/>
  <c r="H17" i="3"/>
  <c r="I16" i="3"/>
  <c r="J16" i="3" s="1"/>
  <c r="H16" i="3"/>
  <c r="I15" i="3"/>
  <c r="J15" i="3" s="1"/>
  <c r="H15" i="3"/>
  <c r="I14" i="3"/>
  <c r="J14" i="3" s="1"/>
  <c r="H14" i="3"/>
  <c r="I13" i="3"/>
  <c r="J13" i="3" s="1"/>
  <c r="H13" i="3"/>
  <c r="I12" i="3"/>
  <c r="J12" i="3" s="1"/>
  <c r="H12" i="3"/>
  <c r="I11" i="3"/>
  <c r="J11" i="3" s="1"/>
  <c r="H11" i="3"/>
  <c r="I10" i="3"/>
  <c r="J10" i="3" s="1"/>
  <c r="H10" i="3"/>
  <c r="I9" i="3"/>
  <c r="J9" i="3" s="1"/>
  <c r="H9" i="3"/>
  <c r="I8" i="3"/>
  <c r="J8" i="3" s="1"/>
  <c r="H8" i="3"/>
  <c r="I7" i="3"/>
  <c r="J7" i="3" s="1"/>
  <c r="H7" i="3"/>
  <c r="I6" i="3"/>
  <c r="J6" i="3" s="1"/>
  <c r="H6" i="3"/>
  <c r="I5" i="3"/>
  <c r="H5" i="3"/>
  <c r="H50" i="3"/>
  <c r="I50" i="3"/>
  <c r="J50" i="3" s="1"/>
  <c r="H49" i="3"/>
  <c r="I49" i="3"/>
  <c r="J49" i="3" s="1"/>
  <c r="H48" i="3"/>
  <c r="I48" i="3"/>
  <c r="J48" i="3" s="1"/>
  <c r="H47" i="3"/>
  <c r="I47" i="3"/>
  <c r="J47" i="3" s="1"/>
  <c r="H46" i="3"/>
  <c r="I46" i="3"/>
  <c r="J46" i="3" s="1"/>
  <c r="H45" i="3"/>
  <c r="I45" i="3"/>
  <c r="J45" i="3" s="1"/>
  <c r="H44" i="3"/>
  <c r="I44" i="3"/>
  <c r="J44" i="3" s="1"/>
  <c r="H43" i="3"/>
  <c r="I43" i="3"/>
  <c r="J43" i="3" s="1"/>
  <c r="H42" i="3"/>
  <c r="I42" i="3"/>
  <c r="J42" i="3" s="1"/>
  <c r="H41" i="3"/>
  <c r="I41" i="3"/>
  <c r="J41" i="3" s="1"/>
  <c r="H40" i="3"/>
  <c r="I40" i="3"/>
  <c r="J40" i="3" s="1"/>
  <c r="H39" i="3"/>
  <c r="I39" i="3"/>
  <c r="J39" i="3" s="1"/>
  <c r="H38" i="3"/>
  <c r="I38" i="3"/>
  <c r="J38" i="3" s="1"/>
  <c r="H37" i="3"/>
  <c r="I37" i="3"/>
  <c r="J37" i="3" s="1"/>
  <c r="H36" i="3"/>
  <c r="I36" i="3"/>
  <c r="J36" i="3" s="1"/>
  <c r="H35" i="3"/>
  <c r="I35" i="3"/>
  <c r="J35" i="3" s="1"/>
  <c r="H34" i="3"/>
  <c r="I34" i="3"/>
  <c r="J34" i="3" s="1"/>
  <c r="H33" i="3"/>
  <c r="I33" i="3"/>
  <c r="J33" i="3" s="1"/>
  <c r="H32" i="3"/>
  <c r="I32" i="3"/>
  <c r="J32" i="3" s="1"/>
  <c r="N5" i="4" l="1"/>
  <c r="H5" i="4"/>
  <c r="J5" i="3"/>
  <c r="D84" i="3" l="1" a="1"/>
  <c r="D84" i="3" s="1"/>
  <c r="L41" i="4" a="1"/>
  <c r="L4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<sst xmlns="http://schemas.openxmlformats.org/spreadsheetml/2006/main" count="675" uniqueCount="228">
  <si>
    <t>ProductID</t>
  </si>
  <si>
    <t>ProductDescription</t>
  </si>
  <si>
    <t>Category</t>
  </si>
  <si>
    <t>CostPerUnit</t>
  </si>
  <si>
    <t>ReorderLevel</t>
  </si>
  <si>
    <t>Supplier</t>
  </si>
  <si>
    <t>P001</t>
  </si>
  <si>
    <t>Wireless Ergonomic Mouse</t>
  </si>
  <si>
    <t>TechNova Supplies</t>
  </si>
  <si>
    <t>P002</t>
  </si>
  <si>
    <t>Bamboo Notebook</t>
  </si>
  <si>
    <t>Stationery</t>
  </si>
  <si>
    <t>P003</t>
  </si>
  <si>
    <t>Insulated Coffee Tumbler</t>
  </si>
  <si>
    <t>Kitchen</t>
  </si>
  <si>
    <t>P004</t>
  </si>
  <si>
    <t>LED Desk Lamp</t>
  </si>
  <si>
    <t>Electronics</t>
  </si>
  <si>
    <t>P005</t>
  </si>
  <si>
    <t>Yoga Resistance Band</t>
  </si>
  <si>
    <t>Fitness</t>
  </si>
  <si>
    <t>FlexFit Wholesale</t>
  </si>
  <si>
    <t>P006</t>
  </si>
  <si>
    <t>Organic Green Tea Box</t>
  </si>
  <si>
    <t>Food &amp; Beverage</t>
  </si>
  <si>
    <t>P007</t>
  </si>
  <si>
    <t>Ceramic Plant Pot</t>
  </si>
  <si>
    <t>Home Decor</t>
  </si>
  <si>
    <t>P008</t>
  </si>
  <si>
    <t>Bluetooth Speaker Mini</t>
  </si>
  <si>
    <t>P009</t>
  </si>
  <si>
    <t>Travel Backpack</t>
  </si>
  <si>
    <t>Travel</t>
  </si>
  <si>
    <t>HydroMax</t>
  </si>
  <si>
    <t>P010</t>
  </si>
  <si>
    <t>Reusable Shopping Bag</t>
  </si>
  <si>
    <t>Lifestyle</t>
  </si>
  <si>
    <t>P011</t>
  </si>
  <si>
    <t>Mechanical Keyboard</t>
  </si>
  <si>
    <t>P012</t>
  </si>
  <si>
    <t>Stainless Water Bottle</t>
  </si>
  <si>
    <t>Sports</t>
  </si>
  <si>
    <t>P013</t>
  </si>
  <si>
    <t>Acrylic Paint Set</t>
  </si>
  <si>
    <t>Arts &amp; Crafts</t>
  </si>
  <si>
    <t>Creative Corner</t>
  </si>
  <si>
    <t>P014</t>
  </si>
  <si>
    <t>Portable Phone Stand</t>
  </si>
  <si>
    <t>Accessories</t>
  </si>
  <si>
    <t>P015</t>
  </si>
  <si>
    <t>Scented Soy Candle</t>
  </si>
  <si>
    <t>P016</t>
  </si>
  <si>
    <t>Wireless Charger</t>
  </si>
  <si>
    <t>P017</t>
  </si>
  <si>
    <t>Leather Journal</t>
  </si>
  <si>
    <t>P018</t>
  </si>
  <si>
    <t>Kitchen Measuring Cups</t>
  </si>
  <si>
    <t>P019</t>
  </si>
  <si>
    <t>Camping Flashlight</t>
  </si>
  <si>
    <t>Outdoor</t>
  </si>
  <si>
    <t>P020</t>
  </si>
  <si>
    <t>Desk Organizer</t>
  </si>
  <si>
    <t>Office</t>
  </si>
  <si>
    <t>MetroStyle</t>
  </si>
  <si>
    <t>P021</t>
  </si>
  <si>
    <t>Cotton Baseball Cap</t>
  </si>
  <si>
    <t>Apparel</t>
  </si>
  <si>
    <t>P022</t>
  </si>
  <si>
    <t>Wireless Earbuds</t>
  </si>
  <si>
    <t>P023</t>
  </si>
  <si>
    <t>Glass Food Container</t>
  </si>
  <si>
    <t>P024</t>
  </si>
  <si>
    <t>Mini Whiteboard</t>
  </si>
  <si>
    <t>P025</t>
  </si>
  <si>
    <t>Crossbody Sling Bag</t>
  </si>
  <si>
    <t>P026</t>
  </si>
  <si>
    <t>USB-C Charging Cable</t>
  </si>
  <si>
    <t>CoolAir Products</t>
  </si>
  <si>
    <t>P027</t>
  </si>
  <si>
    <t>Desk Calendar</t>
  </si>
  <si>
    <t>P028</t>
  </si>
  <si>
    <t>Portable Fan</t>
  </si>
  <si>
    <t>P029</t>
  </si>
  <si>
    <t>Hand Sanitizer 500ml</t>
  </si>
  <si>
    <t>Health</t>
  </si>
  <si>
    <t>P030</t>
  </si>
  <si>
    <t>Memory Foam Pillow</t>
  </si>
  <si>
    <t>Home</t>
  </si>
  <si>
    <t>P031</t>
  </si>
  <si>
    <t>Cordless Hair Trimmer</t>
  </si>
  <si>
    <t>Personal Care</t>
  </si>
  <si>
    <t>P032</t>
  </si>
  <si>
    <t>Wooden Cutting Board</t>
  </si>
  <si>
    <t>P033</t>
  </si>
  <si>
    <t>Digital Alarm Clock</t>
  </si>
  <si>
    <t>P034</t>
  </si>
  <si>
    <t>Fitness Jump Rope</t>
  </si>
  <si>
    <t>P035</t>
  </si>
  <si>
    <t>Wireless Presentation Clicker</t>
  </si>
  <si>
    <t>P036</t>
  </si>
  <si>
    <t>Microfiber Cleaning Cloth</t>
  </si>
  <si>
    <t>P037</t>
  </si>
  <si>
    <t>Portable SSD 1TB</t>
  </si>
  <si>
    <t>P038</t>
  </si>
  <si>
    <t>Coffee Grinder</t>
  </si>
  <si>
    <t>P039</t>
  </si>
  <si>
    <t>Canvas Tote Bag</t>
  </si>
  <si>
    <t>P040</t>
  </si>
  <si>
    <t>Rechargeable AA Batteries</t>
  </si>
  <si>
    <t>P041</t>
  </si>
  <si>
    <t>Sticky Notes Pack</t>
  </si>
  <si>
    <t>P042</t>
  </si>
  <si>
    <t>Wireless Webcam</t>
  </si>
  <si>
    <t>P043</t>
  </si>
  <si>
    <t>Adjustable Laptop Stand</t>
  </si>
  <si>
    <t>P044</t>
  </si>
  <si>
    <t>Travel Neck Pillow</t>
  </si>
  <si>
    <t>P045</t>
  </si>
  <si>
    <t>Ceramic Dinner Plate</t>
  </si>
  <si>
    <t>P046</t>
  </si>
  <si>
    <t>LED Strip Lights</t>
  </si>
  <si>
    <t>P047</t>
  </si>
  <si>
    <t>Sketchbook A4</t>
  </si>
  <si>
    <t>P048</t>
  </si>
  <si>
    <t>Foldable Laundry Basket</t>
  </si>
  <si>
    <t>P049</t>
  </si>
  <si>
    <t>Smart Plug</t>
  </si>
  <si>
    <t>P050</t>
  </si>
  <si>
    <t>Bluetooth Tracker</t>
  </si>
  <si>
    <t>TransactionID</t>
  </si>
  <si>
    <t>Date</t>
  </si>
  <si>
    <t>Site</t>
  </si>
  <si>
    <t>Type</t>
  </si>
  <si>
    <t>Quantity</t>
  </si>
  <si>
    <t>Remarks</t>
  </si>
  <si>
    <t>T0004</t>
  </si>
  <si>
    <t>Store A</t>
  </si>
  <si>
    <t>OUT</t>
  </si>
  <si>
    <t>Initial Stock</t>
  </si>
  <si>
    <t>T0005</t>
  </si>
  <si>
    <t>Store B</t>
  </si>
  <si>
    <t xml:space="preserve"> P005</t>
  </si>
  <si>
    <t>IN</t>
  </si>
  <si>
    <t>T0006</t>
  </si>
  <si>
    <t>Store C</t>
  </si>
  <si>
    <t>T0007</t>
  </si>
  <si>
    <t>T0008</t>
  </si>
  <si>
    <t>Sale</t>
  </si>
  <si>
    <t>T0009</t>
  </si>
  <si>
    <t>T0010</t>
  </si>
  <si>
    <t>T0011</t>
  </si>
  <si>
    <t>T0012</t>
  </si>
  <si>
    <t>T0013</t>
  </si>
  <si>
    <t>T0014</t>
  </si>
  <si>
    <t>T0015</t>
  </si>
  <si>
    <t>T0049</t>
  </si>
  <si>
    <t>T0032</t>
  </si>
  <si>
    <t>T0033</t>
  </si>
  <si>
    <t>T0034</t>
  </si>
  <si>
    <t>T0048</t>
  </si>
  <si>
    <t>T0047</t>
  </si>
  <si>
    <t>T0046</t>
  </si>
  <si>
    <t>T0045</t>
  </si>
  <si>
    <t>T0044</t>
  </si>
  <si>
    <t>T0043</t>
  </si>
  <si>
    <t>T0042</t>
  </si>
  <si>
    <t>T0029</t>
  </si>
  <si>
    <t>T0041</t>
  </si>
  <si>
    <t>T0028</t>
  </si>
  <si>
    <t>T0027</t>
  </si>
  <si>
    <t>T0026</t>
  </si>
  <si>
    <t>T0001</t>
  </si>
  <si>
    <t>T0002</t>
  </si>
  <si>
    <t>T0003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</si>
  <si>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</si>
  <si>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</si>
  <si>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</si>
  <si>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</si>
  <si>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</si>
  <si>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</si>
  <si>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</si>
  <si>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</si>
  <si>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</si>
  <si>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</si>
  <si>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T0030</t>
  </si>
  <si>
    <t>T0031</t>
  </si>
  <si>
    <t>T0035</t>
  </si>
  <si>
    <t>T0036</t>
  </si>
  <si>
    <t>T0037</t>
  </si>
  <si>
    <t>T0038</t>
  </si>
  <si>
    <t>T0039</t>
  </si>
  <si>
    <t>T0040</t>
  </si>
  <si>
    <t>T0050</t>
  </si>
  <si>
    <t>QuantityOnHand</t>
  </si>
  <si>
    <t>StockValue</t>
  </si>
  <si>
    <t>Reorder</t>
  </si>
  <si>
    <t>Order Date</t>
  </si>
  <si>
    <t xml:space="preserve">           Inventory Management System</t>
  </si>
  <si>
    <t>Last Refresh</t>
  </si>
  <si>
    <t>🏠 Dashboard</t>
  </si>
  <si>
    <t>📦 Products</t>
  </si>
  <si>
    <t>🔄 Transactions</t>
  </si>
  <si>
    <t>📊 Inventory</t>
  </si>
  <si>
    <t>📈 Reports</t>
  </si>
  <si>
    <t>📦</t>
  </si>
  <si>
    <t>💰</t>
  </si>
  <si>
    <t>📊</t>
  </si>
  <si>
    <t>⚠️</t>
  </si>
  <si>
    <t>Products</t>
  </si>
  <si>
    <t>Inventory Value</t>
  </si>
  <si>
    <t>Low Stock</t>
  </si>
  <si>
    <t>🏪</t>
  </si>
  <si>
    <t>🚚</t>
  </si>
  <si>
    <t>⬆️</t>
  </si>
  <si>
    <t>⬇️</t>
  </si>
  <si>
    <t>Stores</t>
  </si>
  <si>
    <t>Suppliers</t>
  </si>
  <si>
    <t>Stock IN</t>
  </si>
  <si>
    <t>Stock OUT</t>
  </si>
  <si>
    <t xml:space="preserve"> </t>
  </si>
  <si>
    <t>LOW STOCK LIST</t>
  </si>
  <si>
    <t>Product Description</t>
  </si>
  <si>
    <t>TOP 10 TRANSACTION</t>
  </si>
  <si>
    <t>Sum of StockValue</t>
  </si>
  <si>
    <t>Sum of Quantity</t>
  </si>
  <si>
    <t>Grand Total</t>
  </si>
  <si>
    <t>YES</t>
  </si>
  <si>
    <t>Sum of QuantityOnHand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</si>
</sst>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36"/>
      <color theme="0"/>
      <name val="Bookman Old Style"/>
    </font>
    <font>
      <b/>
      <sz val="72"/>
      <color theme="0"/>
      <name val="Bookman Old Style"/>
    </font>
    <font>
      <u/>
      <sz val="11"/>
      <color theme="10"/>
      <name val="Calibri"/>
      <family val="2"/>
      <scheme val="minor"/>
    </font>
    <font>
      <sz val="26"/>
      <color theme="0"/>
      <name val="Constantia"/>
    </font>
    <font>
      <b/>
      <sz val="24"/>
      <color theme="0"/>
      <name val="Bookman Old Style"/>
    </font>
    <font>
      <b/>
      <sz val="14"/>
      <color theme="0"/>
      <name val="Bookman Old Style"/>
    </font>
    <font>
      <b/>
      <sz val="26"/>
      <color theme="0"/>
      <name val="Bookman Old Style"/>
    </font>
    <font>
      <sz val="26"/>
      <color rgb="FF000000"/>
      <name val="Calibri"/>
      <scheme val="minor"/>
    </font>
    <font>
      <sz val="20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/>
    <xf numFmtId="0" fontId="2" fillId="0" borderId="0" xfId="0" applyFont="1" applyBorder="1" applyAlignment="1"/>
    <xf numFmtId="0" fontId="3" fillId="0" borderId="0" xfId="0" applyFont="1" applyBorder="1" applyAlignment="1"/>
    <xf numFmtId="14" fontId="3" fillId="0" borderId="0" xfId="0" applyNumberFormat="1" applyFont="1" applyBorder="1" applyAlignment="1"/>
    <xf numFmtId="0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Border="1"/>
    <xf numFmtId="14" fontId="0" fillId="3" borderId="0" xfId="0" applyNumberFormat="1" applyFill="1" applyBorder="1"/>
    <xf numFmtId="0" fontId="0" fillId="3" borderId="0" xfId="0" applyFill="1"/>
    <xf numFmtId="0" fontId="0" fillId="5" borderId="0" xfId="0" applyFill="1" applyBorder="1"/>
    <xf numFmtId="14" fontId="0" fillId="5" borderId="0" xfId="0" applyNumberFormat="1" applyFill="1" applyBorder="1"/>
    <xf numFmtId="0" fontId="0" fillId="5" borderId="0" xfId="0" applyFill="1"/>
    <xf numFmtId="0" fontId="0" fillId="0" borderId="0" xfId="0" pivotButton="1"/>
    <xf numFmtId="0" fontId="4" fillId="4" borderId="0" xfId="0" applyFont="1" applyFill="1" applyAlignment="1">
      <alignment horizontal="left" vertical="center"/>
    </xf>
    <xf numFmtId="0" fontId="9" fillId="4" borderId="0" xfId="0" applyFont="1" applyFill="1" applyAlignment="1">
      <alignment horizontal="center" vertical="center" wrapText="1"/>
    </xf>
    <xf numFmtId="0" fontId="0" fillId="5" borderId="0" xfId="0" applyFill="1" applyBorder="1" applyAlignment="1">
      <alignment vertical="center"/>
    </xf>
    <xf numFmtId="0" fontId="0" fillId="5" borderId="0" xfId="0" applyFill="1" applyAlignment="1">
      <alignment vertical="center"/>
    </xf>
    <xf numFmtId="0" fontId="0" fillId="7" borderId="9" xfId="0" applyFont="1" applyFill="1" applyBorder="1"/>
    <xf numFmtId="14" fontId="0" fillId="7" borderId="9" xfId="0" applyNumberFormat="1" applyFont="1" applyFill="1" applyBorder="1"/>
    <xf numFmtId="0" fontId="0" fillId="7" borderId="7" xfId="0" applyFont="1" applyFill="1" applyBorder="1"/>
    <xf numFmtId="14" fontId="0" fillId="7" borderId="7" xfId="0" applyNumberFormat="1" applyFont="1" applyFill="1" applyBorder="1"/>
    <xf numFmtId="0" fontId="0" fillId="8" borderId="8" xfId="0" applyFill="1" applyBorder="1"/>
    <xf numFmtId="0" fontId="0" fillId="8" borderId="2" xfId="0" applyFill="1" applyBorder="1"/>
    <xf numFmtId="0" fontId="1" fillId="8" borderId="10" xfId="0" applyFont="1" applyFill="1" applyBorder="1"/>
    <xf numFmtId="0" fontId="1" fillId="8" borderId="8" xfId="0" applyFont="1" applyFill="1" applyBorder="1"/>
    <xf numFmtId="0" fontId="0" fillId="2" borderId="7" xfId="0" applyFill="1" applyBorder="1"/>
    <xf numFmtId="14" fontId="0" fillId="2" borderId="7" xfId="0" applyNumberFormat="1" applyFill="1" applyBorder="1"/>
    <xf numFmtId="0" fontId="14" fillId="8" borderId="1" xfId="0" applyFont="1" applyFill="1" applyBorder="1" applyAlignment="1">
      <alignment horizontal="left"/>
    </xf>
    <xf numFmtId="0" fontId="14" fillId="8" borderId="8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164" fontId="13" fillId="6" borderId="2" xfId="0" applyNumberFormat="1" applyFont="1" applyFill="1" applyBorder="1" applyAlignment="1">
      <alignment horizontal="center" vertical="center"/>
    </xf>
    <xf numFmtId="164" fontId="13" fillId="6" borderId="4" xfId="0" applyNumberFormat="1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 wrapText="1"/>
    </xf>
    <xf numFmtId="14" fontId="8" fillId="4" borderId="0" xfId="0" applyNumberFormat="1" applyFont="1" applyFill="1" applyAlignment="1">
      <alignment horizontal="center" vertical="top"/>
    </xf>
    <xf numFmtId="0" fontId="8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/>
    </xf>
    <xf numFmtId="0" fontId="7" fillId="4" borderId="0" xfId="1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9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  <dxf>
      <fill>
        <patternFill patternType="solid">
          <fgColor indexed="64"/>
          <bgColor theme="4" tint="0.59999389629810485"/>
        </patternFill>
      </fill>
      <alignment horizontal="center" vertic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m/d/yyyy"/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B59F5E"/>
      <color rgb="FFE0A904"/>
      <color rgb="FFD1BD82"/>
      <color rgb="FFD1B152"/>
      <color rgb="FFC99F20"/>
      <color rgb="FFAB8000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Management1.xlsx]Report!PT_StoreValue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Store Value</a:t>
            </a:r>
          </a:p>
        </c:rich>
      </c:tx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BF8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rgbClr val="0D0D0D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F8F00"/>
          </a:solidFill>
          <a:ln>
            <a:noFill/>
          </a:ln>
          <a:effectLst/>
        </c:spPr>
      </c:pivotFmt>
      <c:pivotFmt>
        <c:idx val="6"/>
        <c:spPr>
          <a:solidFill>
            <a:srgbClr val="B59F5E"/>
          </a:solidFill>
          <a:ln>
            <a:noFill/>
          </a:ln>
          <a:effectLst/>
        </c:spPr>
      </c:pivotFmt>
      <c:pivotFmt>
        <c:idx val="7"/>
        <c:spPr>
          <a:solidFill>
            <a:srgbClr val="D1BD8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F8F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D1BD8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B24-443D-9D7A-CAC6D5B206F7}"/>
              </c:ext>
            </c:extLst>
          </c:dPt>
          <c:dPt>
            <c:idx val="2"/>
            <c:invertIfNegative val="0"/>
            <c:bubble3D val="0"/>
            <c:spPr>
              <a:solidFill>
                <a:srgbClr val="B59F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B24-443D-9D7A-CAC6D5B206F7}"/>
              </c:ext>
            </c:extLst>
          </c:dPt>
          <c:dLbls>
            <c:spPr>
              <a:noFill/>
              <a:ln>
                <a:solidFill>
                  <a:srgbClr val="0D0D0D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Report!$B$3:$B$6</c:f>
              <c:strCache>
                <c:ptCount val="3"/>
                <c:pt idx="0">
                  <c:v>Store A</c:v>
                </c:pt>
                <c:pt idx="1">
                  <c:v>Store B</c:v>
                </c:pt>
                <c:pt idx="2">
                  <c:v>Store C</c:v>
                </c:pt>
              </c:strCache>
            </c:strRef>
          </c:cat>
          <c:val>
            <c:numRef>
              <c:f>Report!$C$3:$C$6</c:f>
              <c:numCache>
                <c:formatCode>General</c:formatCode>
                <c:ptCount val="3"/>
                <c:pt idx="0">
                  <c:v>16245</c:v>
                </c:pt>
                <c:pt idx="1">
                  <c:v>11775</c:v>
                </c:pt>
                <c:pt idx="2">
                  <c:v>15342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80-4709-9BFA-2431BFB6B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overlap val="-27"/>
        <c:axId val="937025032"/>
        <c:axId val="948143624"/>
      </c:barChart>
      <c:catAx>
        <c:axId val="937025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rgbClr val="3A3838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948143624"/>
        <c:crosses val="autoZero"/>
        <c:auto val="1"/>
        <c:lblAlgn val="ctr"/>
        <c:lblOffset val="100"/>
        <c:noMultiLvlLbl val="0"/>
      </c:catAx>
      <c:valAx>
        <c:axId val="948143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025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Management1.xlsx]Report!PT_MonthlyMovement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Monthly Movement</a:t>
            </a:r>
          </a:p>
        </c:rich>
      </c:tx>
      <c:layout>
        <c:manualLayout>
          <c:xMode val="edge"/>
          <c:yMode val="edge"/>
          <c:x val="0.2222233657537882"/>
          <c:y val="3.225214364423145E-2"/>
        </c:manualLayout>
      </c:layout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Report!$C$8:$C$9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F4B084"/>
            </a:solidFill>
            <a:ln>
              <a:noFill/>
            </a:ln>
            <a:effectLst/>
          </c:spPr>
          <c:invertIfNegative val="0"/>
          <c:cat>
            <c:strRef>
              <c:f>Report!$B$10:$B$14</c:f>
              <c:strCache>
                <c:ptCount val="4"/>
                <c:pt idx="0">
                  <c:v>1/1/2026</c:v>
                </c:pt>
                <c:pt idx="1">
                  <c:v>1/2/2026</c:v>
                </c:pt>
                <c:pt idx="2">
                  <c:v>1/12/2026</c:v>
                </c:pt>
                <c:pt idx="3">
                  <c:v>1/13/2026</c:v>
                </c:pt>
              </c:strCache>
            </c:strRef>
          </c:cat>
          <c:val>
            <c:numRef>
              <c:f>Report!$C$10:$C$14</c:f>
              <c:numCache>
                <c:formatCode>General</c:formatCode>
                <c:ptCount val="4"/>
                <c:pt idx="0">
                  <c:v>349</c:v>
                </c:pt>
                <c:pt idx="1">
                  <c:v>18</c:v>
                </c:pt>
                <c:pt idx="2">
                  <c:v>39</c:v>
                </c:pt>
                <c:pt idx="3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3-4BCE-8483-1A685DCA1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7"/>
        <c:axId val="948163592"/>
        <c:axId val="948166152"/>
      </c:barChart>
      <c:catAx>
        <c:axId val="948163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D0D0D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166152"/>
        <c:crosses val="autoZero"/>
        <c:auto val="1"/>
        <c:lblAlgn val="ctr"/>
        <c:lblOffset val="100"/>
        <c:noMultiLvlLbl val="0"/>
      </c:catAx>
      <c:valAx>
        <c:axId val="948166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163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Management1.xlsx]Report!PT_SupplierDistribution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Supplier Distribution</a:t>
            </a:r>
          </a:p>
        </c:rich>
      </c:tx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rgbClr val="D9E1F2"/>
          </a:solidFill>
          <a:ln w="19050">
            <a:solidFill>
              <a:srgbClr val="F2F2F2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solidFill>
              <a:srgbClr val="000000"/>
            </a:solidFill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rgbClr val="B4C6E7"/>
          </a:solidFill>
          <a:ln w="19050">
            <a:solidFill>
              <a:srgbClr val="F2F2F2"/>
            </a:solidFill>
            <a:prstDash val="solid"/>
          </a:ln>
          <a:effectLst/>
        </c:spPr>
      </c:pivotFmt>
      <c:pivotFmt>
        <c:idx val="160"/>
        <c:spPr>
          <a:solidFill>
            <a:srgbClr val="DBDBDB"/>
          </a:solidFill>
          <a:ln w="19050">
            <a:solidFill>
              <a:srgbClr val="F2F2F2"/>
            </a:solidFill>
            <a:prstDash val="solid"/>
          </a:ln>
          <a:effectLst/>
        </c:spPr>
      </c:pivotFmt>
      <c:pivotFmt>
        <c:idx val="161"/>
        <c:spPr>
          <a:solidFill>
            <a:srgbClr val="C6E0B4"/>
          </a:solidFill>
          <a:ln w="19050">
            <a:solidFill>
              <a:srgbClr val="F2F2F2"/>
            </a:solidFill>
            <a:prstDash val="solid"/>
          </a:ln>
          <a:effectLst/>
        </c:spPr>
      </c:pivotFmt>
      <c:pivotFmt>
        <c:idx val="162"/>
        <c:spPr>
          <a:solidFill>
            <a:srgbClr val="FFE699"/>
          </a:solidFill>
          <a:ln w="19050">
            <a:solidFill>
              <a:srgbClr val="F2F2F2"/>
            </a:solidFill>
            <a:prstDash val="solid"/>
          </a:ln>
          <a:effectLst/>
        </c:spPr>
      </c:pivotFmt>
      <c:pivotFmt>
        <c:idx val="163"/>
        <c:spPr>
          <a:solidFill>
            <a:srgbClr val="F8CBAD"/>
          </a:solidFill>
          <a:ln w="19050">
            <a:solidFill>
              <a:srgbClr val="F2F2F2"/>
            </a:solidFill>
            <a:prstDash val="solid"/>
          </a:ln>
          <a:effectLst/>
        </c:spPr>
      </c:pivotFmt>
      <c:pivotFmt>
        <c:idx val="164"/>
        <c:spPr>
          <a:solidFill>
            <a:srgbClr val="AEAAAA"/>
          </a:solidFill>
          <a:ln w="19050">
            <a:solidFill>
              <a:srgbClr val="F2F2F2"/>
            </a:solidFill>
            <a:prstDash val="solid"/>
          </a:ln>
          <a:effectLst/>
        </c:spPr>
      </c:pivotFmt>
    </c:pivotFmts>
    <c:plotArea>
      <c:layout/>
      <c:doughnutChart>
        <c:varyColors val="0"/>
        <c:ser>
          <c:idx val="0"/>
          <c:order val="0"/>
          <c:tx>
            <c:strRef>
              <c:f>Report!$C$25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9E1F2"/>
            </a:solidFill>
            <a:ln w="19050">
              <a:solidFill>
                <a:srgbClr val="F2F2F2"/>
              </a:solidFill>
              <a:prstDash val="solid"/>
            </a:ln>
            <a:effectLst/>
          </c:spPr>
          <c:dPt>
            <c:idx val="0"/>
            <c:bubble3D val="0"/>
            <c:spPr>
              <a:solidFill>
                <a:srgbClr val="AEAAAA"/>
              </a:solidFill>
              <a:ln w="19050">
                <a:solidFill>
                  <a:srgbClr val="F2F2F2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2EF5-4C08-A5E5-FF869B0A0F33}"/>
              </c:ext>
            </c:extLst>
          </c:dPt>
          <c:dPt>
            <c:idx val="1"/>
            <c:bubble3D val="0"/>
            <c:spPr>
              <a:solidFill>
                <a:srgbClr val="B4C6E7"/>
              </a:solidFill>
              <a:ln w="19050">
                <a:solidFill>
                  <a:srgbClr val="F2F2F2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F5-4C08-A5E5-FF869B0A0F33}"/>
              </c:ext>
            </c:extLst>
          </c:dPt>
          <c:dPt>
            <c:idx val="2"/>
            <c:bubble3D val="0"/>
            <c:spPr>
              <a:solidFill>
                <a:srgbClr val="F8CBAD"/>
              </a:solidFill>
              <a:ln w="19050">
                <a:solidFill>
                  <a:srgbClr val="F2F2F2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2EF5-4C08-A5E5-FF869B0A0F33}"/>
              </c:ext>
            </c:extLst>
          </c:dPt>
          <c:dPt>
            <c:idx val="3"/>
            <c:bubble3D val="0"/>
            <c:spPr>
              <a:solidFill>
                <a:srgbClr val="DBDBDB"/>
              </a:solidFill>
              <a:ln w="19050">
                <a:solidFill>
                  <a:srgbClr val="F2F2F2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2EF5-4C08-A5E5-FF869B0A0F33}"/>
              </c:ext>
            </c:extLst>
          </c:dPt>
          <c:dPt>
            <c:idx val="4"/>
            <c:bubble3D val="0"/>
            <c:spPr>
              <a:solidFill>
                <a:srgbClr val="FFE699"/>
              </a:solidFill>
              <a:ln w="19050">
                <a:solidFill>
                  <a:srgbClr val="F2F2F2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2EF5-4C08-A5E5-FF869B0A0F33}"/>
              </c:ext>
            </c:extLst>
          </c:dPt>
          <c:dPt>
            <c:idx val="5"/>
            <c:bubble3D val="0"/>
            <c:spPr>
              <a:solidFill>
                <a:srgbClr val="C6E0B4"/>
              </a:solidFill>
              <a:ln w="19050">
                <a:solidFill>
                  <a:srgbClr val="F2F2F2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2EF5-4C08-A5E5-FF869B0A0F33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2EF5-4C08-A5E5-FF869B0A0F33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F-2EF5-4C08-A5E5-FF869B0A0F33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11-2EF5-4C08-A5E5-FF869B0A0F33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3-2EF5-4C08-A5E5-FF869B0A0F33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15-2EF5-4C08-A5E5-FF869B0A0F33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7-2EF5-4C08-A5E5-FF869B0A0F33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9-2EF5-4C08-A5E5-FF869B0A0F33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B-2EF5-4C08-A5E5-FF869B0A0F33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D-2EF5-4C08-A5E5-FF869B0A0F33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F-2EF5-4C08-A5E5-FF869B0A0F33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21-2EF5-4C08-A5E5-FF869B0A0F33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23-2EF5-4C08-A5E5-FF869B0A0F33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25-2EF5-4C08-A5E5-FF869B0A0F33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27-2EF5-4C08-A5E5-FF869B0A0F33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29-2EF5-4C08-A5E5-FF869B0A0F33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2B-2EF5-4C08-A5E5-FF869B0A0F33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2D-2EF5-4C08-A5E5-FF869B0A0F33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2F-2EF5-4C08-A5E5-FF869B0A0F33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31-2EF5-4C08-A5E5-FF869B0A0F33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33-2EF5-4C08-A5E5-FF869B0A0F33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35-2EF5-4C08-A5E5-FF869B0A0F33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37-2EF5-4C08-A5E5-FF869B0A0F33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39-2EF5-4C08-A5E5-FF869B0A0F33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3B-2EF5-4C08-A5E5-FF869B0A0F33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3D-2EF5-4C08-A5E5-FF869B0A0F33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3F-2EF5-4C08-A5E5-FF869B0A0F33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41-2EF5-4C08-A5E5-FF869B0A0F33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43-2EF5-4C08-A5E5-FF869B0A0F33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45-2EF5-4C08-A5E5-FF869B0A0F33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47-2EF5-4C08-A5E5-FF869B0A0F33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49-2EF5-4C08-A5E5-FF869B0A0F33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4B-2EF5-4C08-A5E5-FF869B0A0F33}"/>
              </c:ext>
            </c:extLst>
          </c:dPt>
          <c:dLbls>
            <c:spPr>
              <a:solidFill>
                <a:srgbClr val="000000"/>
              </a:solidFill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Report!$B$26:$B$32</c:f>
              <c:strCache>
                <c:ptCount val="6"/>
                <c:pt idx="0">
                  <c:v>TechNova Supplies</c:v>
                </c:pt>
                <c:pt idx="1">
                  <c:v>CoolAir Products</c:v>
                </c:pt>
                <c:pt idx="2">
                  <c:v>MetroStyle</c:v>
                </c:pt>
                <c:pt idx="3">
                  <c:v>Creative Corner</c:v>
                </c:pt>
                <c:pt idx="4">
                  <c:v>HydroMax</c:v>
                </c:pt>
                <c:pt idx="5">
                  <c:v>FlexFit Wholesale</c:v>
                </c:pt>
              </c:strCache>
            </c:strRef>
          </c:cat>
          <c:val>
            <c:numRef>
              <c:f>Report!$C$26:$C$32</c:f>
              <c:numCache>
                <c:formatCode>General</c:formatCode>
                <c:ptCount val="6"/>
                <c:pt idx="0">
                  <c:v>2585</c:v>
                </c:pt>
                <c:pt idx="1">
                  <c:v>4455</c:v>
                </c:pt>
                <c:pt idx="2">
                  <c:v>5295</c:v>
                </c:pt>
                <c:pt idx="3">
                  <c:v>5990</c:v>
                </c:pt>
                <c:pt idx="4">
                  <c:v>11362</c:v>
                </c:pt>
                <c:pt idx="5">
                  <c:v>13675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2EF5-4C08-A5E5-FF869B0A0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2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Management1.xlsx]Report!PT_TopSelling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Top Selling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4823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Report!$K$3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Report!$J$4:$J$18</c:f>
              <c:strCache>
                <c:ptCount val="14"/>
                <c:pt idx="0">
                  <c:v>P034</c:v>
                </c:pt>
                <c:pt idx="1">
                  <c:v>P015</c:v>
                </c:pt>
                <c:pt idx="2">
                  <c:v>P023</c:v>
                </c:pt>
                <c:pt idx="3">
                  <c:v>P026</c:v>
                </c:pt>
                <c:pt idx="4">
                  <c:v>P009</c:v>
                </c:pt>
                <c:pt idx="5">
                  <c:v>P008</c:v>
                </c:pt>
                <c:pt idx="6">
                  <c:v>P016</c:v>
                </c:pt>
                <c:pt idx="7">
                  <c:v>P004</c:v>
                </c:pt>
                <c:pt idx="8">
                  <c:v>P048</c:v>
                </c:pt>
                <c:pt idx="9">
                  <c:v>P003</c:v>
                </c:pt>
                <c:pt idx="10">
                  <c:v>P036</c:v>
                </c:pt>
                <c:pt idx="11">
                  <c:v>P002</c:v>
                </c:pt>
                <c:pt idx="12">
                  <c:v>P017</c:v>
                </c:pt>
                <c:pt idx="13">
                  <c:v>P035</c:v>
                </c:pt>
              </c:strCache>
            </c:strRef>
          </c:cat>
          <c:val>
            <c:numRef>
              <c:f>Report!$K$4:$K$18</c:f>
              <c:numCache>
                <c:formatCode>General</c:formatCode>
                <c:ptCount val="14"/>
                <c:pt idx="0">
                  <c:v>9</c:v>
                </c:pt>
                <c:pt idx="1">
                  <c:v>10</c:v>
                </c:pt>
                <c:pt idx="2">
                  <c:v>12</c:v>
                </c:pt>
                <c:pt idx="3">
                  <c:v>18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F-4374-9C72-D430C6921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axId val="3340296"/>
        <c:axId val="3473416"/>
      </c:barChart>
      <c:catAx>
        <c:axId val="3340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3416"/>
        <c:crosses val="autoZero"/>
        <c:auto val="1"/>
        <c:lblAlgn val="ctr"/>
        <c:lblOffset val="100"/>
        <c:noMultiLvlLbl val="0"/>
      </c:catAx>
      <c:valAx>
        <c:axId val="34734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340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Management1.xlsx]Report!PT_ReorderList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Reorder List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833C0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Report!$K$32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33C0C"/>
            </a:solidFill>
            <a:ln>
              <a:noFill/>
            </a:ln>
            <a:effectLst/>
          </c:spPr>
          <c:invertIfNegative val="0"/>
          <c:cat>
            <c:strRef>
              <c:f>Report!$J$33:$J$48</c:f>
              <c:strCache>
                <c:ptCount val="15"/>
                <c:pt idx="0">
                  <c:v>Wireless Presentation Clicker</c:v>
                </c:pt>
                <c:pt idx="1">
                  <c:v>Leather Journal</c:v>
                </c:pt>
                <c:pt idx="2">
                  <c:v>Bamboo Notebook</c:v>
                </c:pt>
                <c:pt idx="3">
                  <c:v>Microfiber Cleaning Cloth</c:v>
                </c:pt>
                <c:pt idx="4">
                  <c:v>Insulated Coffee Tumbler</c:v>
                </c:pt>
                <c:pt idx="5">
                  <c:v>Foldable Laundry Basket</c:v>
                </c:pt>
                <c:pt idx="6">
                  <c:v>LED Desk Lamp</c:v>
                </c:pt>
                <c:pt idx="7">
                  <c:v>Wireless Charger</c:v>
                </c:pt>
                <c:pt idx="8">
                  <c:v>Bluetooth Speaker Mini</c:v>
                </c:pt>
                <c:pt idx="9">
                  <c:v>Travel Backpack</c:v>
                </c:pt>
                <c:pt idx="10">
                  <c:v>USB-C Charging Cable</c:v>
                </c:pt>
                <c:pt idx="11">
                  <c:v>Glass Food Container</c:v>
                </c:pt>
                <c:pt idx="12">
                  <c:v>Scented Soy Candle</c:v>
                </c:pt>
                <c:pt idx="13">
                  <c:v>Fitness Jump Rope</c:v>
                </c:pt>
                <c:pt idx="14">
                  <c:v>Yoga Resistance Band</c:v>
                </c:pt>
              </c:strCache>
            </c:strRef>
          </c:cat>
          <c:val>
            <c:numRef>
              <c:f>Report!$K$33:$K$48</c:f>
              <c:numCache>
                <c:formatCode>General</c:formatCode>
                <c:ptCount val="15"/>
                <c:pt idx="0">
                  <c:v>-100</c:v>
                </c:pt>
                <c:pt idx="1">
                  <c:v>-65</c:v>
                </c:pt>
                <c:pt idx="2">
                  <c:v>-60</c:v>
                </c:pt>
                <c:pt idx="3">
                  <c:v>-55</c:v>
                </c:pt>
                <c:pt idx="4">
                  <c:v>-35</c:v>
                </c:pt>
                <c:pt idx="5">
                  <c:v>-30</c:v>
                </c:pt>
                <c:pt idx="6">
                  <c:v>-25</c:v>
                </c:pt>
                <c:pt idx="7">
                  <c:v>-22</c:v>
                </c:pt>
                <c:pt idx="8">
                  <c:v>-20</c:v>
                </c:pt>
                <c:pt idx="9">
                  <c:v>-18</c:v>
                </c:pt>
                <c:pt idx="10">
                  <c:v>-18</c:v>
                </c:pt>
                <c:pt idx="11">
                  <c:v>-12</c:v>
                </c:pt>
                <c:pt idx="12">
                  <c:v>-10</c:v>
                </c:pt>
                <c:pt idx="13">
                  <c:v>-9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4-452D-894E-77270FE7D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axId val="44839944"/>
        <c:axId val="44841992"/>
      </c:barChart>
      <c:catAx>
        <c:axId val="4483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41992"/>
        <c:crosses val="autoZero"/>
        <c:auto val="1"/>
        <c:lblAlgn val="ctr"/>
        <c:lblOffset val="100"/>
        <c:noMultiLvlLbl val="0"/>
      </c:catAx>
      <c:valAx>
        <c:axId val="44841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39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47625</xdr:rowOff>
    </xdr:from>
    <xdr:to>
      <xdr:col>2</xdr:col>
      <xdr:colOff>161925</xdr:colOff>
      <xdr:row>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15A4C8-6BF6-481A-3B31-78B434EBF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2143125" cy="2085975"/>
        </a:xfrm>
        <a:prstGeom prst="rect">
          <a:avLst/>
        </a:prstGeom>
      </xdr:spPr>
    </xdr:pic>
    <xdr:clientData/>
  </xdr:twoCellAnchor>
  <xdr:twoCellAnchor>
    <xdr:from>
      <xdr:col>1</xdr:col>
      <xdr:colOff>352425</xdr:colOff>
      <xdr:row>16</xdr:row>
      <xdr:rowOff>85725</xdr:rowOff>
    </xdr:from>
    <xdr:to>
      <xdr:col>6</xdr:col>
      <xdr:colOff>304800</xdr:colOff>
      <xdr:row>37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8B0589-5090-4DA7-A7F3-E720598FBBB8}"/>
            </a:ext>
            <a:ext uri="{147F2762-F138-4A5C-976F-8EAC2B608ADB}">
              <a16:predDERef xmlns:a16="http://schemas.microsoft.com/office/drawing/2014/main" pred="{EB15A4C8-6BF6-481A-3B31-78B434EBF4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657225</xdr:colOff>
      <xdr:row>16</xdr:row>
      <xdr:rowOff>85725</xdr:rowOff>
    </xdr:from>
    <xdr:to>
      <xdr:col>10</xdr:col>
      <xdr:colOff>714375</xdr:colOff>
      <xdr:row>37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CD1DBB-EBB2-4148-B326-9CE4E214E817}"/>
            </a:ext>
            <a:ext uri="{147F2762-F138-4A5C-976F-8EAC2B608ADB}">
              <a16:predDERef xmlns:a16="http://schemas.microsoft.com/office/drawing/2014/main" pred="{4F8B0589-5090-4DA7-A7F3-E720598FB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1076325</xdr:colOff>
      <xdr:row>16</xdr:row>
      <xdr:rowOff>95250</xdr:rowOff>
    </xdr:from>
    <xdr:to>
      <xdr:col>14</xdr:col>
      <xdr:colOff>847725</xdr:colOff>
      <xdr:row>37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A5A91A-B03C-46BD-AB85-9344E6FD1F75}"/>
            </a:ext>
            <a:ext uri="{147F2762-F138-4A5C-976F-8EAC2B608ADB}">
              <a16:predDERef xmlns:a16="http://schemas.microsoft.com/office/drawing/2014/main" pred="{A0CD1DBB-EBB2-4148-B326-9CE4E214E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419100</xdr:colOff>
      <xdr:row>39</xdr:row>
      <xdr:rowOff>133350</xdr:rowOff>
    </xdr:from>
    <xdr:to>
      <xdr:col>6</xdr:col>
      <xdr:colOff>266700</xdr:colOff>
      <xdr:row>61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655F72C-B04F-4BB6-9E41-493141B0452D}"/>
            </a:ext>
            <a:ext uri="{147F2762-F138-4A5C-976F-8EAC2B608ADB}">
              <a16:predDERef xmlns:a16="http://schemas.microsoft.com/office/drawing/2014/main" pred="{82A5A91A-B03C-46BD-AB85-9344E6FD1F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581025</xdr:colOff>
      <xdr:row>39</xdr:row>
      <xdr:rowOff>180975</xdr:rowOff>
    </xdr:from>
    <xdr:to>
      <xdr:col>10</xdr:col>
      <xdr:colOff>638175</xdr:colOff>
      <xdr:row>61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999F50E-929B-48B2-AB3D-85BB15D8673F}"/>
            </a:ext>
            <a:ext uri="{147F2762-F138-4A5C-976F-8EAC2B608ADB}">
              <a16:predDERef xmlns:a16="http://schemas.microsoft.com/office/drawing/2014/main" pred="{0655F72C-B04F-4BB6-9E41-493141B04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6.85654108796" createdVersion="8" refreshedVersion="8" minRefreshableVersion="3" recordCount="50" xr:uid="{3BEBA5F7-1C34-405F-8A26-93E585A9BFB3}">
  <cacheSource type="worksheet">
    <worksheetSource name="Inventory"/>
  </cacheSource>
  <cacheFields count="10">
    <cacheField name="Site" numFmtId="0">
      <sharedItems count="3">
        <s v="Store A"/>
        <s v="Store B"/>
        <s v="Store C"/>
      </sharedItems>
    </cacheField>
    <cacheField name="ProductID" numFmtId="0">
      <sharedItems count="5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</sharedItems>
    </cacheField>
    <cacheField name="ProductDescription" numFmtId="0">
      <sharedItems count="50">
        <s v="Wireless Ergonomic Mouse"/>
        <s v="Bamboo Notebook"/>
        <s v="Insulated Coffee Tumbler"/>
        <s v="LED Desk Lamp"/>
        <s v="Yoga Resistance Band"/>
        <s v="Organic Green Tea Box"/>
        <s v="Ceramic Plant Pot"/>
        <s v="Bluetooth Speaker Mini"/>
        <s v="Travel Backpack"/>
        <s v="Reusable Shopping Bag"/>
        <s v="Mechanical Keyboard"/>
        <s v="Stainless Water Bottle"/>
        <s v="Acrylic Paint Set"/>
        <s v="Portable Phone Stand"/>
        <s v="Scented Soy Candle"/>
        <s v="Wireless Charger"/>
        <s v="Leather Journal"/>
        <s v="Kitchen Measuring Cups"/>
        <s v="Camping Flashlight"/>
        <s v="Desk Organizer"/>
        <s v="Cotton Baseball Cap"/>
        <s v="Wireless Earbuds"/>
        <s v="Glass Food Container"/>
        <s v="Mini Whiteboard"/>
        <s v="Crossbody Sling Bag"/>
        <s v="USB-C Charging Cable"/>
        <s v="Desk Calendar"/>
        <s v="Portable Fan"/>
        <s v="Hand Sanitizer 500ml"/>
        <s v="Memory Foam Pillow"/>
        <s v="Cordless Hair Trimmer"/>
        <s v="Wooden Cutting Board"/>
        <s v="Digital Alarm Clock"/>
        <s v="Fitness Jump Rope"/>
        <s v="Wireless Presentation Clicker"/>
        <s v="Microfiber Cleaning Cloth"/>
        <s v="Portable SSD 1TB"/>
        <s v="Coffee Grinder"/>
        <s v="Canvas Tote Bag"/>
        <s v="Rechargeable AA Batteries"/>
        <s v="Sticky Notes Pack"/>
        <s v="Wireless Webcam"/>
        <s v="Adjustable Laptop Stand"/>
        <s v="Travel Neck Pillow"/>
        <s v="Ceramic Dinner Plate"/>
        <s v="LED Strip Lights"/>
        <s v="Sketchbook A4"/>
        <s v="Foldable Laundry Basket"/>
        <s v="Smart Plug"/>
        <s v="Bluetooth Tracker"/>
      </sharedItems>
    </cacheField>
    <cacheField name="Supplier" numFmtId="0">
      <sharedItems count="38">
        <s v="TechNova Supplies"/>
        <s v="FlexFit Wholesale"/>
        <s v="HydroMax"/>
        <s v="Creative Corner"/>
        <s v="MetroStyle"/>
        <s v="CoolAir Products"/>
        <s v="GreenLeaf Office" u="1"/>
        <s v="NorthPeak Goods" u="1"/>
        <s v="Lumen Home" u="1"/>
        <s v="Nature Harvest" u="1"/>
        <s v="Bloom Living" u="1"/>
        <s v="SoundSphere" u="1"/>
        <s v="Adventure Gear" u="1"/>
        <s v="EcoChoice Supply" u="1"/>
        <s v="KeyWorks Inc." u="1"/>
        <s v="MobileMate" u="1"/>
        <s v="CozyGlow Co." u="1"/>
        <s v="VoltTech" u="1"/>
        <s v="Classic Paper" u="1"/>
        <s v="Home Essentials" u="1"/>
        <s v="TrailBlaze Supply" u="1"/>
        <s v="Office Elite" u="1"/>
        <s v="Urban Threads" u="1"/>
        <s v="AudioNest" u="1"/>
        <s v="FreshKeep" u="1"/>
        <s v="WriteRight" u="1"/>
        <s v="CableCore" u="1"/>
        <s v="CleanLife Supply" u="1"/>
        <s v="DreamNest" u="1"/>
        <s v="GroomTech" u="1"/>
        <s v="KitchenPro" u="1"/>
        <s v="TimeWorks" u="1"/>
        <s v="Presenter Plus" u="1"/>
        <s v="Sparkle Supply" u="1"/>
        <s v="DataVault" u="1"/>
        <s v="Brew Masters" u="1"/>
        <s v="PowerCell" u="1"/>
        <s v="VisionTech" u="1"/>
      </sharedItems>
    </cacheField>
    <cacheField name="CostPerUnit" numFmtId="0">
      <sharedItems containsSemiMixedTypes="0" containsString="0" containsNumber="1" minValue="2.99" maxValue="89.99"/>
    </cacheField>
    <cacheField name="ReorderLevel" numFmtId="0">
      <sharedItems containsSemiMixedTypes="0" containsString="0" containsNumber="1" containsInteger="1" minValue="5" maxValue="50"/>
    </cacheField>
    <cacheField name="QuantityOnHand" numFmtId="0">
      <sharedItems containsSemiMixedTypes="0" containsString="0" containsNumber="1" containsInteger="1" minValue="-100" maxValue="200"/>
    </cacheField>
    <cacheField name="StockValue" numFmtId="0">
      <sharedItems containsSemiMixedTypes="0" containsString="0" containsNumber="1" containsInteger="1" minValue="-2750" maxValue="5000"/>
    </cacheField>
    <cacheField name="Reorder" numFmtId="0">
      <sharedItems count="2">
        <s v="NO"/>
        <s v="YES"/>
      </sharedItems>
    </cacheField>
    <cacheField name="Order Date" numFmtId="14">
      <sharedItems containsDate="1" containsMixedTypes="1" minDate="2026-07-13T00:00:00" maxDate="2026-07-14T00:00:00" count="2">
        <s v=""/>
        <d v="2026-07-13T00:00:00"/>
      </sharedItems>
    </cacheField>
  </cacheFields>
  <extLst>
    <ext xmlns:x14="http://schemas.microsoft.com/office/spreadsheetml/2009/9/main" uri="{725AE2AE-9491-48be-B2B4-4EB974FC3084}">
      <x14:pivotCacheDefinition pivotCacheId="3163957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6.856541203706" createdVersion="8" refreshedVersion="8" minRefreshableVersion="3" recordCount="50" xr:uid="{035978C1-62A0-460F-B251-BBD023D56E37}">
  <cacheSource type="worksheet">
    <worksheetSource name="Transaction"/>
  </cacheSource>
  <cacheFields count="7">
    <cacheField name="TransactionID" numFmtId="0">
      <sharedItems/>
    </cacheField>
    <cacheField name="Date" numFmtId="14">
      <sharedItems containsSemiMixedTypes="0" containsNonDate="0" containsDate="1" containsString="0" minDate="2026-01-01T00:00:00" maxDate="2026-01-14T00:00:00" count="13">
        <d v="2026-01-01T00:00:00"/>
        <d v="2026-01-13T00:00:00"/>
        <d v="2026-01-02T00:00:00"/>
        <d v="2026-01-03T00:00:00"/>
        <d v="2026-01-04T00:00:00"/>
        <d v="2026-01-05T00:00:00"/>
        <d v="2026-01-12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Site" numFmtId="0">
      <sharedItems/>
    </cacheField>
    <cacheField name="ProductID" numFmtId="0">
      <sharedItems count="50">
        <s v="P001"/>
        <s v="P002"/>
        <s v="P003"/>
        <s v="P004"/>
        <s v=" 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</sharedItems>
    </cacheField>
    <cacheField name="Type" numFmtId="0">
      <sharedItems count="2">
        <s v="IN"/>
        <s v="OUT"/>
      </sharedItems>
    </cacheField>
    <cacheField name="Quantity" numFmtId="0">
      <sharedItems containsSemiMixedTypes="0" containsString="0" containsNumber="1" containsInteger="1" minValue="9" maxValue="200"/>
    </cacheField>
    <cacheField name="Remarks" numFmtId="0">
      <sharedItems/>
    </cacheField>
  </cacheFields>
  <extLst>
    <ext xmlns:x14="http://schemas.microsoft.com/office/spreadsheetml/2009/9/main" uri="{725AE2AE-9491-48be-B2B4-4EB974FC3084}">
      <x14:pivotCacheDefinition pivotCacheId="103362151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x v="0"/>
    <n v="24.99"/>
    <n v="15"/>
    <n v="40"/>
    <n v="600"/>
    <x v="0"/>
    <x v="0"/>
  </r>
  <r>
    <x v="1"/>
    <x v="1"/>
    <x v="1"/>
    <x v="0"/>
    <n v="4.25"/>
    <n v="30"/>
    <n v="-60"/>
    <n v="-1800"/>
    <x v="1"/>
    <x v="1"/>
  </r>
  <r>
    <x v="2"/>
    <x v="2"/>
    <x v="2"/>
    <x v="0"/>
    <n v="12.5"/>
    <n v="20"/>
    <n v="-35"/>
    <n v="-700"/>
    <x v="1"/>
    <x v="1"/>
  </r>
  <r>
    <x v="0"/>
    <x v="3"/>
    <x v="3"/>
    <x v="0"/>
    <n v="18.989999999999998"/>
    <n v="12"/>
    <n v="-25"/>
    <n v="-300"/>
    <x v="1"/>
    <x v="1"/>
  </r>
  <r>
    <x v="1"/>
    <x v="4"/>
    <x v="4"/>
    <x v="1"/>
    <n v="9.99"/>
    <n v="25"/>
    <n v="0"/>
    <n v="0"/>
    <x v="1"/>
    <x v="1"/>
  </r>
  <r>
    <x v="2"/>
    <x v="5"/>
    <x v="5"/>
    <x v="1"/>
    <n v="6.75"/>
    <n v="40"/>
    <n v="70"/>
    <n v="2800"/>
    <x v="0"/>
    <x v="0"/>
  </r>
  <r>
    <x v="0"/>
    <x v="6"/>
    <x v="6"/>
    <x v="1"/>
    <n v="8.5"/>
    <n v="18"/>
    <n v="30"/>
    <n v="540"/>
    <x v="0"/>
    <x v="0"/>
  </r>
  <r>
    <x v="1"/>
    <x v="7"/>
    <x v="7"/>
    <x v="1"/>
    <n v="32.99"/>
    <n v="10"/>
    <n v="-20"/>
    <n v="-200"/>
    <x v="1"/>
    <x v="1"/>
  </r>
  <r>
    <x v="2"/>
    <x v="8"/>
    <x v="8"/>
    <x v="2"/>
    <n v="39.950000000000003"/>
    <n v="8"/>
    <n v="-18"/>
    <n v="-144"/>
    <x v="1"/>
    <x v="1"/>
  </r>
  <r>
    <x v="0"/>
    <x v="9"/>
    <x v="9"/>
    <x v="2"/>
    <n v="3.5"/>
    <n v="50"/>
    <n v="100"/>
    <n v="5000"/>
    <x v="0"/>
    <x v="0"/>
  </r>
  <r>
    <x v="1"/>
    <x v="10"/>
    <x v="10"/>
    <x v="2"/>
    <n v="54.99"/>
    <n v="10"/>
    <n v="50"/>
    <n v="500"/>
    <x v="0"/>
    <x v="0"/>
  </r>
  <r>
    <x v="2"/>
    <x v="11"/>
    <x v="11"/>
    <x v="2"/>
    <n v="14.75"/>
    <n v="20"/>
    <n v="80"/>
    <n v="1600"/>
    <x v="0"/>
    <x v="0"/>
  </r>
  <r>
    <x v="0"/>
    <x v="12"/>
    <x v="12"/>
    <x v="3"/>
    <n v="19.25"/>
    <n v="15"/>
    <n v="55"/>
    <n v="825"/>
    <x v="0"/>
    <x v="0"/>
  </r>
  <r>
    <x v="1"/>
    <x v="13"/>
    <x v="13"/>
    <x v="3"/>
    <n v="5.99"/>
    <n v="35"/>
    <n v="120"/>
    <n v="4200"/>
    <x v="0"/>
    <x v="0"/>
  </r>
  <r>
    <x v="2"/>
    <x v="14"/>
    <x v="14"/>
    <x v="3"/>
    <n v="11.5"/>
    <n v="18"/>
    <n v="-10"/>
    <n v="-180"/>
    <x v="1"/>
    <x v="1"/>
  </r>
  <r>
    <x v="0"/>
    <x v="15"/>
    <x v="15"/>
    <x v="3"/>
    <n v="21.99"/>
    <n v="15"/>
    <n v="-22"/>
    <n v="-330"/>
    <x v="1"/>
    <x v="1"/>
  </r>
  <r>
    <x v="1"/>
    <x v="16"/>
    <x v="16"/>
    <x v="3"/>
    <n v="13.99"/>
    <n v="20"/>
    <n v="-65"/>
    <n v="-1300"/>
    <x v="1"/>
    <x v="1"/>
  </r>
  <r>
    <x v="2"/>
    <x v="17"/>
    <x v="17"/>
    <x v="3"/>
    <n v="7.25"/>
    <n v="25"/>
    <n v="90"/>
    <n v="2250"/>
    <x v="0"/>
    <x v="0"/>
  </r>
  <r>
    <x v="0"/>
    <x v="18"/>
    <x v="18"/>
    <x v="3"/>
    <n v="16.489999999999998"/>
    <n v="15"/>
    <n v="35"/>
    <n v="525"/>
    <x v="0"/>
    <x v="0"/>
  </r>
  <r>
    <x v="1"/>
    <x v="19"/>
    <x v="19"/>
    <x v="4"/>
    <n v="9.5"/>
    <n v="18"/>
    <n v="110"/>
    <n v="1980"/>
    <x v="0"/>
    <x v="0"/>
  </r>
  <r>
    <x v="2"/>
    <x v="20"/>
    <x v="20"/>
    <x v="4"/>
    <n v="10.99"/>
    <n v="25"/>
    <n v="60"/>
    <n v="1500"/>
    <x v="0"/>
    <x v="0"/>
  </r>
  <r>
    <x v="0"/>
    <x v="21"/>
    <x v="21"/>
    <x v="4"/>
    <n v="49.99"/>
    <n v="10"/>
    <n v="75"/>
    <n v="750"/>
    <x v="0"/>
    <x v="0"/>
  </r>
  <r>
    <x v="1"/>
    <x v="22"/>
    <x v="22"/>
    <x v="4"/>
    <n v="8.99"/>
    <n v="20"/>
    <n v="-12"/>
    <n v="-240"/>
    <x v="1"/>
    <x v="1"/>
  </r>
  <r>
    <x v="2"/>
    <x v="23"/>
    <x v="23"/>
    <x v="4"/>
    <n v="14.5"/>
    <n v="12"/>
    <n v="40"/>
    <n v="480"/>
    <x v="0"/>
    <x v="0"/>
  </r>
  <r>
    <x v="0"/>
    <x v="24"/>
    <x v="24"/>
    <x v="4"/>
    <n v="22.99"/>
    <n v="15"/>
    <n v="55"/>
    <n v="825"/>
    <x v="0"/>
    <x v="0"/>
  </r>
  <r>
    <x v="1"/>
    <x v="25"/>
    <x v="25"/>
    <x v="5"/>
    <n v="7.99"/>
    <n v="40"/>
    <n v="-18"/>
    <n v="-720"/>
    <x v="1"/>
    <x v="1"/>
  </r>
  <r>
    <x v="2"/>
    <x v="26"/>
    <x v="26"/>
    <x v="5"/>
    <n v="5.25"/>
    <n v="30"/>
    <n v="140"/>
    <n v="4200"/>
    <x v="0"/>
    <x v="0"/>
  </r>
  <r>
    <x v="0"/>
    <x v="27"/>
    <x v="27"/>
    <x v="5"/>
    <n v="18.25"/>
    <n v="15"/>
    <n v="65"/>
    <n v="975"/>
    <x v="0"/>
    <x v="0"/>
  </r>
  <r>
    <x v="1"/>
    <x v="28"/>
    <x v="28"/>
    <x v="2"/>
    <n v="4.99"/>
    <n v="35"/>
    <n v="90"/>
    <n v="3150"/>
    <x v="0"/>
    <x v="0"/>
  </r>
  <r>
    <x v="2"/>
    <x v="29"/>
    <x v="29"/>
    <x v="2"/>
    <n v="27.99"/>
    <n v="12"/>
    <n v="33"/>
    <n v="396"/>
    <x v="0"/>
    <x v="0"/>
  </r>
  <r>
    <x v="0"/>
    <x v="30"/>
    <x v="30"/>
    <x v="2"/>
    <n v="34.99"/>
    <n v="10"/>
    <n v="44"/>
    <n v="440"/>
    <x v="0"/>
    <x v="0"/>
  </r>
  <r>
    <x v="1"/>
    <x v="31"/>
    <x v="31"/>
    <x v="2"/>
    <n v="16.5"/>
    <n v="15"/>
    <n v="28"/>
    <n v="420"/>
    <x v="0"/>
    <x v="0"/>
  </r>
  <r>
    <x v="2"/>
    <x v="32"/>
    <x v="32"/>
    <x v="0"/>
    <n v="22.75"/>
    <n v="10"/>
    <n v="16"/>
    <n v="160"/>
    <x v="0"/>
    <x v="0"/>
  </r>
  <r>
    <x v="0"/>
    <x v="33"/>
    <x v="33"/>
    <x v="0"/>
    <n v="8.99"/>
    <n v="25"/>
    <n v="-9"/>
    <n v="-225"/>
    <x v="1"/>
    <x v="1"/>
  </r>
  <r>
    <x v="1"/>
    <x v="34"/>
    <x v="34"/>
    <x v="0"/>
    <n v="17.989999999999998"/>
    <n v="12"/>
    <n v="-100"/>
    <n v="-1200"/>
    <x v="1"/>
    <x v="1"/>
  </r>
  <r>
    <x v="2"/>
    <x v="35"/>
    <x v="35"/>
    <x v="0"/>
    <n v="2.99"/>
    <n v="50"/>
    <n v="-55"/>
    <n v="-2750"/>
    <x v="1"/>
    <x v="1"/>
  </r>
  <r>
    <x v="0"/>
    <x v="36"/>
    <x v="36"/>
    <x v="1"/>
    <n v="89.99"/>
    <n v="5"/>
    <n v="66"/>
    <n v="330"/>
    <x v="0"/>
    <x v="0"/>
  </r>
  <r>
    <x v="1"/>
    <x v="37"/>
    <x v="37"/>
    <x v="1"/>
    <n v="44.5"/>
    <n v="8"/>
    <n v="70"/>
    <n v="560"/>
    <x v="0"/>
    <x v="0"/>
  </r>
  <r>
    <x v="2"/>
    <x v="38"/>
    <x v="38"/>
    <x v="1"/>
    <n v="9.99"/>
    <n v="25"/>
    <n v="48"/>
    <n v="1200"/>
    <x v="0"/>
    <x v="0"/>
  </r>
  <r>
    <x v="0"/>
    <x v="39"/>
    <x v="39"/>
    <x v="1"/>
    <n v="13.49"/>
    <n v="20"/>
    <n v="80"/>
    <n v="1600"/>
    <x v="0"/>
    <x v="0"/>
  </r>
  <r>
    <x v="1"/>
    <x v="40"/>
    <x v="40"/>
    <x v="1"/>
    <n v="3.99"/>
    <n v="40"/>
    <n v="95"/>
    <n v="3800"/>
    <x v="0"/>
    <x v="0"/>
  </r>
  <r>
    <x v="2"/>
    <x v="41"/>
    <x v="41"/>
    <x v="1"/>
    <n v="58.99"/>
    <n v="8"/>
    <n v="60"/>
    <n v="480"/>
    <x v="0"/>
    <x v="0"/>
  </r>
  <r>
    <x v="0"/>
    <x v="42"/>
    <x v="42"/>
    <x v="1"/>
    <n v="29.99"/>
    <n v="12"/>
    <n v="120"/>
    <n v="1440"/>
    <x v="0"/>
    <x v="0"/>
  </r>
  <r>
    <x v="1"/>
    <x v="43"/>
    <x v="43"/>
    <x v="1"/>
    <n v="18.5"/>
    <n v="15"/>
    <n v="75"/>
    <n v="1125"/>
    <x v="0"/>
    <x v="0"/>
  </r>
  <r>
    <x v="2"/>
    <x v="44"/>
    <x v="44"/>
    <x v="0"/>
    <n v="6.99"/>
    <n v="30"/>
    <n v="150"/>
    <n v="4500"/>
    <x v="0"/>
    <x v="0"/>
  </r>
  <r>
    <x v="0"/>
    <x v="45"/>
    <x v="45"/>
    <x v="0"/>
    <n v="24.5"/>
    <n v="12"/>
    <n v="200"/>
    <n v="2400"/>
    <x v="0"/>
    <x v="0"/>
  </r>
  <r>
    <x v="1"/>
    <x v="46"/>
    <x v="46"/>
    <x v="0"/>
    <n v="7.99"/>
    <n v="20"/>
    <n v="45"/>
    <n v="900"/>
    <x v="0"/>
    <x v="0"/>
  </r>
  <r>
    <x v="2"/>
    <x v="47"/>
    <x v="47"/>
    <x v="0"/>
    <n v="15.75"/>
    <n v="15"/>
    <n v="-30"/>
    <n v="-450"/>
    <x v="1"/>
    <x v="1"/>
  </r>
  <r>
    <x v="0"/>
    <x v="48"/>
    <x v="48"/>
    <x v="0"/>
    <n v="19.989999999999998"/>
    <n v="10"/>
    <n v="85"/>
    <n v="850"/>
    <x v="0"/>
    <x v="0"/>
  </r>
  <r>
    <x v="1"/>
    <x v="49"/>
    <x v="49"/>
    <x v="0"/>
    <n v="27.99"/>
    <n v="10"/>
    <n v="60"/>
    <n v="60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T0001"/>
    <x v="0"/>
    <s v="Store A"/>
    <x v="0"/>
    <x v="0"/>
    <n v="40"/>
    <s v="Initial Stock"/>
  </r>
  <r>
    <s v="T0002"/>
    <x v="0"/>
    <s v="Store B"/>
    <x v="1"/>
    <x v="1"/>
    <n v="60"/>
    <s v="Initial Stock"/>
  </r>
  <r>
    <s v="T0003"/>
    <x v="0"/>
    <s v="Store C"/>
    <x v="2"/>
    <x v="1"/>
    <n v="35"/>
    <s v="Initial Stock"/>
  </r>
  <r>
    <s v="T0004"/>
    <x v="1"/>
    <s v="Store A"/>
    <x v="3"/>
    <x v="1"/>
    <n v="25"/>
    <s v="Initial Stock"/>
  </r>
  <r>
    <s v="T0005"/>
    <x v="1"/>
    <s v="Store B"/>
    <x v="4"/>
    <x v="0"/>
    <n v="45"/>
    <s v="Initial Stock"/>
  </r>
  <r>
    <s v="T0006"/>
    <x v="1"/>
    <s v="Store C"/>
    <x v="5"/>
    <x v="0"/>
    <n v="70"/>
    <s v="Initial Stock"/>
  </r>
  <r>
    <s v="T0007"/>
    <x v="1"/>
    <s v="Store A"/>
    <x v="6"/>
    <x v="0"/>
    <n v="30"/>
    <s v="Initial Stock"/>
  </r>
  <r>
    <s v="T0008"/>
    <x v="1"/>
    <s v="Store B"/>
    <x v="7"/>
    <x v="1"/>
    <n v="20"/>
    <s v="Sale"/>
  </r>
  <r>
    <s v="T0009"/>
    <x v="1"/>
    <s v="Store C"/>
    <x v="8"/>
    <x v="1"/>
    <n v="18"/>
    <s v="Sale"/>
  </r>
  <r>
    <s v="T0010"/>
    <x v="1"/>
    <s v="Store A"/>
    <x v="9"/>
    <x v="0"/>
    <n v="100"/>
    <s v="Initial Stock"/>
  </r>
  <r>
    <s v="T0011"/>
    <x v="1"/>
    <s v="Store B"/>
    <x v="10"/>
    <x v="0"/>
    <n v="50"/>
    <s v="Initial Stock"/>
  </r>
  <r>
    <s v="T0012"/>
    <x v="1"/>
    <s v="Store C"/>
    <x v="11"/>
    <x v="0"/>
    <n v="80"/>
    <s v="Initial Stock"/>
  </r>
  <r>
    <s v="T0013"/>
    <x v="1"/>
    <s v="Store A"/>
    <x v="12"/>
    <x v="0"/>
    <n v="55"/>
    <s v="Initial Stock"/>
  </r>
  <r>
    <s v="T0014"/>
    <x v="1"/>
    <s v="Store B"/>
    <x v="13"/>
    <x v="0"/>
    <n v="120"/>
    <s v="Initial Stock"/>
  </r>
  <r>
    <s v="T0015"/>
    <x v="1"/>
    <s v="Store C"/>
    <x v="14"/>
    <x v="1"/>
    <n v="10"/>
    <s v="Sale"/>
  </r>
  <r>
    <s v="T0016"/>
    <x v="0"/>
    <s v="Store A"/>
    <x v="15"/>
    <x v="1"/>
    <n v="22"/>
    <s v="Initial Stock"/>
  </r>
  <r>
    <s v="T0017"/>
    <x v="0"/>
    <s v="Store B"/>
    <x v="16"/>
    <x v="1"/>
    <n v="65"/>
    <s v="Initial Stock"/>
  </r>
  <r>
    <s v="T0018"/>
    <x v="0"/>
    <s v="Store C"/>
    <x v="17"/>
    <x v="0"/>
    <n v="90"/>
    <s v="Initial Stock"/>
  </r>
  <r>
    <s v="T0019"/>
    <x v="0"/>
    <s v="Store A"/>
    <x v="18"/>
    <x v="0"/>
    <n v="35"/>
    <s v="Initial Stock"/>
  </r>
  <r>
    <s v="T0020"/>
    <x v="0"/>
    <s v="Store B"/>
    <x v="19"/>
    <x v="0"/>
    <n v="110"/>
    <s v="Initial Stock"/>
  </r>
  <r>
    <s v="T0021"/>
    <x v="0"/>
    <s v="Store C"/>
    <x v="20"/>
    <x v="0"/>
    <n v="60"/>
    <s v="Initial Stock"/>
  </r>
  <r>
    <s v="T0022"/>
    <x v="0"/>
    <s v="Store A"/>
    <x v="21"/>
    <x v="0"/>
    <n v="75"/>
    <s v="Initial Stock"/>
  </r>
  <r>
    <s v="T0023"/>
    <x v="0"/>
    <s v="Store B"/>
    <x v="22"/>
    <x v="1"/>
    <n v="12"/>
    <s v="Sale"/>
  </r>
  <r>
    <s v="T0024"/>
    <x v="0"/>
    <s v="Store C"/>
    <x v="23"/>
    <x v="0"/>
    <n v="40"/>
    <s v="Initial Stock"/>
  </r>
  <r>
    <s v="T0025"/>
    <x v="0"/>
    <s v="Store A"/>
    <x v="24"/>
    <x v="0"/>
    <n v="55"/>
    <s v="Initial Stock"/>
  </r>
  <r>
    <s v="T0026"/>
    <x v="2"/>
    <s v="Store B"/>
    <x v="25"/>
    <x v="1"/>
    <n v="18"/>
    <s v="Sale"/>
  </r>
  <r>
    <s v="T0027"/>
    <x v="3"/>
    <s v="Store C"/>
    <x v="26"/>
    <x v="0"/>
    <n v="140"/>
    <s v="Initial Stock"/>
  </r>
  <r>
    <s v="T0028"/>
    <x v="4"/>
    <s v="Store A"/>
    <x v="27"/>
    <x v="0"/>
    <n v="65"/>
    <s v="Initial Stock"/>
  </r>
  <r>
    <s v="T0029"/>
    <x v="5"/>
    <s v="Store B"/>
    <x v="28"/>
    <x v="0"/>
    <n v="90"/>
    <s v="Initial Stock"/>
  </r>
  <r>
    <s v="T0030"/>
    <x v="0"/>
    <s v="Store C"/>
    <x v="29"/>
    <x v="0"/>
    <n v="33"/>
    <s v="Initial Stock"/>
  </r>
  <r>
    <s v="T0031"/>
    <x v="0"/>
    <s v="Store A"/>
    <x v="30"/>
    <x v="0"/>
    <n v="44"/>
    <s v="Initial Stock"/>
  </r>
  <r>
    <s v="T0032"/>
    <x v="6"/>
    <s v="Store B"/>
    <x v="31"/>
    <x v="0"/>
    <n v="28"/>
    <s v="Initial Stock"/>
  </r>
  <r>
    <s v="T0033"/>
    <x v="6"/>
    <s v="Store C"/>
    <x v="32"/>
    <x v="0"/>
    <n v="16"/>
    <s v="Initial Stock"/>
  </r>
  <r>
    <s v="T0034"/>
    <x v="6"/>
    <s v="Store A"/>
    <x v="33"/>
    <x v="1"/>
    <n v="9"/>
    <s v="Sale"/>
  </r>
  <r>
    <s v="T0035"/>
    <x v="0"/>
    <s v="Store B"/>
    <x v="34"/>
    <x v="1"/>
    <n v="100"/>
    <s v="Initial Stock"/>
  </r>
  <r>
    <s v="T0036"/>
    <x v="0"/>
    <s v="Store C"/>
    <x v="35"/>
    <x v="1"/>
    <n v="55"/>
    <s v="Initial Stock"/>
  </r>
  <r>
    <s v="T0037"/>
    <x v="0"/>
    <s v="Store A"/>
    <x v="36"/>
    <x v="0"/>
    <n v="66"/>
    <s v="Initial Stock"/>
  </r>
  <r>
    <s v="T0038"/>
    <x v="0"/>
    <s v="Store B"/>
    <x v="37"/>
    <x v="0"/>
    <n v="70"/>
    <s v="Initial Stock"/>
  </r>
  <r>
    <s v="T0039"/>
    <x v="0"/>
    <s v="Store C"/>
    <x v="38"/>
    <x v="0"/>
    <n v="48"/>
    <s v="Initial Stock"/>
  </r>
  <r>
    <s v="T0040"/>
    <x v="0"/>
    <s v="Store A"/>
    <x v="39"/>
    <x v="0"/>
    <n v="80"/>
    <s v="Initial Stock"/>
  </r>
  <r>
    <s v="T0041"/>
    <x v="5"/>
    <s v="Store B"/>
    <x v="40"/>
    <x v="0"/>
    <n v="95"/>
    <s v="Initial Stock"/>
  </r>
  <r>
    <s v="T0042"/>
    <x v="7"/>
    <s v="Store C"/>
    <x v="41"/>
    <x v="0"/>
    <n v="60"/>
    <s v="Initial Stock"/>
  </r>
  <r>
    <s v="T0043"/>
    <x v="8"/>
    <s v="Store A"/>
    <x v="42"/>
    <x v="0"/>
    <n v="120"/>
    <s v="Initial Stock"/>
  </r>
  <r>
    <s v="T0044"/>
    <x v="9"/>
    <s v="Store B"/>
    <x v="43"/>
    <x v="0"/>
    <n v="75"/>
    <s v="Initial Stock"/>
  </r>
  <r>
    <s v="T0045"/>
    <x v="10"/>
    <s v="Store C"/>
    <x v="44"/>
    <x v="0"/>
    <n v="150"/>
    <s v="Initial Stock"/>
  </r>
  <r>
    <s v="T0046"/>
    <x v="11"/>
    <s v="Store A"/>
    <x v="45"/>
    <x v="0"/>
    <n v="200"/>
    <s v="Initial Stock"/>
  </r>
  <r>
    <s v="T0047"/>
    <x v="12"/>
    <s v="Store B"/>
    <x v="46"/>
    <x v="0"/>
    <n v="45"/>
    <s v="Initial Stock"/>
  </r>
  <r>
    <s v="T0048"/>
    <x v="6"/>
    <s v="Store C"/>
    <x v="47"/>
    <x v="1"/>
    <n v="30"/>
    <s v="Sale"/>
  </r>
  <r>
    <s v="T0049"/>
    <x v="1"/>
    <s v="Store A"/>
    <x v="48"/>
    <x v="0"/>
    <n v="85"/>
    <s v="Initial Stock"/>
  </r>
  <r>
    <s v="T0050"/>
    <x v="0"/>
    <s v="Store B"/>
    <x v="49"/>
    <x v="0"/>
    <n v="60"/>
    <s v="Initial Stoc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E00EE8-065F-4872-B1EE-68639C49565C}" name="PT_StoreValue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2:C6" firstHeaderRow="1" firstDataRow="1" firstDataCol="1"/>
  <pivotFields count="10">
    <pivotField axis="axisRow" compact="0" outline="0" showAll="0">
      <items count="4">
        <item x="0"/>
        <item x="1"/>
        <item x="2"/>
        <item t="default"/>
      </items>
    </pivotField>
    <pivotField compact="0" outline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outline="0" showAll="0"/>
    <pivotField compact="0" outline="0" showAll="0">
      <items count="39">
        <item m="1" x="12"/>
        <item m="1" x="23"/>
        <item m="1" x="10"/>
        <item m="1" x="35"/>
        <item m="1" x="26"/>
        <item m="1" x="18"/>
        <item m="1" x="27"/>
        <item x="5"/>
        <item m="1" x="16"/>
        <item x="3"/>
        <item m="1" x="34"/>
        <item m="1" x="28"/>
        <item m="1" x="13"/>
        <item x="1"/>
        <item m="1" x="24"/>
        <item m="1" x="6"/>
        <item m="1" x="29"/>
        <item m="1" x="19"/>
        <item x="2"/>
        <item m="1" x="14"/>
        <item m="1" x="30"/>
        <item m="1" x="8"/>
        <item x="4"/>
        <item m="1" x="15"/>
        <item m="1" x="9"/>
        <item m="1" x="7"/>
        <item m="1" x="21"/>
        <item m="1" x="36"/>
        <item m="1" x="32"/>
        <item m="1" x="11"/>
        <item m="1" x="33"/>
        <item x="0"/>
        <item m="1" x="31"/>
        <item m="1" x="20"/>
        <item m="1" x="22"/>
        <item m="1" x="37"/>
        <item m="1" x="17"/>
        <item m="1" x="25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3">
        <item x="0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tockValue" fld="7" baseField="0" baseItem="0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B5C8F-1D68-40F8-B94B-740C83ACCE45}" name="PT_TopSelling" cacheId="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5">
  <location ref="J3:K18" firstHeaderRow="1" firstDataRow="1" firstDataCol="1" rowPageCount="1" colPageCount="1"/>
  <pivotFields count="7">
    <pivotField compact="0" outline="0" showAll="0"/>
    <pivotField compact="0" numFmtId="14" outline="0" showAll="0"/>
    <pivotField compact="0" outline="0" showAll="0"/>
    <pivotField axis="axisRow" compact="0" outline="0" showAll="0" sortType="ascending">
      <items count="51"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3"/>
        <item x="2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>
      <items count="3">
        <item h="1" x="0"/>
        <item x="1"/>
        <item t="default"/>
      </items>
    </pivotField>
    <pivotField dataField="1" compact="0" outline="0" showAll="0"/>
    <pivotField compact="0" outline="0" showAll="0"/>
  </pivotFields>
  <rowFields count="1">
    <field x="3"/>
  </rowFields>
  <rowItems count="15">
    <i>
      <x v="16"/>
    </i>
    <i>
      <x v="35"/>
    </i>
    <i>
      <x v="27"/>
    </i>
    <i>
      <x v="24"/>
    </i>
    <i>
      <x v="41"/>
    </i>
    <i>
      <x v="42"/>
    </i>
    <i>
      <x v="34"/>
    </i>
    <i>
      <x v="45"/>
    </i>
    <i>
      <x v="2"/>
    </i>
    <i>
      <x v="46"/>
    </i>
    <i>
      <x v="14"/>
    </i>
    <i>
      <x v="47"/>
    </i>
    <i>
      <x v="33"/>
    </i>
    <i>
      <x v="15"/>
    </i>
    <i t="grand">
      <x/>
    </i>
  </rowItems>
  <colItems count="1">
    <i/>
  </colItems>
  <pageFields count="1">
    <pageField fld="4" item="1" hier="-1"/>
  </pageFields>
  <dataFields count="1">
    <dataField name="Sum of Quantity" fld="5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937A3-6A5C-453A-81E1-2D8730515796}" name="PT_SupplierDistribution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25:C32" firstHeaderRow="1" firstDataRow="1" firstDataCol="1"/>
  <pivotFields count="10">
    <pivotField compact="0" outline="0" showAll="0">
      <items count="4">
        <item x="0"/>
        <item h="1" x="1"/>
        <item h="1" x="2"/>
        <item t="default"/>
      </items>
    </pivotField>
    <pivotField compact="0" outline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outline="0" showAll="0"/>
    <pivotField axis="axisRow" compact="0" outline="0" showAll="0" sortType="ascending">
      <items count="39">
        <item m="1" x="12"/>
        <item m="1" x="23"/>
        <item m="1" x="10"/>
        <item m="1" x="35"/>
        <item m="1" x="26"/>
        <item m="1" x="18"/>
        <item m="1" x="27"/>
        <item x="5"/>
        <item m="1" x="16"/>
        <item x="3"/>
        <item m="1" x="34"/>
        <item m="1" x="28"/>
        <item m="1" x="13"/>
        <item x="1"/>
        <item m="1" x="24"/>
        <item m="1" x="6"/>
        <item m="1" x="29"/>
        <item m="1" x="19"/>
        <item x="2"/>
        <item m="1" x="14"/>
        <item m="1" x="30"/>
        <item m="1" x="8"/>
        <item x="4"/>
        <item m="1" x="15"/>
        <item m="1" x="9"/>
        <item m="1" x="7"/>
        <item m="1" x="21"/>
        <item m="1" x="36"/>
        <item m="1" x="32"/>
        <item m="1" x="11"/>
        <item m="1" x="33"/>
        <item x="0"/>
        <item m="1" x="31"/>
        <item m="1" x="20"/>
        <item m="1" x="22"/>
        <item m="1" x="37"/>
        <item m="1" x="17"/>
        <item m="1"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3">
        <item x="0"/>
        <item x="1"/>
        <item t="default"/>
      </items>
    </pivotField>
  </pivotFields>
  <rowFields count="1">
    <field x="3"/>
  </rowFields>
  <rowItems count="7">
    <i>
      <x v="31"/>
    </i>
    <i>
      <x v="7"/>
    </i>
    <i>
      <x v="22"/>
    </i>
    <i>
      <x v="9"/>
    </i>
    <i>
      <x v="18"/>
    </i>
    <i>
      <x v="13"/>
    </i>
    <i t="grand">
      <x/>
    </i>
  </rowItems>
  <colItems count="1">
    <i/>
  </colItems>
  <dataFields count="1">
    <dataField name="Sum of StockValue" fld="7" baseField="0" baseItem="0"/>
  </dataFields>
  <chartFormats count="7">
    <chartFormat chart="4" format="1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59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4" format="16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4" format="16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4" format="162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4" format="163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4" format="164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03CB5C-5E86-4E59-AF74-C73D6E5C5521}" name="PT_ReorderList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J32:K48" firstHeaderRow="1" firstDataRow="1" firstDataCol="1" rowPageCount="1" colPageCount="1"/>
  <pivotFields count="10">
    <pivotField compact="0" outline="0" showAll="0">
      <items count="4">
        <item x="0"/>
        <item h="1" x="1"/>
        <item h="1" x="2"/>
        <item t="default"/>
      </items>
    </pivotField>
    <pivotField compact="0" outline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compact="0" outline="0" showAll="0" sortType="ascending">
      <items count="51">
        <item x="12"/>
        <item x="42"/>
        <item x="1"/>
        <item x="7"/>
        <item x="49"/>
        <item x="18"/>
        <item x="38"/>
        <item x="44"/>
        <item x="6"/>
        <item x="37"/>
        <item x="30"/>
        <item x="20"/>
        <item x="24"/>
        <item x="26"/>
        <item x="19"/>
        <item x="32"/>
        <item x="33"/>
        <item x="47"/>
        <item x="22"/>
        <item x="28"/>
        <item x="2"/>
        <item x="17"/>
        <item x="16"/>
        <item x="3"/>
        <item x="45"/>
        <item x="10"/>
        <item x="29"/>
        <item x="35"/>
        <item x="23"/>
        <item x="5"/>
        <item x="27"/>
        <item x="13"/>
        <item x="36"/>
        <item x="39"/>
        <item x="9"/>
        <item x="14"/>
        <item x="46"/>
        <item x="48"/>
        <item x="11"/>
        <item x="40"/>
        <item x="8"/>
        <item x="43"/>
        <item x="25"/>
        <item x="15"/>
        <item x="21"/>
        <item x="0"/>
        <item x="34"/>
        <item x="41"/>
        <item x="3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39">
        <item m="1" x="12"/>
        <item m="1" x="23"/>
        <item m="1" x="10"/>
        <item m="1" x="35"/>
        <item m="1" x="26"/>
        <item m="1" x="18"/>
        <item m="1" x="27"/>
        <item x="5"/>
        <item m="1" x="16"/>
        <item x="3"/>
        <item m="1" x="34"/>
        <item m="1" x="28"/>
        <item m="1" x="13"/>
        <item x="1"/>
        <item m="1" x="24"/>
        <item m="1" x="6"/>
        <item m="1" x="29"/>
        <item m="1" x="19"/>
        <item x="2"/>
        <item m="1" x="14"/>
        <item m="1" x="30"/>
        <item m="1" x="8"/>
        <item x="4"/>
        <item m="1" x="15"/>
        <item m="1" x="9"/>
        <item m="1" x="7"/>
        <item m="1" x="21"/>
        <item m="1" x="36"/>
        <item m="1" x="32"/>
        <item m="1" x="11"/>
        <item m="1" x="33"/>
        <item x="0"/>
        <item m="1" x="31"/>
        <item m="1" x="20"/>
        <item m="1" x="22"/>
        <item m="1" x="37"/>
        <item m="1" x="17"/>
        <item m="1" x="25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3">
        <item h="1" x="0"/>
        <item x="1"/>
        <item t="default"/>
      </items>
    </pivotField>
    <pivotField compact="0" outline="0" showAll="0">
      <items count="3">
        <item x="0"/>
        <item x="1"/>
        <item t="default"/>
      </items>
    </pivotField>
  </pivotFields>
  <rowFields count="1">
    <field x="2"/>
  </rowFields>
  <rowItems count="16">
    <i>
      <x v="46"/>
    </i>
    <i>
      <x v="22"/>
    </i>
    <i>
      <x v="2"/>
    </i>
    <i>
      <x v="27"/>
    </i>
    <i>
      <x v="20"/>
    </i>
    <i>
      <x v="17"/>
    </i>
    <i>
      <x v="23"/>
    </i>
    <i>
      <x v="43"/>
    </i>
    <i>
      <x v="3"/>
    </i>
    <i>
      <x v="40"/>
    </i>
    <i>
      <x v="42"/>
    </i>
    <i>
      <x v="18"/>
    </i>
    <i>
      <x v="35"/>
    </i>
    <i>
      <x v="16"/>
    </i>
    <i>
      <x v="49"/>
    </i>
    <i t="grand">
      <x/>
    </i>
  </rowItems>
  <colItems count="1">
    <i/>
  </colItems>
  <pageFields count="1">
    <pageField fld="8" item="1" hier="-1"/>
  </pageFields>
  <dataFields count="1">
    <dataField name="Sum of QuantityOnHand" fld="6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D143C-2ABB-4EEB-B1AD-49A33FE6C95C}" name="PT_MonthlyMovemen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8:D14" firstHeaderRow="1" firstDataRow="2" firstDataCol="1"/>
  <pivotFields count="7">
    <pivotField compact="0" outline="0" showAll="0"/>
    <pivotField axis="axisRow" compact="0" numFmtId="14" outline="0" showAll="0" sortType="ascending">
      <items count="14">
        <item x="0"/>
        <item x="2"/>
        <item x="3"/>
        <item x="4"/>
        <item x="5"/>
        <item x="7"/>
        <item x="8"/>
        <item x="9"/>
        <item x="10"/>
        <item x="11"/>
        <item x="12"/>
        <item x="6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h="1" x="0"/>
        <item x="1"/>
        <item t="default"/>
      </items>
    </pivotField>
    <pivotField dataField="1" compact="0" outline="0" showAll="0"/>
    <pivotField compact="0" outline="0" showAll="0"/>
  </pivotFields>
  <rowFields count="1">
    <field x="1"/>
  </rowFields>
  <rowItems count="5">
    <i>
      <x/>
    </i>
    <i>
      <x v="1"/>
    </i>
    <i>
      <x v="11"/>
    </i>
    <i>
      <x v="12"/>
    </i>
    <i t="grand">
      <x/>
    </i>
  </rowItems>
  <colFields count="1">
    <field x="4"/>
  </colFields>
  <colItems count="2">
    <i>
      <x v="1"/>
    </i>
    <i t="grand">
      <x/>
    </i>
  </colItems>
  <dataFields count="1">
    <dataField name="Sum of Quantity" fld="5" baseField="0" baseItem="0"/>
  </dataFields>
  <chartFormats count="8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182D10-B281-4B43-AB5A-B240C34812ED}" name="Products" displayName="Products" ref="A1:F51" totalsRowShown="0" headerRowDxfId="18">
  <autoFilter ref="A1:F51" xr:uid="{FD182D10-B281-4B43-AB5A-B240C34812ED}"/>
  <tableColumns count="6">
    <tableColumn id="1" xr3:uid="{4099FA30-96A2-4644-BD14-177251C321E7}" name="ProductID" dataDxfId="17"/>
    <tableColumn id="2" xr3:uid="{DB9AA255-9E94-4525-8318-5A3307C4CBE4}" name="ProductDescription"/>
    <tableColumn id="3" xr3:uid="{C66FC650-09FA-4FBB-B75A-8C353501CDAD}" name="Category"/>
    <tableColumn id="4" xr3:uid="{6D79E7BC-220C-44B0-9318-BFF1E045A697}" name="CostPerUnit"/>
    <tableColumn id="5" xr3:uid="{53DB7B7D-5EE0-4CCF-9CF8-09C6B366D1AF}" name="ReorderLevel"/>
    <tableColumn id="6" xr3:uid="{634A673C-89AC-4C9E-BE7B-E60DDBDE1349}" name="Supplier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ansaction" displayName="Transaction" ref="A1:G51" totalsRowShown="0" headerRowDxfId="16">
  <autoFilter ref="A1:G51" xr:uid="{00000000-0009-0000-0100-000002000000}"/>
  <sortState xmlns:xlrd2="http://schemas.microsoft.com/office/spreadsheetml/2017/richdata2" ref="A2:G51">
    <sortCondition descending="1" ref="B1:B51"/>
  </sortState>
  <tableColumns count="7">
    <tableColumn id="3" xr3:uid="{00000000-0010-0000-0100-000003000000}" name="TransactionID"/>
    <tableColumn id="1" xr3:uid="{00000000-0010-0000-0100-000001000000}" name="Date"/>
    <tableColumn id="4" xr3:uid="{00000000-0010-0000-0100-000004000000}" name="Site" dataDxfId="15"/>
    <tableColumn id="2" xr3:uid="{00000000-0010-0000-0100-000002000000}" name="ProductID" dataDxfId="14"/>
    <tableColumn id="6" xr3:uid="{00000000-0010-0000-0100-000006000000}" name="Type"/>
    <tableColumn id="7" xr3:uid="{00000000-0010-0000-0100-000007000000}" name="Quantity"/>
    <tableColumn id="5" xr3:uid="{00000000-0010-0000-0100-000005000000}" name="Remarks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ventory" displayName="Inventory" ref="A1:J51" totalsRowShown="0" headerRowDxfId="9">
  <autoFilter ref="A1:J51" xr:uid="{00000000-0009-0000-0100-000003000000}"/>
  <tableColumns count="10">
    <tableColumn id="1" xr3:uid="{00000000-0010-0000-0200-000001000000}" name="Site"/>
    <tableColumn id="2" xr3:uid="{00000000-0010-0000-0200-000002000000}" name="ProductID" dataDxfId="8"/>
    <tableColumn id="5" xr3:uid="{00000000-0010-0000-0200-000005000000}" name="ProductDescription" dataDxfId="7">
      <calculatedColumnFormula>_xlfn.XLOOKUP(B2,Products[ProductID],Products[ProductDescription],"Not Found")</calculatedColumnFormula>
    </tableColumn>
    <tableColumn id="6" xr3:uid="{00000000-0010-0000-0200-000006000000}" name="Supplier" dataDxfId="6">
      <calculatedColumnFormula>_xlfn.XLOOKUP(B2,Products[ProductID],Products[Supplier],"Not Found")</calculatedColumnFormula>
    </tableColumn>
    <tableColumn id="4" xr3:uid="{00000000-0010-0000-0200-000004000000}" name="CostPerUnit" dataDxfId="5">
      <calculatedColumnFormula>_xlfn.XLOOKUP(B2,Products[ProductID],Products[CostPerUnit],"Not Found")</calculatedColumnFormula>
    </tableColumn>
    <tableColumn id="3" xr3:uid="{00000000-0010-0000-0200-000003000000}" name="ReorderLevel" dataDxfId="4">
      <calculatedColumnFormula>_xlfn.XLOOKUP(B2,Products[ProductID],Products[ReorderLevel],"Not Found")</calculatedColumnFormula>
    </tableColumn>
    <tableColumn id="7" xr3:uid="{00000000-0010-0000-0200-000007000000}" name="QuantityOnHand" dataDxfId="3">
      <calculatedColumnFormula>SUMIFS(Transaction[Quantity],Transaction[Site],A2,Transaction[ProductID],B2,Transaction[Remarks],"IN")-SUMIFS(Transaction[Quantity],Transaction[Site],A2,Transaction[ProductID],B2,Transaction[Remarks],"OUT")</calculatedColumnFormula>
    </tableColumn>
    <tableColumn id="8" xr3:uid="{00000000-0010-0000-0200-000008000000}" name="StockValue" dataDxfId="2">
      <calculatedColumnFormula>Inventory[[#This Row],[QuantityOnHand]]*Inventory[[#This Row],[ReorderLevel]]</calculatedColumnFormula>
    </tableColumn>
    <tableColumn id="9" xr3:uid="{00000000-0010-0000-0200-000009000000}" name="Reorder" dataDxfId="1">
      <calculatedColumnFormula>IF(Inventory[[#This Row],[QuantityOnHand]]&lt;Inventory[[#This Row],[ReorderLevel]],"YES","NO")</calculatedColumnFormula>
    </tableColumn>
    <tableColumn id="10" xr3:uid="{00000000-0010-0000-0200-00000A000000}" name="Order Date" dataDxfId="0">
      <calculatedColumnFormula>IF(Inventory[[#This Row],[Reorder]]="YES",TODAY(),"")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x/c/35d04d6e633e38b6/IQDt6dYlcuzbTKvuFGJY0nGRATWHWe-kak-iup8rQeP3uDM?e=OkFTay&amp;nav=MTVfezAwMDAwMDAwLTAwMDEtMDAwMC0wMTAwLTAwMDAwMDAwMDAwMH0" TargetMode="External"/><Relationship Id="rId2" Type="http://schemas.openxmlformats.org/officeDocument/2006/relationships/hyperlink" Target="https://1drv.ms/x/c/35d04d6e633e38b6/IQDt6dYlcuzbTKvuFGJY0nGRATWHWe-kak-iup8rQeP3uDM?e=llTnAo&amp;nav=MTVfezAwMDAwMDAwLTAwMDEtMDAwMC0wMDAwLTAwMDAwMDAwMDAwMH0" TargetMode="External"/><Relationship Id="rId1" Type="http://schemas.openxmlformats.org/officeDocument/2006/relationships/hyperlink" Target="https://1drv.ms/x/c/35d04d6e633e38b6/IQDt6dYlcuzbTKvuFGJY0nGRATWHWe-kak-iup8rQeP3uDM?e=qppJVh&amp;nav=MTVfezhCN0ExQzk5LUVBMTEtNEVBNS1BRDQ1LUU5MDFDRUFCNjFCN30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1drv.ms/x/c/35d04d6e633e38b6/IQDt6dYlcuzbTKvuFGJY0nGRATWHWe-kak-iup8rQeP3uDM?e=Eih8db&amp;nav=MTVfe0NDNTk5NDVCLTZCMUYtNEZCRi1CRjExLThCREVCQjFEOEMyOX0" TargetMode="External"/><Relationship Id="rId4" Type="http://schemas.openxmlformats.org/officeDocument/2006/relationships/hyperlink" Target="https://1drv.ms/x/c/35d04d6e633e38b6/IQDt6dYlcuzbTKvuFGJY0nGRATWHWe-kak-iup8rQeP3uDM?e=kOe48s&amp;nav=MTVfezAwMDAwMDAwLTAwMDEtMDAwMC0wMjAwLTAwMDAwMDAwMDAwMH0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opLeftCell="A9" workbookViewId="0">
      <selection activeCell="G49" sqref="G49"/>
    </sheetView>
  </sheetViews>
  <sheetFormatPr defaultRowHeight="15"/>
  <cols>
    <col min="1" max="1" width="12" style="4" bestFit="1" customWidth="1"/>
    <col min="2" max="2" width="27.5703125" style="4" bestFit="1" customWidth="1"/>
    <col min="3" max="3" width="16.140625" style="4" bestFit="1" customWidth="1"/>
    <col min="4" max="4" width="13.85546875" style="4" bestFit="1" customWidth="1"/>
    <col min="5" max="5" width="15" style="4" customWidth="1"/>
    <col min="6" max="6" width="18" style="4" bestFit="1" customWidth="1"/>
  </cols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1" t="s">
        <v>6</v>
      </c>
      <c r="B2" s="4" t="s">
        <v>7</v>
      </c>
      <c r="D2" s="4">
        <v>24.99</v>
      </c>
      <c r="E2" s="4">
        <v>15</v>
      </c>
      <c r="F2" s="4" t="s">
        <v>8</v>
      </c>
    </row>
    <row r="3" spans="1:6">
      <c r="A3" s="1" t="s">
        <v>9</v>
      </c>
      <c r="B3" s="4" t="s">
        <v>10</v>
      </c>
      <c r="C3" s="4" t="s">
        <v>11</v>
      </c>
      <c r="D3" s="4">
        <v>4.25</v>
      </c>
      <c r="E3" s="4">
        <v>30</v>
      </c>
      <c r="F3" s="4" t="s">
        <v>8</v>
      </c>
    </row>
    <row r="4" spans="1:6">
      <c r="A4" s="1" t="s">
        <v>12</v>
      </c>
      <c r="B4" s="4" t="s">
        <v>13</v>
      </c>
      <c r="C4" s="4" t="s">
        <v>14</v>
      </c>
      <c r="D4" s="4">
        <v>12.5</v>
      </c>
      <c r="E4" s="4">
        <v>20</v>
      </c>
      <c r="F4" s="4" t="s">
        <v>8</v>
      </c>
    </row>
    <row r="5" spans="1:6">
      <c r="A5" s="1" t="s">
        <v>15</v>
      </c>
      <c r="B5" s="4" t="s">
        <v>16</v>
      </c>
      <c r="C5" s="4" t="s">
        <v>17</v>
      </c>
      <c r="D5" s="4">
        <v>18.989999999999998</v>
      </c>
      <c r="E5" s="4">
        <v>12</v>
      </c>
      <c r="F5" s="4" t="s">
        <v>8</v>
      </c>
    </row>
    <row r="6" spans="1:6">
      <c r="A6" s="1" t="s">
        <v>18</v>
      </c>
      <c r="B6" s="4" t="s">
        <v>19</v>
      </c>
      <c r="C6" s="4" t="s">
        <v>20</v>
      </c>
      <c r="D6" s="4">
        <v>9.99</v>
      </c>
      <c r="E6" s="4">
        <v>25</v>
      </c>
      <c r="F6" s="4" t="s">
        <v>21</v>
      </c>
    </row>
    <row r="7" spans="1:6">
      <c r="A7" s="1" t="s">
        <v>22</v>
      </c>
      <c r="B7" s="4" t="s">
        <v>23</v>
      </c>
      <c r="C7" s="4" t="s">
        <v>24</v>
      </c>
      <c r="D7" s="4">
        <v>6.75</v>
      </c>
      <c r="E7" s="4">
        <v>40</v>
      </c>
      <c r="F7" s="4" t="s">
        <v>21</v>
      </c>
    </row>
    <row r="8" spans="1:6">
      <c r="A8" s="1" t="s">
        <v>25</v>
      </c>
      <c r="B8" s="4" t="s">
        <v>26</v>
      </c>
      <c r="C8" s="4" t="s">
        <v>27</v>
      </c>
      <c r="D8" s="4">
        <v>8.5</v>
      </c>
      <c r="E8" s="4">
        <v>18</v>
      </c>
      <c r="F8" s="4" t="s">
        <v>21</v>
      </c>
    </row>
    <row r="9" spans="1:6">
      <c r="A9" s="1" t="s">
        <v>28</v>
      </c>
      <c r="B9" s="4" t="s">
        <v>29</v>
      </c>
      <c r="C9" s="4" t="s">
        <v>17</v>
      </c>
      <c r="D9" s="4">
        <v>32.99</v>
      </c>
      <c r="E9" s="4">
        <v>10</v>
      </c>
      <c r="F9" s="4" t="s">
        <v>21</v>
      </c>
    </row>
    <row r="10" spans="1:6">
      <c r="A10" s="1" t="s">
        <v>30</v>
      </c>
      <c r="B10" s="4" t="s">
        <v>31</v>
      </c>
      <c r="C10" s="4" t="s">
        <v>32</v>
      </c>
      <c r="D10" s="4">
        <v>39.950000000000003</v>
      </c>
      <c r="E10" s="4">
        <v>8</v>
      </c>
      <c r="F10" s="4" t="s">
        <v>33</v>
      </c>
    </row>
    <row r="11" spans="1:6">
      <c r="A11" s="1" t="s">
        <v>34</v>
      </c>
      <c r="B11" s="4" t="s">
        <v>35</v>
      </c>
      <c r="C11" s="4" t="s">
        <v>36</v>
      </c>
      <c r="D11" s="4">
        <v>3.5</v>
      </c>
      <c r="E11" s="4">
        <v>50</v>
      </c>
      <c r="F11" s="4" t="s">
        <v>33</v>
      </c>
    </row>
    <row r="12" spans="1:6">
      <c r="A12" s="1" t="s">
        <v>37</v>
      </c>
      <c r="B12" s="4" t="s">
        <v>38</v>
      </c>
      <c r="C12" s="4" t="s">
        <v>17</v>
      </c>
      <c r="D12" s="4">
        <v>54.99</v>
      </c>
      <c r="E12" s="4">
        <v>10</v>
      </c>
      <c r="F12" s="4" t="s">
        <v>33</v>
      </c>
    </row>
    <row r="13" spans="1:6">
      <c r="A13" s="1" t="s">
        <v>39</v>
      </c>
      <c r="B13" s="4" t="s">
        <v>40</v>
      </c>
      <c r="C13" s="4" t="s">
        <v>41</v>
      </c>
      <c r="D13" s="4">
        <v>14.75</v>
      </c>
      <c r="E13" s="4">
        <v>20</v>
      </c>
      <c r="F13" s="4" t="s">
        <v>33</v>
      </c>
    </row>
    <row r="14" spans="1:6">
      <c r="A14" s="1" t="s">
        <v>42</v>
      </c>
      <c r="B14" s="4" t="s">
        <v>43</v>
      </c>
      <c r="C14" s="4" t="s">
        <v>44</v>
      </c>
      <c r="D14" s="4">
        <v>19.25</v>
      </c>
      <c r="E14" s="4">
        <v>15</v>
      </c>
      <c r="F14" s="4" t="s">
        <v>45</v>
      </c>
    </row>
    <row r="15" spans="1:6">
      <c r="A15" s="1" t="s">
        <v>46</v>
      </c>
      <c r="B15" s="4" t="s">
        <v>47</v>
      </c>
      <c r="C15" s="4" t="s">
        <v>48</v>
      </c>
      <c r="D15" s="4">
        <v>5.99</v>
      </c>
      <c r="E15" s="4">
        <v>35</v>
      </c>
      <c r="F15" s="4" t="s">
        <v>45</v>
      </c>
    </row>
    <row r="16" spans="1:6">
      <c r="A16" s="1" t="s">
        <v>49</v>
      </c>
      <c r="B16" s="4" t="s">
        <v>50</v>
      </c>
      <c r="C16" s="4" t="s">
        <v>27</v>
      </c>
      <c r="D16" s="4">
        <v>11.5</v>
      </c>
      <c r="E16" s="4">
        <v>18</v>
      </c>
      <c r="F16" s="4" t="s">
        <v>45</v>
      </c>
    </row>
    <row r="17" spans="1:6">
      <c r="A17" s="1" t="s">
        <v>51</v>
      </c>
      <c r="B17" s="4" t="s">
        <v>52</v>
      </c>
      <c r="C17" s="4" t="s">
        <v>17</v>
      </c>
      <c r="D17" s="4">
        <v>21.99</v>
      </c>
      <c r="E17" s="4">
        <v>15</v>
      </c>
      <c r="F17" s="4" t="s">
        <v>45</v>
      </c>
    </row>
    <row r="18" spans="1:6">
      <c r="A18" s="1" t="s">
        <v>53</v>
      </c>
      <c r="B18" s="4" t="s">
        <v>54</v>
      </c>
      <c r="C18" s="4" t="s">
        <v>11</v>
      </c>
      <c r="D18" s="4">
        <v>13.99</v>
      </c>
      <c r="E18" s="4">
        <v>20</v>
      </c>
      <c r="F18" s="4" t="s">
        <v>45</v>
      </c>
    </row>
    <row r="19" spans="1:6">
      <c r="A19" s="1" t="s">
        <v>55</v>
      </c>
      <c r="B19" s="4" t="s">
        <v>56</v>
      </c>
      <c r="C19" s="4" t="s">
        <v>14</v>
      </c>
      <c r="D19" s="4">
        <v>7.25</v>
      </c>
      <c r="E19" s="4">
        <v>25</v>
      </c>
      <c r="F19" s="4" t="s">
        <v>45</v>
      </c>
    </row>
    <row r="20" spans="1:6">
      <c r="A20" s="1" t="s">
        <v>57</v>
      </c>
      <c r="B20" s="4" t="s">
        <v>58</v>
      </c>
      <c r="C20" s="4" t="s">
        <v>59</v>
      </c>
      <c r="D20" s="4">
        <v>16.489999999999998</v>
      </c>
      <c r="E20" s="4">
        <v>15</v>
      </c>
      <c r="F20" s="4" t="s">
        <v>45</v>
      </c>
    </row>
    <row r="21" spans="1:6">
      <c r="A21" s="1" t="s">
        <v>60</v>
      </c>
      <c r="B21" s="4" t="s">
        <v>61</v>
      </c>
      <c r="C21" s="4" t="s">
        <v>62</v>
      </c>
      <c r="D21" s="4">
        <v>9.5</v>
      </c>
      <c r="E21" s="4">
        <v>18</v>
      </c>
      <c r="F21" s="4" t="s">
        <v>63</v>
      </c>
    </row>
    <row r="22" spans="1:6">
      <c r="A22" s="1" t="s">
        <v>64</v>
      </c>
      <c r="B22" s="4" t="s">
        <v>65</v>
      </c>
      <c r="C22" s="4" t="s">
        <v>66</v>
      </c>
      <c r="D22" s="4">
        <v>10.99</v>
      </c>
      <c r="E22" s="4">
        <v>25</v>
      </c>
      <c r="F22" s="4" t="s">
        <v>63</v>
      </c>
    </row>
    <row r="23" spans="1:6">
      <c r="A23" s="1" t="s">
        <v>67</v>
      </c>
      <c r="B23" s="4" t="s">
        <v>68</v>
      </c>
      <c r="C23" s="4" t="s">
        <v>17</v>
      </c>
      <c r="D23" s="4">
        <v>49.99</v>
      </c>
      <c r="E23" s="4">
        <v>10</v>
      </c>
      <c r="F23" s="4" t="s">
        <v>63</v>
      </c>
    </row>
    <row r="24" spans="1:6">
      <c r="A24" s="1" t="s">
        <v>69</v>
      </c>
      <c r="B24" s="4" t="s">
        <v>70</v>
      </c>
      <c r="C24" s="4" t="s">
        <v>14</v>
      </c>
      <c r="D24" s="4">
        <v>8.99</v>
      </c>
      <c r="E24" s="4">
        <v>20</v>
      </c>
      <c r="F24" s="4" t="s">
        <v>63</v>
      </c>
    </row>
    <row r="25" spans="1:6">
      <c r="A25" s="1" t="s">
        <v>71</v>
      </c>
      <c r="B25" s="4" t="s">
        <v>72</v>
      </c>
      <c r="C25" s="4" t="s">
        <v>62</v>
      </c>
      <c r="D25" s="4">
        <v>14.5</v>
      </c>
      <c r="E25" s="4">
        <v>12</v>
      </c>
      <c r="F25" s="4" t="s">
        <v>63</v>
      </c>
    </row>
    <row r="26" spans="1:6">
      <c r="A26" s="1" t="s">
        <v>73</v>
      </c>
      <c r="B26" s="4" t="s">
        <v>74</v>
      </c>
      <c r="C26" s="4" t="s">
        <v>48</v>
      </c>
      <c r="D26" s="4">
        <v>22.99</v>
      </c>
      <c r="E26" s="4">
        <v>15</v>
      </c>
      <c r="F26" s="4" t="s">
        <v>63</v>
      </c>
    </row>
    <row r="27" spans="1:6">
      <c r="A27" s="1" t="s">
        <v>75</v>
      </c>
      <c r="B27" s="4" t="s">
        <v>76</v>
      </c>
      <c r="C27" s="4" t="s">
        <v>17</v>
      </c>
      <c r="D27" s="4">
        <v>7.99</v>
      </c>
      <c r="E27" s="4">
        <v>40</v>
      </c>
      <c r="F27" s="4" t="s">
        <v>77</v>
      </c>
    </row>
    <row r="28" spans="1:6">
      <c r="A28" s="1" t="s">
        <v>78</v>
      </c>
      <c r="B28" s="4" t="s">
        <v>79</v>
      </c>
      <c r="C28" s="4" t="s">
        <v>11</v>
      </c>
      <c r="D28" s="4">
        <v>5.25</v>
      </c>
      <c r="E28" s="4">
        <v>30</v>
      </c>
      <c r="F28" s="4" t="s">
        <v>77</v>
      </c>
    </row>
    <row r="29" spans="1:6">
      <c r="A29" s="1" t="s">
        <v>80</v>
      </c>
      <c r="B29" s="4" t="s">
        <v>81</v>
      </c>
      <c r="C29" s="4" t="s">
        <v>17</v>
      </c>
      <c r="D29" s="4">
        <v>18.25</v>
      </c>
      <c r="E29" s="4">
        <v>15</v>
      </c>
      <c r="F29" s="4" t="s">
        <v>77</v>
      </c>
    </row>
    <row r="30" spans="1:6">
      <c r="A30" s="1" t="s">
        <v>82</v>
      </c>
      <c r="B30" s="4" t="s">
        <v>83</v>
      </c>
      <c r="C30" s="4" t="s">
        <v>84</v>
      </c>
      <c r="D30" s="4">
        <v>4.99</v>
      </c>
      <c r="E30" s="4">
        <v>35</v>
      </c>
      <c r="F30" s="4" t="s">
        <v>33</v>
      </c>
    </row>
    <row r="31" spans="1:6">
      <c r="A31" s="1" t="s">
        <v>85</v>
      </c>
      <c r="B31" s="4" t="s">
        <v>86</v>
      </c>
      <c r="C31" s="4" t="s">
        <v>87</v>
      </c>
      <c r="D31" s="4">
        <v>27.99</v>
      </c>
      <c r="E31" s="4">
        <v>12</v>
      </c>
      <c r="F31" s="4" t="s">
        <v>33</v>
      </c>
    </row>
    <row r="32" spans="1:6">
      <c r="A32" s="1" t="s">
        <v>88</v>
      </c>
      <c r="B32" s="4" t="s">
        <v>89</v>
      </c>
      <c r="C32" s="4" t="s">
        <v>90</v>
      </c>
      <c r="D32" s="4">
        <v>34.99</v>
      </c>
      <c r="E32" s="4">
        <v>10</v>
      </c>
      <c r="F32" s="4" t="s">
        <v>33</v>
      </c>
    </row>
    <row r="33" spans="1:6">
      <c r="A33" s="1" t="s">
        <v>91</v>
      </c>
      <c r="B33" s="4" t="s">
        <v>92</v>
      </c>
      <c r="C33" s="4" t="s">
        <v>14</v>
      </c>
      <c r="D33" s="4">
        <v>16.5</v>
      </c>
      <c r="E33" s="4">
        <v>15</v>
      </c>
      <c r="F33" s="4" t="s">
        <v>33</v>
      </c>
    </row>
    <row r="34" spans="1:6">
      <c r="A34" s="1" t="s">
        <v>93</v>
      </c>
      <c r="B34" s="4" t="s">
        <v>94</v>
      </c>
      <c r="C34" s="4" t="s">
        <v>17</v>
      </c>
      <c r="D34" s="4">
        <v>22.75</v>
      </c>
      <c r="E34" s="4">
        <v>10</v>
      </c>
      <c r="F34" s="4" t="s">
        <v>8</v>
      </c>
    </row>
    <row r="35" spans="1:6">
      <c r="A35" s="1" t="s">
        <v>95</v>
      </c>
      <c r="B35" s="4" t="s">
        <v>96</v>
      </c>
      <c r="C35" s="4" t="s">
        <v>20</v>
      </c>
      <c r="D35" s="4">
        <v>8.99</v>
      </c>
      <c r="E35" s="4">
        <v>25</v>
      </c>
      <c r="F35" s="4" t="s">
        <v>8</v>
      </c>
    </row>
    <row r="36" spans="1:6">
      <c r="A36" s="1" t="s">
        <v>97</v>
      </c>
      <c r="B36" s="4" t="s">
        <v>98</v>
      </c>
      <c r="C36" s="4" t="s">
        <v>62</v>
      </c>
      <c r="D36" s="4">
        <v>17.989999999999998</v>
      </c>
      <c r="E36" s="4">
        <v>12</v>
      </c>
      <c r="F36" s="4" t="s">
        <v>8</v>
      </c>
    </row>
    <row r="37" spans="1:6">
      <c r="A37" s="1" t="s">
        <v>99</v>
      </c>
      <c r="B37" s="4" t="s">
        <v>100</v>
      </c>
      <c r="C37" s="4" t="s">
        <v>87</v>
      </c>
      <c r="D37" s="4">
        <v>2.99</v>
      </c>
      <c r="E37" s="4">
        <v>50</v>
      </c>
      <c r="F37" s="4" t="s">
        <v>8</v>
      </c>
    </row>
    <row r="38" spans="1:6">
      <c r="A38" s="1" t="s">
        <v>101</v>
      </c>
      <c r="B38" s="4" t="s">
        <v>102</v>
      </c>
      <c r="C38" s="4" t="s">
        <v>17</v>
      </c>
      <c r="D38" s="4">
        <v>89.99</v>
      </c>
      <c r="E38" s="4">
        <v>5</v>
      </c>
      <c r="F38" s="4" t="s">
        <v>21</v>
      </c>
    </row>
    <row r="39" spans="1:6">
      <c r="A39" s="1" t="s">
        <v>103</v>
      </c>
      <c r="B39" s="4" t="s">
        <v>104</v>
      </c>
      <c r="C39" s="4" t="s">
        <v>14</v>
      </c>
      <c r="D39" s="4">
        <v>44.5</v>
      </c>
      <c r="E39" s="4">
        <v>8</v>
      </c>
      <c r="F39" s="4" t="s">
        <v>21</v>
      </c>
    </row>
    <row r="40" spans="1:6">
      <c r="A40" s="1" t="s">
        <v>105</v>
      </c>
      <c r="B40" s="4" t="s">
        <v>106</v>
      </c>
      <c r="C40" s="4" t="s">
        <v>66</v>
      </c>
      <c r="D40" s="4">
        <v>9.99</v>
      </c>
      <c r="E40" s="4">
        <v>25</v>
      </c>
      <c r="F40" s="4" t="s">
        <v>21</v>
      </c>
    </row>
    <row r="41" spans="1:6">
      <c r="A41" s="1" t="s">
        <v>107</v>
      </c>
      <c r="B41" s="4" t="s">
        <v>108</v>
      </c>
      <c r="C41" s="4" t="s">
        <v>17</v>
      </c>
      <c r="D41" s="4">
        <v>13.49</v>
      </c>
      <c r="E41" s="4">
        <v>20</v>
      </c>
      <c r="F41" s="4" t="s">
        <v>21</v>
      </c>
    </row>
    <row r="42" spans="1:6">
      <c r="A42" s="1" t="s">
        <v>109</v>
      </c>
      <c r="B42" s="4" t="s">
        <v>110</v>
      </c>
      <c r="C42" s="4" t="s">
        <v>11</v>
      </c>
      <c r="D42" s="4">
        <v>3.99</v>
      </c>
      <c r="E42" s="4">
        <v>40</v>
      </c>
      <c r="F42" s="4" t="s">
        <v>21</v>
      </c>
    </row>
    <row r="43" spans="1:6">
      <c r="A43" s="1" t="s">
        <v>111</v>
      </c>
      <c r="B43" s="4" t="s">
        <v>112</v>
      </c>
      <c r="C43" s="4" t="s">
        <v>17</v>
      </c>
      <c r="D43" s="4">
        <v>58.99</v>
      </c>
      <c r="E43" s="4">
        <v>8</v>
      </c>
      <c r="F43" s="4" t="s">
        <v>21</v>
      </c>
    </row>
    <row r="44" spans="1:6">
      <c r="A44" s="1" t="s">
        <v>113</v>
      </c>
      <c r="B44" s="4" t="s">
        <v>114</v>
      </c>
      <c r="C44" s="4" t="s">
        <v>62</v>
      </c>
      <c r="D44" s="4">
        <v>29.99</v>
      </c>
      <c r="E44" s="4">
        <v>12</v>
      </c>
      <c r="F44" s="4" t="s">
        <v>21</v>
      </c>
    </row>
    <row r="45" spans="1:6">
      <c r="A45" s="1" t="s">
        <v>115</v>
      </c>
      <c r="B45" s="4" t="s">
        <v>116</v>
      </c>
      <c r="C45" s="4" t="s">
        <v>32</v>
      </c>
      <c r="D45" s="4">
        <v>18.5</v>
      </c>
      <c r="E45" s="4">
        <v>15</v>
      </c>
      <c r="F45" s="4" t="s">
        <v>21</v>
      </c>
    </row>
    <row r="46" spans="1:6">
      <c r="A46" s="1" t="s">
        <v>117</v>
      </c>
      <c r="B46" s="4" t="s">
        <v>118</v>
      </c>
      <c r="C46" s="4" t="s">
        <v>14</v>
      </c>
      <c r="D46" s="4">
        <v>6.99</v>
      </c>
      <c r="E46" s="4">
        <v>30</v>
      </c>
      <c r="F46" s="4" t="s">
        <v>8</v>
      </c>
    </row>
    <row r="47" spans="1:6">
      <c r="A47" s="1" t="s">
        <v>119</v>
      </c>
      <c r="B47" s="4" t="s">
        <v>120</v>
      </c>
      <c r="C47" s="4" t="s">
        <v>17</v>
      </c>
      <c r="D47" s="4">
        <v>24.5</v>
      </c>
      <c r="E47" s="4">
        <v>12</v>
      </c>
      <c r="F47" s="4" t="s">
        <v>8</v>
      </c>
    </row>
    <row r="48" spans="1:6">
      <c r="A48" s="1" t="s">
        <v>121</v>
      </c>
      <c r="B48" s="4" t="s">
        <v>122</v>
      </c>
      <c r="C48" s="4" t="s">
        <v>44</v>
      </c>
      <c r="D48" s="4">
        <v>7.99</v>
      </c>
      <c r="E48" s="4">
        <v>20</v>
      </c>
      <c r="F48" s="4" t="s">
        <v>8</v>
      </c>
    </row>
    <row r="49" spans="1:6">
      <c r="A49" s="1" t="s">
        <v>123</v>
      </c>
      <c r="B49" s="4" t="s">
        <v>124</v>
      </c>
      <c r="C49" s="4" t="s">
        <v>87</v>
      </c>
      <c r="D49" s="4">
        <v>15.75</v>
      </c>
      <c r="E49" s="4">
        <v>15</v>
      </c>
      <c r="F49" s="4" t="s">
        <v>8</v>
      </c>
    </row>
    <row r="50" spans="1:6">
      <c r="A50" s="1" t="s">
        <v>125</v>
      </c>
      <c r="B50" s="4" t="s">
        <v>126</v>
      </c>
      <c r="C50" s="4" t="s">
        <v>17</v>
      </c>
      <c r="D50" s="4">
        <v>19.989999999999998</v>
      </c>
      <c r="E50" s="4">
        <v>10</v>
      </c>
      <c r="F50" s="4" t="s">
        <v>8</v>
      </c>
    </row>
    <row r="51" spans="1:6">
      <c r="A51" s="1" t="s">
        <v>127</v>
      </c>
      <c r="B51" s="4" t="s">
        <v>128</v>
      </c>
      <c r="C51" s="4" t="s">
        <v>48</v>
      </c>
      <c r="D51" s="4">
        <v>27.99</v>
      </c>
      <c r="E51" s="4">
        <v>10</v>
      </c>
      <c r="F51" s="4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7"/>
  <sheetViews>
    <sheetView workbookViewId="0">
      <selection sqref="A1:G1"/>
    </sheetView>
  </sheetViews>
  <sheetFormatPr defaultRowHeight="15"/>
  <cols>
    <col min="1" max="5" width="13.28515625" style="4" customWidth="1"/>
    <col min="6" max="6" width="16.7109375" style="4" customWidth="1"/>
    <col min="7" max="7" width="22.28515625" style="4" customWidth="1"/>
    <col min="9" max="9" width="36.5703125" style="4" bestFit="1" customWidth="1"/>
  </cols>
  <sheetData>
    <row r="1" spans="1:11" ht="24" customHeight="1">
      <c r="A1" s="10" t="s">
        <v>129</v>
      </c>
      <c r="B1" s="10" t="s">
        <v>130</v>
      </c>
      <c r="C1" s="10" t="s">
        <v>131</v>
      </c>
      <c r="D1" s="10" t="s">
        <v>0</v>
      </c>
      <c r="E1" s="10" t="s">
        <v>132</v>
      </c>
      <c r="F1" s="10" t="s">
        <v>133</v>
      </c>
      <c r="G1" s="10" t="s">
        <v>134</v>
      </c>
      <c r="H1" s="4"/>
      <c r="J1" s="4"/>
      <c r="K1" s="4"/>
    </row>
    <row r="2" spans="1:11">
      <c r="A2" s="6" t="s">
        <v>135</v>
      </c>
      <c r="B2" s="7">
        <v>46035</v>
      </c>
      <c r="C2" s="6" t="s">
        <v>136</v>
      </c>
      <c r="D2" s="5" t="s">
        <v>15</v>
      </c>
      <c r="E2" s="6" t="s">
        <v>137</v>
      </c>
      <c r="F2" s="6">
        <v>25</v>
      </c>
      <c r="G2" s="6" t="s">
        <v>138</v>
      </c>
      <c r="H2" s="4"/>
      <c r="J2" s="4"/>
      <c r="K2" s="4"/>
    </row>
    <row r="3" spans="1:11">
      <c r="A3" s="6" t="s">
        <v>139</v>
      </c>
      <c r="B3" s="7">
        <v>46035</v>
      </c>
      <c r="C3" s="6" t="s">
        <v>140</v>
      </c>
      <c r="D3" s="5" t="s">
        <v>141</v>
      </c>
      <c r="E3" s="6" t="s">
        <v>142</v>
      </c>
      <c r="F3" s="6">
        <v>45</v>
      </c>
      <c r="G3" s="6" t="s">
        <v>138</v>
      </c>
      <c r="H3" s="4"/>
      <c r="I3" s="3"/>
      <c r="J3" s="4"/>
      <c r="K3" s="4"/>
    </row>
    <row r="4" spans="1:11">
      <c r="A4" s="6" t="s">
        <v>143</v>
      </c>
      <c r="B4" s="7">
        <v>46035</v>
      </c>
      <c r="C4" s="6" t="s">
        <v>144</v>
      </c>
      <c r="D4" s="5" t="s">
        <v>22</v>
      </c>
      <c r="E4" s="6" t="s">
        <v>142</v>
      </c>
      <c r="F4" s="6">
        <v>70</v>
      </c>
      <c r="G4" s="6" t="s">
        <v>138</v>
      </c>
      <c r="H4" s="4"/>
      <c r="J4" s="4"/>
      <c r="K4" s="4"/>
    </row>
    <row r="5" spans="1:11">
      <c r="A5" s="6" t="s">
        <v>145</v>
      </c>
      <c r="B5" s="7">
        <v>46035</v>
      </c>
      <c r="C5" s="6" t="s">
        <v>136</v>
      </c>
      <c r="D5" s="5" t="s">
        <v>25</v>
      </c>
      <c r="E5" s="6" t="s">
        <v>142</v>
      </c>
      <c r="F5" s="6">
        <v>30</v>
      </c>
      <c r="G5" s="6" t="s">
        <v>138</v>
      </c>
      <c r="H5" s="4"/>
      <c r="J5" s="4"/>
      <c r="K5" s="4"/>
    </row>
    <row r="6" spans="1:11">
      <c r="A6" s="6" t="s">
        <v>146</v>
      </c>
      <c r="B6" s="7">
        <v>46035</v>
      </c>
      <c r="C6" s="6" t="s">
        <v>140</v>
      </c>
      <c r="D6" s="5" t="s">
        <v>28</v>
      </c>
      <c r="E6" s="6" t="s">
        <v>137</v>
      </c>
      <c r="F6" s="6">
        <v>20</v>
      </c>
      <c r="G6" s="6" t="s">
        <v>147</v>
      </c>
      <c r="H6" s="4"/>
      <c r="J6" s="4"/>
      <c r="K6" s="4"/>
    </row>
    <row r="7" spans="1:11">
      <c r="A7" s="6" t="s">
        <v>148</v>
      </c>
      <c r="B7" s="7">
        <v>46035</v>
      </c>
      <c r="C7" s="6" t="s">
        <v>144</v>
      </c>
      <c r="D7" s="5" t="s">
        <v>30</v>
      </c>
      <c r="E7" s="6" t="s">
        <v>137</v>
      </c>
      <c r="F7" s="6">
        <v>18</v>
      </c>
      <c r="G7" s="6" t="s">
        <v>147</v>
      </c>
      <c r="H7" s="4"/>
      <c r="J7" s="4"/>
      <c r="K7" s="4"/>
    </row>
    <row r="8" spans="1:11">
      <c r="A8" s="6" t="s">
        <v>149</v>
      </c>
      <c r="B8" s="7">
        <v>46035</v>
      </c>
      <c r="C8" s="6" t="s">
        <v>136</v>
      </c>
      <c r="D8" s="5" t="s">
        <v>34</v>
      </c>
      <c r="E8" s="6" t="s">
        <v>142</v>
      </c>
      <c r="F8" s="6">
        <v>100</v>
      </c>
      <c r="G8" s="6" t="s">
        <v>138</v>
      </c>
      <c r="H8" s="4"/>
      <c r="J8" s="4"/>
      <c r="K8" s="4"/>
    </row>
    <row r="9" spans="1:11">
      <c r="A9" s="6" t="s">
        <v>150</v>
      </c>
      <c r="B9" s="7">
        <v>46035</v>
      </c>
      <c r="C9" s="6" t="s">
        <v>140</v>
      </c>
      <c r="D9" s="5" t="s">
        <v>37</v>
      </c>
      <c r="E9" s="6" t="s">
        <v>142</v>
      </c>
      <c r="F9" s="6">
        <v>50</v>
      </c>
      <c r="G9" s="6" t="s">
        <v>138</v>
      </c>
      <c r="H9" s="4"/>
      <c r="J9" s="4"/>
      <c r="K9" s="4"/>
    </row>
    <row r="10" spans="1:11">
      <c r="A10" s="6" t="s">
        <v>151</v>
      </c>
      <c r="B10" s="7">
        <v>46035</v>
      </c>
      <c r="C10" s="6" t="s">
        <v>144</v>
      </c>
      <c r="D10" s="5" t="s">
        <v>39</v>
      </c>
      <c r="E10" s="6" t="s">
        <v>142</v>
      </c>
      <c r="F10" s="6">
        <v>80</v>
      </c>
      <c r="G10" s="6" t="s">
        <v>138</v>
      </c>
      <c r="H10" s="4"/>
      <c r="J10" s="4"/>
      <c r="K10" s="4"/>
    </row>
    <row r="11" spans="1:11">
      <c r="A11" s="6" t="s">
        <v>152</v>
      </c>
      <c r="B11" s="7">
        <v>46035</v>
      </c>
      <c r="C11" s="6" t="s">
        <v>136</v>
      </c>
      <c r="D11" s="5" t="s">
        <v>42</v>
      </c>
      <c r="E11" s="6" t="s">
        <v>142</v>
      </c>
      <c r="F11" s="6">
        <v>55</v>
      </c>
      <c r="G11" s="6" t="s">
        <v>138</v>
      </c>
      <c r="H11" s="4"/>
      <c r="J11" s="4"/>
      <c r="K11" s="4"/>
    </row>
    <row r="12" spans="1:11">
      <c r="A12" s="6" t="s">
        <v>153</v>
      </c>
      <c r="B12" s="7">
        <v>46035</v>
      </c>
      <c r="C12" s="6" t="s">
        <v>140</v>
      </c>
      <c r="D12" s="5" t="s">
        <v>46</v>
      </c>
      <c r="E12" s="6" t="s">
        <v>142</v>
      </c>
      <c r="F12" s="6">
        <v>120</v>
      </c>
      <c r="G12" s="6" t="s">
        <v>138</v>
      </c>
      <c r="H12" s="4"/>
      <c r="J12" s="4"/>
      <c r="K12" s="4"/>
    </row>
    <row r="13" spans="1:11">
      <c r="A13" s="6" t="s">
        <v>154</v>
      </c>
      <c r="B13" s="7">
        <v>46035</v>
      </c>
      <c r="C13" s="6" t="s">
        <v>144</v>
      </c>
      <c r="D13" s="5" t="s">
        <v>49</v>
      </c>
      <c r="E13" s="6" t="s">
        <v>137</v>
      </c>
      <c r="F13" s="6">
        <v>10</v>
      </c>
      <c r="G13" s="6" t="s">
        <v>147</v>
      </c>
      <c r="H13" s="4"/>
      <c r="J13" s="4"/>
      <c r="K13" s="4"/>
    </row>
    <row r="14" spans="1:11">
      <c r="A14" s="6" t="s">
        <v>155</v>
      </c>
      <c r="B14" s="7">
        <v>46035</v>
      </c>
      <c r="C14" s="6" t="s">
        <v>136</v>
      </c>
      <c r="D14" s="5" t="s">
        <v>125</v>
      </c>
      <c r="E14" s="6" t="s">
        <v>142</v>
      </c>
      <c r="F14" s="6">
        <v>85</v>
      </c>
      <c r="G14" s="6" t="s">
        <v>138</v>
      </c>
      <c r="H14" s="4"/>
      <c r="J14" s="4"/>
      <c r="K14" s="4"/>
    </row>
    <row r="15" spans="1:11">
      <c r="A15" s="6" t="s">
        <v>156</v>
      </c>
      <c r="B15" s="7">
        <v>46034</v>
      </c>
      <c r="C15" s="6" t="s">
        <v>140</v>
      </c>
      <c r="D15" s="5" t="s">
        <v>91</v>
      </c>
      <c r="E15" s="6" t="s">
        <v>142</v>
      </c>
      <c r="F15" s="6">
        <v>28</v>
      </c>
      <c r="G15" s="6" t="s">
        <v>138</v>
      </c>
      <c r="H15" s="4"/>
      <c r="J15" s="4"/>
      <c r="K15" s="4"/>
    </row>
    <row r="16" spans="1:11">
      <c r="A16" s="6" t="s">
        <v>157</v>
      </c>
      <c r="B16" s="7">
        <v>46034</v>
      </c>
      <c r="C16" s="6" t="s">
        <v>144</v>
      </c>
      <c r="D16" s="5" t="s">
        <v>93</v>
      </c>
      <c r="E16" s="6" t="s">
        <v>142</v>
      </c>
      <c r="F16" s="6">
        <v>16</v>
      </c>
      <c r="G16" s="6" t="s">
        <v>138</v>
      </c>
      <c r="H16" s="4"/>
      <c r="J16" s="4"/>
      <c r="K16" s="4"/>
    </row>
    <row r="17" spans="1:11">
      <c r="A17" s="6" t="s">
        <v>158</v>
      </c>
      <c r="B17" s="7">
        <v>46034</v>
      </c>
      <c r="C17" s="6" t="s">
        <v>136</v>
      </c>
      <c r="D17" s="5" t="s">
        <v>95</v>
      </c>
      <c r="E17" s="6" t="s">
        <v>137</v>
      </c>
      <c r="F17" s="6">
        <v>9</v>
      </c>
      <c r="G17" s="6" t="s">
        <v>147</v>
      </c>
      <c r="H17" s="4"/>
      <c r="J17" s="4"/>
      <c r="K17" s="4"/>
    </row>
    <row r="18" spans="1:11">
      <c r="A18" s="6" t="s">
        <v>159</v>
      </c>
      <c r="B18" s="7">
        <v>46034</v>
      </c>
      <c r="C18" s="6" t="s">
        <v>144</v>
      </c>
      <c r="D18" s="5" t="s">
        <v>123</v>
      </c>
      <c r="E18" s="6" t="s">
        <v>137</v>
      </c>
      <c r="F18" s="6">
        <v>30</v>
      </c>
      <c r="G18" s="6" t="s">
        <v>147</v>
      </c>
      <c r="H18" s="4"/>
      <c r="J18" s="4"/>
      <c r="K18" s="4"/>
    </row>
    <row r="19" spans="1:11">
      <c r="A19" s="6" t="s">
        <v>160</v>
      </c>
      <c r="B19" s="7">
        <v>46033</v>
      </c>
      <c r="C19" s="6" t="s">
        <v>140</v>
      </c>
      <c r="D19" s="5" t="s">
        <v>121</v>
      </c>
      <c r="E19" s="6" t="s">
        <v>142</v>
      </c>
      <c r="F19" s="6">
        <v>45</v>
      </c>
      <c r="G19" s="6" t="s">
        <v>138</v>
      </c>
      <c r="H19" s="4"/>
      <c r="J19" s="4"/>
      <c r="K19" s="4"/>
    </row>
    <row r="20" spans="1:11">
      <c r="A20" s="6" t="s">
        <v>161</v>
      </c>
      <c r="B20" s="7">
        <v>46032</v>
      </c>
      <c r="C20" s="6" t="s">
        <v>136</v>
      </c>
      <c r="D20" s="5" t="s">
        <v>119</v>
      </c>
      <c r="E20" s="6" t="s">
        <v>142</v>
      </c>
      <c r="F20" s="6">
        <v>200</v>
      </c>
      <c r="G20" s="6" t="s">
        <v>138</v>
      </c>
      <c r="H20" s="4"/>
      <c r="J20" s="4"/>
      <c r="K20" s="4"/>
    </row>
    <row r="21" spans="1:11">
      <c r="A21" s="6" t="s">
        <v>162</v>
      </c>
      <c r="B21" s="7">
        <v>46031</v>
      </c>
      <c r="C21" s="6" t="s">
        <v>144</v>
      </c>
      <c r="D21" s="5" t="s">
        <v>117</v>
      </c>
      <c r="E21" s="6" t="s">
        <v>142</v>
      </c>
      <c r="F21" s="6">
        <v>150</v>
      </c>
      <c r="G21" s="6" t="s">
        <v>138</v>
      </c>
      <c r="H21" s="4"/>
      <c r="J21" s="4"/>
      <c r="K21" s="4"/>
    </row>
    <row r="22" spans="1:11">
      <c r="A22" s="6" t="s">
        <v>163</v>
      </c>
      <c r="B22" s="7">
        <v>46030</v>
      </c>
      <c r="C22" s="6" t="s">
        <v>140</v>
      </c>
      <c r="D22" s="5" t="s">
        <v>115</v>
      </c>
      <c r="E22" s="6" t="s">
        <v>142</v>
      </c>
      <c r="F22" s="6">
        <v>75</v>
      </c>
      <c r="G22" s="6" t="s">
        <v>138</v>
      </c>
      <c r="H22" s="4"/>
      <c r="J22" s="4"/>
      <c r="K22" s="4"/>
    </row>
    <row r="23" spans="1:11">
      <c r="A23" s="6" t="s">
        <v>164</v>
      </c>
      <c r="B23" s="7">
        <v>46029</v>
      </c>
      <c r="C23" s="6" t="s">
        <v>136</v>
      </c>
      <c r="D23" s="5" t="s">
        <v>113</v>
      </c>
      <c r="E23" s="6" t="s">
        <v>142</v>
      </c>
      <c r="F23" s="6">
        <v>120</v>
      </c>
      <c r="G23" s="6" t="s">
        <v>138</v>
      </c>
      <c r="H23" s="4"/>
      <c r="J23" s="4"/>
      <c r="K23" s="4"/>
    </row>
    <row r="24" spans="1:11">
      <c r="A24" s="6" t="s">
        <v>165</v>
      </c>
      <c r="B24" s="7">
        <v>46028</v>
      </c>
      <c r="C24" s="6" t="s">
        <v>144</v>
      </c>
      <c r="D24" s="5" t="s">
        <v>111</v>
      </c>
      <c r="E24" s="6" t="s">
        <v>142</v>
      </c>
      <c r="F24" s="6">
        <v>60</v>
      </c>
      <c r="G24" s="6" t="s">
        <v>138</v>
      </c>
      <c r="H24" s="4"/>
      <c r="J24" s="4"/>
      <c r="K24" s="4"/>
    </row>
    <row r="25" spans="1:11">
      <c r="A25" s="6" t="s">
        <v>166</v>
      </c>
      <c r="B25" s="7">
        <v>46027</v>
      </c>
      <c r="C25" s="6" t="s">
        <v>140</v>
      </c>
      <c r="D25" s="5" t="s">
        <v>82</v>
      </c>
      <c r="E25" s="6" t="s">
        <v>142</v>
      </c>
      <c r="F25" s="6">
        <v>90</v>
      </c>
      <c r="G25" s="6" t="s">
        <v>138</v>
      </c>
      <c r="H25" s="4"/>
      <c r="J25" s="4"/>
      <c r="K25" s="4"/>
    </row>
    <row r="26" spans="1:11">
      <c r="A26" s="6" t="s">
        <v>167</v>
      </c>
      <c r="B26" s="7">
        <v>46027</v>
      </c>
      <c r="C26" s="6" t="s">
        <v>140</v>
      </c>
      <c r="D26" s="5" t="s">
        <v>109</v>
      </c>
      <c r="E26" s="6" t="s">
        <v>142</v>
      </c>
      <c r="F26" s="6">
        <v>95</v>
      </c>
      <c r="G26" s="6" t="s">
        <v>138</v>
      </c>
      <c r="H26" s="4"/>
      <c r="J26" s="4"/>
      <c r="K26" s="4"/>
    </row>
    <row r="27" spans="1:11">
      <c r="A27" s="6" t="s">
        <v>168</v>
      </c>
      <c r="B27" s="7">
        <v>46026</v>
      </c>
      <c r="C27" s="6" t="s">
        <v>136</v>
      </c>
      <c r="D27" s="5" t="s">
        <v>80</v>
      </c>
      <c r="E27" s="6" t="s">
        <v>142</v>
      </c>
      <c r="F27" s="6">
        <v>65</v>
      </c>
      <c r="G27" s="6" t="s">
        <v>138</v>
      </c>
      <c r="H27" s="4"/>
      <c r="J27" s="4"/>
      <c r="K27" s="4"/>
    </row>
    <row r="28" spans="1:11">
      <c r="A28" s="6" t="s">
        <v>169</v>
      </c>
      <c r="B28" s="7">
        <v>46025</v>
      </c>
      <c r="C28" s="6" t="s">
        <v>144</v>
      </c>
      <c r="D28" s="5" t="s">
        <v>78</v>
      </c>
      <c r="E28" s="6" t="s">
        <v>142</v>
      </c>
      <c r="F28" s="6">
        <v>140</v>
      </c>
      <c r="G28" s="6" t="s">
        <v>138</v>
      </c>
      <c r="H28" s="4"/>
      <c r="J28" s="4"/>
      <c r="K28" s="4"/>
    </row>
    <row r="29" spans="1:11">
      <c r="A29" s="6" t="s">
        <v>170</v>
      </c>
      <c r="B29" s="7">
        <v>46024</v>
      </c>
      <c r="C29" s="6" t="s">
        <v>140</v>
      </c>
      <c r="D29" s="5" t="s">
        <v>75</v>
      </c>
      <c r="E29" s="6" t="s">
        <v>137</v>
      </c>
      <c r="F29" s="6">
        <v>18</v>
      </c>
      <c r="G29" s="6" t="s">
        <v>147</v>
      </c>
      <c r="H29" s="4"/>
      <c r="J29" s="4"/>
      <c r="K29" s="4"/>
    </row>
    <row r="30" spans="1:11">
      <c r="A30" s="6" t="s">
        <v>171</v>
      </c>
      <c r="B30" s="7">
        <v>46023</v>
      </c>
      <c r="C30" s="6" t="s">
        <v>136</v>
      </c>
      <c r="D30" s="5" t="s">
        <v>6</v>
      </c>
      <c r="E30" s="6" t="s">
        <v>142</v>
      </c>
      <c r="F30" s="6">
        <v>40</v>
      </c>
      <c r="G30" s="6" t="s">
        <v>138</v>
      </c>
      <c r="H30" s="4"/>
      <c r="J30" s="4"/>
      <c r="K30" s="4"/>
    </row>
    <row r="31" spans="1:11">
      <c r="A31" s="6" t="s">
        <v>172</v>
      </c>
      <c r="B31" s="7">
        <v>46023</v>
      </c>
      <c r="C31" s="6" t="s">
        <v>140</v>
      </c>
      <c r="D31" s="5" t="s">
        <v>9</v>
      </c>
      <c r="E31" s="6" t="s">
        <v>137</v>
      </c>
      <c r="F31" s="6">
        <v>60</v>
      </c>
      <c r="G31" s="6" t="s">
        <v>138</v>
      </c>
      <c r="H31" s="4"/>
      <c r="J31" s="4"/>
      <c r="K31" s="4"/>
    </row>
    <row r="32" spans="1:11">
      <c r="A32" s="6" t="s">
        <v>173</v>
      </c>
      <c r="B32" s="7">
        <v>46023</v>
      </c>
      <c r="C32" s="6" t="s">
        <v>144</v>
      </c>
      <c r="D32" s="5" t="s">
        <v>12</v>
      </c>
      <c r="E32" s="6" t="s">
        <v>137</v>
      </c>
      <c r="F32" s="6">
        <v>35</v>
      </c>
      <c r="G32" s="6" t="s">
        <v>138</v>
      </c>
      <c r="H32" s="4"/>
      <c r="J32" s="4"/>
      <c r="K32" s="4"/>
    </row>
    <row r="33" spans="1:11">
      <c r="A33" s="6" t="s">
        <v>174</v>
      </c>
      <c r="B33" s="7">
        <v>46023</v>
      </c>
      <c r="C33" s="6" t="s">
        <v>136</v>
      </c>
      <c r="D33" s="5" t="s">
        <v>51</v>
      </c>
      <c r="E33" s="6" t="s">
        <v>137</v>
      </c>
      <c r="F33" s="6">
        <v>22</v>
      </c>
      <c r="G33" s="6" t="s">
        <v>138</v>
      </c>
      <c r="H33" s="4"/>
      <c r="J33" s="4"/>
      <c r="K33" s="4"/>
    </row>
    <row r="34" spans="1:11">
      <c r="A34" s="6" t="s">
        <v>175</v>
      </c>
      <c r="B34" s="7">
        <v>46023</v>
      </c>
      <c r="C34" s="6" t="s">
        <v>140</v>
      </c>
      <c r="D34" s="5" t="s">
        <v>53</v>
      </c>
      <c r="E34" s="6" t="s">
        <v>137</v>
      </c>
      <c r="F34" s="6">
        <v>65</v>
      </c>
      <c r="G34" s="6" t="s">
        <v>138</v>
      </c>
      <c r="H34" s="4"/>
      <c r="J34" s="4"/>
      <c r="K34" s="4"/>
    </row>
    <row r="35" spans="1:11">
      <c r="A35" s="6" t="s">
        <v>176</v>
      </c>
      <c r="B35" s="7">
        <v>46023</v>
      </c>
      <c r="C35" s="6" t="s">
        <v>144</v>
      </c>
      <c r="D35" s="5" t="s">
        <v>55</v>
      </c>
      <c r="E35" s="6" t="s">
        <v>142</v>
      </c>
      <c r="F35" s="6">
        <v>90</v>
      </c>
      <c r="G35" s="6" t="s">
        <v>138</v>
      </c>
      <c r="H35" s="4"/>
      <c r="J35" s="4"/>
      <c r="K35" s="4"/>
    </row>
    <row r="36" spans="1:11">
      <c r="A36" s="6" t="s">
        <v>177</v>
      </c>
      <c r="B36" s="7">
        <v>46023</v>
      </c>
      <c r="C36" s="6" t="s">
        <v>136</v>
      </c>
      <c r="D36" s="5" t="s">
        <v>57</v>
      </c>
      <c r="E36" s="6" t="s">
        <v>142</v>
      </c>
      <c r="F36" s="6">
        <v>35</v>
      </c>
      <c r="G36" s="6" t="s">
        <v>138</v>
      </c>
      <c r="H36" s="4"/>
      <c r="J36" s="4"/>
      <c r="K36" s="4"/>
    </row>
    <row r="37" spans="1:11">
      <c r="A37" s="6" t="s">
        <v>178</v>
      </c>
      <c r="B37" s="7">
        <v>46023</v>
      </c>
      <c r="C37" s="6" t="s">
        <v>140</v>
      </c>
      <c r="D37" s="5" t="s">
        <v>60</v>
      </c>
      <c r="E37" s="6" t="s">
        <v>142</v>
      </c>
      <c r="F37" s="6">
        <v>110</v>
      </c>
      <c r="G37" s="6" t="s">
        <v>138</v>
      </c>
      <c r="H37" s="4"/>
      <c r="J37" s="4"/>
      <c r="K37" s="4"/>
    </row>
    <row r="38" spans="1:11">
      <c r="A38" s="6" t="s">
        <v>179</v>
      </c>
      <c r="B38" s="7">
        <v>46023</v>
      </c>
      <c r="C38" s="6" t="s">
        <v>144</v>
      </c>
      <c r="D38" s="5" t="s">
        <v>64</v>
      </c>
      <c r="E38" s="6" t="s">
        <v>142</v>
      </c>
      <c r="F38" s="6">
        <v>60</v>
      </c>
      <c r="G38" s="6" t="s">
        <v>138</v>
      </c>
      <c r="H38" s="4"/>
      <c r="J38" s="4"/>
      <c r="K38" s="4"/>
    </row>
    <row r="39" spans="1:11">
      <c r="A39" s="6" t="s">
        <v>180</v>
      </c>
      <c r="B39" s="7">
        <v>46023</v>
      </c>
      <c r="C39" s="6" t="s">
        <v>136</v>
      </c>
      <c r="D39" s="5" t="s">
        <v>67</v>
      </c>
      <c r="E39" s="6" t="s">
        <v>142</v>
      </c>
      <c r="F39" s="6">
        <v>75</v>
      </c>
      <c r="G39" s="6" t="s">
        <v>138</v>
      </c>
      <c r="H39" s="4"/>
      <c r="J39" s="4"/>
      <c r="K39" s="4"/>
    </row>
    <row r="40" spans="1:11">
      <c r="A40" s="6" t="s">
        <v>181</v>
      </c>
      <c r="B40" s="7">
        <v>46023</v>
      </c>
      <c r="C40" s="6" t="s">
        <v>140</v>
      </c>
      <c r="D40" s="5" t="s">
        <v>69</v>
      </c>
      <c r="E40" s="6" t="s">
        <v>137</v>
      </c>
      <c r="F40" s="6">
        <v>12</v>
      </c>
      <c r="G40" s="6" t="s">
        <v>147</v>
      </c>
      <c r="H40" s="4"/>
      <c r="J40" s="4"/>
      <c r="K40" s="4"/>
    </row>
    <row r="41" spans="1:11">
      <c r="A41" s="6" t="s">
        <v>182</v>
      </c>
      <c r="B41" s="7">
        <v>46023</v>
      </c>
      <c r="C41" s="6" t="s">
        <v>144</v>
      </c>
      <c r="D41" s="5" t="s">
        <v>71</v>
      </c>
      <c r="E41" s="6" t="s">
        <v>142</v>
      </c>
      <c r="F41" s="6">
        <v>40</v>
      </c>
      <c r="G41" s="6" t="s">
        <v>138</v>
      </c>
      <c r="H41" s="4"/>
      <c r="J41" s="4"/>
      <c r="K41" s="4"/>
    </row>
    <row r="42" spans="1:11">
      <c r="A42" s="6" t="s">
        <v>183</v>
      </c>
      <c r="B42" s="7">
        <v>46023</v>
      </c>
      <c r="C42" s="6" t="s">
        <v>136</v>
      </c>
      <c r="D42" s="5" t="s">
        <v>73</v>
      </c>
      <c r="E42" s="6" t="s">
        <v>142</v>
      </c>
      <c r="F42" s="6">
        <v>55</v>
      </c>
      <c r="G42" s="6" t="s">
        <v>138</v>
      </c>
      <c r="H42" s="4"/>
      <c r="J42" s="4"/>
      <c r="K42" s="4"/>
    </row>
    <row r="43" spans="1:11">
      <c r="A43" s="6" t="s">
        <v>184</v>
      </c>
      <c r="B43" s="7">
        <v>46023</v>
      </c>
      <c r="C43" s="6" t="s">
        <v>144</v>
      </c>
      <c r="D43" s="5" t="s">
        <v>85</v>
      </c>
      <c r="E43" s="6" t="s">
        <v>142</v>
      </c>
      <c r="F43" s="6">
        <v>33</v>
      </c>
      <c r="G43" s="6" t="s">
        <v>138</v>
      </c>
      <c r="H43" s="4"/>
      <c r="J43" s="4"/>
      <c r="K43" s="4"/>
    </row>
    <row r="44" spans="1:11">
      <c r="A44" s="6" t="s">
        <v>185</v>
      </c>
      <c r="B44" s="7">
        <v>46023</v>
      </c>
      <c r="C44" s="6" t="s">
        <v>136</v>
      </c>
      <c r="D44" s="5" t="s">
        <v>88</v>
      </c>
      <c r="E44" s="6" t="s">
        <v>142</v>
      </c>
      <c r="F44" s="6">
        <v>44</v>
      </c>
      <c r="G44" s="6" t="s">
        <v>138</v>
      </c>
      <c r="H44" s="4"/>
      <c r="J44" s="4"/>
      <c r="K44" s="4"/>
    </row>
    <row r="45" spans="1:11">
      <c r="A45" s="6" t="s">
        <v>186</v>
      </c>
      <c r="B45" s="7">
        <v>46023</v>
      </c>
      <c r="C45" s="6" t="s">
        <v>140</v>
      </c>
      <c r="D45" s="5" t="s">
        <v>97</v>
      </c>
      <c r="E45" s="6" t="s">
        <v>137</v>
      </c>
      <c r="F45" s="6">
        <v>100</v>
      </c>
      <c r="G45" s="6" t="s">
        <v>138</v>
      </c>
      <c r="H45" s="4"/>
      <c r="J45" s="4"/>
      <c r="K45" s="4"/>
    </row>
    <row r="46" spans="1:11">
      <c r="A46" s="6" t="s">
        <v>187</v>
      </c>
      <c r="B46" s="7">
        <v>46023</v>
      </c>
      <c r="C46" s="6" t="s">
        <v>144</v>
      </c>
      <c r="D46" s="5" t="s">
        <v>99</v>
      </c>
      <c r="E46" s="6" t="s">
        <v>137</v>
      </c>
      <c r="F46" s="6">
        <v>55</v>
      </c>
      <c r="G46" s="6" t="s">
        <v>138</v>
      </c>
      <c r="H46" s="4"/>
      <c r="J46" s="4"/>
      <c r="K46" s="4"/>
    </row>
    <row r="47" spans="1:11">
      <c r="A47" s="6" t="s">
        <v>188</v>
      </c>
      <c r="B47" s="7">
        <v>46023</v>
      </c>
      <c r="C47" s="6" t="s">
        <v>136</v>
      </c>
      <c r="D47" s="5" t="s">
        <v>101</v>
      </c>
      <c r="E47" s="6" t="s">
        <v>142</v>
      </c>
      <c r="F47" s="6">
        <v>66</v>
      </c>
      <c r="G47" s="6" t="s">
        <v>138</v>
      </c>
      <c r="H47" s="4"/>
      <c r="J47" s="4"/>
      <c r="K47" s="4"/>
    </row>
    <row r="48" spans="1:11">
      <c r="A48" s="6" t="s">
        <v>189</v>
      </c>
      <c r="B48" s="7">
        <v>46023</v>
      </c>
      <c r="C48" s="6" t="s">
        <v>140</v>
      </c>
      <c r="D48" s="5" t="s">
        <v>103</v>
      </c>
      <c r="E48" s="6" t="s">
        <v>142</v>
      </c>
      <c r="F48" s="6">
        <v>70</v>
      </c>
      <c r="G48" s="6" t="s">
        <v>138</v>
      </c>
      <c r="H48" s="4"/>
      <c r="J48" s="4"/>
      <c r="K48" s="4"/>
    </row>
    <row r="49" spans="1:11">
      <c r="A49" s="6" t="s">
        <v>190</v>
      </c>
      <c r="B49" s="7">
        <v>46023</v>
      </c>
      <c r="C49" s="6" t="s">
        <v>144</v>
      </c>
      <c r="D49" s="5" t="s">
        <v>105</v>
      </c>
      <c r="E49" s="6" t="s">
        <v>142</v>
      </c>
      <c r="F49" s="6">
        <v>48</v>
      </c>
      <c r="G49" s="6" t="s">
        <v>138</v>
      </c>
      <c r="H49" s="4"/>
      <c r="J49" s="4"/>
      <c r="K49" s="4"/>
    </row>
    <row r="50" spans="1:11">
      <c r="A50" s="6" t="s">
        <v>191</v>
      </c>
      <c r="B50" s="7">
        <v>46023</v>
      </c>
      <c r="C50" s="6" t="s">
        <v>136</v>
      </c>
      <c r="D50" s="5" t="s">
        <v>107</v>
      </c>
      <c r="E50" s="6" t="s">
        <v>142</v>
      </c>
      <c r="F50" s="6">
        <v>80</v>
      </c>
      <c r="G50" s="6" t="s">
        <v>138</v>
      </c>
      <c r="H50" s="4"/>
      <c r="J50" s="4"/>
      <c r="K50" s="4"/>
    </row>
    <row r="51" spans="1:11">
      <c r="A51" s="6" t="s">
        <v>192</v>
      </c>
      <c r="B51" s="7">
        <v>46023</v>
      </c>
      <c r="C51" s="6" t="s">
        <v>140</v>
      </c>
      <c r="D51" s="5" t="s">
        <v>127</v>
      </c>
      <c r="E51" s="6" t="s">
        <v>142</v>
      </c>
      <c r="F51" s="6">
        <v>60</v>
      </c>
      <c r="G51" s="6" t="s">
        <v>138</v>
      </c>
      <c r="H51" s="4"/>
      <c r="J51" s="4"/>
      <c r="K51" s="4"/>
    </row>
    <row r="58" spans="1:11" ht="30.75">
      <c r="A58" s="3" t="str" cm="1">
        <f t="array" ref="A58:G67">_xlfn.TAKE(Transaction[],10)</f>
        <v>T0004</v>
      </c>
      <c r="B58" s="4">
        <v>46035</v>
      </c>
      <c r="C58" s="4" t="str">
        <v>Store A</v>
      </c>
      <c r="D58" s="4" t="str">
        <v>P004</v>
      </c>
      <c r="E58" s="4" t="str">
        <v>OUT</v>
      </c>
      <c r="F58" s="4">
        <v>25</v>
      </c>
      <c r="G58" s="4" t="str">
        <v>Initial Stock</v>
      </c>
      <c r="H58" s="4"/>
      <c r="J58" s="4"/>
      <c r="K58" s="4"/>
    </row>
    <row r="59" spans="1:11">
      <c r="A59" s="4" t="str">
        <v>T0005</v>
      </c>
      <c r="B59" s="4">
        <v>46035</v>
      </c>
      <c r="C59" s="4" t="str">
        <v>Store B</v>
      </c>
      <c r="D59" s="4" t="str">
        <v xml:space="preserve"> P005</v>
      </c>
      <c r="E59" s="4" t="str">
        <v>IN</v>
      </c>
      <c r="F59" s="4">
        <v>45</v>
      </c>
      <c r="G59" s="4" t="str">
        <v>Initial Stock</v>
      </c>
      <c r="H59" s="4"/>
      <c r="J59" s="4"/>
      <c r="K59" s="4"/>
    </row>
    <row r="60" spans="1:11">
      <c r="A60" s="4" t="str">
        <v>T0006</v>
      </c>
      <c r="B60" s="4">
        <v>46035</v>
      </c>
      <c r="C60" s="4" t="str">
        <v>Store C</v>
      </c>
      <c r="D60" s="4" t="str">
        <v>P006</v>
      </c>
      <c r="E60" s="4" t="str">
        <v>IN</v>
      </c>
      <c r="F60" s="4">
        <v>70</v>
      </c>
      <c r="G60" s="4" t="str">
        <v>Initial Stock</v>
      </c>
      <c r="H60" s="4"/>
      <c r="J60" s="4"/>
      <c r="K60" s="4"/>
    </row>
    <row r="61" spans="1:11">
      <c r="A61" s="4" t="str">
        <v>T0007</v>
      </c>
      <c r="B61" s="4">
        <v>46035</v>
      </c>
      <c r="C61" s="4" t="str">
        <v>Store A</v>
      </c>
      <c r="D61" s="4" t="str">
        <v>P007</v>
      </c>
      <c r="E61" s="4" t="str">
        <v>IN</v>
      </c>
      <c r="F61" s="4">
        <v>30</v>
      </c>
      <c r="G61" s="4" t="str">
        <v>Initial Stock</v>
      </c>
      <c r="H61" s="4"/>
      <c r="J61" s="4"/>
      <c r="K61" s="4"/>
    </row>
    <row r="62" spans="1:11">
      <c r="A62" s="4" t="str">
        <v>T0008</v>
      </c>
      <c r="B62" s="4">
        <v>46035</v>
      </c>
      <c r="C62" s="4" t="str">
        <v>Store B</v>
      </c>
      <c r="D62" s="4" t="str">
        <v>P008</v>
      </c>
      <c r="E62" s="4" t="str">
        <v>OUT</v>
      </c>
      <c r="F62" s="4">
        <v>20</v>
      </c>
      <c r="G62" s="4" t="str">
        <v>Sale</v>
      </c>
      <c r="H62" s="4"/>
      <c r="J62" s="4"/>
      <c r="K62" s="4"/>
    </row>
    <row r="63" spans="1:11">
      <c r="A63" s="4" t="str">
        <v>T0009</v>
      </c>
      <c r="B63" s="4">
        <v>46035</v>
      </c>
      <c r="C63" s="4" t="str">
        <v>Store C</v>
      </c>
      <c r="D63" s="4" t="str">
        <v>P009</v>
      </c>
      <c r="E63" s="4" t="str">
        <v>OUT</v>
      </c>
      <c r="F63" s="4">
        <v>18</v>
      </c>
      <c r="G63" s="4" t="str">
        <v>Sale</v>
      </c>
      <c r="H63" s="4"/>
      <c r="J63" s="4"/>
      <c r="K63" s="4"/>
    </row>
    <row r="64" spans="1:11">
      <c r="A64" s="4" t="str">
        <v>T0010</v>
      </c>
      <c r="B64" s="4">
        <v>46035</v>
      </c>
      <c r="C64" s="4" t="str">
        <v>Store A</v>
      </c>
      <c r="D64" s="4" t="str">
        <v>P010</v>
      </c>
      <c r="E64" s="4" t="str">
        <v>IN</v>
      </c>
      <c r="F64" s="4">
        <v>100</v>
      </c>
      <c r="G64" s="4" t="str">
        <v>Initial Stock</v>
      </c>
      <c r="H64" s="4"/>
      <c r="J64" s="4"/>
      <c r="K64" s="4"/>
    </row>
    <row r="65" spans="1:7">
      <c r="A65" s="4" t="str">
        <v>T0011</v>
      </c>
      <c r="B65" s="4">
        <v>46035</v>
      </c>
      <c r="C65" s="4" t="str">
        <v>Store B</v>
      </c>
      <c r="D65" s="4" t="str">
        <v>P011</v>
      </c>
      <c r="E65" s="4" t="str">
        <v>IN</v>
      </c>
      <c r="F65" s="4">
        <v>50</v>
      </c>
      <c r="G65" s="4" t="str">
        <v>Initial Stock</v>
      </c>
    </row>
    <row r="66" spans="1:7">
      <c r="A66" s="4" t="str">
        <v>T0012</v>
      </c>
      <c r="B66" s="4">
        <v>46035</v>
      </c>
      <c r="C66" s="4" t="str">
        <v>Store C</v>
      </c>
      <c r="D66" s="4" t="str">
        <v>P012</v>
      </c>
      <c r="E66" s="4" t="str">
        <v>IN</v>
      </c>
      <c r="F66" s="4">
        <v>80</v>
      </c>
      <c r="G66" s="4" t="str">
        <v>Initial Stock</v>
      </c>
    </row>
    <row r="67" spans="1:7">
      <c r="A67" s="4" t="str">
        <v>T0013</v>
      </c>
      <c r="B67" s="4">
        <v>46035</v>
      </c>
      <c r="C67" s="4" t="str">
        <v>Store A</v>
      </c>
      <c r="D67" s="4" t="str">
        <v>P013</v>
      </c>
      <c r="E67" s="4" t="str">
        <v>IN</v>
      </c>
      <c r="F67" s="4">
        <v>55</v>
      </c>
      <c r="G67" s="4" t="str">
        <v>Initial Stock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8"/>
  <sheetViews>
    <sheetView workbookViewId="0">
      <selection activeCell="E1" sqref="E1:J1"/>
    </sheetView>
  </sheetViews>
  <sheetFormatPr defaultRowHeight="15"/>
  <cols>
    <col min="1" max="1" width="7.28515625" style="4" bestFit="1" customWidth="1"/>
    <col min="2" max="2" width="11.85546875" style="4" customWidth="1"/>
    <col min="3" max="3" width="24.5703125" style="4" bestFit="1" customWidth="1"/>
    <col min="4" max="4" width="36.5703125" style="4" bestFit="1" customWidth="1"/>
    <col min="5" max="6" width="36.5703125" style="4" customWidth="1"/>
    <col min="7" max="7" width="18.85546875" style="4" bestFit="1" customWidth="1"/>
    <col min="8" max="8" width="13.28515625" style="4" bestFit="1" customWidth="1"/>
    <col min="9" max="9" width="10.140625" style="4" bestFit="1" customWidth="1"/>
    <col min="10" max="10" width="13.42578125" style="4" customWidth="1"/>
    <col min="11" max="11" width="10.28515625" style="4" customWidth="1"/>
  </cols>
  <sheetData>
    <row r="1" spans="1:10">
      <c r="A1" s="11" t="s">
        <v>131</v>
      </c>
      <c r="B1" s="11" t="s">
        <v>0</v>
      </c>
      <c r="C1" s="11" t="s">
        <v>1</v>
      </c>
      <c r="D1" s="11" t="s">
        <v>5</v>
      </c>
      <c r="E1" s="11" t="s">
        <v>3</v>
      </c>
      <c r="F1" s="11" t="s">
        <v>4</v>
      </c>
      <c r="G1" s="11" t="s">
        <v>193</v>
      </c>
      <c r="H1" s="11" t="s">
        <v>194</v>
      </c>
      <c r="I1" s="11" t="s">
        <v>195</v>
      </c>
      <c r="J1" s="11" t="s">
        <v>196</v>
      </c>
    </row>
    <row r="2" spans="1:10">
      <c r="A2" s="4" t="s">
        <v>136</v>
      </c>
      <c r="B2" s="1" t="s">
        <v>6</v>
      </c>
      <c r="C2" s="4" t="str">
        <f>_xlfn.XLOOKUP(B2,Products[ProductID],Products[ProductDescription],"Not Found")</f>
        <v>Wireless Ergonomic Mouse</v>
      </c>
      <c r="D2" s="3" t="str">
        <f>_xlfn.XLOOKUP(B2,Products[ProductID],Products[Supplier],"Not Found")</f>
        <v>TechNova Supplies</v>
      </c>
      <c r="E2" s="3">
        <f>_xlfn.XLOOKUP(B2,Products[ProductID],Products[CostPerUnit],"Not Found")</f>
        <v>24.99</v>
      </c>
      <c r="F2" s="3">
        <f>_xlfn.XLOOKUP(B2,Products[ProductID],Products[ReorderLevel],"Not Found")</f>
        <v>15</v>
      </c>
      <c r="G2" s="3">
        <f>SUMIFS(Transaction[Quantity],Transaction[Site],A2,Transaction[ProductID],B2,Transaction[Type],"IN")
-
SUMIFS(Transaction[Quantity],Transaction[Site],A2,Transaction[ProductID],B2,Transaction[Type],"OUT")</f>
        <v>40</v>
      </c>
      <c r="H2" s="3">
        <f>Inventory[[#This Row],[QuantityOnHand]]*Inventory[[#This Row],[ReorderLevel]]</f>
        <v>600</v>
      </c>
      <c r="I2" s="4" t="str">
        <f>IF(Inventory[[#This Row],[QuantityOnHand]]&lt;Inventory[[#This Row],[ReorderLevel]],"YES","NO")</f>
        <v>NO</v>
      </c>
      <c r="J2" s="2" t="str">
        <f ca="1">IF(Inventory[[#This Row],[Reorder]]="YES",TODAY(),"")</f>
        <v/>
      </c>
    </row>
    <row r="3" spans="1:10">
      <c r="A3" s="4" t="s">
        <v>140</v>
      </c>
      <c r="B3" s="1" t="s">
        <v>9</v>
      </c>
      <c r="C3" s="4" t="str">
        <f>_xlfn.XLOOKUP(B3,Products[ProductID],Products[ProductDescription],"Not Found")</f>
        <v>Bamboo Notebook</v>
      </c>
      <c r="D3" s="3" t="str">
        <f>_xlfn.XLOOKUP(B3,Products[ProductID],Products[Supplier],"Not Found")</f>
        <v>TechNova Supplies</v>
      </c>
      <c r="E3" s="3">
        <f>_xlfn.XLOOKUP(B3,Products[ProductID],Products[CostPerUnit],"Not Found")</f>
        <v>4.25</v>
      </c>
      <c r="F3" s="3">
        <f>_xlfn.XLOOKUP(B3,Products[ProductID],Products[ReorderLevel],"Not Found")</f>
        <v>30</v>
      </c>
      <c r="G3" s="3">
        <f>SUMIFS(Transaction[Quantity],Transaction[Site],A3,Transaction[ProductID],B3,Transaction[Type],"IN")
-
SUMIFS(Transaction[Quantity],Transaction[Site],A3,Transaction[ProductID],B3,Transaction[Type],"OUT")</f>
        <v>-60</v>
      </c>
      <c r="H3" s="4">
        <f>Inventory[[#This Row],[QuantityOnHand]]*Inventory[[#This Row],[ReorderLevel]]</f>
        <v>-1800</v>
      </c>
      <c r="I3" s="4" t="str">
        <f>IF(Inventory[[#This Row],[QuantityOnHand]]&lt;Inventory[[#This Row],[ReorderLevel]],"YES","NO")</f>
        <v>YES</v>
      </c>
      <c r="J3" s="2">
        <f ca="1">IF(Inventory[[#This Row],[Reorder]]="YES",TODAY(),"")</f>
        <v>46258</v>
      </c>
    </row>
    <row r="4" spans="1:10">
      <c r="A4" s="4" t="s">
        <v>144</v>
      </c>
      <c r="B4" s="1" t="s">
        <v>12</v>
      </c>
      <c r="C4" s="4" t="str">
        <f>_xlfn.XLOOKUP(B4,Products[ProductID],Products[ProductDescription],"Not Found")</f>
        <v>Insulated Coffee Tumbler</v>
      </c>
      <c r="D4" s="3" t="str">
        <f>_xlfn.XLOOKUP(B4,Products[ProductID],Products[Supplier],"Not Found")</f>
        <v>TechNova Supplies</v>
      </c>
      <c r="E4" s="3">
        <f>_xlfn.XLOOKUP(B4,Products[ProductID],Products[CostPerUnit],"Not Found")</f>
        <v>12.5</v>
      </c>
      <c r="F4" s="3">
        <f>_xlfn.XLOOKUP(B4,Products[ProductID],Products[ReorderLevel],"Not Found")</f>
        <v>20</v>
      </c>
      <c r="G4" s="3">
        <f>SUMIFS(Transaction[Quantity],Transaction[Site],A4,Transaction[ProductID],B4,Transaction[Type],"IN")
-
SUMIFS(Transaction[Quantity],Transaction[Site],A4,Transaction[ProductID],B4,Transaction[Type],"OUT")</f>
        <v>-35</v>
      </c>
      <c r="H4" s="4">
        <f>Inventory[[#This Row],[QuantityOnHand]]*Inventory[[#This Row],[ReorderLevel]]</f>
        <v>-700</v>
      </c>
      <c r="I4" s="4" t="str">
        <f>IF(Inventory[[#This Row],[QuantityOnHand]]&lt;Inventory[[#This Row],[ReorderLevel]],"YES","NO")</f>
        <v>YES</v>
      </c>
      <c r="J4" s="2">
        <f ca="1">IF(Inventory[[#This Row],[Reorder]]="YES",TODAY(),"")</f>
        <v>46258</v>
      </c>
    </row>
    <row r="5" spans="1:10">
      <c r="A5" s="4" t="s">
        <v>136</v>
      </c>
      <c r="B5" s="1" t="s">
        <v>15</v>
      </c>
      <c r="C5" s="4" t="str">
        <f>_xlfn.XLOOKUP(B5,Products[ProductID],Products[ProductDescription],"Not Found")</f>
        <v>LED Desk Lamp</v>
      </c>
      <c r="D5" s="3" t="str">
        <f>_xlfn.XLOOKUP(B5,Products[ProductID],Products[Supplier],"Not Found")</f>
        <v>TechNova Supplies</v>
      </c>
      <c r="E5" s="3">
        <f>_xlfn.XLOOKUP(B5,Products[ProductID],Products[CostPerUnit],"Not Found")</f>
        <v>18.989999999999998</v>
      </c>
      <c r="F5" s="3">
        <f>_xlfn.XLOOKUP(B5,Products[ProductID],Products[ReorderLevel],"Not Found")</f>
        <v>12</v>
      </c>
      <c r="G5" s="3">
        <f>SUMIFS(Transaction[Quantity],Transaction[Site],A5,Transaction[ProductID],B5,Transaction[Type],"IN")
-
SUMIFS(Transaction[Quantity],Transaction[Site],A5,Transaction[ProductID],B5,Transaction[Type],"OUT")</f>
        <v>-25</v>
      </c>
      <c r="H5" s="4">
        <f>Inventory[[#This Row],[QuantityOnHand]]*Inventory[[#This Row],[ReorderLevel]]</f>
        <v>-300</v>
      </c>
      <c r="I5" s="4" t="str">
        <f>IF(Inventory[[#This Row],[QuantityOnHand]]&lt;Inventory[[#This Row],[ReorderLevel]],"YES","NO")</f>
        <v>YES</v>
      </c>
      <c r="J5" s="2">
        <f ca="1">IF(Inventory[[#This Row],[Reorder]]="YES",TODAY(),"")</f>
        <v>46258</v>
      </c>
    </row>
    <row r="6" spans="1:10">
      <c r="A6" s="4" t="s">
        <v>140</v>
      </c>
      <c r="B6" s="1" t="s">
        <v>18</v>
      </c>
      <c r="C6" s="4" t="str">
        <f>_xlfn.XLOOKUP(B6,Products[ProductID],Products[ProductDescription],"Not Found")</f>
        <v>Yoga Resistance Band</v>
      </c>
      <c r="D6" s="3" t="str">
        <f>_xlfn.XLOOKUP(B6,Products[ProductID],Products[Supplier],"Not Found")</f>
        <v>FlexFit Wholesale</v>
      </c>
      <c r="E6" s="3">
        <f>_xlfn.XLOOKUP(B6,Products[ProductID],Products[CostPerUnit],"Not Found")</f>
        <v>9.99</v>
      </c>
      <c r="F6" s="3">
        <f>_xlfn.XLOOKUP(B6,Products[ProductID],Products[ReorderLevel],"Not Found")</f>
        <v>25</v>
      </c>
      <c r="G6" s="3">
        <f>SUMIFS(Transaction[Quantity],Transaction[Site],A6,Transaction[ProductID],B6,Transaction[Type],"IN")
-
SUMIFS(Transaction[Quantity],Transaction[Site],A6,Transaction[ProductID],B6,Transaction[Type],"OUT")</f>
        <v>0</v>
      </c>
      <c r="H6" s="4">
        <f>Inventory[[#This Row],[QuantityOnHand]]*Inventory[[#This Row],[ReorderLevel]]</f>
        <v>0</v>
      </c>
      <c r="I6" s="4" t="str">
        <f>IF(Inventory[[#This Row],[QuantityOnHand]]&lt;Inventory[[#This Row],[ReorderLevel]],"YES","NO")</f>
        <v>YES</v>
      </c>
      <c r="J6" s="2">
        <f ca="1">IF(Inventory[[#This Row],[Reorder]]="YES",TODAY(),"")</f>
        <v>46258</v>
      </c>
    </row>
    <row r="7" spans="1:10">
      <c r="A7" s="4" t="s">
        <v>144</v>
      </c>
      <c r="B7" s="1" t="s">
        <v>22</v>
      </c>
      <c r="C7" s="4" t="str">
        <f>_xlfn.XLOOKUP(B7,Products[ProductID],Products[ProductDescription],"Not Found")</f>
        <v>Organic Green Tea Box</v>
      </c>
      <c r="D7" s="3" t="str">
        <f>_xlfn.XLOOKUP(B7,Products[ProductID],Products[Supplier],"Not Found")</f>
        <v>FlexFit Wholesale</v>
      </c>
      <c r="E7" s="3">
        <f>_xlfn.XLOOKUP(B7,Products[ProductID],Products[CostPerUnit],"Not Found")</f>
        <v>6.75</v>
      </c>
      <c r="F7" s="3">
        <f>_xlfn.XLOOKUP(B7,Products[ProductID],Products[ReorderLevel],"Not Found")</f>
        <v>40</v>
      </c>
      <c r="G7" s="3">
        <f>SUMIFS(Transaction[Quantity],Transaction[Site],A7,Transaction[ProductID],B7,Transaction[Type],"IN")
-
SUMIFS(Transaction[Quantity],Transaction[Site],A7,Transaction[ProductID],B7,Transaction[Type],"OUT")</f>
        <v>70</v>
      </c>
      <c r="H7" s="4">
        <f>Inventory[[#This Row],[QuantityOnHand]]*Inventory[[#This Row],[ReorderLevel]]</f>
        <v>2800</v>
      </c>
      <c r="I7" s="4" t="str">
        <f>IF(Inventory[[#This Row],[QuantityOnHand]]&lt;Inventory[[#This Row],[ReorderLevel]],"YES","NO")</f>
        <v>NO</v>
      </c>
      <c r="J7" s="2" t="str">
        <f ca="1">IF(Inventory[[#This Row],[Reorder]]="YES",TODAY(),"")</f>
        <v/>
      </c>
    </row>
    <row r="8" spans="1:10">
      <c r="A8" s="4" t="s">
        <v>136</v>
      </c>
      <c r="B8" s="1" t="s">
        <v>25</v>
      </c>
      <c r="C8" s="4" t="str">
        <f>_xlfn.XLOOKUP(B8,Products[ProductID],Products[ProductDescription],"Not Found")</f>
        <v>Ceramic Plant Pot</v>
      </c>
      <c r="D8" s="3" t="str">
        <f>_xlfn.XLOOKUP(B8,Products[ProductID],Products[Supplier],"Not Found")</f>
        <v>FlexFit Wholesale</v>
      </c>
      <c r="E8" s="3">
        <f>_xlfn.XLOOKUP(B8,Products[ProductID],Products[CostPerUnit],"Not Found")</f>
        <v>8.5</v>
      </c>
      <c r="F8" s="3">
        <f>_xlfn.XLOOKUP(B8,Products[ProductID],Products[ReorderLevel],"Not Found")</f>
        <v>18</v>
      </c>
      <c r="G8" s="3">
        <f>SUMIFS(Transaction[Quantity],Transaction[Site],A8,Transaction[ProductID],B8,Transaction[Type],"IN")
-
SUMIFS(Transaction[Quantity],Transaction[Site],A8,Transaction[ProductID],B8,Transaction[Type],"OUT")</f>
        <v>30</v>
      </c>
      <c r="H8" s="4">
        <f>Inventory[[#This Row],[QuantityOnHand]]*Inventory[[#This Row],[ReorderLevel]]</f>
        <v>540</v>
      </c>
      <c r="I8" s="4" t="str">
        <f>IF(Inventory[[#This Row],[QuantityOnHand]]&lt;Inventory[[#This Row],[ReorderLevel]],"YES","NO")</f>
        <v>NO</v>
      </c>
      <c r="J8" s="2" t="str">
        <f ca="1">IF(Inventory[[#This Row],[Reorder]]="YES",TODAY(),"")</f>
        <v/>
      </c>
    </row>
    <row r="9" spans="1:10">
      <c r="A9" s="4" t="s">
        <v>140</v>
      </c>
      <c r="B9" s="1" t="s">
        <v>28</v>
      </c>
      <c r="C9" s="4" t="str">
        <f>_xlfn.XLOOKUP(B9,Products[ProductID],Products[ProductDescription],"Not Found")</f>
        <v>Bluetooth Speaker Mini</v>
      </c>
      <c r="D9" s="3" t="str">
        <f>_xlfn.XLOOKUP(B9,Products[ProductID],Products[Supplier],"Not Found")</f>
        <v>FlexFit Wholesale</v>
      </c>
      <c r="E9" s="3">
        <f>_xlfn.XLOOKUP(B9,Products[ProductID],Products[CostPerUnit],"Not Found")</f>
        <v>32.99</v>
      </c>
      <c r="F9" s="3">
        <f>_xlfn.XLOOKUP(B9,Products[ProductID],Products[ReorderLevel],"Not Found")</f>
        <v>10</v>
      </c>
      <c r="G9" s="3">
        <f>SUMIFS(Transaction[Quantity],Transaction[Site],A9,Transaction[ProductID],B9,Transaction[Type],"IN")
-
SUMIFS(Transaction[Quantity],Transaction[Site],A9,Transaction[ProductID],B9,Transaction[Type],"OUT")</f>
        <v>-20</v>
      </c>
      <c r="H9" s="4">
        <f>Inventory[[#This Row],[QuantityOnHand]]*Inventory[[#This Row],[ReorderLevel]]</f>
        <v>-200</v>
      </c>
      <c r="I9" s="4" t="str">
        <f>IF(Inventory[[#This Row],[QuantityOnHand]]&lt;Inventory[[#This Row],[ReorderLevel]],"YES","NO")</f>
        <v>YES</v>
      </c>
      <c r="J9" s="2">
        <f ca="1">IF(Inventory[[#This Row],[Reorder]]="YES",TODAY(),"")</f>
        <v>46258</v>
      </c>
    </row>
    <row r="10" spans="1:10">
      <c r="A10" s="4" t="s">
        <v>144</v>
      </c>
      <c r="B10" s="1" t="s">
        <v>30</v>
      </c>
      <c r="C10" s="4" t="str">
        <f>_xlfn.XLOOKUP(B10,Products[ProductID],Products[ProductDescription],"Not Found")</f>
        <v>Travel Backpack</v>
      </c>
      <c r="D10" s="3" t="str">
        <f>_xlfn.XLOOKUP(B10,Products[ProductID],Products[Supplier],"Not Found")</f>
        <v>HydroMax</v>
      </c>
      <c r="E10" s="3">
        <f>_xlfn.XLOOKUP(B10,Products[ProductID],Products[CostPerUnit],"Not Found")</f>
        <v>39.950000000000003</v>
      </c>
      <c r="F10" s="3">
        <f>_xlfn.XLOOKUP(B10,Products[ProductID],Products[ReorderLevel],"Not Found")</f>
        <v>8</v>
      </c>
      <c r="G10" s="3">
        <f>SUMIFS(Transaction[Quantity],Transaction[Site],A10,Transaction[ProductID],B10,Transaction[Type],"IN")
-
SUMIFS(Transaction[Quantity],Transaction[Site],A10,Transaction[ProductID],B10,Transaction[Type],"OUT")</f>
        <v>-18</v>
      </c>
      <c r="H10" s="4">
        <f>Inventory[[#This Row],[QuantityOnHand]]*Inventory[[#This Row],[ReorderLevel]]</f>
        <v>-144</v>
      </c>
      <c r="I10" s="4" t="str">
        <f>IF(Inventory[[#This Row],[QuantityOnHand]]&lt;Inventory[[#This Row],[ReorderLevel]],"YES","NO")</f>
        <v>YES</v>
      </c>
      <c r="J10" s="2">
        <f ca="1">IF(Inventory[[#This Row],[Reorder]]="YES",TODAY(),"")</f>
        <v>46258</v>
      </c>
    </row>
    <row r="11" spans="1:10">
      <c r="A11" s="4" t="s">
        <v>136</v>
      </c>
      <c r="B11" s="1" t="s">
        <v>34</v>
      </c>
      <c r="C11" s="4" t="str">
        <f>_xlfn.XLOOKUP(B11,Products[ProductID],Products[ProductDescription],"Not Found")</f>
        <v>Reusable Shopping Bag</v>
      </c>
      <c r="D11" s="3" t="str">
        <f>_xlfn.XLOOKUP(B11,Products[ProductID],Products[Supplier],"Not Found")</f>
        <v>HydroMax</v>
      </c>
      <c r="E11" s="3">
        <f>_xlfn.XLOOKUP(B11,Products[ProductID],Products[CostPerUnit],"Not Found")</f>
        <v>3.5</v>
      </c>
      <c r="F11" s="3">
        <f>_xlfn.XLOOKUP(B11,Products[ProductID],Products[ReorderLevel],"Not Found")</f>
        <v>50</v>
      </c>
      <c r="G11" s="3">
        <f>SUMIFS(Transaction[Quantity],Transaction[Site],A11,Transaction[ProductID],B11,Transaction[Type],"IN")
-
SUMIFS(Transaction[Quantity],Transaction[Site],A11,Transaction[ProductID],B11,Transaction[Type],"OUT")</f>
        <v>100</v>
      </c>
      <c r="H11" s="4">
        <f>Inventory[[#This Row],[QuantityOnHand]]*Inventory[[#This Row],[ReorderLevel]]</f>
        <v>5000</v>
      </c>
      <c r="I11" s="4" t="str">
        <f>IF(Inventory[[#This Row],[QuantityOnHand]]&lt;Inventory[[#This Row],[ReorderLevel]],"YES","NO")</f>
        <v>NO</v>
      </c>
      <c r="J11" s="2" t="str">
        <f ca="1">IF(Inventory[[#This Row],[Reorder]]="YES",TODAY(),"")</f>
        <v/>
      </c>
    </row>
    <row r="12" spans="1:10">
      <c r="A12" s="4" t="s">
        <v>140</v>
      </c>
      <c r="B12" s="1" t="s">
        <v>37</v>
      </c>
      <c r="C12" s="4" t="str">
        <f>_xlfn.XLOOKUP(B12,Products[ProductID],Products[ProductDescription],"Not Found")</f>
        <v>Mechanical Keyboard</v>
      </c>
      <c r="D12" s="3" t="str">
        <f>_xlfn.XLOOKUP(B12,Products[ProductID],Products[Supplier],"Not Found")</f>
        <v>HydroMax</v>
      </c>
      <c r="E12" s="3">
        <f>_xlfn.XLOOKUP(B12,Products[ProductID],Products[CostPerUnit],"Not Found")</f>
        <v>54.99</v>
      </c>
      <c r="F12" s="3">
        <f>_xlfn.XLOOKUP(B12,Products[ProductID],Products[ReorderLevel],"Not Found")</f>
        <v>10</v>
      </c>
      <c r="G12" s="3">
        <f>SUMIFS(Transaction[Quantity],Transaction[Site],A12,Transaction[ProductID],B12,Transaction[Type],"IN")
-
SUMIFS(Transaction[Quantity],Transaction[Site],A12,Transaction[ProductID],B12,Transaction[Type],"OUT")</f>
        <v>50</v>
      </c>
      <c r="H12" s="4">
        <f>Inventory[[#This Row],[QuantityOnHand]]*Inventory[[#This Row],[ReorderLevel]]</f>
        <v>500</v>
      </c>
      <c r="I12" s="4" t="str">
        <f>IF(Inventory[[#This Row],[QuantityOnHand]]&lt;Inventory[[#This Row],[ReorderLevel]],"YES","NO")</f>
        <v>NO</v>
      </c>
      <c r="J12" s="2" t="str">
        <f ca="1">IF(Inventory[[#This Row],[Reorder]]="YES",TODAY(),"")</f>
        <v/>
      </c>
    </row>
    <row r="13" spans="1:10">
      <c r="A13" s="4" t="s">
        <v>144</v>
      </c>
      <c r="B13" s="1" t="s">
        <v>39</v>
      </c>
      <c r="C13" s="4" t="str">
        <f>_xlfn.XLOOKUP(B13,Products[ProductID],Products[ProductDescription],"Not Found")</f>
        <v>Stainless Water Bottle</v>
      </c>
      <c r="D13" s="3" t="str">
        <f>_xlfn.XLOOKUP(B13,Products[ProductID],Products[Supplier],"Not Found")</f>
        <v>HydroMax</v>
      </c>
      <c r="E13" s="3">
        <f>_xlfn.XLOOKUP(B13,Products[ProductID],Products[CostPerUnit],"Not Found")</f>
        <v>14.75</v>
      </c>
      <c r="F13" s="3">
        <f>_xlfn.XLOOKUP(B13,Products[ProductID],Products[ReorderLevel],"Not Found")</f>
        <v>20</v>
      </c>
      <c r="G13" s="3">
        <f>SUMIFS(Transaction[Quantity],Transaction[Site],A13,Transaction[ProductID],B13,Transaction[Type],"IN")
-
SUMIFS(Transaction[Quantity],Transaction[Site],A13,Transaction[ProductID],B13,Transaction[Type],"OUT")</f>
        <v>80</v>
      </c>
      <c r="H13" s="4">
        <f>Inventory[[#This Row],[QuantityOnHand]]*Inventory[[#This Row],[ReorderLevel]]</f>
        <v>1600</v>
      </c>
      <c r="I13" s="4" t="str">
        <f>IF(Inventory[[#This Row],[QuantityOnHand]]&lt;Inventory[[#This Row],[ReorderLevel]],"YES","NO")</f>
        <v>NO</v>
      </c>
      <c r="J13" s="2" t="str">
        <f ca="1">IF(Inventory[[#This Row],[Reorder]]="YES",TODAY(),"")</f>
        <v/>
      </c>
    </row>
    <row r="14" spans="1:10">
      <c r="A14" s="4" t="s">
        <v>136</v>
      </c>
      <c r="B14" s="1" t="s">
        <v>42</v>
      </c>
      <c r="C14" s="4" t="str">
        <f>_xlfn.XLOOKUP(B14,Products[ProductID],Products[ProductDescription],"Not Found")</f>
        <v>Acrylic Paint Set</v>
      </c>
      <c r="D14" s="3" t="str">
        <f>_xlfn.XLOOKUP(B14,Products[ProductID],Products[Supplier],"Not Found")</f>
        <v>Creative Corner</v>
      </c>
      <c r="E14" s="3">
        <f>_xlfn.XLOOKUP(B14,Products[ProductID],Products[CostPerUnit],"Not Found")</f>
        <v>19.25</v>
      </c>
      <c r="F14" s="3">
        <f>_xlfn.XLOOKUP(B14,Products[ProductID],Products[ReorderLevel],"Not Found")</f>
        <v>15</v>
      </c>
      <c r="G14" s="3">
        <f>SUMIFS(Transaction[Quantity],Transaction[Site],A14,Transaction[ProductID],B14,Transaction[Type],"IN")
-
SUMIFS(Transaction[Quantity],Transaction[Site],A14,Transaction[ProductID],B14,Transaction[Type],"OUT")</f>
        <v>55</v>
      </c>
      <c r="H14" s="4">
        <f>Inventory[[#This Row],[QuantityOnHand]]*Inventory[[#This Row],[ReorderLevel]]</f>
        <v>825</v>
      </c>
      <c r="I14" s="4" t="str">
        <f>IF(Inventory[[#This Row],[QuantityOnHand]]&lt;Inventory[[#This Row],[ReorderLevel]],"YES","NO")</f>
        <v>NO</v>
      </c>
      <c r="J14" s="2" t="str">
        <f ca="1">IF(Inventory[[#This Row],[Reorder]]="YES",TODAY(),"")</f>
        <v/>
      </c>
    </row>
    <row r="15" spans="1:10">
      <c r="A15" s="4" t="s">
        <v>140</v>
      </c>
      <c r="B15" s="1" t="s">
        <v>46</v>
      </c>
      <c r="C15" s="4" t="str">
        <f>_xlfn.XLOOKUP(B15,Products[ProductID],Products[ProductDescription],"Not Found")</f>
        <v>Portable Phone Stand</v>
      </c>
      <c r="D15" s="3" t="str">
        <f>_xlfn.XLOOKUP(B15,Products[ProductID],Products[Supplier],"Not Found")</f>
        <v>Creative Corner</v>
      </c>
      <c r="E15" s="3">
        <f>_xlfn.XLOOKUP(B15,Products[ProductID],Products[CostPerUnit],"Not Found")</f>
        <v>5.99</v>
      </c>
      <c r="F15" s="3">
        <f>_xlfn.XLOOKUP(B15,Products[ProductID],Products[ReorderLevel],"Not Found")</f>
        <v>35</v>
      </c>
      <c r="G15" s="3">
        <f>SUMIFS(Transaction[Quantity],Transaction[Site],A15,Transaction[ProductID],B15,Transaction[Type],"IN")
-
SUMIFS(Transaction[Quantity],Transaction[Site],A15,Transaction[ProductID],B15,Transaction[Type],"OUT")</f>
        <v>120</v>
      </c>
      <c r="H15" s="4">
        <f>Inventory[[#This Row],[QuantityOnHand]]*Inventory[[#This Row],[ReorderLevel]]</f>
        <v>4200</v>
      </c>
      <c r="I15" s="4" t="str">
        <f>IF(Inventory[[#This Row],[QuantityOnHand]]&lt;Inventory[[#This Row],[ReorderLevel]],"YES","NO")</f>
        <v>NO</v>
      </c>
      <c r="J15" s="2" t="str">
        <f ca="1">IF(Inventory[[#This Row],[Reorder]]="YES",TODAY(),"")</f>
        <v/>
      </c>
    </row>
    <row r="16" spans="1:10">
      <c r="A16" s="4" t="s">
        <v>144</v>
      </c>
      <c r="B16" s="1" t="s">
        <v>49</v>
      </c>
      <c r="C16" s="4" t="str">
        <f>_xlfn.XLOOKUP(B16,Products[ProductID],Products[ProductDescription],"Not Found")</f>
        <v>Scented Soy Candle</v>
      </c>
      <c r="D16" s="3" t="str">
        <f>_xlfn.XLOOKUP(B16,Products[ProductID],Products[Supplier],"Not Found")</f>
        <v>Creative Corner</v>
      </c>
      <c r="E16" s="3">
        <f>_xlfn.XLOOKUP(B16,Products[ProductID],Products[CostPerUnit],"Not Found")</f>
        <v>11.5</v>
      </c>
      <c r="F16" s="3">
        <f>_xlfn.XLOOKUP(B16,Products[ProductID],Products[ReorderLevel],"Not Found")</f>
        <v>18</v>
      </c>
      <c r="G16" s="3">
        <f>SUMIFS(Transaction[Quantity],Transaction[Site],A16,Transaction[ProductID],B16,Transaction[Type],"IN")
-
SUMIFS(Transaction[Quantity],Transaction[Site],A16,Transaction[ProductID],B16,Transaction[Type],"OUT")</f>
        <v>-10</v>
      </c>
      <c r="H16" s="4">
        <f>Inventory[[#This Row],[QuantityOnHand]]*Inventory[[#This Row],[ReorderLevel]]</f>
        <v>-180</v>
      </c>
      <c r="I16" s="4" t="str">
        <f>IF(Inventory[[#This Row],[QuantityOnHand]]&lt;Inventory[[#This Row],[ReorderLevel]],"YES","NO")</f>
        <v>YES</v>
      </c>
      <c r="J16" s="2">
        <f ca="1">IF(Inventory[[#This Row],[Reorder]]="YES",TODAY(),"")</f>
        <v>46258</v>
      </c>
    </row>
    <row r="17" spans="1:10">
      <c r="A17" s="4" t="s">
        <v>136</v>
      </c>
      <c r="B17" s="1" t="s">
        <v>51</v>
      </c>
      <c r="C17" s="4" t="str">
        <f>_xlfn.XLOOKUP(B17,Products[ProductID],Products[ProductDescription],"Not Found")</f>
        <v>Wireless Charger</v>
      </c>
      <c r="D17" s="3" t="str">
        <f>_xlfn.XLOOKUP(B17,Products[ProductID],Products[Supplier],"Not Found")</f>
        <v>Creative Corner</v>
      </c>
      <c r="E17" s="3">
        <f>_xlfn.XLOOKUP(B17,Products[ProductID],Products[CostPerUnit],"Not Found")</f>
        <v>21.99</v>
      </c>
      <c r="F17" s="3">
        <f>_xlfn.XLOOKUP(B17,Products[ProductID],Products[ReorderLevel],"Not Found")</f>
        <v>15</v>
      </c>
      <c r="G17" s="3">
        <f>SUMIFS(Transaction[Quantity],Transaction[Site],A17,Transaction[ProductID],B17,Transaction[Type],"IN")
-
SUMIFS(Transaction[Quantity],Transaction[Site],A17,Transaction[ProductID],B17,Transaction[Type],"OUT")</f>
        <v>-22</v>
      </c>
      <c r="H17" s="4">
        <f>Inventory[[#This Row],[QuantityOnHand]]*Inventory[[#This Row],[ReorderLevel]]</f>
        <v>-330</v>
      </c>
      <c r="I17" s="4" t="str">
        <f>IF(Inventory[[#This Row],[QuantityOnHand]]&lt;Inventory[[#This Row],[ReorderLevel]],"YES","NO")</f>
        <v>YES</v>
      </c>
      <c r="J17" s="2">
        <f ca="1">IF(Inventory[[#This Row],[Reorder]]="YES",TODAY(),"")</f>
        <v>46258</v>
      </c>
    </row>
    <row r="18" spans="1:10">
      <c r="A18" s="4" t="s">
        <v>140</v>
      </c>
      <c r="B18" s="1" t="s">
        <v>53</v>
      </c>
      <c r="C18" s="4" t="str">
        <f>_xlfn.XLOOKUP(B18,Products[ProductID],Products[ProductDescription],"Not Found")</f>
        <v>Leather Journal</v>
      </c>
      <c r="D18" s="3" t="str">
        <f>_xlfn.XLOOKUP(B18,Products[ProductID],Products[Supplier],"Not Found")</f>
        <v>Creative Corner</v>
      </c>
      <c r="E18" s="3">
        <f>_xlfn.XLOOKUP(B18,Products[ProductID],Products[CostPerUnit],"Not Found")</f>
        <v>13.99</v>
      </c>
      <c r="F18" s="3">
        <f>_xlfn.XLOOKUP(B18,Products[ProductID],Products[ReorderLevel],"Not Found")</f>
        <v>20</v>
      </c>
      <c r="G18" s="3">
        <f>SUMIFS(Transaction[Quantity],Transaction[Site],A18,Transaction[ProductID],B18,Transaction[Type],"IN")
-
SUMIFS(Transaction[Quantity],Transaction[Site],A18,Transaction[ProductID],B18,Transaction[Type],"OUT")</f>
        <v>-65</v>
      </c>
      <c r="H18" s="4">
        <f>Inventory[[#This Row],[QuantityOnHand]]*Inventory[[#This Row],[ReorderLevel]]</f>
        <v>-1300</v>
      </c>
      <c r="I18" s="4" t="str">
        <f>IF(Inventory[[#This Row],[QuantityOnHand]]&lt;Inventory[[#This Row],[ReorderLevel]],"YES","NO")</f>
        <v>YES</v>
      </c>
      <c r="J18" s="2">
        <f ca="1">IF(Inventory[[#This Row],[Reorder]]="YES",TODAY(),"")</f>
        <v>46258</v>
      </c>
    </row>
    <row r="19" spans="1:10">
      <c r="A19" s="4" t="s">
        <v>144</v>
      </c>
      <c r="B19" s="1" t="s">
        <v>55</v>
      </c>
      <c r="C19" s="4" t="str">
        <f>_xlfn.XLOOKUP(B19,Products[ProductID],Products[ProductDescription],"Not Found")</f>
        <v>Kitchen Measuring Cups</v>
      </c>
      <c r="D19" s="3" t="str">
        <f>_xlfn.XLOOKUP(B19,Products[ProductID],Products[Supplier],"Not Found")</f>
        <v>Creative Corner</v>
      </c>
      <c r="E19" s="3">
        <f>_xlfn.XLOOKUP(B19,Products[ProductID],Products[CostPerUnit],"Not Found")</f>
        <v>7.25</v>
      </c>
      <c r="F19" s="3">
        <f>_xlfn.XLOOKUP(B19,Products[ProductID],Products[ReorderLevel],"Not Found")</f>
        <v>25</v>
      </c>
      <c r="G19" s="3">
        <f>SUMIFS(Transaction[Quantity],Transaction[Site],A19,Transaction[ProductID],B19,Transaction[Type],"IN")
-
SUMIFS(Transaction[Quantity],Transaction[Site],A19,Transaction[ProductID],B19,Transaction[Type],"OUT")</f>
        <v>90</v>
      </c>
      <c r="H19" s="4">
        <f>Inventory[[#This Row],[QuantityOnHand]]*Inventory[[#This Row],[ReorderLevel]]</f>
        <v>2250</v>
      </c>
      <c r="I19" s="4" t="str">
        <f>IF(Inventory[[#This Row],[QuantityOnHand]]&lt;Inventory[[#This Row],[ReorderLevel]],"YES","NO")</f>
        <v>NO</v>
      </c>
      <c r="J19" s="2" t="str">
        <f ca="1">IF(Inventory[[#This Row],[Reorder]]="YES",TODAY(),"")</f>
        <v/>
      </c>
    </row>
    <row r="20" spans="1:10">
      <c r="A20" s="4" t="s">
        <v>136</v>
      </c>
      <c r="B20" s="1" t="s">
        <v>57</v>
      </c>
      <c r="C20" s="4" t="str">
        <f>_xlfn.XLOOKUP(B20,Products[ProductID],Products[ProductDescription],"Not Found")</f>
        <v>Camping Flashlight</v>
      </c>
      <c r="D20" s="3" t="str">
        <f>_xlfn.XLOOKUP(B20,Products[ProductID],Products[Supplier],"Not Found")</f>
        <v>Creative Corner</v>
      </c>
      <c r="E20" s="3">
        <f>_xlfn.XLOOKUP(B20,Products[ProductID],Products[CostPerUnit],"Not Found")</f>
        <v>16.489999999999998</v>
      </c>
      <c r="F20" s="3">
        <f>_xlfn.XLOOKUP(B20,Products[ProductID],Products[ReorderLevel],"Not Found")</f>
        <v>15</v>
      </c>
      <c r="G20" s="3">
        <f>SUMIFS(Transaction[Quantity],Transaction[Site],A20,Transaction[ProductID],B20,Transaction[Type],"IN")
-
SUMIFS(Transaction[Quantity],Transaction[Site],A20,Transaction[ProductID],B20,Transaction[Type],"OUT")</f>
        <v>35</v>
      </c>
      <c r="H20" s="4">
        <f>Inventory[[#This Row],[QuantityOnHand]]*Inventory[[#This Row],[ReorderLevel]]</f>
        <v>525</v>
      </c>
      <c r="I20" s="4" t="str">
        <f>IF(Inventory[[#This Row],[QuantityOnHand]]&lt;Inventory[[#This Row],[ReorderLevel]],"YES","NO")</f>
        <v>NO</v>
      </c>
      <c r="J20" s="2" t="str">
        <f ca="1">IF(Inventory[[#This Row],[Reorder]]="YES",TODAY(),"")</f>
        <v/>
      </c>
    </row>
    <row r="21" spans="1:10">
      <c r="A21" s="4" t="s">
        <v>140</v>
      </c>
      <c r="B21" s="1" t="s">
        <v>60</v>
      </c>
      <c r="C21" s="4" t="str">
        <f>_xlfn.XLOOKUP(B21,Products[ProductID],Products[ProductDescription],"Not Found")</f>
        <v>Desk Organizer</v>
      </c>
      <c r="D21" s="3" t="str">
        <f>_xlfn.XLOOKUP(B21,Products[ProductID],Products[Supplier],"Not Found")</f>
        <v>MetroStyle</v>
      </c>
      <c r="E21" s="3">
        <f>_xlfn.XLOOKUP(B21,Products[ProductID],Products[CostPerUnit],"Not Found")</f>
        <v>9.5</v>
      </c>
      <c r="F21" s="3">
        <f>_xlfn.XLOOKUP(B21,Products[ProductID],Products[ReorderLevel],"Not Found")</f>
        <v>18</v>
      </c>
      <c r="G21" s="3">
        <f>SUMIFS(Transaction[Quantity],Transaction[Site],A21,Transaction[ProductID],B21,Transaction[Type],"IN")
-
SUMIFS(Transaction[Quantity],Transaction[Site],A21,Transaction[ProductID],B21,Transaction[Type],"OUT")</f>
        <v>110</v>
      </c>
      <c r="H21" s="4">
        <f>Inventory[[#This Row],[QuantityOnHand]]*Inventory[[#This Row],[ReorderLevel]]</f>
        <v>1980</v>
      </c>
      <c r="I21" s="4" t="str">
        <f>IF(Inventory[[#This Row],[QuantityOnHand]]&lt;Inventory[[#This Row],[ReorderLevel]],"YES","NO")</f>
        <v>NO</v>
      </c>
      <c r="J21" s="2" t="str">
        <f ca="1">IF(Inventory[[#This Row],[Reorder]]="YES",TODAY(),"")</f>
        <v/>
      </c>
    </row>
    <row r="22" spans="1:10">
      <c r="A22" s="4" t="s">
        <v>144</v>
      </c>
      <c r="B22" s="1" t="s">
        <v>64</v>
      </c>
      <c r="C22" s="4" t="str">
        <f>_xlfn.XLOOKUP(B22,Products[ProductID],Products[ProductDescription],"Not Found")</f>
        <v>Cotton Baseball Cap</v>
      </c>
      <c r="D22" s="3" t="str">
        <f>_xlfn.XLOOKUP(B22,Products[ProductID],Products[Supplier],"Not Found")</f>
        <v>MetroStyle</v>
      </c>
      <c r="E22" s="3">
        <f>_xlfn.XLOOKUP(B22,Products[ProductID],Products[CostPerUnit],"Not Found")</f>
        <v>10.99</v>
      </c>
      <c r="F22" s="3">
        <f>_xlfn.XLOOKUP(B22,Products[ProductID],Products[ReorderLevel],"Not Found")</f>
        <v>25</v>
      </c>
      <c r="G22" s="3">
        <f>SUMIFS(Transaction[Quantity],Transaction[Site],A22,Transaction[ProductID],B22,Transaction[Type],"IN")
-
SUMIFS(Transaction[Quantity],Transaction[Site],A22,Transaction[ProductID],B22,Transaction[Type],"OUT")</f>
        <v>60</v>
      </c>
      <c r="H22" s="4">
        <f>Inventory[[#This Row],[QuantityOnHand]]*Inventory[[#This Row],[ReorderLevel]]</f>
        <v>1500</v>
      </c>
      <c r="I22" s="4" t="str">
        <f>IF(Inventory[[#This Row],[QuantityOnHand]]&lt;Inventory[[#This Row],[ReorderLevel]],"YES","NO")</f>
        <v>NO</v>
      </c>
      <c r="J22" s="2" t="str">
        <f ca="1">IF(Inventory[[#This Row],[Reorder]]="YES",TODAY(),"")</f>
        <v/>
      </c>
    </row>
    <row r="23" spans="1:10">
      <c r="A23" s="4" t="s">
        <v>136</v>
      </c>
      <c r="B23" s="1" t="s">
        <v>67</v>
      </c>
      <c r="C23" s="4" t="str">
        <f>_xlfn.XLOOKUP(B23,Products[ProductID],Products[ProductDescription],"Not Found")</f>
        <v>Wireless Earbuds</v>
      </c>
      <c r="D23" s="3" t="str">
        <f>_xlfn.XLOOKUP(B23,Products[ProductID],Products[Supplier],"Not Found")</f>
        <v>MetroStyle</v>
      </c>
      <c r="E23" s="3">
        <f>_xlfn.XLOOKUP(B23,Products[ProductID],Products[CostPerUnit],"Not Found")</f>
        <v>49.99</v>
      </c>
      <c r="F23" s="3">
        <f>_xlfn.XLOOKUP(B23,Products[ProductID],Products[ReorderLevel],"Not Found")</f>
        <v>10</v>
      </c>
      <c r="G23" s="3">
        <f>SUMIFS(Transaction[Quantity],Transaction[Site],A23,Transaction[ProductID],B23,Transaction[Type],"IN")
-
SUMIFS(Transaction[Quantity],Transaction[Site],A23,Transaction[ProductID],B23,Transaction[Type],"OUT")</f>
        <v>75</v>
      </c>
      <c r="H23" s="4">
        <f>Inventory[[#This Row],[QuantityOnHand]]*Inventory[[#This Row],[ReorderLevel]]</f>
        <v>750</v>
      </c>
      <c r="I23" s="4" t="str">
        <f>IF(Inventory[[#This Row],[QuantityOnHand]]&lt;Inventory[[#This Row],[ReorderLevel]],"YES","NO")</f>
        <v>NO</v>
      </c>
      <c r="J23" s="2" t="str">
        <f ca="1">IF(Inventory[[#This Row],[Reorder]]="YES",TODAY(),"")</f>
        <v/>
      </c>
    </row>
    <row r="24" spans="1:10">
      <c r="A24" s="4" t="s">
        <v>140</v>
      </c>
      <c r="B24" s="1" t="s">
        <v>69</v>
      </c>
      <c r="C24" s="4" t="str">
        <f>_xlfn.XLOOKUP(B24,Products[ProductID],Products[ProductDescription],"Not Found")</f>
        <v>Glass Food Container</v>
      </c>
      <c r="D24" s="3" t="str">
        <f>_xlfn.XLOOKUP(B24,Products[ProductID],Products[Supplier],"Not Found")</f>
        <v>MetroStyle</v>
      </c>
      <c r="E24" s="3">
        <f>_xlfn.XLOOKUP(B24,Products[ProductID],Products[CostPerUnit],"Not Found")</f>
        <v>8.99</v>
      </c>
      <c r="F24" s="3">
        <f>_xlfn.XLOOKUP(B24,Products[ProductID],Products[ReorderLevel],"Not Found")</f>
        <v>20</v>
      </c>
      <c r="G24" s="3">
        <f>SUMIFS(Transaction[Quantity],Transaction[Site],A24,Transaction[ProductID],B24,Transaction[Type],"IN")
-
SUMIFS(Transaction[Quantity],Transaction[Site],A24,Transaction[ProductID],B24,Transaction[Type],"OUT")</f>
        <v>-12</v>
      </c>
      <c r="H24" s="4">
        <f>Inventory[[#This Row],[QuantityOnHand]]*Inventory[[#This Row],[ReorderLevel]]</f>
        <v>-240</v>
      </c>
      <c r="I24" s="4" t="str">
        <f>IF(Inventory[[#This Row],[QuantityOnHand]]&lt;Inventory[[#This Row],[ReorderLevel]],"YES","NO")</f>
        <v>YES</v>
      </c>
      <c r="J24" s="2">
        <f ca="1">IF(Inventory[[#This Row],[Reorder]]="YES",TODAY(),"")</f>
        <v>46258</v>
      </c>
    </row>
    <row r="25" spans="1:10">
      <c r="A25" s="4" t="s">
        <v>144</v>
      </c>
      <c r="B25" s="1" t="s">
        <v>71</v>
      </c>
      <c r="C25" s="4" t="str">
        <f>_xlfn.XLOOKUP(B25,Products[ProductID],Products[ProductDescription],"Not Found")</f>
        <v>Mini Whiteboard</v>
      </c>
      <c r="D25" s="3" t="str">
        <f>_xlfn.XLOOKUP(B25,Products[ProductID],Products[Supplier],"Not Found")</f>
        <v>MetroStyle</v>
      </c>
      <c r="E25" s="3">
        <f>_xlfn.XLOOKUP(B25,Products[ProductID],Products[CostPerUnit],"Not Found")</f>
        <v>14.5</v>
      </c>
      <c r="F25" s="3">
        <f>_xlfn.XLOOKUP(B25,Products[ProductID],Products[ReorderLevel],"Not Found")</f>
        <v>12</v>
      </c>
      <c r="G25" s="3">
        <f>SUMIFS(Transaction[Quantity],Transaction[Site],A25,Transaction[ProductID],B25,Transaction[Type],"IN")
-
SUMIFS(Transaction[Quantity],Transaction[Site],A25,Transaction[ProductID],B25,Transaction[Type],"OUT")</f>
        <v>40</v>
      </c>
      <c r="H25" s="4">
        <f>Inventory[[#This Row],[QuantityOnHand]]*Inventory[[#This Row],[ReorderLevel]]</f>
        <v>480</v>
      </c>
      <c r="I25" s="4" t="str">
        <f>IF(Inventory[[#This Row],[QuantityOnHand]]&lt;Inventory[[#This Row],[ReorderLevel]],"YES","NO")</f>
        <v>NO</v>
      </c>
      <c r="J25" s="2" t="str">
        <f ca="1">IF(Inventory[[#This Row],[Reorder]]="YES",TODAY(),"")</f>
        <v/>
      </c>
    </row>
    <row r="26" spans="1:10">
      <c r="A26" s="4" t="s">
        <v>136</v>
      </c>
      <c r="B26" s="1" t="s">
        <v>73</v>
      </c>
      <c r="C26" s="4" t="str">
        <f>_xlfn.XLOOKUP(B26,Products[ProductID],Products[ProductDescription],"Not Found")</f>
        <v>Crossbody Sling Bag</v>
      </c>
      <c r="D26" s="3" t="str">
        <f>_xlfn.XLOOKUP(B26,Products[ProductID],Products[Supplier],"Not Found")</f>
        <v>MetroStyle</v>
      </c>
      <c r="E26" s="3">
        <f>_xlfn.XLOOKUP(B26,Products[ProductID],Products[CostPerUnit],"Not Found")</f>
        <v>22.99</v>
      </c>
      <c r="F26" s="3">
        <f>_xlfn.XLOOKUP(B26,Products[ProductID],Products[ReorderLevel],"Not Found")</f>
        <v>15</v>
      </c>
      <c r="G26" s="3">
        <f>SUMIFS(Transaction[Quantity],Transaction[Site],A26,Transaction[ProductID],B26,Transaction[Type],"IN")
-
SUMIFS(Transaction[Quantity],Transaction[Site],A26,Transaction[ProductID],B26,Transaction[Type],"OUT")</f>
        <v>55</v>
      </c>
      <c r="H26" s="4">
        <f>Inventory[[#This Row],[QuantityOnHand]]*Inventory[[#This Row],[ReorderLevel]]</f>
        <v>825</v>
      </c>
      <c r="I26" s="4" t="str">
        <f>IF(Inventory[[#This Row],[QuantityOnHand]]&lt;Inventory[[#This Row],[ReorderLevel]],"YES","NO")</f>
        <v>NO</v>
      </c>
      <c r="J26" s="2" t="str">
        <f ca="1">IF(Inventory[[#This Row],[Reorder]]="YES",TODAY(),"")</f>
        <v/>
      </c>
    </row>
    <row r="27" spans="1:10">
      <c r="A27" s="4" t="s">
        <v>140</v>
      </c>
      <c r="B27" s="1" t="s">
        <v>75</v>
      </c>
      <c r="C27" s="4" t="str">
        <f>_xlfn.XLOOKUP(B27,Products[ProductID],Products[ProductDescription],"Not Found")</f>
        <v>USB-C Charging Cable</v>
      </c>
      <c r="D27" s="3" t="str">
        <f>_xlfn.XLOOKUP(B27,Products[ProductID],Products[Supplier],"Not Found")</f>
        <v>CoolAir Products</v>
      </c>
      <c r="E27" s="3">
        <f>_xlfn.XLOOKUP(B27,Products[ProductID],Products[CostPerUnit],"Not Found")</f>
        <v>7.99</v>
      </c>
      <c r="F27" s="3">
        <f>_xlfn.XLOOKUP(B27,Products[ProductID],Products[ReorderLevel],"Not Found")</f>
        <v>40</v>
      </c>
      <c r="G27" s="3">
        <f>SUMIFS(Transaction[Quantity],Transaction[Site],A27,Transaction[ProductID],B27,Transaction[Type],"IN")
-
SUMIFS(Transaction[Quantity],Transaction[Site],A27,Transaction[ProductID],B27,Transaction[Type],"OUT")</f>
        <v>-18</v>
      </c>
      <c r="H27" s="4">
        <f>Inventory[[#This Row],[QuantityOnHand]]*Inventory[[#This Row],[ReorderLevel]]</f>
        <v>-720</v>
      </c>
      <c r="I27" s="4" t="str">
        <f>IF(Inventory[[#This Row],[QuantityOnHand]]&lt;Inventory[[#This Row],[ReorderLevel]],"YES","NO")</f>
        <v>YES</v>
      </c>
      <c r="J27" s="2">
        <f ca="1">IF(Inventory[[#This Row],[Reorder]]="YES",TODAY(),"")</f>
        <v>46258</v>
      </c>
    </row>
    <row r="28" spans="1:10">
      <c r="A28" s="4" t="s">
        <v>144</v>
      </c>
      <c r="B28" s="1" t="s">
        <v>78</v>
      </c>
      <c r="C28" s="4" t="str">
        <f>_xlfn.XLOOKUP(B28,Products[ProductID],Products[ProductDescription],"Not Found")</f>
        <v>Desk Calendar</v>
      </c>
      <c r="D28" s="3" t="str">
        <f>_xlfn.XLOOKUP(B28,Products[ProductID],Products[Supplier],"Not Found")</f>
        <v>CoolAir Products</v>
      </c>
      <c r="E28" s="3">
        <f>_xlfn.XLOOKUP(B28,Products[ProductID],Products[CostPerUnit],"Not Found")</f>
        <v>5.25</v>
      </c>
      <c r="F28" s="3">
        <f>_xlfn.XLOOKUP(B28,Products[ProductID],Products[ReorderLevel],"Not Found")</f>
        <v>30</v>
      </c>
      <c r="G28" s="3">
        <f>SUMIFS(Transaction[Quantity],Transaction[Site],A28,Transaction[ProductID],B28,Transaction[Type],"IN")
-
SUMIFS(Transaction[Quantity],Transaction[Site],A28,Transaction[ProductID],B28,Transaction[Type],"OUT")</f>
        <v>140</v>
      </c>
      <c r="H28" s="4">
        <f>Inventory[[#This Row],[QuantityOnHand]]*Inventory[[#This Row],[ReorderLevel]]</f>
        <v>4200</v>
      </c>
      <c r="I28" s="4" t="str">
        <f>IF(Inventory[[#This Row],[QuantityOnHand]]&lt;Inventory[[#This Row],[ReorderLevel]],"YES","NO")</f>
        <v>NO</v>
      </c>
      <c r="J28" s="2" t="str">
        <f ca="1">IF(Inventory[[#This Row],[Reorder]]="YES",TODAY(),"")</f>
        <v/>
      </c>
    </row>
    <row r="29" spans="1:10">
      <c r="A29" s="4" t="s">
        <v>136</v>
      </c>
      <c r="B29" s="1" t="s">
        <v>80</v>
      </c>
      <c r="C29" s="4" t="str">
        <f>_xlfn.XLOOKUP(B29,Products[ProductID],Products[ProductDescription],"Not Found")</f>
        <v>Portable Fan</v>
      </c>
      <c r="D29" s="3" t="str">
        <f>_xlfn.XLOOKUP(B29,Products[ProductID],Products[Supplier],"Not Found")</f>
        <v>CoolAir Products</v>
      </c>
      <c r="E29" s="3">
        <f>_xlfn.XLOOKUP(B29,Products[ProductID],Products[CostPerUnit],"Not Found")</f>
        <v>18.25</v>
      </c>
      <c r="F29" s="3">
        <f>_xlfn.XLOOKUP(B29,Products[ProductID],Products[ReorderLevel],"Not Found")</f>
        <v>15</v>
      </c>
      <c r="G29" s="3">
        <f>SUMIFS(Transaction[Quantity],Transaction[Site],A29,Transaction[ProductID],B29,Transaction[Type],"IN")
-
SUMIFS(Transaction[Quantity],Transaction[Site],A29,Transaction[ProductID],B29,Transaction[Type],"OUT")</f>
        <v>65</v>
      </c>
      <c r="H29" s="4">
        <f>Inventory[[#This Row],[QuantityOnHand]]*Inventory[[#This Row],[ReorderLevel]]</f>
        <v>975</v>
      </c>
      <c r="I29" s="4" t="str">
        <f>IF(Inventory[[#This Row],[QuantityOnHand]]&lt;Inventory[[#This Row],[ReorderLevel]],"YES","NO")</f>
        <v>NO</v>
      </c>
      <c r="J29" s="2" t="str">
        <f ca="1">IF(Inventory[[#This Row],[Reorder]]="YES",TODAY(),"")</f>
        <v/>
      </c>
    </row>
    <row r="30" spans="1:10">
      <c r="A30" s="4" t="s">
        <v>140</v>
      </c>
      <c r="B30" s="1" t="s">
        <v>82</v>
      </c>
      <c r="C30" s="4" t="str">
        <f>_xlfn.XLOOKUP(B30,Products[ProductID],Products[ProductDescription],"Not Found")</f>
        <v>Hand Sanitizer 500ml</v>
      </c>
      <c r="D30" s="3" t="str">
        <f>_xlfn.XLOOKUP(B30,Products[ProductID],Products[Supplier],"Not Found")</f>
        <v>HydroMax</v>
      </c>
      <c r="E30" s="3">
        <f>_xlfn.XLOOKUP(B30,Products[ProductID],Products[CostPerUnit],"Not Found")</f>
        <v>4.99</v>
      </c>
      <c r="F30" s="3">
        <f>_xlfn.XLOOKUP(B30,Products[ProductID],Products[ReorderLevel],"Not Found")</f>
        <v>35</v>
      </c>
      <c r="G30" s="3">
        <f>SUMIFS(Transaction[Quantity],Transaction[Site],A30,Transaction[ProductID],B30,Transaction[Type],"IN")
-
SUMIFS(Transaction[Quantity],Transaction[Site],A30,Transaction[ProductID],B30,Transaction[Type],"OUT")</f>
        <v>90</v>
      </c>
      <c r="H30" s="4">
        <f>Inventory[[#This Row],[QuantityOnHand]]*Inventory[[#This Row],[ReorderLevel]]</f>
        <v>3150</v>
      </c>
      <c r="I30" s="4" t="str">
        <f>IF(Inventory[[#This Row],[QuantityOnHand]]&lt;Inventory[[#This Row],[ReorderLevel]],"YES","NO")</f>
        <v>NO</v>
      </c>
      <c r="J30" s="2" t="str">
        <f ca="1">IF(Inventory[[#This Row],[Reorder]]="YES",TODAY(),"")</f>
        <v/>
      </c>
    </row>
    <row r="31" spans="1:10">
      <c r="A31" s="4" t="s">
        <v>144</v>
      </c>
      <c r="B31" s="1" t="s">
        <v>85</v>
      </c>
      <c r="C31" s="4" t="str">
        <f>_xlfn.XLOOKUP(B31,Products[ProductID],Products[ProductDescription],"Not Found")</f>
        <v>Memory Foam Pillow</v>
      </c>
      <c r="D31" s="3" t="str">
        <f>_xlfn.XLOOKUP(B31,Products[ProductID],Products[Supplier],"Not Found")</f>
        <v>HydroMax</v>
      </c>
      <c r="E31" s="3">
        <f>_xlfn.XLOOKUP(B31,Products[ProductID],Products[CostPerUnit],"Not Found")</f>
        <v>27.99</v>
      </c>
      <c r="F31" s="3">
        <f>_xlfn.XLOOKUP(B31,Products[ProductID],Products[ReorderLevel],"Not Found")</f>
        <v>12</v>
      </c>
      <c r="G31" s="3">
        <f>SUMIFS(Transaction[Quantity],Transaction[Site],A31,Transaction[ProductID],B31,Transaction[Type],"IN")
-
SUMIFS(Transaction[Quantity],Transaction[Site],A31,Transaction[ProductID],B31,Transaction[Type],"OUT")</f>
        <v>33</v>
      </c>
      <c r="H31" s="4">
        <f>Inventory[[#This Row],[QuantityOnHand]]*Inventory[[#This Row],[ReorderLevel]]</f>
        <v>396</v>
      </c>
      <c r="I31" s="4" t="str">
        <f>IF(Inventory[[#This Row],[QuantityOnHand]]&lt;Inventory[[#This Row],[ReorderLevel]],"YES","NO")</f>
        <v>NO</v>
      </c>
      <c r="J31" s="2" t="str">
        <f ca="1">IF(Inventory[[#This Row],[Reorder]]="YES",TODAY(),"")</f>
        <v/>
      </c>
    </row>
    <row r="32" spans="1:10">
      <c r="A32" s="4" t="s">
        <v>136</v>
      </c>
      <c r="B32" s="1" t="s">
        <v>88</v>
      </c>
      <c r="C32" s="4" t="str">
        <f>_xlfn.XLOOKUP(B32,Products[ProductID],Products[ProductDescription],"Not Found")</f>
        <v>Cordless Hair Trimmer</v>
      </c>
      <c r="D32" s="3" t="str">
        <f>_xlfn.XLOOKUP(B32,Products[ProductID],Products[Supplier],"Not Found")</f>
        <v>HydroMax</v>
      </c>
      <c r="E32" s="3">
        <f>_xlfn.XLOOKUP(B32,Products[ProductID],Products[CostPerUnit],"Not Found")</f>
        <v>34.99</v>
      </c>
      <c r="F32" s="3">
        <f>_xlfn.XLOOKUP(B32,Products[ProductID],Products[ReorderLevel],"Not Found")</f>
        <v>10</v>
      </c>
      <c r="G32" s="3">
        <f>SUMIFS(Transaction[Quantity],Transaction[Site],A32,Transaction[ProductID],B32,Transaction[Type],"IN")
-
SUMIFS(Transaction[Quantity],Transaction[Site],A32,Transaction[ProductID],B32,Transaction[Type],"OUT")</f>
        <v>44</v>
      </c>
      <c r="H32" s="4">
        <f>Inventory[[#This Row],[QuantityOnHand]]*Inventory[[#This Row],[ReorderLevel]]</f>
        <v>440</v>
      </c>
      <c r="I32" s="4" t="str">
        <f>IF(Inventory[[#This Row],[QuantityOnHand]]&lt;Inventory[[#This Row],[ReorderLevel]],"YES","NO")</f>
        <v>NO</v>
      </c>
      <c r="J32" s="2" t="str">
        <f ca="1">IF(Inventory[[#This Row],[Reorder]]="YES",TODAY(),"")</f>
        <v/>
      </c>
    </row>
    <row r="33" spans="1:10">
      <c r="A33" s="4" t="s">
        <v>140</v>
      </c>
      <c r="B33" s="1" t="s">
        <v>91</v>
      </c>
      <c r="C33" s="4" t="str">
        <f>_xlfn.XLOOKUP(B33,Products[ProductID],Products[ProductDescription],"Not Found")</f>
        <v>Wooden Cutting Board</v>
      </c>
      <c r="D33" s="3" t="str">
        <f>_xlfn.XLOOKUP(B33,Products[ProductID],Products[Supplier],"Not Found")</f>
        <v>HydroMax</v>
      </c>
      <c r="E33" s="3">
        <f>_xlfn.XLOOKUP(B33,Products[ProductID],Products[CostPerUnit],"Not Found")</f>
        <v>16.5</v>
      </c>
      <c r="F33" s="3">
        <f>_xlfn.XLOOKUP(B33,Products[ProductID],Products[ReorderLevel],"Not Found")</f>
        <v>15</v>
      </c>
      <c r="G33" s="3">
        <f>SUMIFS(Transaction[Quantity],Transaction[Site],A33,Transaction[ProductID],B33,Transaction[Type],"IN")
-
SUMIFS(Transaction[Quantity],Transaction[Site],A33,Transaction[ProductID],B33,Transaction[Type],"OUT")</f>
        <v>28</v>
      </c>
      <c r="H33" s="4">
        <f>Inventory[[#This Row],[QuantityOnHand]]*Inventory[[#This Row],[ReorderLevel]]</f>
        <v>420</v>
      </c>
      <c r="I33" s="4" t="str">
        <f>IF(Inventory[[#This Row],[QuantityOnHand]]&lt;Inventory[[#This Row],[ReorderLevel]],"YES","NO")</f>
        <v>NO</v>
      </c>
      <c r="J33" s="2" t="str">
        <f ca="1">IF(Inventory[[#This Row],[Reorder]]="YES",TODAY(),"")</f>
        <v/>
      </c>
    </row>
    <row r="34" spans="1:10">
      <c r="A34" s="4" t="s">
        <v>144</v>
      </c>
      <c r="B34" s="1" t="s">
        <v>93</v>
      </c>
      <c r="C34" s="4" t="str">
        <f>_xlfn.XLOOKUP(B34,Products[ProductID],Products[ProductDescription],"Not Found")</f>
        <v>Digital Alarm Clock</v>
      </c>
      <c r="D34" s="3" t="str">
        <f>_xlfn.XLOOKUP(B34,Products[ProductID],Products[Supplier],"Not Found")</f>
        <v>TechNova Supplies</v>
      </c>
      <c r="E34" s="3">
        <f>_xlfn.XLOOKUP(B34,Products[ProductID],Products[CostPerUnit],"Not Found")</f>
        <v>22.75</v>
      </c>
      <c r="F34" s="3">
        <f>_xlfn.XLOOKUP(B34,Products[ProductID],Products[ReorderLevel],"Not Found")</f>
        <v>10</v>
      </c>
      <c r="G34" s="3">
        <f>SUMIFS(Transaction[Quantity],Transaction[Site],A34,Transaction[ProductID],B34,Transaction[Type],"IN")
-
SUMIFS(Transaction[Quantity],Transaction[Site],A34,Transaction[ProductID],B34,Transaction[Type],"OUT")</f>
        <v>16</v>
      </c>
      <c r="H34" s="4">
        <f>Inventory[[#This Row],[QuantityOnHand]]*Inventory[[#This Row],[ReorderLevel]]</f>
        <v>160</v>
      </c>
      <c r="I34" s="4" t="str">
        <f>IF(Inventory[[#This Row],[QuantityOnHand]]&lt;Inventory[[#This Row],[ReorderLevel]],"YES","NO")</f>
        <v>NO</v>
      </c>
      <c r="J34" s="2" t="str">
        <f ca="1">IF(Inventory[[#This Row],[Reorder]]="YES",TODAY(),"")</f>
        <v/>
      </c>
    </row>
    <row r="35" spans="1:10">
      <c r="A35" s="4" t="s">
        <v>136</v>
      </c>
      <c r="B35" s="1" t="s">
        <v>95</v>
      </c>
      <c r="C35" s="4" t="str">
        <f>_xlfn.XLOOKUP(B35,Products[ProductID],Products[ProductDescription],"Not Found")</f>
        <v>Fitness Jump Rope</v>
      </c>
      <c r="D35" s="3" t="str">
        <f>_xlfn.XLOOKUP(B35,Products[ProductID],Products[Supplier],"Not Found")</f>
        <v>TechNova Supplies</v>
      </c>
      <c r="E35" s="3">
        <f>_xlfn.XLOOKUP(B35,Products[ProductID],Products[CostPerUnit],"Not Found")</f>
        <v>8.99</v>
      </c>
      <c r="F35" s="3">
        <f>_xlfn.XLOOKUP(B35,Products[ProductID],Products[ReorderLevel],"Not Found")</f>
        <v>25</v>
      </c>
      <c r="G35" s="3">
        <f>SUMIFS(Transaction[Quantity],Transaction[Site],A35,Transaction[ProductID],B35,Transaction[Type],"IN")
-
SUMIFS(Transaction[Quantity],Transaction[Site],A35,Transaction[ProductID],B35,Transaction[Type],"OUT")</f>
        <v>-9</v>
      </c>
      <c r="H35" s="4">
        <f>Inventory[[#This Row],[QuantityOnHand]]*Inventory[[#This Row],[ReorderLevel]]</f>
        <v>-225</v>
      </c>
      <c r="I35" s="4" t="str">
        <f>IF(Inventory[[#This Row],[QuantityOnHand]]&lt;Inventory[[#This Row],[ReorderLevel]],"YES","NO")</f>
        <v>YES</v>
      </c>
      <c r="J35" s="2">
        <f ca="1">IF(Inventory[[#This Row],[Reorder]]="YES",TODAY(),"")</f>
        <v>46258</v>
      </c>
    </row>
    <row r="36" spans="1:10">
      <c r="A36" s="4" t="s">
        <v>140</v>
      </c>
      <c r="B36" s="1" t="s">
        <v>97</v>
      </c>
      <c r="C36" s="4" t="str">
        <f>_xlfn.XLOOKUP(B36,Products[ProductID],Products[ProductDescription],"Not Found")</f>
        <v>Wireless Presentation Clicker</v>
      </c>
      <c r="D36" s="3" t="str">
        <f>_xlfn.XLOOKUP(B36,Products[ProductID],Products[Supplier],"Not Found")</f>
        <v>TechNova Supplies</v>
      </c>
      <c r="E36" s="3">
        <f>_xlfn.XLOOKUP(B36,Products[ProductID],Products[CostPerUnit],"Not Found")</f>
        <v>17.989999999999998</v>
      </c>
      <c r="F36" s="3">
        <f>_xlfn.XLOOKUP(B36,Products[ProductID],Products[ReorderLevel],"Not Found")</f>
        <v>12</v>
      </c>
      <c r="G36" s="3">
        <f>SUMIFS(Transaction[Quantity],Transaction[Site],A36,Transaction[ProductID],B36,Transaction[Type],"IN")
-
SUMIFS(Transaction[Quantity],Transaction[Site],A36,Transaction[ProductID],B36,Transaction[Type],"OUT")</f>
        <v>-100</v>
      </c>
      <c r="H36" s="4">
        <f>Inventory[[#This Row],[QuantityOnHand]]*Inventory[[#This Row],[ReorderLevel]]</f>
        <v>-1200</v>
      </c>
      <c r="I36" s="4" t="str">
        <f>IF(Inventory[[#This Row],[QuantityOnHand]]&lt;Inventory[[#This Row],[ReorderLevel]],"YES","NO")</f>
        <v>YES</v>
      </c>
      <c r="J36" s="2">
        <f ca="1">IF(Inventory[[#This Row],[Reorder]]="YES",TODAY(),"")</f>
        <v>46258</v>
      </c>
    </row>
    <row r="37" spans="1:10">
      <c r="A37" s="4" t="s">
        <v>144</v>
      </c>
      <c r="B37" s="1" t="s">
        <v>99</v>
      </c>
      <c r="C37" s="4" t="str">
        <f>_xlfn.XLOOKUP(B37,Products[ProductID],Products[ProductDescription],"Not Found")</f>
        <v>Microfiber Cleaning Cloth</v>
      </c>
      <c r="D37" s="3" t="str">
        <f>_xlfn.XLOOKUP(B37,Products[ProductID],Products[Supplier],"Not Found")</f>
        <v>TechNova Supplies</v>
      </c>
      <c r="E37" s="3">
        <f>_xlfn.XLOOKUP(B37,Products[ProductID],Products[CostPerUnit],"Not Found")</f>
        <v>2.99</v>
      </c>
      <c r="F37" s="3">
        <f>_xlfn.XLOOKUP(B37,Products[ProductID],Products[ReorderLevel],"Not Found")</f>
        <v>50</v>
      </c>
      <c r="G37" s="3">
        <f>SUMIFS(Transaction[Quantity],Transaction[Site],A37,Transaction[ProductID],B37,Transaction[Type],"IN")
-
SUMIFS(Transaction[Quantity],Transaction[Site],A37,Transaction[ProductID],B37,Transaction[Type],"OUT")</f>
        <v>-55</v>
      </c>
      <c r="H37" s="4">
        <f>Inventory[[#This Row],[QuantityOnHand]]*Inventory[[#This Row],[ReorderLevel]]</f>
        <v>-2750</v>
      </c>
      <c r="I37" s="4" t="str">
        <f>IF(Inventory[[#This Row],[QuantityOnHand]]&lt;Inventory[[#This Row],[ReorderLevel]],"YES","NO")</f>
        <v>YES</v>
      </c>
      <c r="J37" s="2">
        <f ca="1">IF(Inventory[[#This Row],[Reorder]]="YES",TODAY(),"")</f>
        <v>46258</v>
      </c>
    </row>
    <row r="38" spans="1:10">
      <c r="A38" s="4" t="s">
        <v>136</v>
      </c>
      <c r="B38" s="1" t="s">
        <v>101</v>
      </c>
      <c r="C38" s="4" t="str">
        <f>_xlfn.XLOOKUP(B38,Products[ProductID],Products[ProductDescription],"Not Found")</f>
        <v>Portable SSD 1TB</v>
      </c>
      <c r="D38" s="3" t="str">
        <f>_xlfn.XLOOKUP(B38,Products[ProductID],Products[Supplier],"Not Found")</f>
        <v>FlexFit Wholesale</v>
      </c>
      <c r="E38" s="3">
        <f>_xlfn.XLOOKUP(B38,Products[ProductID],Products[CostPerUnit],"Not Found")</f>
        <v>89.99</v>
      </c>
      <c r="F38" s="3">
        <f>_xlfn.XLOOKUP(B38,Products[ProductID],Products[ReorderLevel],"Not Found")</f>
        <v>5</v>
      </c>
      <c r="G38" s="3">
        <f>SUMIFS(Transaction[Quantity],Transaction[Site],A38,Transaction[ProductID],B38,Transaction[Type],"IN")
-
SUMIFS(Transaction[Quantity],Transaction[Site],A38,Transaction[ProductID],B38,Transaction[Type],"OUT")</f>
        <v>66</v>
      </c>
      <c r="H38" s="4">
        <f>Inventory[[#This Row],[QuantityOnHand]]*Inventory[[#This Row],[ReorderLevel]]</f>
        <v>330</v>
      </c>
      <c r="I38" s="4" t="str">
        <f>IF(Inventory[[#This Row],[QuantityOnHand]]&lt;Inventory[[#This Row],[ReorderLevel]],"YES","NO")</f>
        <v>NO</v>
      </c>
      <c r="J38" s="2" t="str">
        <f ca="1">IF(Inventory[[#This Row],[Reorder]]="YES",TODAY(),"")</f>
        <v/>
      </c>
    </row>
    <row r="39" spans="1:10">
      <c r="A39" s="4" t="s">
        <v>140</v>
      </c>
      <c r="B39" s="1" t="s">
        <v>103</v>
      </c>
      <c r="C39" s="4" t="str">
        <f>_xlfn.XLOOKUP(B39,Products[ProductID],Products[ProductDescription],"Not Found")</f>
        <v>Coffee Grinder</v>
      </c>
      <c r="D39" s="3" t="str">
        <f>_xlfn.XLOOKUP(B39,Products[ProductID],Products[Supplier],"Not Found")</f>
        <v>FlexFit Wholesale</v>
      </c>
      <c r="E39" s="3">
        <f>_xlfn.XLOOKUP(B39,Products[ProductID],Products[CostPerUnit],"Not Found")</f>
        <v>44.5</v>
      </c>
      <c r="F39" s="3">
        <f>_xlfn.XLOOKUP(B39,Products[ProductID],Products[ReorderLevel],"Not Found")</f>
        <v>8</v>
      </c>
      <c r="G39" s="3">
        <f>SUMIFS(Transaction[Quantity],Transaction[Site],A39,Transaction[ProductID],B39,Transaction[Type],"IN")
-
SUMIFS(Transaction[Quantity],Transaction[Site],A39,Transaction[ProductID],B39,Transaction[Type],"OUT")</f>
        <v>70</v>
      </c>
      <c r="H39" s="4">
        <f>Inventory[[#This Row],[QuantityOnHand]]*Inventory[[#This Row],[ReorderLevel]]</f>
        <v>560</v>
      </c>
      <c r="I39" s="4" t="str">
        <f>IF(Inventory[[#This Row],[QuantityOnHand]]&lt;Inventory[[#This Row],[ReorderLevel]],"YES","NO")</f>
        <v>NO</v>
      </c>
      <c r="J39" s="2" t="str">
        <f ca="1">IF(Inventory[[#This Row],[Reorder]]="YES",TODAY(),"")</f>
        <v/>
      </c>
    </row>
    <row r="40" spans="1:10">
      <c r="A40" s="4" t="s">
        <v>144</v>
      </c>
      <c r="B40" s="1" t="s">
        <v>105</v>
      </c>
      <c r="C40" s="4" t="str">
        <f>_xlfn.XLOOKUP(B40,Products[ProductID],Products[ProductDescription],"Not Found")</f>
        <v>Canvas Tote Bag</v>
      </c>
      <c r="D40" s="3" t="str">
        <f>_xlfn.XLOOKUP(B40,Products[ProductID],Products[Supplier],"Not Found")</f>
        <v>FlexFit Wholesale</v>
      </c>
      <c r="E40" s="3">
        <f>_xlfn.XLOOKUP(B40,Products[ProductID],Products[CostPerUnit],"Not Found")</f>
        <v>9.99</v>
      </c>
      <c r="F40" s="3">
        <f>_xlfn.XLOOKUP(B40,Products[ProductID],Products[ReorderLevel],"Not Found")</f>
        <v>25</v>
      </c>
      <c r="G40" s="3">
        <f>SUMIFS(Transaction[Quantity],Transaction[Site],A40,Transaction[ProductID],B40,Transaction[Type],"IN")
-
SUMIFS(Transaction[Quantity],Transaction[Site],A40,Transaction[ProductID],B40,Transaction[Type],"OUT")</f>
        <v>48</v>
      </c>
      <c r="H40" s="4">
        <f>Inventory[[#This Row],[QuantityOnHand]]*Inventory[[#This Row],[ReorderLevel]]</f>
        <v>1200</v>
      </c>
      <c r="I40" s="4" t="str">
        <f>IF(Inventory[[#This Row],[QuantityOnHand]]&lt;Inventory[[#This Row],[ReorderLevel]],"YES","NO")</f>
        <v>NO</v>
      </c>
      <c r="J40" s="2" t="str">
        <f ca="1">IF(Inventory[[#This Row],[Reorder]]="YES",TODAY(),"")</f>
        <v/>
      </c>
    </row>
    <row r="41" spans="1:10">
      <c r="A41" s="4" t="s">
        <v>136</v>
      </c>
      <c r="B41" s="1" t="s">
        <v>107</v>
      </c>
      <c r="C41" s="4" t="str">
        <f>_xlfn.XLOOKUP(B41,Products[ProductID],Products[ProductDescription],"Not Found")</f>
        <v>Rechargeable AA Batteries</v>
      </c>
      <c r="D41" s="3" t="str">
        <f>_xlfn.XLOOKUP(B41,Products[ProductID],Products[Supplier],"Not Found")</f>
        <v>FlexFit Wholesale</v>
      </c>
      <c r="E41" s="3">
        <f>_xlfn.XLOOKUP(B41,Products[ProductID],Products[CostPerUnit],"Not Found")</f>
        <v>13.49</v>
      </c>
      <c r="F41" s="3">
        <f>_xlfn.XLOOKUP(B41,Products[ProductID],Products[ReorderLevel],"Not Found")</f>
        <v>20</v>
      </c>
      <c r="G41" s="3">
        <f>SUMIFS(Transaction[Quantity],Transaction[Site],A41,Transaction[ProductID],B41,Transaction[Type],"IN")
-
SUMIFS(Transaction[Quantity],Transaction[Site],A41,Transaction[ProductID],B41,Transaction[Type],"OUT")</f>
        <v>80</v>
      </c>
      <c r="H41" s="4">
        <f>Inventory[[#This Row],[QuantityOnHand]]*Inventory[[#This Row],[ReorderLevel]]</f>
        <v>1600</v>
      </c>
      <c r="I41" s="4" t="str">
        <f>IF(Inventory[[#This Row],[QuantityOnHand]]&lt;Inventory[[#This Row],[ReorderLevel]],"YES","NO")</f>
        <v>NO</v>
      </c>
      <c r="J41" s="2" t="str">
        <f ca="1">IF(Inventory[[#This Row],[Reorder]]="YES",TODAY(),"")</f>
        <v/>
      </c>
    </row>
    <row r="42" spans="1:10">
      <c r="A42" s="4" t="s">
        <v>140</v>
      </c>
      <c r="B42" s="1" t="s">
        <v>109</v>
      </c>
      <c r="C42" s="4" t="str">
        <f>_xlfn.XLOOKUP(B42,Products[ProductID],Products[ProductDescription],"Not Found")</f>
        <v>Sticky Notes Pack</v>
      </c>
      <c r="D42" s="3" t="str">
        <f>_xlfn.XLOOKUP(B42,Products[ProductID],Products[Supplier],"Not Found")</f>
        <v>FlexFit Wholesale</v>
      </c>
      <c r="E42" s="3">
        <f>_xlfn.XLOOKUP(B42,Products[ProductID],Products[CostPerUnit],"Not Found")</f>
        <v>3.99</v>
      </c>
      <c r="F42" s="3">
        <f>_xlfn.XLOOKUP(B42,Products[ProductID],Products[ReorderLevel],"Not Found")</f>
        <v>40</v>
      </c>
      <c r="G42" s="3">
        <f>SUMIFS(Transaction[Quantity],Transaction[Site],A42,Transaction[ProductID],B42,Transaction[Type],"IN")
-
SUMIFS(Transaction[Quantity],Transaction[Site],A42,Transaction[ProductID],B42,Transaction[Type],"OUT")</f>
        <v>95</v>
      </c>
      <c r="H42" s="4">
        <f>Inventory[[#This Row],[QuantityOnHand]]*Inventory[[#This Row],[ReorderLevel]]</f>
        <v>3800</v>
      </c>
      <c r="I42" s="4" t="str">
        <f>IF(Inventory[[#This Row],[QuantityOnHand]]&lt;Inventory[[#This Row],[ReorderLevel]],"YES","NO")</f>
        <v>NO</v>
      </c>
      <c r="J42" s="2" t="str">
        <f ca="1">IF(Inventory[[#This Row],[Reorder]]="YES",TODAY(),"")</f>
        <v/>
      </c>
    </row>
    <row r="43" spans="1:10">
      <c r="A43" s="4" t="s">
        <v>144</v>
      </c>
      <c r="B43" s="1" t="s">
        <v>111</v>
      </c>
      <c r="C43" s="4" t="str">
        <f>_xlfn.XLOOKUP(B43,Products[ProductID],Products[ProductDescription],"Not Found")</f>
        <v>Wireless Webcam</v>
      </c>
      <c r="D43" s="3" t="str">
        <f>_xlfn.XLOOKUP(B43,Products[ProductID],Products[Supplier],"Not Found")</f>
        <v>FlexFit Wholesale</v>
      </c>
      <c r="E43" s="3">
        <f>_xlfn.XLOOKUP(B43,Products[ProductID],Products[CostPerUnit],"Not Found")</f>
        <v>58.99</v>
      </c>
      <c r="F43" s="3">
        <f>_xlfn.XLOOKUP(B43,Products[ProductID],Products[ReorderLevel],"Not Found")</f>
        <v>8</v>
      </c>
      <c r="G43" s="3">
        <f>SUMIFS(Transaction[Quantity],Transaction[Site],A43,Transaction[ProductID],B43,Transaction[Type],"IN")
-
SUMIFS(Transaction[Quantity],Transaction[Site],A43,Transaction[ProductID],B43,Transaction[Type],"OUT")</f>
        <v>60</v>
      </c>
      <c r="H43" s="4">
        <f>Inventory[[#This Row],[QuantityOnHand]]*Inventory[[#This Row],[ReorderLevel]]</f>
        <v>480</v>
      </c>
      <c r="I43" s="4" t="str">
        <f>IF(Inventory[[#This Row],[QuantityOnHand]]&lt;Inventory[[#This Row],[ReorderLevel]],"YES","NO")</f>
        <v>NO</v>
      </c>
      <c r="J43" s="2" t="str">
        <f ca="1">IF(Inventory[[#This Row],[Reorder]]="YES",TODAY(),"")</f>
        <v/>
      </c>
    </row>
    <row r="44" spans="1:10">
      <c r="A44" s="4" t="s">
        <v>136</v>
      </c>
      <c r="B44" s="1" t="s">
        <v>113</v>
      </c>
      <c r="C44" s="4" t="str">
        <f>_xlfn.XLOOKUP(B44,Products[ProductID],Products[ProductDescription],"Not Found")</f>
        <v>Adjustable Laptop Stand</v>
      </c>
      <c r="D44" s="3" t="str">
        <f>_xlfn.XLOOKUP(B44,Products[ProductID],Products[Supplier],"Not Found")</f>
        <v>FlexFit Wholesale</v>
      </c>
      <c r="E44" s="3">
        <f>_xlfn.XLOOKUP(B44,Products[ProductID],Products[CostPerUnit],"Not Found")</f>
        <v>29.99</v>
      </c>
      <c r="F44" s="3">
        <f>_xlfn.XLOOKUP(B44,Products[ProductID],Products[ReorderLevel],"Not Found")</f>
        <v>12</v>
      </c>
      <c r="G44" s="3">
        <f>SUMIFS(Transaction[Quantity],Transaction[Site],A44,Transaction[ProductID],B44,Transaction[Type],"IN")
-
SUMIFS(Transaction[Quantity],Transaction[Site],A44,Transaction[ProductID],B44,Transaction[Type],"OUT")</f>
        <v>120</v>
      </c>
      <c r="H44" s="4">
        <f>Inventory[[#This Row],[QuantityOnHand]]*Inventory[[#This Row],[ReorderLevel]]</f>
        <v>1440</v>
      </c>
      <c r="I44" s="4" t="str">
        <f>IF(Inventory[[#This Row],[QuantityOnHand]]&lt;Inventory[[#This Row],[ReorderLevel]],"YES","NO")</f>
        <v>NO</v>
      </c>
      <c r="J44" s="2" t="str">
        <f ca="1">IF(Inventory[[#This Row],[Reorder]]="YES",TODAY(),"")</f>
        <v/>
      </c>
    </row>
    <row r="45" spans="1:10">
      <c r="A45" s="4" t="s">
        <v>140</v>
      </c>
      <c r="B45" s="1" t="s">
        <v>115</v>
      </c>
      <c r="C45" s="4" t="str">
        <f>_xlfn.XLOOKUP(B45,Products[ProductID],Products[ProductDescription],"Not Found")</f>
        <v>Travel Neck Pillow</v>
      </c>
      <c r="D45" s="3" t="str">
        <f>_xlfn.XLOOKUP(B45,Products[ProductID],Products[Supplier],"Not Found")</f>
        <v>FlexFit Wholesale</v>
      </c>
      <c r="E45" s="3">
        <f>_xlfn.XLOOKUP(B45,Products[ProductID],Products[CostPerUnit],"Not Found")</f>
        <v>18.5</v>
      </c>
      <c r="F45" s="3">
        <f>_xlfn.XLOOKUP(B45,Products[ProductID],Products[ReorderLevel],"Not Found")</f>
        <v>15</v>
      </c>
      <c r="G45" s="3">
        <f>SUMIFS(Transaction[Quantity],Transaction[Site],A45,Transaction[ProductID],B45,Transaction[Type],"IN")
-
SUMIFS(Transaction[Quantity],Transaction[Site],A45,Transaction[ProductID],B45,Transaction[Type],"OUT")</f>
        <v>75</v>
      </c>
      <c r="H45" s="4">
        <f>Inventory[[#This Row],[QuantityOnHand]]*Inventory[[#This Row],[ReorderLevel]]</f>
        <v>1125</v>
      </c>
      <c r="I45" s="4" t="str">
        <f>IF(Inventory[[#This Row],[QuantityOnHand]]&lt;Inventory[[#This Row],[ReorderLevel]],"YES","NO")</f>
        <v>NO</v>
      </c>
      <c r="J45" s="2" t="str">
        <f ca="1">IF(Inventory[[#This Row],[Reorder]]="YES",TODAY(),"")</f>
        <v/>
      </c>
    </row>
    <row r="46" spans="1:10">
      <c r="A46" s="4" t="s">
        <v>144</v>
      </c>
      <c r="B46" s="1" t="s">
        <v>117</v>
      </c>
      <c r="C46" s="4" t="str">
        <f>_xlfn.XLOOKUP(B46,Products[ProductID],Products[ProductDescription],"Not Found")</f>
        <v>Ceramic Dinner Plate</v>
      </c>
      <c r="D46" s="3" t="str">
        <f>_xlfn.XLOOKUP(B46,Products[ProductID],Products[Supplier],"Not Found")</f>
        <v>TechNova Supplies</v>
      </c>
      <c r="E46" s="3">
        <f>_xlfn.XLOOKUP(B46,Products[ProductID],Products[CostPerUnit],"Not Found")</f>
        <v>6.99</v>
      </c>
      <c r="F46" s="3">
        <f>_xlfn.XLOOKUP(B46,Products[ProductID],Products[ReorderLevel],"Not Found")</f>
        <v>30</v>
      </c>
      <c r="G46" s="3">
        <f>SUMIFS(Transaction[Quantity],Transaction[Site],A46,Transaction[ProductID],B46,Transaction[Type],"IN")
-
SUMIFS(Transaction[Quantity],Transaction[Site],A46,Transaction[ProductID],B46,Transaction[Type],"OUT")</f>
        <v>150</v>
      </c>
      <c r="H46" s="4">
        <f>Inventory[[#This Row],[QuantityOnHand]]*Inventory[[#This Row],[ReorderLevel]]</f>
        <v>4500</v>
      </c>
      <c r="I46" s="4" t="str">
        <f>IF(Inventory[[#This Row],[QuantityOnHand]]&lt;Inventory[[#This Row],[ReorderLevel]],"YES","NO")</f>
        <v>NO</v>
      </c>
      <c r="J46" s="2" t="str">
        <f ca="1">IF(Inventory[[#This Row],[Reorder]]="YES",TODAY(),"")</f>
        <v/>
      </c>
    </row>
    <row r="47" spans="1:10">
      <c r="A47" s="4" t="s">
        <v>136</v>
      </c>
      <c r="B47" s="1" t="s">
        <v>119</v>
      </c>
      <c r="C47" s="4" t="str">
        <f>_xlfn.XLOOKUP(B47,Products[ProductID],Products[ProductDescription],"Not Found")</f>
        <v>LED Strip Lights</v>
      </c>
      <c r="D47" s="3" t="str">
        <f>_xlfn.XLOOKUP(B47,Products[ProductID],Products[Supplier],"Not Found")</f>
        <v>TechNova Supplies</v>
      </c>
      <c r="E47" s="3">
        <f>_xlfn.XLOOKUP(B47,Products[ProductID],Products[CostPerUnit],"Not Found")</f>
        <v>24.5</v>
      </c>
      <c r="F47" s="3">
        <f>_xlfn.XLOOKUP(B47,Products[ProductID],Products[ReorderLevel],"Not Found")</f>
        <v>12</v>
      </c>
      <c r="G47" s="3">
        <f>SUMIFS(Transaction[Quantity],Transaction[Site],A47,Transaction[ProductID],B47,Transaction[Type],"IN")
-
SUMIFS(Transaction[Quantity],Transaction[Site],A47,Transaction[ProductID],B47,Transaction[Type],"OUT")</f>
        <v>200</v>
      </c>
      <c r="H47" s="4">
        <f>Inventory[[#This Row],[QuantityOnHand]]*Inventory[[#This Row],[ReorderLevel]]</f>
        <v>2400</v>
      </c>
      <c r="I47" s="4" t="str">
        <f>IF(Inventory[[#This Row],[QuantityOnHand]]&lt;Inventory[[#This Row],[ReorderLevel]],"YES","NO")</f>
        <v>NO</v>
      </c>
      <c r="J47" s="2" t="str">
        <f ca="1">IF(Inventory[[#This Row],[Reorder]]="YES",TODAY(),"")</f>
        <v/>
      </c>
    </row>
    <row r="48" spans="1:10">
      <c r="A48" s="4" t="s">
        <v>140</v>
      </c>
      <c r="B48" s="1" t="s">
        <v>121</v>
      </c>
      <c r="C48" s="4" t="str">
        <f>_xlfn.XLOOKUP(B48,Products[ProductID],Products[ProductDescription],"Not Found")</f>
        <v>Sketchbook A4</v>
      </c>
      <c r="D48" s="3" t="str">
        <f>_xlfn.XLOOKUP(B48,Products[ProductID],Products[Supplier],"Not Found")</f>
        <v>TechNova Supplies</v>
      </c>
      <c r="E48" s="3">
        <f>_xlfn.XLOOKUP(B48,Products[ProductID],Products[CostPerUnit],"Not Found")</f>
        <v>7.99</v>
      </c>
      <c r="F48" s="3">
        <f>_xlfn.XLOOKUP(B48,Products[ProductID],Products[ReorderLevel],"Not Found")</f>
        <v>20</v>
      </c>
      <c r="G48" s="3">
        <f>SUMIFS(Transaction[Quantity],Transaction[Site],A48,Transaction[ProductID],B48,Transaction[Type],"IN")
-
SUMIFS(Transaction[Quantity],Transaction[Site],A48,Transaction[ProductID],B48,Transaction[Type],"OUT")</f>
        <v>45</v>
      </c>
      <c r="H48" s="4">
        <f>Inventory[[#This Row],[QuantityOnHand]]*Inventory[[#This Row],[ReorderLevel]]</f>
        <v>900</v>
      </c>
      <c r="I48" s="4" t="str">
        <f>IF(Inventory[[#This Row],[QuantityOnHand]]&lt;Inventory[[#This Row],[ReorderLevel]],"YES","NO")</f>
        <v>NO</v>
      </c>
      <c r="J48" s="2" t="str">
        <f ca="1">IF(Inventory[[#This Row],[Reorder]]="YES",TODAY(),"")</f>
        <v/>
      </c>
    </row>
    <row r="49" spans="1:10">
      <c r="A49" s="4" t="s">
        <v>144</v>
      </c>
      <c r="B49" s="1" t="s">
        <v>123</v>
      </c>
      <c r="C49" s="4" t="str">
        <f>_xlfn.XLOOKUP(B49,Products[ProductID],Products[ProductDescription],"Not Found")</f>
        <v>Foldable Laundry Basket</v>
      </c>
      <c r="D49" s="3" t="str">
        <f>_xlfn.XLOOKUP(B49,Products[ProductID],Products[Supplier],"Not Found")</f>
        <v>TechNova Supplies</v>
      </c>
      <c r="E49" s="3">
        <f>_xlfn.XLOOKUP(B49,Products[ProductID],Products[CostPerUnit],"Not Found")</f>
        <v>15.75</v>
      </c>
      <c r="F49" s="3">
        <f>_xlfn.XLOOKUP(B49,Products[ProductID],Products[ReorderLevel],"Not Found")</f>
        <v>15</v>
      </c>
      <c r="G49" s="3">
        <f>SUMIFS(Transaction[Quantity],Transaction[Site],A49,Transaction[ProductID],B49,Transaction[Type],"IN")
-
SUMIFS(Transaction[Quantity],Transaction[Site],A49,Transaction[ProductID],B49,Transaction[Type],"OUT")</f>
        <v>-30</v>
      </c>
      <c r="H49" s="4">
        <f>Inventory[[#This Row],[QuantityOnHand]]*Inventory[[#This Row],[ReorderLevel]]</f>
        <v>-450</v>
      </c>
      <c r="I49" s="4" t="str">
        <f>IF(Inventory[[#This Row],[QuantityOnHand]]&lt;Inventory[[#This Row],[ReorderLevel]],"YES","NO")</f>
        <v>YES</v>
      </c>
      <c r="J49" s="2">
        <f ca="1">IF(Inventory[[#This Row],[Reorder]]="YES",TODAY(),"")</f>
        <v>46258</v>
      </c>
    </row>
    <row r="50" spans="1:10">
      <c r="A50" s="4" t="s">
        <v>136</v>
      </c>
      <c r="B50" s="1" t="s">
        <v>125</v>
      </c>
      <c r="C50" s="4" t="str">
        <f>_xlfn.XLOOKUP(B50,Products[ProductID],Products[ProductDescription],"Not Found")</f>
        <v>Smart Plug</v>
      </c>
      <c r="D50" s="3" t="str">
        <f>_xlfn.XLOOKUP(B50,Products[ProductID],Products[Supplier],"Not Found")</f>
        <v>TechNova Supplies</v>
      </c>
      <c r="E50" s="3">
        <f>_xlfn.XLOOKUP(B50,Products[ProductID],Products[CostPerUnit],"Not Found")</f>
        <v>19.989999999999998</v>
      </c>
      <c r="F50" s="3">
        <f>_xlfn.XLOOKUP(B50,Products[ProductID],Products[ReorderLevel],"Not Found")</f>
        <v>10</v>
      </c>
      <c r="G50" s="3">
        <f>SUMIFS(Transaction[Quantity],Transaction[Site],A50,Transaction[ProductID],B50,Transaction[Type],"IN")
-
SUMIFS(Transaction[Quantity],Transaction[Site],A50,Transaction[ProductID],B50,Transaction[Type],"OUT")</f>
        <v>85</v>
      </c>
      <c r="H50" s="4">
        <f>Inventory[[#This Row],[QuantityOnHand]]*Inventory[[#This Row],[ReorderLevel]]</f>
        <v>850</v>
      </c>
      <c r="I50" s="4" t="str">
        <f>IF(Inventory[[#This Row],[QuantityOnHand]]&lt;Inventory[[#This Row],[ReorderLevel]],"YES","NO")</f>
        <v>NO</v>
      </c>
      <c r="J50" s="2" t="str">
        <f ca="1">IF(Inventory[[#This Row],[Reorder]]="YES",TODAY(),"")</f>
        <v/>
      </c>
    </row>
    <row r="51" spans="1:10">
      <c r="A51" s="4" t="s">
        <v>140</v>
      </c>
      <c r="B51" s="1" t="s">
        <v>127</v>
      </c>
      <c r="C51" s="4" t="str">
        <f>_xlfn.XLOOKUP(B51,Products[ProductID],Products[ProductDescription],"Not Found")</f>
        <v>Bluetooth Tracker</v>
      </c>
      <c r="D51" s="3" t="str">
        <f>_xlfn.XLOOKUP(B51,Products[ProductID],Products[Supplier],"Not Found")</f>
        <v>TechNova Supplies</v>
      </c>
      <c r="E51" s="3">
        <f>_xlfn.XLOOKUP(B51,Products[ProductID],Products[CostPerUnit],"Not Found")</f>
        <v>27.99</v>
      </c>
      <c r="F51" s="3">
        <f>_xlfn.XLOOKUP(B51,Products[ProductID],Products[ReorderLevel],"Not Found")</f>
        <v>10</v>
      </c>
      <c r="G51" s="3">
        <f>SUMIFS(Transaction[Quantity],Transaction[Site],A51,Transaction[ProductID],B51,Transaction[Type],"IN")
-
SUMIFS(Transaction[Quantity],Transaction[Site],A51,Transaction[ProductID],B51,Transaction[Type],"OUT")</f>
        <v>60</v>
      </c>
      <c r="H51" s="8">
        <f>Inventory[[#This Row],[QuantityOnHand]]*Inventory[[#This Row],[ReorderLevel]]</f>
        <v>600</v>
      </c>
      <c r="I51" s="8" t="str">
        <f>IF(Inventory[[#This Row],[QuantityOnHand]]&lt;Inventory[[#This Row],[ReorderLevel]],"YES","NO")</f>
        <v>NO</v>
      </c>
      <c r="J51" s="2" t="str">
        <f ca="1">IF(Inventory[[#This Row],[Reorder]]="YES",TODAY(),"")</f>
        <v/>
      </c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84" spans="4:13">
      <c r="D84" s="4" t="str" cm="1">
        <f t="array" aca="1" ref="D84:M98" ca="1">_xlfn._xlws.SORT(_xlfn._xlws.FILTER(Inventory[],Inventory[Reorder]="YES"),2,1)</f>
        <v>Store B</v>
      </c>
      <c r="E84" s="4" t="str">
        <f ca="1"/>
        <v>P002</v>
      </c>
      <c r="F84" s="4" t="str">
        <f ca="1"/>
        <v>Bamboo Notebook</v>
      </c>
      <c r="G84" s="4" t="str">
        <f ca="1"/>
        <v>TechNova Supplies</v>
      </c>
      <c r="H84" s="4">
        <f ca="1"/>
        <v>4.25</v>
      </c>
      <c r="I84" s="4">
        <f ca="1"/>
        <v>30</v>
      </c>
      <c r="J84" s="4">
        <f ca="1"/>
        <v>-60</v>
      </c>
      <c r="K84" s="4">
        <f ca="1"/>
        <v>-1800</v>
      </c>
      <c r="L84" s="4" t="str">
        <f ca="1"/>
        <v>YES</v>
      </c>
      <c r="M84" s="4">
        <f ca="1"/>
        <v>46258</v>
      </c>
    </row>
    <row r="85" spans="4:13">
      <c r="D85" s="4" t="str">
        <f ca="1"/>
        <v>Store C</v>
      </c>
      <c r="E85" s="4" t="str">
        <f ca="1"/>
        <v>P003</v>
      </c>
      <c r="F85" s="4" t="str">
        <f ca="1"/>
        <v>Insulated Coffee Tumbler</v>
      </c>
      <c r="G85" s="4" t="str">
        <f ca="1"/>
        <v>TechNova Supplies</v>
      </c>
      <c r="H85" s="4">
        <f ca="1"/>
        <v>12.5</v>
      </c>
      <c r="I85" s="4">
        <f ca="1"/>
        <v>20</v>
      </c>
      <c r="J85" s="4">
        <f ca="1"/>
        <v>-35</v>
      </c>
      <c r="K85" s="4">
        <f ca="1"/>
        <v>-700</v>
      </c>
      <c r="L85" s="4" t="str">
        <f ca="1"/>
        <v>YES</v>
      </c>
      <c r="M85" s="4">
        <f ca="1"/>
        <v>46258</v>
      </c>
    </row>
    <row r="86" spans="4:13">
      <c r="D86" s="4" t="str">
        <f ca="1"/>
        <v>Store A</v>
      </c>
      <c r="E86" s="4" t="str">
        <f ca="1"/>
        <v>P004</v>
      </c>
      <c r="F86" s="4" t="str">
        <f ca="1"/>
        <v>LED Desk Lamp</v>
      </c>
      <c r="G86" s="4" t="str">
        <f ca="1"/>
        <v>TechNova Supplies</v>
      </c>
      <c r="H86" s="4">
        <f ca="1"/>
        <v>18.989999999999998</v>
      </c>
      <c r="I86" s="4">
        <f ca="1"/>
        <v>12</v>
      </c>
      <c r="J86" s="4">
        <f ca="1"/>
        <v>-25</v>
      </c>
      <c r="K86" s="4">
        <f ca="1"/>
        <v>-300</v>
      </c>
      <c r="L86" s="4" t="str">
        <f ca="1"/>
        <v>YES</v>
      </c>
      <c r="M86" s="4">
        <f ca="1"/>
        <v>46258</v>
      </c>
    </row>
    <row r="87" spans="4:13">
      <c r="D87" s="4" t="str">
        <f ca="1"/>
        <v>Store B</v>
      </c>
      <c r="E87" s="4" t="str">
        <f ca="1"/>
        <v>P005</v>
      </c>
      <c r="F87" s="4" t="str">
        <f ca="1"/>
        <v>Yoga Resistance Band</v>
      </c>
      <c r="G87" s="4" t="str">
        <f ca="1"/>
        <v>FlexFit Wholesale</v>
      </c>
      <c r="H87" s="4">
        <f ca="1"/>
        <v>9.99</v>
      </c>
      <c r="I87" s="4">
        <f ca="1"/>
        <v>25</v>
      </c>
      <c r="J87" s="4">
        <f ca="1"/>
        <v>0</v>
      </c>
      <c r="K87" s="4">
        <f ca="1"/>
        <v>0</v>
      </c>
      <c r="L87" s="4" t="str">
        <f ca="1"/>
        <v>YES</v>
      </c>
      <c r="M87" s="4">
        <f ca="1"/>
        <v>46258</v>
      </c>
    </row>
    <row r="88" spans="4:13">
      <c r="D88" s="4" t="str">
        <f ca="1"/>
        <v>Store B</v>
      </c>
      <c r="E88" s="4" t="str">
        <f ca="1"/>
        <v>P008</v>
      </c>
      <c r="F88" s="4" t="str">
        <f ca="1"/>
        <v>Bluetooth Speaker Mini</v>
      </c>
      <c r="G88" s="4" t="str">
        <f ca="1"/>
        <v>FlexFit Wholesale</v>
      </c>
      <c r="H88" s="4">
        <f ca="1"/>
        <v>32.99</v>
      </c>
      <c r="I88" s="4">
        <f ca="1"/>
        <v>10</v>
      </c>
      <c r="J88" s="4">
        <f ca="1"/>
        <v>-20</v>
      </c>
      <c r="K88" s="4">
        <f ca="1"/>
        <v>-200</v>
      </c>
      <c r="L88" s="4" t="str">
        <f ca="1"/>
        <v>YES</v>
      </c>
      <c r="M88" s="4">
        <f ca="1"/>
        <v>46258</v>
      </c>
    </row>
    <row r="89" spans="4:13">
      <c r="D89" s="4" t="str">
        <f ca="1"/>
        <v>Store C</v>
      </c>
      <c r="E89" s="4" t="str">
        <f ca="1"/>
        <v>P009</v>
      </c>
      <c r="F89" s="4" t="str">
        <f ca="1"/>
        <v>Travel Backpack</v>
      </c>
      <c r="G89" s="4" t="str">
        <f ca="1"/>
        <v>HydroMax</v>
      </c>
      <c r="H89" s="4">
        <f ca="1"/>
        <v>39.950000000000003</v>
      </c>
      <c r="I89" s="4">
        <f ca="1"/>
        <v>8</v>
      </c>
      <c r="J89" s="4">
        <f ca="1"/>
        <v>-18</v>
      </c>
      <c r="K89" s="4">
        <f ca="1"/>
        <v>-144</v>
      </c>
      <c r="L89" s="4" t="str">
        <f ca="1"/>
        <v>YES</v>
      </c>
      <c r="M89" s="4">
        <f ca="1"/>
        <v>46258</v>
      </c>
    </row>
    <row r="90" spans="4:13">
      <c r="D90" s="4" t="str">
        <f ca="1"/>
        <v>Store C</v>
      </c>
      <c r="E90" s="4" t="str">
        <f ca="1"/>
        <v>P015</v>
      </c>
      <c r="F90" s="4" t="str">
        <f ca="1"/>
        <v>Scented Soy Candle</v>
      </c>
      <c r="G90" s="4" t="str">
        <f ca="1"/>
        <v>Creative Corner</v>
      </c>
      <c r="H90" s="4">
        <f ca="1"/>
        <v>11.5</v>
      </c>
      <c r="I90" s="4">
        <f ca="1"/>
        <v>18</v>
      </c>
      <c r="J90" s="4">
        <f ca="1"/>
        <v>-10</v>
      </c>
      <c r="K90" s="4">
        <f ca="1"/>
        <v>-180</v>
      </c>
      <c r="L90" s="4" t="str">
        <f ca="1"/>
        <v>YES</v>
      </c>
      <c r="M90" s="4">
        <f ca="1"/>
        <v>46258</v>
      </c>
    </row>
    <row r="91" spans="4:13">
      <c r="D91" s="4" t="str">
        <f ca="1"/>
        <v>Store A</v>
      </c>
      <c r="E91" s="4" t="str">
        <f ca="1"/>
        <v>P016</v>
      </c>
      <c r="F91" s="4" t="str">
        <f ca="1"/>
        <v>Wireless Charger</v>
      </c>
      <c r="G91" s="4" t="str">
        <f ca="1"/>
        <v>Creative Corner</v>
      </c>
      <c r="H91" s="4">
        <f ca="1"/>
        <v>21.99</v>
      </c>
      <c r="I91" s="4">
        <f ca="1"/>
        <v>15</v>
      </c>
      <c r="J91" s="4">
        <f ca="1"/>
        <v>-22</v>
      </c>
      <c r="K91" s="4">
        <f ca="1"/>
        <v>-330</v>
      </c>
      <c r="L91" s="4" t="str">
        <f ca="1"/>
        <v>YES</v>
      </c>
      <c r="M91" s="4">
        <f ca="1"/>
        <v>46258</v>
      </c>
    </row>
    <row r="92" spans="4:13">
      <c r="D92" s="4" t="str">
        <f ca="1"/>
        <v>Store B</v>
      </c>
      <c r="E92" s="4" t="str">
        <f ca="1"/>
        <v>P017</v>
      </c>
      <c r="F92" s="4" t="str">
        <f ca="1"/>
        <v>Leather Journal</v>
      </c>
      <c r="G92" s="4" t="str">
        <f ca="1"/>
        <v>Creative Corner</v>
      </c>
      <c r="H92" s="4">
        <f ca="1"/>
        <v>13.99</v>
      </c>
      <c r="I92" s="4">
        <f ca="1"/>
        <v>20</v>
      </c>
      <c r="J92" s="4">
        <f ca="1"/>
        <v>-65</v>
      </c>
      <c r="K92" s="4">
        <f ca="1"/>
        <v>-1300</v>
      </c>
      <c r="L92" s="4" t="str">
        <f ca="1"/>
        <v>YES</v>
      </c>
      <c r="M92" s="4">
        <f ca="1"/>
        <v>46258</v>
      </c>
    </row>
    <row r="93" spans="4:13">
      <c r="D93" s="4" t="str">
        <f ca="1"/>
        <v>Store B</v>
      </c>
      <c r="E93" s="4" t="str">
        <f ca="1"/>
        <v>P023</v>
      </c>
      <c r="F93" s="4" t="str">
        <f ca="1"/>
        <v>Glass Food Container</v>
      </c>
      <c r="G93" s="4" t="str">
        <f ca="1"/>
        <v>MetroStyle</v>
      </c>
      <c r="H93" s="4">
        <f ca="1"/>
        <v>8.99</v>
      </c>
      <c r="I93" s="4">
        <f ca="1"/>
        <v>20</v>
      </c>
      <c r="J93" s="4">
        <f ca="1"/>
        <v>-12</v>
      </c>
      <c r="K93" s="4">
        <f ca="1"/>
        <v>-240</v>
      </c>
      <c r="L93" s="4" t="str">
        <f ca="1"/>
        <v>YES</v>
      </c>
      <c r="M93" s="4">
        <f ca="1"/>
        <v>46258</v>
      </c>
    </row>
    <row r="94" spans="4:13">
      <c r="D94" s="4" t="str">
        <f ca="1"/>
        <v>Store B</v>
      </c>
      <c r="E94" s="4" t="str">
        <f ca="1"/>
        <v>P026</v>
      </c>
      <c r="F94" s="4" t="str">
        <f ca="1"/>
        <v>USB-C Charging Cable</v>
      </c>
      <c r="G94" s="4" t="str">
        <f ca="1"/>
        <v>CoolAir Products</v>
      </c>
      <c r="H94" s="4">
        <f ca="1"/>
        <v>7.99</v>
      </c>
      <c r="I94" s="4">
        <f ca="1"/>
        <v>40</v>
      </c>
      <c r="J94" s="4">
        <f ca="1"/>
        <v>-18</v>
      </c>
      <c r="K94" s="4">
        <f ca="1"/>
        <v>-720</v>
      </c>
      <c r="L94" s="4" t="str">
        <f ca="1"/>
        <v>YES</v>
      </c>
      <c r="M94" s="4">
        <f ca="1"/>
        <v>46258</v>
      </c>
    </row>
    <row r="95" spans="4:13">
      <c r="D95" s="4" t="str">
        <f ca="1"/>
        <v>Store A</v>
      </c>
      <c r="E95" s="4" t="str">
        <f ca="1"/>
        <v>P034</v>
      </c>
      <c r="F95" s="4" t="str">
        <f ca="1"/>
        <v>Fitness Jump Rope</v>
      </c>
      <c r="G95" s="4" t="str">
        <f ca="1"/>
        <v>TechNova Supplies</v>
      </c>
      <c r="H95" s="4">
        <f ca="1"/>
        <v>8.99</v>
      </c>
      <c r="I95" s="4">
        <f ca="1"/>
        <v>25</v>
      </c>
      <c r="J95" s="4">
        <f ca="1"/>
        <v>-9</v>
      </c>
      <c r="K95" s="4">
        <f ca="1"/>
        <v>-225</v>
      </c>
      <c r="L95" s="4" t="str">
        <f ca="1"/>
        <v>YES</v>
      </c>
      <c r="M95" s="4">
        <f ca="1"/>
        <v>46258</v>
      </c>
    </row>
    <row r="96" spans="4:13">
      <c r="D96" s="4" t="str">
        <f ca="1"/>
        <v>Store B</v>
      </c>
      <c r="E96" s="4" t="str">
        <f ca="1"/>
        <v>P035</v>
      </c>
      <c r="F96" s="4" t="str">
        <f ca="1"/>
        <v>Wireless Presentation Clicker</v>
      </c>
      <c r="G96" s="4" t="str">
        <f ca="1"/>
        <v>TechNova Supplies</v>
      </c>
      <c r="H96" s="4">
        <f ca="1"/>
        <v>17.989999999999998</v>
      </c>
      <c r="I96" s="4">
        <f ca="1"/>
        <v>12</v>
      </c>
      <c r="J96" s="4">
        <f ca="1"/>
        <v>-100</v>
      </c>
      <c r="K96" s="4">
        <f ca="1"/>
        <v>-1200</v>
      </c>
      <c r="L96" s="4" t="str">
        <f ca="1"/>
        <v>YES</v>
      </c>
      <c r="M96" s="4">
        <f ca="1"/>
        <v>46258</v>
      </c>
    </row>
    <row r="97" spans="4:13">
      <c r="D97" s="4" t="str">
        <f ca="1"/>
        <v>Store C</v>
      </c>
      <c r="E97" s="4" t="str">
        <f ca="1"/>
        <v>P036</v>
      </c>
      <c r="F97" s="4" t="str">
        <f ca="1"/>
        <v>Microfiber Cleaning Cloth</v>
      </c>
      <c r="G97" s="4" t="str">
        <f ca="1"/>
        <v>TechNova Supplies</v>
      </c>
      <c r="H97" s="4">
        <f ca="1"/>
        <v>2.99</v>
      </c>
      <c r="I97" s="4">
        <f ca="1"/>
        <v>50</v>
      </c>
      <c r="J97" s="4">
        <f ca="1"/>
        <v>-55</v>
      </c>
      <c r="K97" s="4">
        <f ca="1"/>
        <v>-2750</v>
      </c>
      <c r="L97" s="4" t="str">
        <f ca="1"/>
        <v>YES</v>
      </c>
      <c r="M97" s="4">
        <f ca="1"/>
        <v>46258</v>
      </c>
    </row>
    <row r="98" spans="4:13">
      <c r="D98" s="4" t="str">
        <f ca="1"/>
        <v>Store C</v>
      </c>
      <c r="E98" s="4" t="str">
        <f ca="1"/>
        <v>P048</v>
      </c>
      <c r="F98" s="4" t="str">
        <f ca="1"/>
        <v>Foldable Laundry Basket</v>
      </c>
      <c r="G98" s="4" t="str">
        <f ca="1"/>
        <v>TechNova Supplies</v>
      </c>
      <c r="H98" s="4">
        <f ca="1"/>
        <v>15.75</v>
      </c>
      <c r="I98" s="4">
        <f ca="1"/>
        <v>15</v>
      </c>
      <c r="J98" s="4">
        <f ca="1"/>
        <v>-30</v>
      </c>
      <c r="K98" s="4">
        <f ca="1"/>
        <v>-450</v>
      </c>
      <c r="L98" s="4" t="str">
        <f ca="1"/>
        <v>YES</v>
      </c>
      <c r="M98" s="4">
        <f ca="1"/>
        <v>46258</v>
      </c>
    </row>
  </sheetData>
  <conditionalFormatting sqref="G2:G51">
    <cfRule type="cellIs" dxfId="13" priority="5" operator="greaterThanOrEqual">
      <formula>70</formula>
    </cfRule>
  </conditionalFormatting>
  <conditionalFormatting sqref="G2:G51">
    <cfRule type="cellIs" dxfId="12" priority="4" operator="lessThanOrEqual">
      <formula>70</formula>
    </cfRule>
  </conditionalFormatting>
  <conditionalFormatting sqref="G2:G51">
    <cfRule type="cellIs" dxfId="11" priority="2" operator="lessThan">
      <formula>0</formula>
    </cfRule>
  </conditionalFormatting>
  <conditionalFormatting sqref="I2:I51">
    <cfRule type="containsText" dxfId="10" priority="1" operator="containsText" text="YES">
      <formula>NOT(ISERROR(SEARCH("YES",I2)))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A1C99-EA11-4EA5-AD45-E901CEAB61B7}">
  <dimension ref="A1:BI153"/>
  <sheetViews>
    <sheetView showGridLines="0" tabSelected="1" topLeftCell="A33" workbookViewId="0">
      <selection activeCell="S12" sqref="S12"/>
    </sheetView>
  </sheetViews>
  <sheetFormatPr defaultRowHeight="15"/>
  <cols>
    <col min="1" max="3" width="15.7109375" customWidth="1"/>
    <col min="4" max="4" width="14" customWidth="1"/>
    <col min="5" max="5" width="21.42578125" customWidth="1"/>
    <col min="6" max="6" width="22.85546875" customWidth="1"/>
    <col min="7" max="7" width="17.7109375" customWidth="1"/>
    <col min="8" max="8" width="31.28515625" customWidth="1"/>
    <col min="9" max="9" width="18.5703125" customWidth="1"/>
    <col min="10" max="10" width="18" customWidth="1"/>
    <col min="11" max="11" width="21.5703125" customWidth="1"/>
    <col min="12" max="12" width="18.5703125" customWidth="1"/>
    <col min="13" max="13" width="16" customWidth="1"/>
    <col min="14" max="14" width="24.140625" customWidth="1"/>
    <col min="15" max="15" width="22" customWidth="1"/>
    <col min="16" max="22" width="15.7109375" style="4" customWidth="1"/>
    <col min="23" max="23" width="15.7109375" customWidth="1"/>
    <col min="24" max="38" width="5.28515625" bestFit="1" customWidth="1"/>
    <col min="39" max="39" width="7.85546875" bestFit="1" customWidth="1"/>
    <col min="40" max="40" width="6.5703125" bestFit="1" customWidth="1"/>
    <col min="41" max="46" width="5.28515625" bestFit="1" customWidth="1"/>
    <col min="47" max="47" width="9.85546875" bestFit="1" customWidth="1"/>
    <col min="48" max="48" width="11.42578125" bestFit="1" customWidth="1"/>
  </cols>
  <sheetData>
    <row r="1" spans="1:61" s="4" customFormat="1" ht="101.25" customHeight="1">
      <c r="A1" s="48" t="s">
        <v>197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9" t="s">
        <v>198</v>
      </c>
      <c r="P1" s="49"/>
      <c r="Q1" s="49"/>
      <c r="R1" s="49"/>
      <c r="S1" s="49"/>
      <c r="T1" s="49"/>
      <c r="U1" s="49"/>
      <c r="V1" s="49"/>
      <c r="W1" s="49"/>
    </row>
    <row r="2" spans="1:61" s="4" customFormat="1" ht="66" customHeight="1">
      <c r="A2" s="19"/>
      <c r="B2" s="19"/>
      <c r="C2" s="19"/>
      <c r="D2" s="50" t="s">
        <v>199</v>
      </c>
      <c r="E2" s="50"/>
      <c r="F2" s="50" t="s">
        <v>200</v>
      </c>
      <c r="G2" s="50"/>
      <c r="H2" s="50" t="s">
        <v>201</v>
      </c>
      <c r="I2" s="50"/>
      <c r="J2" s="50" t="s">
        <v>202</v>
      </c>
      <c r="K2" s="50"/>
      <c r="L2" s="50" t="s">
        <v>203</v>
      </c>
      <c r="M2" s="50"/>
      <c r="N2" s="20"/>
      <c r="O2" s="46">
        <f ca="1">TODAY()</f>
        <v>46258</v>
      </c>
      <c r="P2" s="46"/>
      <c r="Q2" s="46"/>
      <c r="R2" s="46"/>
      <c r="S2" s="46"/>
      <c r="T2" s="46"/>
      <c r="U2" s="46"/>
      <c r="V2" s="46"/>
      <c r="W2" s="47"/>
    </row>
    <row r="3" spans="1:61">
      <c r="A3" s="12"/>
      <c r="B3" s="12"/>
      <c r="C3" s="12"/>
      <c r="D3" s="12"/>
      <c r="E3" s="12"/>
      <c r="F3" s="12"/>
      <c r="G3" s="12"/>
      <c r="H3" s="12"/>
      <c r="I3" s="12"/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</row>
    <row r="4" spans="1:61">
      <c r="A4" s="12"/>
      <c r="B4" s="15"/>
      <c r="C4" s="15"/>
      <c r="D4" s="15"/>
      <c r="E4" s="15"/>
      <c r="F4" s="15"/>
      <c r="G4" s="15"/>
      <c r="H4" s="15"/>
      <c r="I4" s="15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</row>
    <row r="5" spans="1:61" ht="15" customHeight="1">
      <c r="A5" s="12"/>
      <c r="B5" s="15"/>
      <c r="C5" s="15"/>
      <c r="D5" s="35" t="s">
        <v>204</v>
      </c>
      <c r="E5" s="42">
        <f>COUNTA(Products[ProductID])</f>
        <v>50</v>
      </c>
      <c r="F5" s="21"/>
      <c r="G5" s="35" t="s">
        <v>205</v>
      </c>
      <c r="H5" s="43">
        <f>SUM(Inventory[StockValue])</f>
        <v>43362</v>
      </c>
      <c r="I5" s="21"/>
      <c r="J5" s="35" t="s">
        <v>206</v>
      </c>
      <c r="K5" s="42">
        <f>SUM(Inventory[QuantityOnHand])</f>
        <v>2101</v>
      </c>
      <c r="L5" s="22"/>
      <c r="M5" s="35" t="s">
        <v>207</v>
      </c>
      <c r="N5" s="42">
        <f>COUNTIF(Inventory[Reorder],"Yes")</f>
        <v>15</v>
      </c>
      <c r="O5" s="17"/>
      <c r="P5" s="17"/>
      <c r="Q5" s="17"/>
      <c r="R5" s="17"/>
      <c r="S5" s="17"/>
      <c r="T5" s="17"/>
      <c r="U5" s="17"/>
      <c r="V5" s="17"/>
      <c r="W5" s="1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</row>
    <row r="6" spans="1:61">
      <c r="A6" s="12"/>
      <c r="B6" s="15"/>
      <c r="C6" s="15"/>
      <c r="D6" s="36"/>
      <c r="E6" s="39"/>
      <c r="F6" s="21"/>
      <c r="G6" s="36"/>
      <c r="H6" s="44"/>
      <c r="I6" s="21"/>
      <c r="J6" s="36"/>
      <c r="K6" s="39"/>
      <c r="L6" s="22"/>
      <c r="M6" s="36"/>
      <c r="N6" s="39"/>
      <c r="O6" s="17"/>
      <c r="P6" s="17"/>
      <c r="Q6" s="17"/>
      <c r="R6" s="17"/>
      <c r="S6" s="17"/>
      <c r="T6" s="17"/>
      <c r="U6" s="17"/>
      <c r="V6" s="17"/>
      <c r="W6" s="1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</row>
    <row r="7" spans="1:61">
      <c r="A7" s="14"/>
      <c r="B7" s="17"/>
      <c r="C7" s="15"/>
      <c r="D7" s="36"/>
      <c r="E7" s="39"/>
      <c r="F7" s="22"/>
      <c r="G7" s="36"/>
      <c r="H7" s="44"/>
      <c r="I7" s="22"/>
      <c r="J7" s="36"/>
      <c r="K7" s="39"/>
      <c r="L7" s="22"/>
      <c r="M7" s="36"/>
      <c r="N7" s="39"/>
      <c r="O7" s="17"/>
      <c r="P7" s="17"/>
      <c r="Q7" s="17"/>
      <c r="R7" s="17"/>
      <c r="S7" s="17"/>
      <c r="T7" s="17"/>
      <c r="U7" s="17"/>
      <c r="V7" s="17"/>
      <c r="W7" s="1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</row>
    <row r="8" spans="1:61">
      <c r="A8" s="14"/>
      <c r="B8" s="17"/>
      <c r="C8" s="15"/>
      <c r="D8" s="36"/>
      <c r="E8" s="40" t="s">
        <v>208</v>
      </c>
      <c r="F8" s="22"/>
      <c r="G8" s="36"/>
      <c r="H8" s="45" t="s">
        <v>209</v>
      </c>
      <c r="I8" s="22"/>
      <c r="J8" s="36"/>
      <c r="K8" s="40" t="s">
        <v>133</v>
      </c>
      <c r="L8" s="22"/>
      <c r="M8" s="36"/>
      <c r="N8" s="45" t="s">
        <v>210</v>
      </c>
      <c r="O8" s="17"/>
      <c r="P8" s="17"/>
      <c r="Q8" s="17"/>
      <c r="R8" s="17"/>
      <c r="S8" s="17"/>
      <c r="T8" s="17"/>
      <c r="U8" s="17"/>
      <c r="V8" s="17"/>
      <c r="W8" s="1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</row>
    <row r="9" spans="1:61">
      <c r="A9" s="14"/>
      <c r="B9" s="17"/>
      <c r="C9" s="15"/>
      <c r="D9" s="37"/>
      <c r="E9" s="41"/>
      <c r="F9" s="22"/>
      <c r="G9" s="37"/>
      <c r="H9" s="41"/>
      <c r="I9" s="22"/>
      <c r="J9" s="37"/>
      <c r="K9" s="41"/>
      <c r="L9" s="22"/>
      <c r="M9" s="37"/>
      <c r="N9" s="41"/>
      <c r="O9" s="17"/>
      <c r="P9" s="17"/>
      <c r="Q9" s="17"/>
      <c r="R9" s="17"/>
      <c r="S9" s="17"/>
      <c r="T9" s="17"/>
      <c r="U9" s="17"/>
      <c r="V9" s="17"/>
      <c r="W9" s="1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</row>
    <row r="10" spans="1:61">
      <c r="A10" s="14"/>
      <c r="B10" s="17"/>
      <c r="C10" s="17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17"/>
      <c r="P10" s="17"/>
      <c r="Q10" s="17"/>
      <c r="R10" s="17"/>
      <c r="S10" s="17"/>
      <c r="T10" s="17"/>
      <c r="U10" s="17"/>
      <c r="V10" s="17"/>
      <c r="W10" s="1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</row>
    <row r="11" spans="1:61">
      <c r="A11" s="14"/>
      <c r="B11" s="17"/>
      <c r="C11" s="17"/>
      <c r="D11" s="35" t="s">
        <v>211</v>
      </c>
      <c r="E11" s="38">
        <f>COUNTA(_xlfn.UNIQUE(Inventory[Site]))</f>
        <v>3</v>
      </c>
      <c r="F11" s="22"/>
      <c r="G11" s="35" t="s">
        <v>212</v>
      </c>
      <c r="H11" s="42">
        <f>COUNTA(_xlfn.UNIQUE(Products[Supplier]))</f>
        <v>6</v>
      </c>
      <c r="I11" s="22"/>
      <c r="J11" s="35" t="s">
        <v>213</v>
      </c>
      <c r="K11" s="38">
        <f>SUMIFS(Transaction[Quantity],Transaction[Type],"IN")</f>
        <v>2625</v>
      </c>
      <c r="L11" s="22"/>
      <c r="M11" s="35" t="s">
        <v>214</v>
      </c>
      <c r="N11" s="42">
        <f>SUMIFS(Transaction[Quantity],Transaction[Type],"OUT")</f>
        <v>479</v>
      </c>
      <c r="O11" s="17"/>
      <c r="P11" s="17"/>
      <c r="Q11" s="17"/>
      <c r="R11" s="17"/>
      <c r="S11" s="17"/>
      <c r="T11" s="17"/>
      <c r="U11" s="17"/>
      <c r="V11" s="17"/>
      <c r="W11" s="1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</row>
    <row r="12" spans="1:61">
      <c r="A12" s="14"/>
      <c r="B12" s="17"/>
      <c r="C12" s="17"/>
      <c r="D12" s="36"/>
      <c r="E12" s="39"/>
      <c r="F12" s="22"/>
      <c r="G12" s="36"/>
      <c r="H12" s="39"/>
      <c r="I12" s="22"/>
      <c r="J12" s="36"/>
      <c r="K12" s="39"/>
      <c r="L12" s="22"/>
      <c r="M12" s="36"/>
      <c r="N12" s="39"/>
      <c r="O12" s="17"/>
      <c r="P12" s="17"/>
      <c r="Q12" s="17"/>
      <c r="R12" s="17"/>
      <c r="S12" s="17"/>
      <c r="T12" s="17"/>
      <c r="U12" s="17"/>
      <c r="V12" s="17"/>
      <c r="W12" s="1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</row>
    <row r="13" spans="1:61">
      <c r="A13" s="14"/>
      <c r="B13" s="17"/>
      <c r="C13" s="17"/>
      <c r="D13" s="36"/>
      <c r="E13" s="39"/>
      <c r="F13" s="22"/>
      <c r="G13" s="36"/>
      <c r="H13" s="39"/>
      <c r="I13" s="22"/>
      <c r="J13" s="36"/>
      <c r="K13" s="39"/>
      <c r="L13" s="22"/>
      <c r="M13" s="36"/>
      <c r="N13" s="39"/>
      <c r="O13" s="17"/>
      <c r="P13" s="17"/>
      <c r="Q13" s="17"/>
      <c r="R13" s="17"/>
      <c r="S13" s="17"/>
      <c r="T13" s="17"/>
      <c r="U13" s="17"/>
      <c r="V13" s="17"/>
      <c r="W13" s="1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</row>
    <row r="14" spans="1:61">
      <c r="A14" s="14"/>
      <c r="B14" s="17"/>
      <c r="C14" s="17"/>
      <c r="D14" s="36"/>
      <c r="E14" s="40" t="s">
        <v>215</v>
      </c>
      <c r="F14" s="22"/>
      <c r="G14" s="36"/>
      <c r="H14" s="40" t="s">
        <v>216</v>
      </c>
      <c r="I14" s="22"/>
      <c r="J14" s="36"/>
      <c r="K14" s="40" t="s">
        <v>217</v>
      </c>
      <c r="L14" s="22"/>
      <c r="M14" s="36"/>
      <c r="N14" s="40" t="s">
        <v>218</v>
      </c>
      <c r="O14" s="17"/>
      <c r="P14" s="17"/>
      <c r="Q14" s="17"/>
      <c r="R14" s="17"/>
      <c r="S14" s="17"/>
      <c r="T14" s="17"/>
      <c r="U14" s="17"/>
      <c r="V14" s="17"/>
      <c r="W14" s="1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</row>
    <row r="15" spans="1:61">
      <c r="A15" s="14"/>
      <c r="B15" s="17"/>
      <c r="C15" s="17"/>
      <c r="D15" s="37"/>
      <c r="E15" s="41"/>
      <c r="F15" s="22"/>
      <c r="G15" s="37"/>
      <c r="H15" s="41"/>
      <c r="I15" s="22"/>
      <c r="J15" s="37"/>
      <c r="K15" s="41"/>
      <c r="L15" s="22"/>
      <c r="M15" s="37"/>
      <c r="N15" s="41"/>
      <c r="O15" s="17"/>
      <c r="P15" s="17"/>
      <c r="Q15" s="17"/>
      <c r="R15" s="17"/>
      <c r="S15" s="17"/>
      <c r="T15" s="17"/>
      <c r="U15" s="17"/>
      <c r="V15" s="17"/>
      <c r="W15" s="1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</row>
    <row r="16" spans="1:61">
      <c r="A16" s="14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</row>
    <row r="17" spans="1:61">
      <c r="A17" s="14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</row>
    <row r="18" spans="1:61">
      <c r="A18" s="14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</row>
    <row r="19" spans="1:61">
      <c r="A19" s="14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</row>
    <row r="20" spans="1:61">
      <c r="A20" s="14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</row>
    <row r="21" spans="1:61">
      <c r="A21" s="14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</row>
    <row r="22" spans="1:61">
      <c r="A22" s="14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</row>
    <row r="23" spans="1:61">
      <c r="A23" s="14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</row>
    <row r="24" spans="1:61">
      <c r="A24" s="14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</row>
    <row r="25" spans="1:61">
      <c r="A25" s="14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</row>
    <row r="26" spans="1:61">
      <c r="A26" s="14"/>
      <c r="B26" s="17"/>
      <c r="C26" s="17"/>
      <c r="D26" s="17"/>
      <c r="E26" s="17"/>
      <c r="F26" s="17" t="s">
        <v>219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</row>
    <row r="27" spans="1:61">
      <c r="A27" s="14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</row>
    <row r="28" spans="1:61">
      <c r="A28" s="14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</row>
    <row r="29" spans="1:61">
      <c r="A29" s="14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</row>
    <row r="30" spans="1:61">
      <c r="A30" s="14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</row>
    <row r="31" spans="1:61">
      <c r="A31" s="14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</row>
    <row r="32" spans="1:61">
      <c r="A32" s="14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</row>
    <row r="33" spans="1:61">
      <c r="A33" s="14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</row>
    <row r="34" spans="1:61">
      <c r="A34" s="14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</row>
    <row r="35" spans="1:61">
      <c r="A35" s="14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</row>
    <row r="36" spans="1:61">
      <c r="A36" s="14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</row>
    <row r="37" spans="1:61">
      <c r="A37" s="14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</row>
    <row r="38" spans="1:61">
      <c r="A38" s="14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</row>
    <row r="39" spans="1:61" ht="21">
      <c r="A39" s="14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33" t="s">
        <v>220</v>
      </c>
      <c r="M39" s="34"/>
      <c r="N39" s="27"/>
      <c r="O39" s="27"/>
      <c r="P39" s="27"/>
      <c r="Q39" s="27"/>
      <c r="R39" s="27"/>
      <c r="S39" s="27"/>
      <c r="T39" s="27"/>
      <c r="U39" s="28"/>
      <c r="V39" s="17"/>
      <c r="W39" s="1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</row>
    <row r="40" spans="1:61">
      <c r="A40" s="14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29" t="s">
        <v>131</v>
      </c>
      <c r="M40" s="29" t="s">
        <v>0</v>
      </c>
      <c r="N40" s="29" t="s">
        <v>221</v>
      </c>
      <c r="O40" s="29" t="s">
        <v>5</v>
      </c>
      <c r="P40" s="29" t="s">
        <v>3</v>
      </c>
      <c r="Q40" s="29" t="s">
        <v>4</v>
      </c>
      <c r="R40" s="29" t="s">
        <v>193</v>
      </c>
      <c r="S40" s="29" t="s">
        <v>194</v>
      </c>
      <c r="T40" s="29" t="s">
        <v>195</v>
      </c>
      <c r="U40" s="29" t="s">
        <v>196</v>
      </c>
      <c r="V40" s="17"/>
      <c r="W40" s="1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</row>
    <row r="41" spans="1:61">
      <c r="A41" s="14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23" t="str" cm="1">
        <f t="array" aca="1" ref="L41:U55" ca="1">_xlfn._xlws.SORT(_xlfn._xlws.FILTER(Inventory[],Inventory[Reorder]="YES"),2,1)</f>
        <v>Store B</v>
      </c>
      <c r="M41" s="23" t="str">
        <f ca="1"/>
        <v>P002</v>
      </c>
      <c r="N41" s="23" t="str">
        <f ca="1"/>
        <v>Bamboo Notebook</v>
      </c>
      <c r="O41" s="23" t="str">
        <f ca="1"/>
        <v>TechNova Supplies</v>
      </c>
      <c r="P41" s="23">
        <f ca="1"/>
        <v>4.25</v>
      </c>
      <c r="Q41" s="23">
        <f ca="1"/>
        <v>30</v>
      </c>
      <c r="R41" s="23">
        <f ca="1"/>
        <v>-60</v>
      </c>
      <c r="S41" s="23">
        <f ca="1"/>
        <v>-1800</v>
      </c>
      <c r="T41" s="23" t="str">
        <f ca="1"/>
        <v>YES</v>
      </c>
      <c r="U41" s="24">
        <f ca="1"/>
        <v>46258</v>
      </c>
      <c r="V41" s="17"/>
      <c r="W41" s="1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</row>
    <row r="42" spans="1:61">
      <c r="A42" s="14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25" t="str">
        <f ca="1"/>
        <v>Store C</v>
      </c>
      <c r="M42" s="25" t="str">
        <f ca="1"/>
        <v>P003</v>
      </c>
      <c r="N42" s="25" t="str">
        <f ca="1"/>
        <v>Insulated Coffee Tumbler</v>
      </c>
      <c r="O42" s="25" t="str">
        <f ca="1"/>
        <v>TechNova Supplies</v>
      </c>
      <c r="P42" s="25">
        <f ca="1"/>
        <v>12.5</v>
      </c>
      <c r="Q42" s="25">
        <f ca="1"/>
        <v>20</v>
      </c>
      <c r="R42" s="25">
        <f ca="1"/>
        <v>-35</v>
      </c>
      <c r="S42" s="25">
        <f ca="1"/>
        <v>-700</v>
      </c>
      <c r="T42" s="25" t="str">
        <f ca="1"/>
        <v>YES</v>
      </c>
      <c r="U42" s="26">
        <f ca="1"/>
        <v>46258</v>
      </c>
      <c r="V42" s="17"/>
      <c r="W42" s="1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</row>
    <row r="43" spans="1:61">
      <c r="A43" s="14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25" t="str">
        <f ca="1"/>
        <v>Store A</v>
      </c>
      <c r="M43" s="25" t="str">
        <f ca="1"/>
        <v>P004</v>
      </c>
      <c r="N43" s="25" t="str">
        <f ca="1"/>
        <v>LED Desk Lamp</v>
      </c>
      <c r="O43" s="25" t="str">
        <f ca="1"/>
        <v>TechNova Supplies</v>
      </c>
      <c r="P43" s="25">
        <f ca="1"/>
        <v>18.989999999999998</v>
      </c>
      <c r="Q43" s="25">
        <f ca="1"/>
        <v>12</v>
      </c>
      <c r="R43" s="25">
        <f ca="1"/>
        <v>-25</v>
      </c>
      <c r="S43" s="25">
        <f ca="1"/>
        <v>-300</v>
      </c>
      <c r="T43" s="25" t="str">
        <f ca="1"/>
        <v>YES</v>
      </c>
      <c r="U43" s="26">
        <f ca="1"/>
        <v>46258</v>
      </c>
      <c r="V43" s="17"/>
      <c r="W43" s="1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</row>
    <row r="44" spans="1:61">
      <c r="A44" s="14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25" t="str">
        <f ca="1"/>
        <v>Store B</v>
      </c>
      <c r="M44" s="25" t="str">
        <f ca="1"/>
        <v>P005</v>
      </c>
      <c r="N44" s="25" t="str">
        <f ca="1"/>
        <v>Yoga Resistance Band</v>
      </c>
      <c r="O44" s="25" t="str">
        <f ca="1"/>
        <v>FlexFit Wholesale</v>
      </c>
      <c r="P44" s="25">
        <f ca="1"/>
        <v>9.99</v>
      </c>
      <c r="Q44" s="25">
        <f ca="1"/>
        <v>25</v>
      </c>
      <c r="R44" s="25">
        <f ca="1"/>
        <v>0</v>
      </c>
      <c r="S44" s="25">
        <f ca="1"/>
        <v>0</v>
      </c>
      <c r="T44" s="25" t="str">
        <f ca="1"/>
        <v>YES</v>
      </c>
      <c r="U44" s="26">
        <f ca="1"/>
        <v>46258</v>
      </c>
      <c r="V44" s="17"/>
      <c r="W44" s="1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</row>
    <row r="45" spans="1:61">
      <c r="A45" s="14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25" t="str">
        <f ca="1"/>
        <v>Store B</v>
      </c>
      <c r="M45" s="25" t="str">
        <f ca="1"/>
        <v>P008</v>
      </c>
      <c r="N45" s="25" t="str">
        <f ca="1"/>
        <v>Bluetooth Speaker Mini</v>
      </c>
      <c r="O45" s="25" t="str">
        <f ca="1"/>
        <v>FlexFit Wholesale</v>
      </c>
      <c r="P45" s="25">
        <f ca="1"/>
        <v>32.99</v>
      </c>
      <c r="Q45" s="25">
        <f ca="1"/>
        <v>10</v>
      </c>
      <c r="R45" s="25">
        <f ca="1"/>
        <v>-20</v>
      </c>
      <c r="S45" s="25">
        <f ca="1"/>
        <v>-200</v>
      </c>
      <c r="T45" s="25" t="str">
        <f ca="1"/>
        <v>YES</v>
      </c>
      <c r="U45" s="26">
        <f ca="1"/>
        <v>46258</v>
      </c>
      <c r="V45" s="17"/>
      <c r="W45" s="1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</row>
    <row r="46" spans="1:61">
      <c r="A46" s="14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25" t="str">
        <f ca="1"/>
        <v>Store C</v>
      </c>
      <c r="M46" s="25" t="str">
        <f ca="1"/>
        <v>P009</v>
      </c>
      <c r="N46" s="25" t="str">
        <f ca="1"/>
        <v>Travel Backpack</v>
      </c>
      <c r="O46" s="25" t="str">
        <f ca="1"/>
        <v>HydroMax</v>
      </c>
      <c r="P46" s="25">
        <f ca="1"/>
        <v>39.950000000000003</v>
      </c>
      <c r="Q46" s="25">
        <f ca="1"/>
        <v>8</v>
      </c>
      <c r="R46" s="25">
        <f ca="1"/>
        <v>-18</v>
      </c>
      <c r="S46" s="25">
        <f ca="1"/>
        <v>-144</v>
      </c>
      <c r="T46" s="25" t="str">
        <f ca="1"/>
        <v>YES</v>
      </c>
      <c r="U46" s="26">
        <f ca="1"/>
        <v>46258</v>
      </c>
      <c r="V46" s="17"/>
      <c r="W46" s="1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</row>
    <row r="47" spans="1:61">
      <c r="A47" s="14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25" t="str">
        <f ca="1"/>
        <v>Store C</v>
      </c>
      <c r="M47" s="25" t="str">
        <f ca="1"/>
        <v>P015</v>
      </c>
      <c r="N47" s="25" t="str">
        <f ca="1"/>
        <v>Scented Soy Candle</v>
      </c>
      <c r="O47" s="25" t="str">
        <f ca="1"/>
        <v>Creative Corner</v>
      </c>
      <c r="P47" s="25">
        <f ca="1"/>
        <v>11.5</v>
      </c>
      <c r="Q47" s="25">
        <f ca="1"/>
        <v>18</v>
      </c>
      <c r="R47" s="25">
        <f ca="1"/>
        <v>-10</v>
      </c>
      <c r="S47" s="25">
        <f ca="1"/>
        <v>-180</v>
      </c>
      <c r="T47" s="25" t="str">
        <f ca="1"/>
        <v>YES</v>
      </c>
      <c r="U47" s="26">
        <f ca="1"/>
        <v>46258</v>
      </c>
      <c r="V47" s="17"/>
      <c r="W47" s="1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</row>
    <row r="48" spans="1:61">
      <c r="A48" s="14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25" t="str">
        <f ca="1"/>
        <v>Store A</v>
      </c>
      <c r="M48" s="25" t="str">
        <f ca="1"/>
        <v>P016</v>
      </c>
      <c r="N48" s="25" t="str">
        <f ca="1"/>
        <v>Wireless Charger</v>
      </c>
      <c r="O48" s="25" t="str">
        <f ca="1"/>
        <v>Creative Corner</v>
      </c>
      <c r="P48" s="25">
        <f ca="1"/>
        <v>21.99</v>
      </c>
      <c r="Q48" s="25">
        <f ca="1"/>
        <v>15</v>
      </c>
      <c r="R48" s="25">
        <f ca="1"/>
        <v>-22</v>
      </c>
      <c r="S48" s="25">
        <f ca="1"/>
        <v>-330</v>
      </c>
      <c r="T48" s="25" t="str">
        <f ca="1"/>
        <v>YES</v>
      </c>
      <c r="U48" s="26">
        <f ca="1"/>
        <v>46258</v>
      </c>
      <c r="V48" s="17"/>
      <c r="W48" s="1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</row>
    <row r="49" spans="1:61">
      <c r="A49" s="14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25" t="str">
        <f ca="1"/>
        <v>Store B</v>
      </c>
      <c r="M49" s="25" t="str">
        <f ca="1"/>
        <v>P017</v>
      </c>
      <c r="N49" s="25" t="str">
        <f ca="1"/>
        <v>Leather Journal</v>
      </c>
      <c r="O49" s="25" t="str">
        <f ca="1"/>
        <v>Creative Corner</v>
      </c>
      <c r="P49" s="25">
        <f ca="1"/>
        <v>13.99</v>
      </c>
      <c r="Q49" s="25">
        <f ca="1"/>
        <v>20</v>
      </c>
      <c r="R49" s="25">
        <f ca="1"/>
        <v>-65</v>
      </c>
      <c r="S49" s="25">
        <f ca="1"/>
        <v>-1300</v>
      </c>
      <c r="T49" s="25" t="str">
        <f ca="1"/>
        <v>YES</v>
      </c>
      <c r="U49" s="26">
        <f ca="1"/>
        <v>46258</v>
      </c>
      <c r="V49" s="17"/>
      <c r="W49" s="1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</row>
    <row r="50" spans="1:61">
      <c r="A50" s="14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25" t="str">
        <f ca="1"/>
        <v>Store B</v>
      </c>
      <c r="M50" s="25" t="str">
        <f ca="1"/>
        <v>P023</v>
      </c>
      <c r="N50" s="25" t="str">
        <f ca="1"/>
        <v>Glass Food Container</v>
      </c>
      <c r="O50" s="25" t="str">
        <f ca="1"/>
        <v>MetroStyle</v>
      </c>
      <c r="P50" s="25">
        <f ca="1"/>
        <v>8.99</v>
      </c>
      <c r="Q50" s="25">
        <f ca="1"/>
        <v>20</v>
      </c>
      <c r="R50" s="25">
        <f ca="1"/>
        <v>-12</v>
      </c>
      <c r="S50" s="25">
        <f ca="1"/>
        <v>-240</v>
      </c>
      <c r="T50" s="25" t="str">
        <f ca="1"/>
        <v>YES</v>
      </c>
      <c r="U50" s="26">
        <f ca="1"/>
        <v>46258</v>
      </c>
      <c r="V50" s="17"/>
      <c r="W50" s="1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</row>
    <row r="51" spans="1:61">
      <c r="A51" s="14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25" t="str">
        <f ca="1"/>
        <v>Store B</v>
      </c>
      <c r="M51" s="25" t="str">
        <f ca="1"/>
        <v>P026</v>
      </c>
      <c r="N51" s="25" t="str">
        <f ca="1"/>
        <v>USB-C Charging Cable</v>
      </c>
      <c r="O51" s="25" t="str">
        <f ca="1"/>
        <v>CoolAir Products</v>
      </c>
      <c r="P51" s="25">
        <f ca="1"/>
        <v>7.99</v>
      </c>
      <c r="Q51" s="25">
        <f ca="1"/>
        <v>40</v>
      </c>
      <c r="R51" s="25">
        <f ca="1"/>
        <v>-18</v>
      </c>
      <c r="S51" s="25">
        <f ca="1"/>
        <v>-720</v>
      </c>
      <c r="T51" s="25" t="str">
        <f ca="1"/>
        <v>YES</v>
      </c>
      <c r="U51" s="26">
        <f ca="1"/>
        <v>46258</v>
      </c>
      <c r="V51" s="17"/>
      <c r="W51" s="1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</row>
    <row r="52" spans="1:61">
      <c r="A52" s="14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25" t="str">
        <f ca="1"/>
        <v>Store A</v>
      </c>
      <c r="M52" s="25" t="str">
        <f ca="1"/>
        <v>P034</v>
      </c>
      <c r="N52" s="25" t="str">
        <f ca="1"/>
        <v>Fitness Jump Rope</v>
      </c>
      <c r="O52" s="25" t="str">
        <f ca="1"/>
        <v>TechNova Supplies</v>
      </c>
      <c r="P52" s="25">
        <f ca="1"/>
        <v>8.99</v>
      </c>
      <c r="Q52" s="25">
        <f ca="1"/>
        <v>25</v>
      </c>
      <c r="R52" s="25">
        <f ca="1"/>
        <v>-9</v>
      </c>
      <c r="S52" s="25">
        <f ca="1"/>
        <v>-225</v>
      </c>
      <c r="T52" s="25" t="str">
        <f ca="1"/>
        <v>YES</v>
      </c>
      <c r="U52" s="26">
        <f ca="1"/>
        <v>46258</v>
      </c>
      <c r="V52" s="17"/>
      <c r="W52" s="1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</row>
    <row r="53" spans="1:61">
      <c r="A53" s="14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25" t="str">
        <f ca="1"/>
        <v>Store B</v>
      </c>
      <c r="M53" s="25" t="str">
        <f ca="1"/>
        <v>P035</v>
      </c>
      <c r="N53" s="25" t="str">
        <f ca="1"/>
        <v>Wireless Presentation Clicker</v>
      </c>
      <c r="O53" s="25" t="str">
        <f ca="1"/>
        <v>TechNova Supplies</v>
      </c>
      <c r="P53" s="25">
        <f ca="1"/>
        <v>17.989999999999998</v>
      </c>
      <c r="Q53" s="25">
        <f ca="1"/>
        <v>12</v>
      </c>
      <c r="R53" s="25">
        <f ca="1"/>
        <v>-100</v>
      </c>
      <c r="S53" s="25">
        <f ca="1"/>
        <v>-1200</v>
      </c>
      <c r="T53" s="25" t="str">
        <f ca="1"/>
        <v>YES</v>
      </c>
      <c r="U53" s="26">
        <f ca="1"/>
        <v>46258</v>
      </c>
      <c r="V53" s="17"/>
      <c r="W53" s="1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</row>
    <row r="54" spans="1:61">
      <c r="A54" s="14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25" t="str">
        <f ca="1"/>
        <v>Store C</v>
      </c>
      <c r="M54" s="25" t="str">
        <f ca="1"/>
        <v>P036</v>
      </c>
      <c r="N54" s="25" t="str">
        <f ca="1"/>
        <v>Microfiber Cleaning Cloth</v>
      </c>
      <c r="O54" s="25" t="str">
        <f ca="1"/>
        <v>TechNova Supplies</v>
      </c>
      <c r="P54" s="25">
        <f ca="1"/>
        <v>2.99</v>
      </c>
      <c r="Q54" s="25">
        <f ca="1"/>
        <v>50</v>
      </c>
      <c r="R54" s="25">
        <f ca="1"/>
        <v>-55</v>
      </c>
      <c r="S54" s="25">
        <f ca="1"/>
        <v>-2750</v>
      </c>
      <c r="T54" s="25" t="str">
        <f ca="1"/>
        <v>YES</v>
      </c>
      <c r="U54" s="26">
        <f ca="1"/>
        <v>46258</v>
      </c>
      <c r="V54" s="17"/>
      <c r="W54" s="1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</row>
    <row r="55" spans="1:61">
      <c r="A55" s="14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25" t="str">
        <f ca="1"/>
        <v>Store C</v>
      </c>
      <c r="M55" s="25" t="str">
        <f ca="1"/>
        <v>P048</v>
      </c>
      <c r="N55" s="25" t="str">
        <f ca="1"/>
        <v>Foldable Laundry Basket</v>
      </c>
      <c r="O55" s="25" t="str">
        <f ca="1"/>
        <v>TechNova Supplies</v>
      </c>
      <c r="P55" s="25">
        <f ca="1"/>
        <v>15.75</v>
      </c>
      <c r="Q55" s="25">
        <f ca="1"/>
        <v>15</v>
      </c>
      <c r="R55" s="25">
        <f ca="1"/>
        <v>-30</v>
      </c>
      <c r="S55" s="25">
        <f ca="1"/>
        <v>-450</v>
      </c>
      <c r="T55" s="25" t="str">
        <f ca="1"/>
        <v>YES</v>
      </c>
      <c r="U55" s="26">
        <f ca="1"/>
        <v>46258</v>
      </c>
      <c r="V55" s="17"/>
      <c r="W55" s="1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</row>
    <row r="56" spans="1:61">
      <c r="A56" s="14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</row>
    <row r="57" spans="1:61" s="4" customFormat="1" ht="21">
      <c r="A57" s="14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33" t="s">
        <v>222</v>
      </c>
      <c r="M57" s="34"/>
      <c r="N57" s="27"/>
      <c r="O57" s="27"/>
      <c r="P57" s="27"/>
      <c r="Q57" s="27"/>
      <c r="R57" s="28"/>
      <c r="S57" s="17"/>
      <c r="T57" s="17"/>
      <c r="U57" s="17"/>
      <c r="V57" s="17"/>
      <c r="W57" s="14"/>
    </row>
    <row r="58" spans="1:61">
      <c r="A58" s="14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30" t="s">
        <v>129</v>
      </c>
      <c r="M58" s="30" t="s">
        <v>130</v>
      </c>
      <c r="N58" s="30" t="s">
        <v>131</v>
      </c>
      <c r="O58" s="30" t="s">
        <v>0</v>
      </c>
      <c r="P58" s="30" t="s">
        <v>132</v>
      </c>
      <c r="Q58" s="30" t="s">
        <v>133</v>
      </c>
      <c r="R58" s="30" t="s">
        <v>134</v>
      </c>
      <c r="S58" s="17"/>
      <c r="T58" s="17"/>
      <c r="U58" s="17"/>
      <c r="V58" s="17"/>
      <c r="W58" s="1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</row>
    <row r="59" spans="1:61">
      <c r="A59" s="14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31" t="str" cm="1">
        <f t="array" ref="L59:R68">_xlfn.TAKE(Transaction[],10)</f>
        <v>T0004</v>
      </c>
      <c r="M59" s="32">
        <v>46035</v>
      </c>
      <c r="N59" s="31" t="str">
        <v>Store A</v>
      </c>
      <c r="O59" s="31" t="str">
        <v>P004</v>
      </c>
      <c r="P59" s="31" t="str">
        <v>OUT</v>
      </c>
      <c r="Q59" s="31">
        <v>25</v>
      </c>
      <c r="R59" s="31" t="str">
        <v>Initial Stock</v>
      </c>
      <c r="S59" s="17"/>
      <c r="T59" s="17"/>
      <c r="U59" s="17"/>
      <c r="V59" s="17"/>
      <c r="W59" s="1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</row>
    <row r="60" spans="1:61">
      <c r="A60" s="14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31" t="str">
        <v>T0005</v>
      </c>
      <c r="M60" s="32">
        <v>46035</v>
      </c>
      <c r="N60" s="31" t="str">
        <v>Store B</v>
      </c>
      <c r="O60" s="31" t="str">
        <v xml:space="preserve"> P005</v>
      </c>
      <c r="P60" s="31" t="str">
        <v>IN</v>
      </c>
      <c r="Q60" s="31">
        <v>45</v>
      </c>
      <c r="R60" s="31" t="str">
        <v>Initial Stock</v>
      </c>
      <c r="S60" s="17"/>
      <c r="T60" s="17"/>
      <c r="U60" s="17"/>
      <c r="V60" s="17"/>
      <c r="W60" s="1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</row>
    <row r="61" spans="1:61">
      <c r="A61" s="14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31" t="str">
        <v>T0006</v>
      </c>
      <c r="M61" s="32">
        <v>46035</v>
      </c>
      <c r="N61" s="31" t="str">
        <v>Store C</v>
      </c>
      <c r="O61" s="31" t="str">
        <v>P006</v>
      </c>
      <c r="P61" s="31" t="str">
        <v>IN</v>
      </c>
      <c r="Q61" s="31">
        <v>70</v>
      </c>
      <c r="R61" s="31" t="str">
        <v>Initial Stock</v>
      </c>
      <c r="S61" s="17"/>
      <c r="T61" s="17"/>
      <c r="U61" s="17"/>
      <c r="V61" s="17"/>
      <c r="W61" s="1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</row>
    <row r="62" spans="1:61">
      <c r="A62" s="14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31" t="str">
        <v>T0007</v>
      </c>
      <c r="M62" s="32">
        <v>46035</v>
      </c>
      <c r="N62" s="31" t="str">
        <v>Store A</v>
      </c>
      <c r="O62" s="31" t="str">
        <v>P007</v>
      </c>
      <c r="P62" s="31" t="str">
        <v>IN</v>
      </c>
      <c r="Q62" s="31">
        <v>30</v>
      </c>
      <c r="R62" s="31" t="str">
        <v>Initial Stock</v>
      </c>
      <c r="S62" s="17"/>
      <c r="T62" s="17"/>
      <c r="U62" s="17"/>
      <c r="V62" s="17"/>
      <c r="W62" s="1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</row>
    <row r="63" spans="1:61">
      <c r="A63" s="14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31" t="str">
        <v>T0008</v>
      </c>
      <c r="M63" s="32">
        <v>46035</v>
      </c>
      <c r="N63" s="31" t="str">
        <v>Store B</v>
      </c>
      <c r="O63" s="31" t="str">
        <v>P008</v>
      </c>
      <c r="P63" s="31" t="str">
        <v>OUT</v>
      </c>
      <c r="Q63" s="31">
        <v>20</v>
      </c>
      <c r="R63" s="31" t="str">
        <v>Sale</v>
      </c>
      <c r="S63" s="17"/>
      <c r="T63" s="17"/>
      <c r="U63" s="17"/>
      <c r="V63" s="17"/>
      <c r="W63" s="1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</row>
    <row r="64" spans="1:61">
      <c r="A64" s="14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31" t="str">
        <v>T0009</v>
      </c>
      <c r="M64" s="32">
        <v>46035</v>
      </c>
      <c r="N64" s="31" t="str">
        <v>Store C</v>
      </c>
      <c r="O64" s="31" t="str">
        <v>P009</v>
      </c>
      <c r="P64" s="31" t="str">
        <v>OUT</v>
      </c>
      <c r="Q64" s="31">
        <v>18</v>
      </c>
      <c r="R64" s="31" t="str">
        <v>Sale</v>
      </c>
      <c r="S64" s="17"/>
      <c r="T64" s="17"/>
      <c r="U64" s="17"/>
      <c r="V64" s="17"/>
      <c r="W64" s="1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</row>
    <row r="65" spans="1:61">
      <c r="A65" s="14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31" t="str">
        <v>T0010</v>
      </c>
      <c r="M65" s="32">
        <v>46035</v>
      </c>
      <c r="N65" s="31" t="str">
        <v>Store A</v>
      </c>
      <c r="O65" s="31" t="str">
        <v>P010</v>
      </c>
      <c r="P65" s="31" t="str">
        <v>IN</v>
      </c>
      <c r="Q65" s="31">
        <v>100</v>
      </c>
      <c r="R65" s="31" t="str">
        <v>Initial Stock</v>
      </c>
      <c r="S65" s="17"/>
      <c r="T65" s="17"/>
      <c r="U65" s="17"/>
      <c r="V65" s="17"/>
      <c r="W65" s="1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</row>
    <row r="66" spans="1:61">
      <c r="A66" s="14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31" t="str">
        <v>T0011</v>
      </c>
      <c r="M66" s="32">
        <v>46035</v>
      </c>
      <c r="N66" s="31" t="str">
        <v>Store B</v>
      </c>
      <c r="O66" s="31" t="str">
        <v>P011</v>
      </c>
      <c r="P66" s="31" t="str">
        <v>IN</v>
      </c>
      <c r="Q66" s="31">
        <v>50</v>
      </c>
      <c r="R66" s="31" t="str">
        <v>Initial Stock</v>
      </c>
      <c r="S66" s="17"/>
      <c r="T66" s="17"/>
      <c r="U66" s="17"/>
      <c r="V66" s="17"/>
      <c r="W66" s="1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</row>
    <row r="67" spans="1:61">
      <c r="A67" s="14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31" t="str">
        <v>T0012</v>
      </c>
      <c r="M67" s="32">
        <v>46035</v>
      </c>
      <c r="N67" s="31" t="str">
        <v>Store C</v>
      </c>
      <c r="O67" s="31" t="str">
        <v>P012</v>
      </c>
      <c r="P67" s="31" t="str">
        <v>IN</v>
      </c>
      <c r="Q67" s="31">
        <v>80</v>
      </c>
      <c r="R67" s="31" t="str">
        <v>Initial Stock</v>
      </c>
      <c r="S67" s="17"/>
      <c r="T67" s="17"/>
      <c r="U67" s="17"/>
      <c r="V67" s="17"/>
      <c r="W67" s="1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</row>
    <row r="68" spans="1:61">
      <c r="A68" s="14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31" t="str">
        <v>T0013</v>
      </c>
      <c r="M68" s="32">
        <v>46035</v>
      </c>
      <c r="N68" s="31" t="str">
        <v>Store A</v>
      </c>
      <c r="O68" s="31" t="str">
        <v>P013</v>
      </c>
      <c r="P68" s="31" t="str">
        <v>IN</v>
      </c>
      <c r="Q68" s="31">
        <v>55</v>
      </c>
      <c r="R68" s="31" t="str">
        <v>Initial Stock</v>
      </c>
      <c r="S68" s="17"/>
      <c r="T68" s="17"/>
      <c r="U68" s="17"/>
      <c r="V68" s="17"/>
      <c r="W68" s="1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</row>
    <row r="69" spans="1:61" s="4" customFormat="1">
      <c r="A69" s="14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4"/>
    </row>
    <row r="70" spans="1:6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</row>
    <row r="71" spans="1:6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</row>
    <row r="72" spans="1:6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</row>
    <row r="73" spans="1:6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</row>
    <row r="74" spans="1:6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</row>
    <row r="75" spans="1:6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</row>
    <row r="76" spans="1:6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</row>
    <row r="77" spans="1:6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</row>
    <row r="78" spans="1:6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</row>
    <row r="79" spans="1:6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</row>
    <row r="80" spans="1:6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</row>
    <row r="81" spans="1:6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</row>
    <row r="82" spans="1:6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</row>
    <row r="83" spans="1:6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</row>
    <row r="84" spans="1:6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</row>
    <row r="85" spans="1:6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</row>
    <row r="86" spans="1:6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</row>
    <row r="87" spans="1:6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</row>
    <row r="88" spans="1:6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</row>
    <row r="89" spans="1:6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</row>
    <row r="90" spans="1:6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</row>
    <row r="91" spans="1:6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</row>
    <row r="92" spans="1:6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</row>
    <row r="93" spans="1:6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</row>
    <row r="94" spans="1:6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</row>
    <row r="95" spans="1:6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</row>
    <row r="96" spans="1:6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</row>
    <row r="97" spans="1:6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</row>
    <row r="98" spans="1:6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</row>
    <row r="99" spans="1:6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</row>
    <row r="100" spans="1:6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</row>
    <row r="101" spans="1:6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</row>
    <row r="102" spans="1:6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</row>
    <row r="103" spans="1:6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</row>
    <row r="104" spans="1:6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</row>
    <row r="105" spans="1:6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</row>
    <row r="106" spans="1:6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</row>
    <row r="107" spans="1:6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</row>
    <row r="108" spans="1:6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</row>
    <row r="109" spans="1:6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</row>
    <row r="110" spans="1:6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</row>
    <row r="111" spans="1:6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</row>
    <row r="112" spans="1:6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</row>
    <row r="113" spans="1:6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</row>
    <row r="114" spans="1:6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</row>
    <row r="115" spans="1:6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</row>
    <row r="116" spans="1:6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</row>
    <row r="117" spans="1:6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</row>
    <row r="118" spans="1:6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</row>
    <row r="119" spans="1:6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</row>
    <row r="120" spans="1:6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</row>
    <row r="121" spans="1:6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</row>
    <row r="122" spans="1:6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</row>
    <row r="123" spans="1:6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</row>
    <row r="124" spans="1:6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</row>
    <row r="125" spans="1:6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</row>
    <row r="126" spans="1:6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</row>
    <row r="127" spans="1:6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</row>
    <row r="128" spans="1:6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</row>
    <row r="129" spans="1:6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</row>
    <row r="130" spans="1:6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</row>
    <row r="131" spans="1:6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</row>
    <row r="132" spans="1:6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</row>
    <row r="133" spans="1:6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</row>
    <row r="134" spans="1:6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</row>
    <row r="135" spans="1:6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</row>
    <row r="136" spans="1:6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</row>
    <row r="137" spans="1:6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</row>
    <row r="138" spans="1:6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</row>
    <row r="139" spans="1:6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</row>
    <row r="140" spans="1:6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</row>
    <row r="141" spans="1:6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</row>
    <row r="142" spans="1:6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</row>
    <row r="143" spans="1:6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</row>
    <row r="144" spans="1:6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</row>
    <row r="145" spans="1:6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</row>
    <row r="146" spans="1:6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</row>
    <row r="147" spans="1:6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</row>
    <row r="148" spans="1:6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</row>
    <row r="149" spans="1:6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</row>
    <row r="150" spans="1:6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</row>
    <row r="151" spans="1:6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</row>
    <row r="152" spans="1:6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</row>
    <row r="153" spans="1:6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</row>
  </sheetData>
  <mergeCells count="34">
    <mergeCell ref="O2:W2"/>
    <mergeCell ref="A1:N1"/>
    <mergeCell ref="O1:W1"/>
    <mergeCell ref="D2:E2"/>
    <mergeCell ref="F2:G2"/>
    <mergeCell ref="H2:I2"/>
    <mergeCell ref="J2:K2"/>
    <mergeCell ref="L2:M2"/>
    <mergeCell ref="J5:J9"/>
    <mergeCell ref="K5:K7"/>
    <mergeCell ref="K8:K9"/>
    <mergeCell ref="M5:M9"/>
    <mergeCell ref="N5:N7"/>
    <mergeCell ref="N8:N9"/>
    <mergeCell ref="D5:D9"/>
    <mergeCell ref="E5:E7"/>
    <mergeCell ref="E8:E9"/>
    <mergeCell ref="G5:G9"/>
    <mergeCell ref="H5:H7"/>
    <mergeCell ref="H8:H9"/>
    <mergeCell ref="N11:N13"/>
    <mergeCell ref="N14:N15"/>
    <mergeCell ref="D11:D15"/>
    <mergeCell ref="E11:E13"/>
    <mergeCell ref="E14:E15"/>
    <mergeCell ref="G11:G15"/>
    <mergeCell ref="H11:H13"/>
    <mergeCell ref="H14:H15"/>
    <mergeCell ref="L57:M57"/>
    <mergeCell ref="L39:M39"/>
    <mergeCell ref="J11:J15"/>
    <mergeCell ref="K11:K13"/>
    <mergeCell ref="K14:K15"/>
    <mergeCell ref="M11:M15"/>
  </mergeCells>
  <hyperlinks>
    <hyperlink ref="D2:E2" r:id="rId1" display="🏠 Dashboard" xr:uid="{923297E2-6CB0-47A8-8C31-B67C9140838F}"/>
    <hyperlink ref="F2:G2" r:id="rId2" display="📦 Products" xr:uid="{966A35A3-4DC1-4535-94B5-986CC3531442}"/>
    <hyperlink ref="H2:I2" r:id="rId3" display="🔄 Transactions" xr:uid="{712B0725-26E4-4D8F-B84B-46B0F3F5F087}"/>
    <hyperlink ref="J2:K2" r:id="rId4" display="📊 Inventory" xr:uid="{D8DBF681-7076-4FD0-AEA7-84C82B7FB595}"/>
    <hyperlink ref="L2:M2" r:id="rId5" display="📈 Reports" xr:uid="{609CC6BD-4B64-43FF-8005-B5B71BE794E7}"/>
  </hyperlinks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9945B-6B1F-4FBF-BF11-8BDEBB1D8C29}">
  <dimension ref="B1:V67"/>
  <sheetViews>
    <sheetView workbookViewId="0">
      <selection activeCell="B25" sqref="B25"/>
    </sheetView>
  </sheetViews>
  <sheetFormatPr defaultRowHeight="15"/>
  <cols>
    <col min="2" max="2" width="17.28515625" bestFit="1" customWidth="1"/>
    <col min="3" max="3" width="17.42578125" bestFit="1" customWidth="1"/>
    <col min="4" max="5" width="11.42578125" bestFit="1" customWidth="1"/>
    <col min="10" max="10" width="26.28515625" bestFit="1" customWidth="1"/>
    <col min="11" max="11" width="22.7109375" bestFit="1" customWidth="1"/>
    <col min="12" max="13" width="7.28515625" bestFit="1" customWidth="1"/>
    <col min="14" max="14" width="11.42578125" bestFit="1" customWidth="1"/>
    <col min="15" max="15" width="7.28515625" bestFit="1" customWidth="1"/>
    <col min="16" max="16" width="31.140625" bestFit="1" customWidth="1"/>
    <col min="17" max="17" width="27.7109375" bestFit="1" customWidth="1"/>
    <col min="19" max="20" width="3.5703125" bestFit="1" customWidth="1"/>
    <col min="21" max="21" width="12.28515625" bestFit="1" customWidth="1"/>
    <col min="22" max="22" width="11.42578125" bestFit="1" customWidth="1"/>
  </cols>
  <sheetData>
    <row r="1" spans="2:22">
      <c r="B1" s="4"/>
      <c r="C1" s="4"/>
      <c r="D1" s="4"/>
      <c r="E1" s="4"/>
      <c r="F1" s="4"/>
      <c r="G1" s="4"/>
      <c r="H1" s="4"/>
      <c r="I1" s="4"/>
      <c r="J1" s="18" t="s">
        <v>132</v>
      </c>
      <c r="K1" s="4" t="s">
        <v>137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2:22">
      <c r="B2" s="18" t="s">
        <v>131</v>
      </c>
      <c r="C2" s="4" t="s">
        <v>223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2:22">
      <c r="B3" s="4" t="s">
        <v>136</v>
      </c>
      <c r="C3" s="8">
        <v>16245</v>
      </c>
      <c r="D3" s="4"/>
      <c r="E3" s="4"/>
      <c r="F3" s="4"/>
      <c r="G3" s="4"/>
      <c r="H3" s="4"/>
      <c r="I3" s="4"/>
      <c r="J3" s="18" t="s">
        <v>0</v>
      </c>
      <c r="K3" s="4" t="s">
        <v>224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2:22">
      <c r="B4" s="4" t="s">
        <v>140</v>
      </c>
      <c r="C4" s="8">
        <v>11775</v>
      </c>
      <c r="D4" s="4"/>
      <c r="E4" s="4"/>
      <c r="F4" s="4"/>
      <c r="G4" s="4"/>
      <c r="H4" s="4"/>
      <c r="I4" s="4"/>
      <c r="J4" s="4" t="s">
        <v>95</v>
      </c>
      <c r="K4" s="8">
        <v>9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2:22">
      <c r="B5" s="4" t="s">
        <v>144</v>
      </c>
      <c r="C5" s="8">
        <v>15342</v>
      </c>
      <c r="D5" s="4"/>
      <c r="E5" s="4"/>
      <c r="F5" s="4"/>
      <c r="G5" s="4"/>
      <c r="H5" s="4"/>
      <c r="I5" s="4"/>
      <c r="J5" s="4" t="s">
        <v>49</v>
      </c>
      <c r="K5" s="8">
        <v>10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2:22">
      <c r="B6" s="4" t="s">
        <v>225</v>
      </c>
      <c r="C6" s="8">
        <v>43362</v>
      </c>
      <c r="D6" s="4"/>
      <c r="E6" s="4"/>
      <c r="F6" s="4"/>
      <c r="G6" s="4"/>
      <c r="H6" s="4"/>
      <c r="I6" s="4"/>
      <c r="J6" s="4" t="s">
        <v>69</v>
      </c>
      <c r="K6" s="8">
        <v>12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2:22">
      <c r="B7" s="4"/>
      <c r="C7" s="4"/>
      <c r="D7" s="4"/>
      <c r="E7" s="4"/>
      <c r="F7" s="4"/>
      <c r="G7" s="4"/>
      <c r="H7" s="4"/>
      <c r="I7" s="4"/>
      <c r="J7" s="4" t="s">
        <v>75</v>
      </c>
      <c r="K7" s="8">
        <v>18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2:22">
      <c r="B8" s="18" t="s">
        <v>224</v>
      </c>
      <c r="C8" s="18" t="s">
        <v>132</v>
      </c>
      <c r="D8" s="4"/>
      <c r="E8" s="4"/>
      <c r="F8" s="4"/>
      <c r="G8" s="4"/>
      <c r="H8" s="4"/>
      <c r="I8" s="4"/>
      <c r="J8" s="4" t="s">
        <v>30</v>
      </c>
      <c r="K8" s="8">
        <v>18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2:22">
      <c r="B9" s="18" t="s">
        <v>130</v>
      </c>
      <c r="C9" s="4" t="s">
        <v>137</v>
      </c>
      <c r="D9" s="4" t="s">
        <v>225</v>
      </c>
      <c r="E9" s="4"/>
      <c r="F9" s="4"/>
      <c r="G9" s="4"/>
      <c r="H9" s="4"/>
      <c r="I9" s="4"/>
      <c r="J9" s="4" t="s">
        <v>28</v>
      </c>
      <c r="K9" s="8">
        <v>20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2:22">
      <c r="B10" s="2">
        <v>46023</v>
      </c>
      <c r="C10" s="8">
        <v>349</v>
      </c>
      <c r="D10" s="8">
        <v>349</v>
      </c>
      <c r="E10" s="4"/>
      <c r="F10" s="4"/>
      <c r="G10" s="4"/>
      <c r="H10" s="4"/>
      <c r="I10" s="4"/>
      <c r="J10" s="4" t="s">
        <v>51</v>
      </c>
      <c r="K10" s="8">
        <v>22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2:22">
      <c r="B11" s="2">
        <v>46024</v>
      </c>
      <c r="C11" s="8">
        <v>18</v>
      </c>
      <c r="D11" s="8">
        <v>18</v>
      </c>
      <c r="E11" s="4"/>
      <c r="F11" s="4"/>
      <c r="G11" s="4"/>
      <c r="H11" s="4"/>
      <c r="I11" s="4"/>
      <c r="J11" s="4" t="s">
        <v>15</v>
      </c>
      <c r="K11" s="8">
        <v>25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2:22">
      <c r="B12" s="2">
        <v>46034</v>
      </c>
      <c r="C12" s="8">
        <v>39</v>
      </c>
      <c r="D12" s="8">
        <v>39</v>
      </c>
      <c r="E12" s="4"/>
      <c r="F12" s="4"/>
      <c r="G12" s="4"/>
      <c r="H12" s="4"/>
      <c r="I12" s="4"/>
      <c r="J12" s="4" t="s">
        <v>123</v>
      </c>
      <c r="K12" s="8">
        <v>30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2:22">
      <c r="B13" s="2">
        <v>46035</v>
      </c>
      <c r="C13" s="8">
        <v>73</v>
      </c>
      <c r="D13" s="8">
        <v>73</v>
      </c>
      <c r="E13" s="4"/>
      <c r="F13" s="4"/>
      <c r="G13" s="4"/>
      <c r="H13" s="4"/>
      <c r="I13" s="4"/>
      <c r="J13" s="4" t="s">
        <v>12</v>
      </c>
      <c r="K13" s="8">
        <v>35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2:22">
      <c r="B14" s="2" t="s">
        <v>225</v>
      </c>
      <c r="C14" s="8">
        <v>479</v>
      </c>
      <c r="D14" s="8">
        <v>479</v>
      </c>
      <c r="E14" s="4"/>
      <c r="F14" s="4"/>
      <c r="G14" s="4"/>
      <c r="H14" s="4"/>
      <c r="I14" s="4"/>
      <c r="J14" s="4" t="s">
        <v>99</v>
      </c>
      <c r="K14" s="8">
        <v>55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2:22">
      <c r="B15" s="4"/>
      <c r="C15" s="4"/>
      <c r="D15" s="4"/>
      <c r="E15" s="4"/>
      <c r="F15" s="4"/>
      <c r="G15" s="4"/>
      <c r="H15" s="4"/>
      <c r="I15" s="4"/>
      <c r="J15" s="4" t="s">
        <v>9</v>
      </c>
      <c r="K15" s="8">
        <v>60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2:22">
      <c r="B16" s="4"/>
      <c r="C16" s="4"/>
      <c r="D16" s="4"/>
      <c r="E16" s="4"/>
      <c r="F16" s="4"/>
      <c r="G16" s="4"/>
      <c r="H16" s="4"/>
      <c r="I16" s="4"/>
      <c r="J16" s="4" t="s">
        <v>53</v>
      </c>
      <c r="K16" s="8">
        <v>65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2:22">
      <c r="B17" s="4"/>
      <c r="C17" s="4"/>
      <c r="D17" s="4"/>
      <c r="E17" s="4"/>
      <c r="F17" s="4"/>
      <c r="G17" s="4"/>
      <c r="H17" s="4"/>
      <c r="I17" s="4"/>
      <c r="J17" s="4" t="s">
        <v>97</v>
      </c>
      <c r="K17" s="8">
        <v>100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2:22">
      <c r="B18" s="4"/>
      <c r="C18" s="4"/>
      <c r="D18" s="4"/>
      <c r="E18" s="4"/>
      <c r="F18" s="4"/>
      <c r="G18" s="4"/>
      <c r="H18" s="4"/>
      <c r="I18" s="4"/>
      <c r="J18" s="4" t="s">
        <v>225</v>
      </c>
      <c r="K18" s="8">
        <v>479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2:22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2:2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2:22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2:22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2:22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2:22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2:22">
      <c r="B25" s="18" t="s">
        <v>5</v>
      </c>
      <c r="C25" s="4" t="s">
        <v>223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2:22">
      <c r="B26" s="4" t="s">
        <v>8</v>
      </c>
      <c r="C26" s="8">
        <v>2585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2:22">
      <c r="B27" s="4" t="s">
        <v>77</v>
      </c>
      <c r="C27" s="8">
        <v>4455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2:22">
      <c r="B28" s="4" t="s">
        <v>63</v>
      </c>
      <c r="C28" s="8">
        <v>5295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2:22">
      <c r="B29" s="4" t="s">
        <v>45</v>
      </c>
      <c r="C29" s="8">
        <v>5990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2:22">
      <c r="B30" s="4" t="s">
        <v>33</v>
      </c>
      <c r="C30" s="8">
        <v>11362</v>
      </c>
      <c r="D30" s="4"/>
      <c r="E30" s="4"/>
      <c r="F30" s="4"/>
      <c r="G30" s="4"/>
      <c r="H30" s="4"/>
      <c r="I30" s="4"/>
      <c r="J30" s="18" t="s">
        <v>195</v>
      </c>
      <c r="K30" s="4" t="s">
        <v>226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2:22">
      <c r="B31" s="4" t="s">
        <v>21</v>
      </c>
      <c r="C31" s="8">
        <v>13675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2:22">
      <c r="B32" s="4" t="s">
        <v>225</v>
      </c>
      <c r="C32" s="8">
        <v>43362</v>
      </c>
      <c r="D32" s="4"/>
      <c r="E32" s="4"/>
      <c r="F32" s="4"/>
      <c r="G32" s="4"/>
      <c r="H32" s="4"/>
      <c r="I32" s="4"/>
      <c r="J32" s="18" t="s">
        <v>1</v>
      </c>
      <c r="K32" s="4" t="s">
        <v>227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2:14">
      <c r="B33" s="4"/>
      <c r="C33" s="4"/>
      <c r="D33" s="4"/>
      <c r="E33" s="4"/>
      <c r="F33" s="4"/>
      <c r="G33" s="4"/>
      <c r="H33" s="4"/>
      <c r="I33" s="4"/>
      <c r="J33" s="4" t="s">
        <v>98</v>
      </c>
      <c r="K33" s="8">
        <v>-100</v>
      </c>
      <c r="L33" s="4"/>
      <c r="M33" s="4"/>
      <c r="N33" s="4"/>
    </row>
    <row r="34" spans="2:14">
      <c r="B34" s="4"/>
      <c r="C34" s="4"/>
      <c r="D34" s="4"/>
      <c r="E34" s="4"/>
      <c r="F34" s="4"/>
      <c r="G34" s="4"/>
      <c r="H34" s="4"/>
      <c r="I34" s="4"/>
      <c r="J34" s="4" t="s">
        <v>54</v>
      </c>
      <c r="K34" s="8">
        <v>-65</v>
      </c>
      <c r="L34" s="4"/>
      <c r="M34" s="4"/>
      <c r="N34" s="4"/>
    </row>
    <row r="35" spans="2:14">
      <c r="B35" s="4"/>
      <c r="C35" s="4"/>
      <c r="D35" s="4"/>
      <c r="E35" s="4"/>
      <c r="F35" s="4"/>
      <c r="G35" s="4"/>
      <c r="H35" s="4"/>
      <c r="I35" s="4"/>
      <c r="J35" s="4" t="s">
        <v>10</v>
      </c>
      <c r="K35" s="8">
        <v>-60</v>
      </c>
      <c r="L35" s="4"/>
      <c r="M35" s="4"/>
      <c r="N35" s="4"/>
    </row>
    <row r="36" spans="2:14">
      <c r="B36" s="4"/>
      <c r="C36" s="4"/>
      <c r="D36" s="4"/>
      <c r="E36" s="4"/>
      <c r="F36" s="4"/>
      <c r="G36" s="4"/>
      <c r="H36" s="4"/>
      <c r="I36" s="4"/>
      <c r="J36" s="4" t="s">
        <v>100</v>
      </c>
      <c r="K36" s="8">
        <v>-55</v>
      </c>
      <c r="L36" s="4"/>
      <c r="M36" s="4"/>
      <c r="N36" s="4"/>
    </row>
    <row r="37" spans="2:14">
      <c r="B37" s="4"/>
      <c r="C37" s="4"/>
      <c r="D37" s="4"/>
      <c r="E37" s="4"/>
      <c r="F37" s="4"/>
      <c r="G37" s="4"/>
      <c r="H37" s="4"/>
      <c r="I37" s="4"/>
      <c r="J37" s="4" t="s">
        <v>13</v>
      </c>
      <c r="K37" s="8">
        <v>-35</v>
      </c>
      <c r="L37" s="4"/>
      <c r="M37" s="4"/>
      <c r="N37" s="4"/>
    </row>
    <row r="38" spans="2:14">
      <c r="B38" s="4"/>
      <c r="C38" s="4"/>
      <c r="D38" s="4"/>
      <c r="E38" s="4"/>
      <c r="F38" s="4"/>
      <c r="G38" s="4"/>
      <c r="H38" s="4"/>
      <c r="I38" s="4"/>
      <c r="J38" s="4" t="s">
        <v>124</v>
      </c>
      <c r="K38" s="8">
        <v>-30</v>
      </c>
      <c r="L38" s="4"/>
      <c r="M38" s="4"/>
      <c r="N38" s="4"/>
    </row>
    <row r="39" spans="2:14">
      <c r="B39" s="4"/>
      <c r="C39" s="4"/>
      <c r="D39" s="4"/>
      <c r="E39" s="4"/>
      <c r="F39" s="4"/>
      <c r="G39" s="4"/>
      <c r="H39" s="4"/>
      <c r="I39" s="4"/>
      <c r="J39" s="4" t="s">
        <v>16</v>
      </c>
      <c r="K39" s="8">
        <v>-25</v>
      </c>
      <c r="L39" s="4"/>
      <c r="M39" s="4"/>
      <c r="N39" s="4"/>
    </row>
    <row r="40" spans="2:14">
      <c r="B40" s="4"/>
      <c r="C40" s="4"/>
      <c r="D40" s="4"/>
      <c r="E40" s="4"/>
      <c r="F40" s="4"/>
      <c r="G40" s="4"/>
      <c r="H40" s="4"/>
      <c r="I40" s="4"/>
      <c r="J40" s="4" t="s">
        <v>52</v>
      </c>
      <c r="K40" s="8">
        <v>-22</v>
      </c>
      <c r="L40" s="4"/>
      <c r="M40" s="4"/>
      <c r="N40" s="4"/>
    </row>
    <row r="41" spans="2:14">
      <c r="B41" s="4"/>
      <c r="C41" s="4"/>
      <c r="D41" s="4"/>
      <c r="E41" s="4"/>
      <c r="F41" s="4"/>
      <c r="G41" s="4"/>
      <c r="H41" s="4"/>
      <c r="I41" s="4"/>
      <c r="J41" s="4" t="s">
        <v>29</v>
      </c>
      <c r="K41" s="8">
        <v>-20</v>
      </c>
      <c r="L41" s="4"/>
      <c r="M41" s="4"/>
      <c r="N41" s="4"/>
    </row>
    <row r="42" spans="2:14">
      <c r="B42" s="4"/>
      <c r="C42" s="4"/>
      <c r="D42" s="4"/>
      <c r="E42" s="4"/>
      <c r="F42" s="4"/>
      <c r="G42" s="4"/>
      <c r="H42" s="4"/>
      <c r="I42" s="4"/>
      <c r="J42" s="4" t="s">
        <v>31</v>
      </c>
      <c r="K42" s="8">
        <v>-18</v>
      </c>
      <c r="L42" s="4"/>
      <c r="M42" s="4"/>
      <c r="N42" s="4"/>
    </row>
    <row r="43" spans="2:14">
      <c r="B43" s="4"/>
      <c r="C43" s="4"/>
      <c r="D43" s="4"/>
      <c r="E43" s="4"/>
      <c r="F43" s="4"/>
      <c r="G43" s="4"/>
      <c r="H43" s="4"/>
      <c r="I43" s="4"/>
      <c r="J43" s="4" t="s">
        <v>76</v>
      </c>
      <c r="K43" s="8">
        <v>-18</v>
      </c>
      <c r="L43" s="4"/>
      <c r="M43" s="4"/>
      <c r="N43" s="4"/>
    </row>
    <row r="44" spans="2:14">
      <c r="B44" s="4"/>
      <c r="C44" s="4"/>
      <c r="D44" s="4"/>
      <c r="E44" s="4"/>
      <c r="F44" s="4"/>
      <c r="G44" s="4"/>
      <c r="H44" s="4"/>
      <c r="I44" s="4"/>
      <c r="J44" s="4" t="s">
        <v>70</v>
      </c>
      <c r="K44" s="8">
        <v>-12</v>
      </c>
      <c r="L44" s="4"/>
      <c r="M44" s="4"/>
      <c r="N44" s="4"/>
    </row>
    <row r="45" spans="2:14">
      <c r="B45" s="4"/>
      <c r="C45" s="4"/>
      <c r="D45" s="4"/>
      <c r="E45" s="4"/>
      <c r="F45" s="4"/>
      <c r="G45" s="4"/>
      <c r="H45" s="4"/>
      <c r="I45" s="4"/>
      <c r="J45" s="4" t="s">
        <v>50</v>
      </c>
      <c r="K45" s="8">
        <v>-10</v>
      </c>
      <c r="L45" s="4"/>
      <c r="M45" s="4"/>
      <c r="N45" s="4"/>
    </row>
    <row r="46" spans="2:14">
      <c r="B46" s="4"/>
      <c r="C46" s="4"/>
      <c r="D46" s="4"/>
      <c r="E46" s="4"/>
      <c r="F46" s="4"/>
      <c r="G46" s="4"/>
      <c r="H46" s="4"/>
      <c r="I46" s="4"/>
      <c r="J46" s="4" t="s">
        <v>96</v>
      </c>
      <c r="K46" s="8">
        <v>-9</v>
      </c>
      <c r="L46" s="4"/>
      <c r="M46" s="4"/>
      <c r="N46" s="4"/>
    </row>
    <row r="47" spans="2:14">
      <c r="B47" s="4"/>
      <c r="C47" s="4"/>
      <c r="D47" s="4"/>
      <c r="E47" s="4"/>
      <c r="F47" s="4"/>
      <c r="G47" s="4"/>
      <c r="H47" s="4"/>
      <c r="I47" s="4"/>
      <c r="J47" s="4" t="s">
        <v>19</v>
      </c>
      <c r="K47" s="8">
        <v>0</v>
      </c>
      <c r="L47" s="4"/>
      <c r="M47" s="4"/>
      <c r="N47" s="4"/>
    </row>
    <row r="48" spans="2:14">
      <c r="B48" s="4"/>
      <c r="C48" s="4"/>
      <c r="D48" s="4"/>
      <c r="E48" s="4"/>
      <c r="F48" s="4"/>
      <c r="G48" s="4"/>
      <c r="H48" s="4"/>
      <c r="I48" s="4"/>
      <c r="J48" s="4" t="s">
        <v>225</v>
      </c>
      <c r="K48" s="8">
        <v>-479</v>
      </c>
      <c r="L48" s="4"/>
      <c r="M48" s="4"/>
      <c r="N48" s="4"/>
    </row>
    <row r="49" spans="2:14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2:14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2:14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2:14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2:14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2:1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2:14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2:14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2:14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2:14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2:14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2:14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2:14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2:14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2:14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2:1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0:14">
      <c r="J65" s="4"/>
      <c r="K65" s="4"/>
      <c r="L65" s="4"/>
      <c r="M65" s="4"/>
      <c r="N65" s="4"/>
    </row>
    <row r="66" spans="10:14">
      <c r="J66" s="4"/>
      <c r="K66" s="4"/>
      <c r="L66" s="4"/>
      <c r="M66" s="4"/>
      <c r="N66" s="4"/>
    </row>
    <row r="67" spans="10:14">
      <c r="J67" s="4"/>
      <c r="K67" s="4"/>
      <c r="L67" s="4"/>
      <c r="M67" s="4"/>
      <c r="N6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Mika Sianson</dc:creator>
  <cp:keywords/>
  <dc:description/>
  <cp:lastModifiedBy/>
  <cp:revision/>
  <dcterms:created xsi:type="dcterms:W3CDTF">2026-06-19T04:00:52Z</dcterms:created>
  <dcterms:modified xsi:type="dcterms:W3CDTF">2026-08-25T00:53:35Z</dcterms:modified>
  <cp:category/>
  <cp:contentStatus/>
</cp:coreProperties>
</file>