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_HDD\Session_Management_3course_1\Экономический анализ\"/>
    </mc:Choice>
  </mc:AlternateContent>
  <bookViews>
    <workbookView xWindow="0" yWindow="0" windowWidth="28800" windowHeight="12915"/>
  </bookViews>
  <sheets>
    <sheet name="Анализ имущества ПАО МТС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1" l="1"/>
  <c r="D90" i="1"/>
  <c r="B90" i="1"/>
  <c r="B95" i="1" l="1"/>
  <c r="I117" i="1" l="1"/>
  <c r="J117" i="1"/>
  <c r="I116" i="1"/>
  <c r="J116" i="1"/>
  <c r="I115" i="1"/>
  <c r="J115" i="1"/>
  <c r="I114" i="1"/>
  <c r="J114" i="1"/>
  <c r="I113" i="1"/>
  <c r="J113" i="1"/>
  <c r="I112" i="1"/>
  <c r="J112" i="1"/>
  <c r="I111" i="1"/>
  <c r="J111" i="1"/>
  <c r="I110" i="1"/>
  <c r="J110" i="1"/>
  <c r="I109" i="1"/>
  <c r="J109" i="1"/>
  <c r="I108" i="1"/>
  <c r="J108" i="1"/>
  <c r="I107" i="1"/>
  <c r="J107" i="1"/>
  <c r="I106" i="1"/>
  <c r="J106" i="1"/>
  <c r="I105" i="1"/>
  <c r="J105" i="1"/>
  <c r="I104" i="1"/>
  <c r="J104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D71" i="1" l="1"/>
  <c r="E71" i="1"/>
  <c r="C71" i="1"/>
  <c r="D98" i="1"/>
  <c r="F98" i="1"/>
  <c r="H61" i="1" l="1"/>
  <c r="H62" i="1"/>
  <c r="H63" i="1"/>
  <c r="I61" i="1"/>
  <c r="I62" i="1"/>
  <c r="I63" i="1"/>
  <c r="I60" i="1"/>
  <c r="H60" i="1"/>
  <c r="G61" i="1"/>
  <c r="G62" i="1"/>
  <c r="G63" i="1"/>
  <c r="G60" i="1"/>
  <c r="F61" i="1"/>
  <c r="F62" i="1"/>
  <c r="F63" i="1"/>
  <c r="F60" i="1"/>
  <c r="D117" i="1"/>
  <c r="F117" i="1" s="1"/>
  <c r="E117" i="1"/>
  <c r="G117" i="1" s="1"/>
  <c r="C117" i="1"/>
  <c r="D116" i="1"/>
  <c r="E116" i="1"/>
  <c r="C116" i="1"/>
  <c r="D115" i="1"/>
  <c r="E115" i="1"/>
  <c r="C115" i="1"/>
  <c r="D114" i="1"/>
  <c r="E114" i="1"/>
  <c r="C114" i="1"/>
  <c r="D113" i="1"/>
  <c r="E113" i="1"/>
  <c r="C113" i="1"/>
  <c r="F113" i="1" s="1"/>
  <c r="D112" i="1"/>
  <c r="E112" i="1"/>
  <c r="C112" i="1"/>
  <c r="D111" i="1"/>
  <c r="E111" i="1"/>
  <c r="C111" i="1"/>
  <c r="C110" i="1"/>
  <c r="D110" i="1"/>
  <c r="E110" i="1"/>
  <c r="D109" i="1"/>
  <c r="E109" i="1"/>
  <c r="C109" i="1"/>
  <c r="D108" i="1"/>
  <c r="G108" i="1"/>
  <c r="G109" i="1"/>
  <c r="G110" i="1"/>
  <c r="G111" i="1"/>
  <c r="G113" i="1"/>
  <c r="G116" i="1"/>
  <c r="F108" i="1"/>
  <c r="F112" i="1"/>
  <c r="F114" i="1"/>
  <c r="F115" i="1"/>
  <c r="F116" i="1"/>
  <c r="G115" i="1" l="1"/>
  <c r="G114" i="1"/>
  <c r="G112" i="1"/>
  <c r="F111" i="1"/>
  <c r="F110" i="1"/>
  <c r="F109" i="1"/>
  <c r="E108" i="1"/>
  <c r="C108" i="1"/>
  <c r="G105" i="1"/>
  <c r="G106" i="1"/>
  <c r="G107" i="1"/>
  <c r="F105" i="1"/>
  <c r="F106" i="1"/>
  <c r="F107" i="1"/>
  <c r="G104" i="1"/>
  <c r="F104" i="1"/>
  <c r="D107" i="1"/>
  <c r="E107" i="1"/>
  <c r="C107" i="1"/>
  <c r="D54" i="1"/>
  <c r="D106" i="1"/>
  <c r="E106" i="1"/>
  <c r="C106" i="1"/>
  <c r="E105" i="1"/>
  <c r="C105" i="1"/>
  <c r="D105" i="1"/>
  <c r="D104" i="1"/>
  <c r="E104" i="1"/>
  <c r="C104" i="1"/>
  <c r="H84" i="1" l="1"/>
  <c r="I84" i="1"/>
  <c r="I79" i="1"/>
  <c r="I80" i="1"/>
  <c r="I81" i="1"/>
  <c r="I82" i="1"/>
  <c r="I83" i="1"/>
  <c r="I78" i="1"/>
  <c r="H79" i="1"/>
  <c r="H80" i="1"/>
  <c r="H81" i="1"/>
  <c r="H82" i="1"/>
  <c r="H83" i="1"/>
  <c r="H78" i="1"/>
  <c r="G79" i="1"/>
  <c r="G84" i="1" s="1"/>
  <c r="G80" i="1"/>
  <c r="G81" i="1"/>
  <c r="G82" i="1"/>
  <c r="G83" i="1"/>
  <c r="G78" i="1"/>
  <c r="E84" i="1"/>
  <c r="E79" i="1"/>
  <c r="E80" i="1"/>
  <c r="E81" i="1"/>
  <c r="E82" i="1"/>
  <c r="E83" i="1"/>
  <c r="E78" i="1"/>
  <c r="C84" i="1"/>
  <c r="C79" i="1"/>
  <c r="C80" i="1"/>
  <c r="C81" i="1"/>
  <c r="C82" i="1"/>
  <c r="C83" i="1"/>
  <c r="C78" i="1"/>
  <c r="D89" i="1"/>
  <c r="F89" i="1"/>
  <c r="B89" i="1"/>
  <c r="F83" i="1"/>
  <c r="F84" i="1" s="1"/>
  <c r="F95" i="1" s="1"/>
  <c r="D84" i="1"/>
  <c r="D83" i="1"/>
  <c r="B83" i="1"/>
  <c r="B96" i="1" s="1"/>
  <c r="C90" i="1" s="1"/>
  <c r="B84" i="1"/>
  <c r="C89" i="1" l="1"/>
  <c r="C87" i="1"/>
  <c r="C88" i="1"/>
  <c r="C86" i="1"/>
  <c r="C85" i="1"/>
  <c r="C95" i="1"/>
  <c r="C94" i="1"/>
  <c r="C96" i="1"/>
  <c r="C92" i="1"/>
  <c r="C93" i="1"/>
  <c r="C91" i="1"/>
  <c r="D95" i="1"/>
  <c r="F96" i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7" i="1"/>
  <c r="H17" i="1" s="1"/>
  <c r="F18" i="1"/>
  <c r="H1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31" i="1"/>
  <c r="H31" i="1" s="1"/>
  <c r="F33" i="1"/>
  <c r="H33" i="1" s="1"/>
  <c r="F34" i="1"/>
  <c r="H34" i="1" s="1"/>
  <c r="F35" i="1"/>
  <c r="H35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7" i="1"/>
  <c r="G17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31" i="1"/>
  <c r="G31" i="1" s="1"/>
  <c r="E33" i="1"/>
  <c r="G33" i="1" s="1"/>
  <c r="E34" i="1"/>
  <c r="G34" i="1" s="1"/>
  <c r="E35" i="1"/>
  <c r="G35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G8" i="1"/>
  <c r="F8" i="1"/>
  <c r="H8" i="1" s="1"/>
  <c r="E8" i="1"/>
  <c r="B53" i="1"/>
  <c r="B45" i="1"/>
  <c r="B36" i="1"/>
  <c r="B54" i="1" s="1"/>
  <c r="B18" i="1"/>
  <c r="E18" i="1" s="1"/>
  <c r="G18" i="1" s="1"/>
  <c r="B26" i="1"/>
  <c r="B27" i="1" s="1"/>
  <c r="C53" i="1"/>
  <c r="D53" i="1"/>
  <c r="F53" i="1" s="1"/>
  <c r="H53" i="1" s="1"/>
  <c r="C45" i="1"/>
  <c r="E45" i="1" s="1"/>
  <c r="G45" i="1" s="1"/>
  <c r="D45" i="1"/>
  <c r="F45" i="1" s="1"/>
  <c r="H45" i="1" s="1"/>
  <c r="C36" i="1"/>
  <c r="E36" i="1" s="1"/>
  <c r="G36" i="1" s="1"/>
  <c r="D36" i="1"/>
  <c r="C18" i="1"/>
  <c r="D18" i="1"/>
  <c r="C26" i="1"/>
  <c r="D26" i="1"/>
  <c r="G85" i="1" l="1"/>
  <c r="G86" i="1"/>
  <c r="G87" i="1"/>
  <c r="G88" i="1"/>
  <c r="G89" i="1"/>
  <c r="G91" i="1"/>
  <c r="G93" i="1"/>
  <c r="G94" i="1"/>
  <c r="G95" i="1"/>
  <c r="G96" i="1" s="1"/>
  <c r="G92" i="1"/>
  <c r="G90" i="1"/>
  <c r="D96" i="1"/>
  <c r="E95" i="1"/>
  <c r="C98" i="1"/>
  <c r="F26" i="1"/>
  <c r="H26" i="1" s="1"/>
  <c r="F36" i="1"/>
  <c r="H36" i="1" s="1"/>
  <c r="E26" i="1"/>
  <c r="G26" i="1" s="1"/>
  <c r="D27" i="1"/>
  <c r="C54" i="1"/>
  <c r="E54" i="1" s="1"/>
  <c r="G54" i="1" s="1"/>
  <c r="C27" i="1"/>
  <c r="G98" i="1" l="1"/>
  <c r="I95" i="1"/>
  <c r="E90" i="1"/>
  <c r="E92" i="1"/>
  <c r="E93" i="1"/>
  <c r="E94" i="1"/>
  <c r="E91" i="1"/>
  <c r="E86" i="1"/>
  <c r="E85" i="1"/>
  <c r="E88" i="1"/>
  <c r="E89" i="1"/>
  <c r="E87" i="1"/>
  <c r="H95" i="1"/>
  <c r="E27" i="1"/>
  <c r="G27" i="1" s="1"/>
  <c r="F54" i="1"/>
  <c r="H54" i="1" s="1"/>
  <c r="F27" i="1"/>
  <c r="H27" i="1" s="1"/>
  <c r="I89" i="1" l="1"/>
  <c r="I96" i="1" s="1"/>
  <c r="E96" i="1"/>
  <c r="H89" i="1"/>
  <c r="H96" i="1" s="1"/>
  <c r="I87" i="1"/>
  <c r="H87" i="1"/>
  <c r="I88" i="1"/>
  <c r="H88" i="1"/>
  <c r="I85" i="1"/>
  <c r="H85" i="1"/>
  <c r="I86" i="1"/>
  <c r="H86" i="1"/>
  <c r="E98" i="1"/>
  <c r="I91" i="1"/>
  <c r="H91" i="1"/>
  <c r="I94" i="1"/>
  <c r="H94" i="1"/>
  <c r="I93" i="1"/>
  <c r="H93" i="1"/>
  <c r="I92" i="1"/>
  <c r="H92" i="1"/>
  <c r="I90" i="1"/>
  <c r="H90" i="1"/>
  <c r="H98" i="1" l="1"/>
  <c r="I98" i="1"/>
</calcChain>
</file>

<file path=xl/comments1.xml><?xml version="1.0" encoding="utf-8"?>
<comments xmlns="http://schemas.openxmlformats.org/spreadsheetml/2006/main">
  <authors>
    <author>Said</author>
  </authors>
  <commentList>
    <comment ref="D60" authorId="0" shapeId="0">
      <text>
        <r>
          <rPr>
            <b/>
            <sz val="9"/>
            <color indexed="81"/>
            <rFont val="Tahoma"/>
            <family val="2"/>
            <charset val="204"/>
          </rPr>
          <t>Said:</t>
        </r>
        <r>
          <rPr>
            <sz val="9"/>
            <color indexed="81"/>
            <rFont val="Tahoma"/>
            <family val="2"/>
            <charset val="204"/>
          </rPr>
          <t xml:space="preserve">
создание компанией финансового резерва в размере 55,8 млрд руб. Без учета создания финрезерва МТС получила бы прибыль 65 млрд. рублей
</t>
        </r>
      </text>
    </comment>
  </commentList>
</comments>
</file>

<file path=xl/sharedStrings.xml><?xml version="1.0" encoding="utf-8"?>
<sst xmlns="http://schemas.openxmlformats.org/spreadsheetml/2006/main" count="136" uniqueCount="83">
  <si>
    <t>Наименование показателя</t>
  </si>
  <si>
    <t>I. ВНЕОБОРОТНЫЕ АКТИВЫ</t>
  </si>
  <si>
    <t>Нематериальные активы</t>
  </si>
  <si>
    <t>Расходы на заключение контрактов с абонентами</t>
  </si>
  <si>
    <t>Неисключительные права на использование программного обеспечения и прочих активов</t>
  </si>
  <si>
    <t>Основные средства</t>
  </si>
  <si>
    <t>Активы в форме права пользования</t>
  </si>
  <si>
    <t>Незавершенные капитальные вложения</t>
  </si>
  <si>
    <t>Финансовые вложения в уставные капиталы дочерних и ассоциированных предприятий</t>
  </si>
  <si>
    <t>Прочие 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</si>
  <si>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</si>
  <si>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</si>
  <si>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</si>
  <si>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</si>
  <si>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</si>
  <si>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</si>
  <si>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</si>
  <si>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Прочие 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</si>
  <si>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</si>
  <si>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</si>
  <si>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</si>
  <si>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</si>
  <si>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</si>
  <si>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</si>
  <si>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</t>
  </si>
  <si>
    <t>Собственные акции, выкупленные у акционеров</t>
  </si>
  <si>
    <t>АКТИВ</t>
  </si>
  <si>
    <t>Добавочный капитал</t>
  </si>
  <si>
    <t>Резервный капитал</t>
  </si>
  <si>
    <t>Нераспределенная прибыль</t>
  </si>
  <si>
    <t>Итого по разделу IV</t>
  </si>
  <si>
    <t>V. КРАТКОСРОЧНЫЕ ОБЯЗАТЕЛЬСТВА</t>
  </si>
  <si>
    <t>Заемные средства</t>
  </si>
  <si>
    <t>Кредиторская задолженность</t>
  </si>
  <si>
    <t>Обязательства по аренде</t>
  </si>
  <si>
    <t>Контрактные обязательства</t>
  </si>
  <si>
    <t>Доходы будущих периодов</t>
  </si>
  <si>
    <t>Оценочные обязательства</t>
  </si>
  <si>
    <t>Итого по разделу V</t>
  </si>
  <si>
    <t>На 31 декабря 2019 года, тыс. руб.</t>
  </si>
  <si>
    <t>На 31 декабря 2018 года, тыс. руб.</t>
  </si>
  <si>
    <t>На 31 декабря 2017 года, тыс. руб.</t>
  </si>
  <si>
    <t>-</t>
  </si>
  <si>
    <t>Итого по разделу III</t>
  </si>
  <si>
    <t>IV. ДОЛГОСРОЧНЫЕ ОБЯЗАТЕЛЬСТВА</t>
  </si>
  <si>
    <t>Отложенные налоговые обязательства</t>
  </si>
  <si>
    <t>Долгосрочная кредиторская задолженность</t>
  </si>
  <si>
    <t>абсолют., тыс. руб.</t>
  </si>
  <si>
    <t>2019 от 2018</t>
  </si>
  <si>
    <t>2019 к 2018</t>
  </si>
  <si>
    <t>Изменения</t>
  </si>
  <si>
    <t>2018 от 2017</t>
  </si>
  <si>
    <t>относит., %</t>
  </si>
  <si>
    <t>2018 к 2017</t>
  </si>
  <si>
    <t>Анализ имущества и источников его формирования в ПАО МТС за 2017-2019 гг.</t>
  </si>
  <si>
    <t>Динамика структуры имущества и источников его формирования  в ПАО МТС за 2017-2019 гг.</t>
  </si>
  <si>
    <t>Отклонение по уд. весу, п.п.</t>
  </si>
  <si>
    <t>Уставный капитал (уставный фонд)</t>
  </si>
  <si>
    <t>Долгосрочные обязательства</t>
  </si>
  <si>
    <t>удельный вес, %</t>
  </si>
  <si>
    <t>Нормативное значение</t>
  </si>
  <si>
    <t>Изменение, (+, -)</t>
  </si>
  <si>
    <t>Отклонение от нормат. Значения, (+, -)</t>
  </si>
  <si>
    <t>Коэффициент финансовой устойчивости (К фин. уст.</t>
  </si>
  <si>
    <t>Коэффициент финансирования (Кфин)</t>
  </si>
  <si>
    <t>Коэффициент автономии (Кавт.)</t>
  </si>
  <si>
    <t>Коэффициент маневренности собственных оборотных средств (Кманевр.)</t>
  </si>
  <si>
    <t>Показатели финансовой устойчивости предприятия</t>
  </si>
  <si>
    <t>К1 - коэффициент текущей ликвидности (коэффициент покрытия)</t>
  </si>
  <si>
    <t>К2 - коэффициент быстрой (промежуточной) ликвидности</t>
  </si>
  <si>
    <t>К3 - коэффициент абсолютной ликвидности</t>
  </si>
  <si>
    <t>К4 - коэффициент обеспеченности собственными средствами</t>
  </si>
  <si>
    <t>Коэффициент рентабельности производства</t>
  </si>
  <si>
    <t>Коэффициент рентабельности активов</t>
  </si>
  <si>
    <t>Коэффициент рентабельности собственного капитала</t>
  </si>
  <si>
    <t>Коэффициент рентабельности внеоборотных активов</t>
  </si>
  <si>
    <t>Коэффициент рентабельности текущих активов</t>
  </si>
  <si>
    <t>Коэффициент рентабельности продаж</t>
  </si>
  <si>
    <t>Код</t>
  </si>
  <si>
    <t>Чистая прибыль (убыток)</t>
  </si>
  <si>
    <t>Выручка</t>
  </si>
  <si>
    <t>Прибыль (убыток) от продаж</t>
  </si>
  <si>
    <t>Себестоимость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</si>
</sst>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wrapText="1"/>
    </xf>
    <xf numFmtId="39" fontId="0" fillId="0" borderId="4" xfId="0" applyNumberFormat="1" applyBorder="1"/>
    <xf numFmtId="39" fontId="0" fillId="0" borderId="4" xfId="0" applyNumberFormat="1" applyBorder="1" applyAlignment="1">
      <alignment horizontal="center"/>
    </xf>
    <xf numFmtId="39" fontId="0" fillId="0" borderId="5" xfId="0" applyNumberFormat="1" applyBorder="1"/>
    <xf numFmtId="0" fontId="1" fillId="0" borderId="6" xfId="0" applyFont="1" applyBorder="1" applyAlignment="1">
      <alignment wrapText="1"/>
    </xf>
    <xf numFmtId="39" fontId="0" fillId="0" borderId="6" xfId="0" applyNumberFormat="1" applyBorder="1"/>
    <xf numFmtId="0" fontId="0" fillId="0" borderId="6" xfId="0" applyBorder="1" applyAlignment="1">
      <alignment wrapText="1"/>
    </xf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" fontId="0" fillId="0" borderId="15" xfId="0" applyNumberFormat="1" applyBorder="1"/>
    <xf numFmtId="4" fontId="0" fillId="0" borderId="16" xfId="0" applyNumberFormat="1" applyBorder="1"/>
    <xf numFmtId="4" fontId="0" fillId="0" borderId="17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4" fontId="1" fillId="0" borderId="6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43" fontId="1" fillId="0" borderId="4" xfId="0" applyNumberFormat="1" applyFont="1" applyBorder="1" applyAlignment="1">
      <alignment wrapText="1"/>
    </xf>
    <xf numFmtId="43" fontId="0" fillId="0" borderId="4" xfId="0" applyNumberFormat="1" applyBorder="1"/>
    <xf numFmtId="43" fontId="0" fillId="0" borderId="4" xfId="0" applyNumberFormat="1" applyBorder="1" applyAlignment="1">
      <alignment wrapText="1"/>
    </xf>
    <xf numFmtId="43" fontId="0" fillId="0" borderId="5" xfId="0" applyNumberFormat="1" applyBorder="1" applyAlignment="1">
      <alignment wrapText="1"/>
    </xf>
    <xf numFmtId="43" fontId="1" fillId="0" borderId="6" xfId="0" applyNumberFormat="1" applyFont="1" applyBorder="1" applyAlignment="1">
      <alignment wrapText="1"/>
    </xf>
    <xf numFmtId="43" fontId="0" fillId="0" borderId="5" xfId="0" applyNumberForma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4" fontId="2" fillId="0" borderId="0" xfId="0" applyNumberFormat="1" applyFont="1" applyBorder="1"/>
    <xf numFmtId="0" fontId="0" fillId="0" borderId="25" xfId="0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4" fontId="0" fillId="0" borderId="10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7" xfId="0" applyFont="1" applyFill="1" applyBorder="1" applyAlignment="1">
      <alignment wrapText="1"/>
    </xf>
    <xf numFmtId="39" fontId="1" fillId="3" borderId="8" xfId="0" applyNumberFormat="1" applyFont="1" applyFill="1" applyBorder="1"/>
    <xf numFmtId="4" fontId="1" fillId="3" borderId="8" xfId="0" applyNumberFormat="1" applyFont="1" applyFill="1" applyBorder="1"/>
    <xf numFmtId="0" fontId="1" fillId="6" borderId="7" xfId="0" applyFont="1" applyFill="1" applyBorder="1" applyAlignment="1">
      <alignment wrapText="1"/>
    </xf>
    <xf numFmtId="39" fontId="1" fillId="6" borderId="8" xfId="0" applyNumberFormat="1" applyFont="1" applyFill="1" applyBorder="1"/>
    <xf numFmtId="4" fontId="1" fillId="6" borderId="8" xfId="0" applyNumberFormat="1" applyFont="1" applyFill="1" applyBorder="1"/>
    <xf numFmtId="0" fontId="0" fillId="3" borderId="15" xfId="0" applyFill="1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0" fillId="2" borderId="15" xfId="0" applyFill="1" applyBorder="1" applyAlignment="1">
      <alignment wrapText="1"/>
    </xf>
    <xf numFmtId="0" fontId="0" fillId="0" borderId="26" xfId="0" applyBorder="1" applyAlignment="1">
      <alignment wrapText="1"/>
    </xf>
    <xf numFmtId="4" fontId="0" fillId="0" borderId="4" xfId="0" applyNumberFormat="1" applyBorder="1" applyAlignment="1">
      <alignment horizontal="right"/>
    </xf>
    <xf numFmtId="4" fontId="5" fillId="7" borderId="4" xfId="0" applyNumberFormat="1" applyFont="1" applyFill="1" applyBorder="1" applyAlignment="1">
      <alignment horizontal="right"/>
    </xf>
    <xf numFmtId="0" fontId="0" fillId="3" borderId="17" xfId="0" applyFill="1" applyBorder="1" applyAlignment="1">
      <alignment wrapText="1"/>
    </xf>
    <xf numFmtId="4" fontId="0" fillId="0" borderId="4" xfId="0" applyNumberFormat="1" applyBorder="1" applyAlignment="1">
      <alignment horizontal="right" wrapText="1"/>
    </xf>
    <xf numFmtId="4" fontId="1" fillId="3" borderId="4" xfId="0" applyNumberFormat="1" applyFont="1" applyFill="1" applyBorder="1" applyAlignment="1">
      <alignment horizontal="right" wrapText="1"/>
    </xf>
    <xf numFmtId="4" fontId="0" fillId="0" borderId="5" xfId="0" applyNumberFormat="1" applyBorder="1" applyAlignment="1">
      <alignment horizontal="right" wrapText="1"/>
    </xf>
    <xf numFmtId="4" fontId="1" fillId="3" borderId="18" xfId="0" applyNumberFormat="1" applyFont="1" applyFill="1" applyBorder="1" applyAlignment="1">
      <alignment horizontal="right" wrapText="1"/>
    </xf>
    <xf numFmtId="0" fontId="0" fillId="0" borderId="27" xfId="0" applyBorder="1"/>
    <xf numFmtId="0" fontId="0" fillId="0" borderId="12" xfId="0" applyBorder="1" applyAlignment="1">
      <alignment horizontal="center" wrapText="1"/>
    </xf>
    <xf numFmtId="0" fontId="0" fillId="0" borderId="13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4" xfId="0" applyNumberFormat="1" applyBorder="1"/>
    <xf numFmtId="9" fontId="1" fillId="3" borderId="4" xfId="1" applyFont="1" applyFill="1" applyBorder="1" applyAlignment="1">
      <alignment horizontal="right" wrapText="1"/>
    </xf>
    <xf numFmtId="10" fontId="0" fillId="3" borderId="4" xfId="0" applyNumberFormat="1" applyFill="1" applyBorder="1"/>
    <xf numFmtId="9" fontId="1" fillId="3" borderId="18" xfId="1" applyFont="1" applyFill="1" applyBorder="1" applyAlignment="1">
      <alignment horizontal="right" wrapText="1"/>
    </xf>
    <xf numFmtId="10" fontId="0" fillId="0" borderId="4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3" borderId="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9" fontId="1" fillId="3" borderId="16" xfId="1" applyFont="1" applyFill="1" applyBorder="1" applyAlignment="1">
      <alignment horizontal="right" wrapText="1"/>
    </xf>
    <xf numFmtId="9" fontId="1" fillId="3" borderId="19" xfId="1" applyFont="1" applyFill="1" applyBorder="1" applyAlignment="1">
      <alignment horizontal="right" wrapText="1"/>
    </xf>
    <xf numFmtId="0" fontId="0" fillId="0" borderId="0" xfId="0" applyAlignment="1">
      <alignment vertical="center" wrapText="1"/>
    </xf>
    <xf numFmtId="0" fontId="0" fillId="2" borderId="4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1" fillId="0" borderId="0" xfId="0" applyFont="1" applyAlignment="1">
      <alignment wrapText="1"/>
    </xf>
    <xf numFmtId="2" fontId="0" fillId="0" borderId="1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4" fontId="0" fillId="0" borderId="0" xfId="0" applyNumberFormat="1"/>
    <xf numFmtId="2" fontId="0" fillId="0" borderId="3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49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50" xfId="0" applyNumberFormat="1" applyBorder="1" applyAlignment="1">
      <alignment horizontal="center" vertical="center" wrapText="1"/>
    </xf>
    <xf numFmtId="2" fontId="0" fillId="0" borderId="51" xfId="0" applyNumberFormat="1" applyBorder="1" applyAlignment="1">
      <alignment horizontal="center" vertical="center" wrapText="1"/>
    </xf>
    <xf numFmtId="0" fontId="0" fillId="8" borderId="43" xfId="0" applyFill="1" applyBorder="1" applyAlignment="1">
      <alignment vertical="center" wrapText="1"/>
    </xf>
    <xf numFmtId="0" fontId="0" fillId="8" borderId="44" xfId="0" applyFill="1" applyBorder="1" applyAlignment="1">
      <alignment vertical="center" wrapText="1"/>
    </xf>
    <xf numFmtId="0" fontId="0" fillId="8" borderId="45" xfId="0" applyFill="1" applyBorder="1" applyAlignment="1">
      <alignment vertical="center" wrapText="1"/>
    </xf>
    <xf numFmtId="0" fontId="0" fillId="8" borderId="52" xfId="0" applyFill="1" applyBorder="1" applyAlignment="1">
      <alignment vertical="center" wrapText="1"/>
    </xf>
    <xf numFmtId="0" fontId="0" fillId="0" borderId="4" xfId="0" applyNumberForma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NumberForma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8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0" fontId="0" fillId="0" borderId="10" xfId="0" applyNumberFormat="1" applyBorder="1" applyAlignment="1">
      <alignment horizontal="center" vertical="center" wrapText="1"/>
    </xf>
    <xf numFmtId="4" fontId="0" fillId="0" borderId="13" xfId="1" applyNumberFormat="1" applyFont="1" applyBorder="1" applyAlignment="1">
      <alignment horizontal="center" vertical="center"/>
    </xf>
    <xf numFmtId="4" fontId="0" fillId="0" borderId="30" xfId="1" applyNumberFormat="1" applyFont="1" applyBorder="1" applyAlignment="1">
      <alignment horizontal="center" vertical="center"/>
    </xf>
    <xf numFmtId="4" fontId="0" fillId="0" borderId="4" xfId="1" applyNumberFormat="1" applyFont="1" applyBorder="1" applyAlignment="1">
      <alignment horizontal="center" vertical="center"/>
    </xf>
    <xf numFmtId="4" fontId="0" fillId="0" borderId="5" xfId="1" applyNumberFormat="1" applyFont="1" applyBorder="1" applyAlignment="1">
      <alignment horizontal="center" vertical="center"/>
    </xf>
    <xf numFmtId="4" fontId="0" fillId="0" borderId="18" xfId="1" applyNumberFormat="1" applyFont="1" applyBorder="1" applyAlignment="1">
      <alignment horizontal="center" vertical="center"/>
    </xf>
    <xf numFmtId="4" fontId="0" fillId="0" borderId="53" xfId="0" applyNumberFormat="1" applyBorder="1" applyAlignment="1">
      <alignment horizontal="center"/>
    </xf>
    <xf numFmtId="4" fontId="0" fillId="0" borderId="54" xfId="0" applyNumberFormat="1" applyBorder="1" applyAlignment="1">
      <alignment horizontal="center"/>
    </xf>
    <xf numFmtId="4" fontId="0" fillId="0" borderId="55" xfId="0" applyNumberFormat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6" xfId="0" applyNumberFormat="1" applyBorder="1" applyAlignment="1">
      <alignment horizontal="center" vertical="center" wrapText="1"/>
    </xf>
    <xf numFmtId="0" fontId="0" fillId="0" borderId="57" xfId="0" applyNumberFormat="1" applyBorder="1" applyAlignment="1">
      <alignment horizontal="center" vertical="center" wrapText="1"/>
    </xf>
    <xf numFmtId="10" fontId="1" fillId="3" borderId="4" xfId="1" applyNumberFormat="1" applyFont="1" applyFill="1" applyBorder="1" applyAlignment="1">
      <alignment horizontal="right" wrapText="1"/>
    </xf>
    <xf numFmtId="10" fontId="0" fillId="0" borderId="4" xfId="1" applyNumberFormat="1" applyFont="1" applyBorder="1"/>
    <xf numFmtId="10" fontId="0" fillId="3" borderId="4" xfId="1" applyNumberFormat="1" applyFont="1" applyFill="1" applyBorder="1"/>
    <xf numFmtId="10" fontId="0" fillId="0" borderId="0" xfId="0" applyNumberFormat="1"/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2" fontId="0" fillId="0" borderId="0" xfId="0" applyNumberFormat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4" fontId="0" fillId="2" borderId="13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4" fontId="0" fillId="2" borderId="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5" borderId="26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J82" sqref="J82"/>
    </sheetView>
  </sheetViews>
  <sheetFormatPr defaultRowHeight="15" x14ac:dyDescent="0.25"/>
  <cols>
    <col min="1" max="1" width="42.42578125" style="1" customWidth="1"/>
    <col min="2" max="2" width="22.85546875" style="1" customWidth="1"/>
    <col min="3" max="3" width="22.85546875" customWidth="1"/>
    <col min="4" max="4" width="24.5703125" customWidth="1"/>
    <col min="5" max="5" width="19.85546875" customWidth="1"/>
    <col min="6" max="6" width="21.85546875" customWidth="1"/>
    <col min="7" max="7" width="18" customWidth="1"/>
    <col min="8" max="9" width="19.42578125" customWidth="1"/>
    <col min="10" max="10" width="20.140625" customWidth="1"/>
  </cols>
  <sheetData>
    <row r="1" spans="1:8" ht="15.75" thickBot="1" x14ac:dyDescent="0.3">
      <c r="A1" s="150" t="s">
        <v>54</v>
      </c>
      <c r="B1" s="151"/>
      <c r="C1" s="151"/>
      <c r="D1" s="151"/>
      <c r="E1" s="151"/>
      <c r="F1" s="151"/>
      <c r="G1" s="151"/>
      <c r="H1" s="152"/>
    </row>
    <row r="2" spans="1:8" ht="31.5" customHeight="1" x14ac:dyDescent="0.3">
      <c r="A2" s="138" t="s">
        <v>0</v>
      </c>
      <c r="B2" s="144" t="s">
        <v>41</v>
      </c>
      <c r="C2" s="144" t="s">
        <v>40</v>
      </c>
      <c r="D2" s="144" t="s">
        <v>39</v>
      </c>
      <c r="E2" s="132" t="s">
        <v>50</v>
      </c>
      <c r="F2" s="133"/>
      <c r="G2" s="133"/>
      <c r="H2" s="134"/>
    </row>
    <row r="3" spans="1:8" ht="16.5" customHeight="1" x14ac:dyDescent="0.25">
      <c r="A3" s="139"/>
      <c r="B3" s="145"/>
      <c r="C3" s="145"/>
      <c r="D3" s="145"/>
      <c r="E3" s="135" t="s">
        <v>47</v>
      </c>
      <c r="F3" s="136"/>
      <c r="G3" s="136" t="s">
        <v>52</v>
      </c>
      <c r="H3" s="137"/>
    </row>
    <row r="4" spans="1:8" ht="19.5" customHeight="1" thickBot="1" x14ac:dyDescent="0.3">
      <c r="A4" s="140"/>
      <c r="B4" s="146"/>
      <c r="C4" s="146"/>
      <c r="D4" s="146"/>
      <c r="E4" s="38" t="s">
        <v>51</v>
      </c>
      <c r="F4" s="39" t="s">
        <v>48</v>
      </c>
      <c r="G4" s="39" t="s">
        <v>53</v>
      </c>
      <c r="H4" s="40" t="s">
        <v>49</v>
      </c>
    </row>
    <row r="5" spans="1:8" ht="19.5" customHeight="1" x14ac:dyDescent="0.25">
      <c r="A5" s="35">
        <v>1</v>
      </c>
      <c r="B5" s="36">
        <v>2</v>
      </c>
      <c r="C5" s="36">
        <v>3</v>
      </c>
      <c r="D5" s="37">
        <v>4</v>
      </c>
      <c r="E5" s="33">
        <v>5</v>
      </c>
      <c r="F5" s="12">
        <v>6</v>
      </c>
      <c r="G5" s="12">
        <v>7</v>
      </c>
      <c r="H5" s="13">
        <v>8</v>
      </c>
    </row>
    <row r="6" spans="1:8" ht="15.75" thickBot="1" x14ac:dyDescent="0.3">
      <c r="A6" s="153" t="s">
        <v>26</v>
      </c>
      <c r="B6" s="154"/>
      <c r="C6" s="154"/>
      <c r="D6" s="155"/>
      <c r="E6" s="34"/>
      <c r="F6" s="9"/>
      <c r="G6" s="9"/>
      <c r="H6" s="15"/>
    </row>
    <row r="7" spans="1:8" x14ac:dyDescent="0.25">
      <c r="A7" s="31" t="s">
        <v>1</v>
      </c>
      <c r="B7" s="5"/>
      <c r="C7" s="6"/>
      <c r="D7" s="6"/>
      <c r="E7" s="14"/>
      <c r="F7" s="9"/>
      <c r="G7" s="9"/>
      <c r="H7" s="15"/>
    </row>
    <row r="8" spans="1:8" x14ac:dyDescent="0.25">
      <c r="A8" s="28" t="s">
        <v>2</v>
      </c>
      <c r="B8" s="29">
        <v>11674383</v>
      </c>
      <c r="C8" s="2">
        <v>13420696</v>
      </c>
      <c r="D8" s="2">
        <v>15283208</v>
      </c>
      <c r="E8" s="14">
        <f>C8-B8</f>
        <v>1746313</v>
      </c>
      <c r="F8" s="9">
        <f>D8-C8</f>
        <v>1862512</v>
      </c>
      <c r="G8" s="9">
        <f>(E8/B8)*100</f>
        <v>14.958503588583655</v>
      </c>
      <c r="H8" s="15">
        <f>(F8/C8)*100</f>
        <v>13.877909163578403</v>
      </c>
    </row>
    <row r="9" spans="1:8" ht="30" x14ac:dyDescent="0.25">
      <c r="A9" s="28" t="s">
        <v>3</v>
      </c>
      <c r="B9" s="2">
        <v>15576225</v>
      </c>
      <c r="C9" s="2">
        <v>16798187</v>
      </c>
      <c r="D9" s="2">
        <v>17504898</v>
      </c>
      <c r="E9" s="14">
        <f t="shared" ref="E9:E54" si="0">C9-B9</f>
        <v>1221962</v>
      </c>
      <c r="F9" s="9">
        <f t="shared" ref="F9:F54" si="1">D9-C9</f>
        <v>706711</v>
      </c>
      <c r="G9" s="9">
        <f t="shared" ref="G9:G54" si="2">(E9/B9)*100</f>
        <v>7.8450458952666642</v>
      </c>
      <c r="H9" s="15">
        <f t="shared" ref="H9:H54" si="3">(F9/C9)*100</f>
        <v>4.2070671078968225</v>
      </c>
    </row>
    <row r="10" spans="1:8" ht="45" x14ac:dyDescent="0.25">
      <c r="A10" s="28" t="s">
        <v>4</v>
      </c>
      <c r="B10" s="2">
        <v>41781031</v>
      </c>
      <c r="C10" s="2">
        <v>44871037</v>
      </c>
      <c r="D10" s="2">
        <v>49205810</v>
      </c>
      <c r="E10" s="14">
        <f t="shared" si="0"/>
        <v>3090006</v>
      </c>
      <c r="F10" s="9">
        <f t="shared" si="1"/>
        <v>4334773</v>
      </c>
      <c r="G10" s="9">
        <f t="shared" si="2"/>
        <v>7.3957150554757725</v>
      </c>
      <c r="H10" s="15">
        <f t="shared" si="3"/>
        <v>9.660514420471273</v>
      </c>
    </row>
    <row r="11" spans="1:8" x14ac:dyDescent="0.25">
      <c r="A11" s="28" t="s">
        <v>5</v>
      </c>
      <c r="B11" s="2">
        <v>164678095</v>
      </c>
      <c r="C11" s="2">
        <v>173851033</v>
      </c>
      <c r="D11" s="2">
        <v>185382978</v>
      </c>
      <c r="E11" s="14">
        <f t="shared" si="0"/>
        <v>9172938</v>
      </c>
      <c r="F11" s="9">
        <f t="shared" si="1"/>
        <v>11531945</v>
      </c>
      <c r="G11" s="9">
        <f t="shared" si="2"/>
        <v>5.5702235321582991</v>
      </c>
      <c r="H11" s="15">
        <f t="shared" si="3"/>
        <v>6.6332335224030565</v>
      </c>
    </row>
    <row r="12" spans="1:8" x14ac:dyDescent="0.25">
      <c r="A12" s="28" t="s">
        <v>6</v>
      </c>
      <c r="B12" s="2">
        <v>109220773</v>
      </c>
      <c r="C12" s="2">
        <v>110330835</v>
      </c>
      <c r="D12" s="2">
        <v>109783121</v>
      </c>
      <c r="E12" s="14">
        <f t="shared" si="0"/>
        <v>1110062</v>
      </c>
      <c r="F12" s="9">
        <f t="shared" si="1"/>
        <v>-547714</v>
      </c>
      <c r="G12" s="9">
        <f t="shared" si="2"/>
        <v>1.016346954438786</v>
      </c>
      <c r="H12" s="15">
        <f t="shared" si="3"/>
        <v>-0.49642876354556731</v>
      </c>
    </row>
    <row r="13" spans="1:8" x14ac:dyDescent="0.25">
      <c r="A13" s="28" t="s">
        <v>7</v>
      </c>
      <c r="B13" s="2">
        <v>19834673</v>
      </c>
      <c r="C13" s="2">
        <v>21744865</v>
      </c>
      <c r="D13" s="2">
        <v>18118201</v>
      </c>
      <c r="E13" s="14">
        <f t="shared" si="0"/>
        <v>1910192</v>
      </c>
      <c r="F13" s="9">
        <f t="shared" si="1"/>
        <v>-3626664</v>
      </c>
      <c r="G13" s="9">
        <f t="shared" si="2"/>
        <v>9.6305696595048484</v>
      </c>
      <c r="H13" s="15">
        <f t="shared" si="3"/>
        <v>-16.678254843154924</v>
      </c>
    </row>
    <row r="14" spans="1:8" ht="45" x14ac:dyDescent="0.25">
      <c r="A14" s="28" t="s">
        <v>8</v>
      </c>
      <c r="B14" s="2">
        <v>247913399</v>
      </c>
      <c r="C14" s="2">
        <v>283323399</v>
      </c>
      <c r="D14" s="2">
        <v>283208770</v>
      </c>
      <c r="E14" s="14">
        <f t="shared" si="0"/>
        <v>35410000</v>
      </c>
      <c r="F14" s="9">
        <f t="shared" si="1"/>
        <v>-114629</v>
      </c>
      <c r="G14" s="9">
        <f t="shared" si="2"/>
        <v>14.283213470039188</v>
      </c>
      <c r="H14" s="15">
        <f t="shared" si="3"/>
        <v>-4.0458712695311122E-2</v>
      </c>
    </row>
    <row r="15" spans="1:8" x14ac:dyDescent="0.25">
      <c r="A15" s="28" t="s">
        <v>9</v>
      </c>
      <c r="B15" s="2">
        <v>31432365</v>
      </c>
      <c r="C15" s="2">
        <v>32241553</v>
      </c>
      <c r="D15" s="2">
        <v>20023291</v>
      </c>
      <c r="E15" s="14">
        <f t="shared" si="0"/>
        <v>809188</v>
      </c>
      <c r="F15" s="9">
        <f t="shared" si="1"/>
        <v>-12218262</v>
      </c>
      <c r="G15" s="9">
        <f t="shared" si="2"/>
        <v>2.5743783517403163</v>
      </c>
      <c r="H15" s="15">
        <f t="shared" si="3"/>
        <v>-37.896009537753969</v>
      </c>
    </row>
    <row r="16" spans="1:8" x14ac:dyDescent="0.25">
      <c r="A16" s="28" t="s">
        <v>10</v>
      </c>
      <c r="B16" s="2" t="s">
        <v>42</v>
      </c>
      <c r="C16" s="2" t="s">
        <v>42</v>
      </c>
      <c r="D16" s="3" t="s">
        <v>42</v>
      </c>
      <c r="E16" s="14"/>
      <c r="F16" s="9"/>
      <c r="G16" s="9"/>
      <c r="H16" s="15"/>
    </row>
    <row r="17" spans="1:8" ht="15.75" thickBot="1" x14ac:dyDescent="0.3">
      <c r="A17" s="30" t="s">
        <v>11</v>
      </c>
      <c r="B17" s="4">
        <v>5110640</v>
      </c>
      <c r="C17" s="4">
        <v>7099538</v>
      </c>
      <c r="D17" s="4">
        <v>8926413</v>
      </c>
      <c r="E17" s="14">
        <f t="shared" si="0"/>
        <v>1988898</v>
      </c>
      <c r="F17" s="9">
        <f t="shared" si="1"/>
        <v>1826875</v>
      </c>
      <c r="G17" s="9">
        <f t="shared" si="2"/>
        <v>38.916808853685644</v>
      </c>
      <c r="H17" s="15">
        <f t="shared" si="3"/>
        <v>25.732308214985256</v>
      </c>
    </row>
    <row r="18" spans="1:8" ht="15.75" thickBot="1" x14ac:dyDescent="0.3">
      <c r="A18" s="44" t="s">
        <v>12</v>
      </c>
      <c r="B18" s="45">
        <f t="shared" ref="B18:D18" si="4">SUM(B8:B17)</f>
        <v>647221584</v>
      </c>
      <c r="C18" s="45">
        <f t="shared" si="4"/>
        <v>703681143</v>
      </c>
      <c r="D18" s="45">
        <f t="shared" si="4"/>
        <v>707436690</v>
      </c>
      <c r="E18" s="14">
        <f t="shared" si="0"/>
        <v>56459559</v>
      </c>
      <c r="F18" s="9">
        <f t="shared" si="1"/>
        <v>3755547</v>
      </c>
      <c r="G18" s="9">
        <f t="shared" si="2"/>
        <v>8.7233739411261659</v>
      </c>
      <c r="H18" s="15">
        <f t="shared" si="3"/>
        <v>0.53370010513412325</v>
      </c>
    </row>
    <row r="19" spans="1:8" x14ac:dyDescent="0.25">
      <c r="A19" s="31" t="s">
        <v>13</v>
      </c>
      <c r="B19" s="19"/>
      <c r="C19" s="6"/>
      <c r="D19" s="6"/>
      <c r="E19" s="14"/>
      <c r="F19" s="9"/>
      <c r="G19" s="9"/>
      <c r="H19" s="15"/>
    </row>
    <row r="20" spans="1:8" x14ac:dyDescent="0.25">
      <c r="A20" s="28" t="s">
        <v>14</v>
      </c>
      <c r="B20" s="2">
        <v>375641</v>
      </c>
      <c r="C20" s="2">
        <v>459948</v>
      </c>
      <c r="D20" s="2">
        <v>545152</v>
      </c>
      <c r="E20" s="14">
        <f t="shared" si="0"/>
        <v>84307</v>
      </c>
      <c r="F20" s="9">
        <f t="shared" si="1"/>
        <v>85204</v>
      </c>
      <c r="G20" s="9">
        <f t="shared" si="2"/>
        <v>22.443503238464384</v>
      </c>
      <c r="H20" s="15">
        <f t="shared" si="3"/>
        <v>18.524702792489585</v>
      </c>
    </row>
    <row r="21" spans="1:8" ht="30" x14ac:dyDescent="0.25">
      <c r="A21" s="28" t="s">
        <v>15</v>
      </c>
      <c r="B21" s="2">
        <v>4432716</v>
      </c>
      <c r="C21" s="2">
        <v>4893699</v>
      </c>
      <c r="D21" s="2">
        <v>7303923</v>
      </c>
      <c r="E21" s="14">
        <f t="shared" si="0"/>
        <v>460983</v>
      </c>
      <c r="F21" s="9">
        <f t="shared" si="1"/>
        <v>2410224</v>
      </c>
      <c r="G21" s="9">
        <f t="shared" si="2"/>
        <v>10.39956090126234</v>
      </c>
      <c r="H21" s="15">
        <f t="shared" si="3"/>
        <v>49.251578407253902</v>
      </c>
    </row>
    <row r="22" spans="1:8" x14ac:dyDescent="0.25">
      <c r="A22" s="28" t="s">
        <v>16</v>
      </c>
      <c r="B22" s="2">
        <v>32646782</v>
      </c>
      <c r="C22" s="2">
        <v>30501637</v>
      </c>
      <c r="D22" s="2">
        <v>31384574</v>
      </c>
      <c r="E22" s="14">
        <f t="shared" si="0"/>
        <v>-2145145</v>
      </c>
      <c r="F22" s="9">
        <f t="shared" si="1"/>
        <v>882937</v>
      </c>
      <c r="G22" s="9">
        <f t="shared" si="2"/>
        <v>-6.570770129809425</v>
      </c>
      <c r="H22" s="15">
        <f t="shared" si="3"/>
        <v>2.8947200440422263</v>
      </c>
    </row>
    <row r="23" spans="1:8" ht="30" x14ac:dyDescent="0.25">
      <c r="A23" s="28" t="s">
        <v>17</v>
      </c>
      <c r="B23" s="2">
        <v>31604457</v>
      </c>
      <c r="C23" s="2">
        <v>35997465</v>
      </c>
      <c r="D23" s="2">
        <v>35679832</v>
      </c>
      <c r="E23" s="14">
        <f t="shared" si="0"/>
        <v>4393008</v>
      </c>
      <c r="F23" s="9">
        <f t="shared" si="1"/>
        <v>-317633</v>
      </c>
      <c r="G23" s="9">
        <f t="shared" si="2"/>
        <v>13.899963539952608</v>
      </c>
      <c r="H23" s="15">
        <f t="shared" si="3"/>
        <v>-0.88237602286716577</v>
      </c>
    </row>
    <row r="24" spans="1:8" ht="30" x14ac:dyDescent="0.25">
      <c r="A24" s="28" t="s">
        <v>18</v>
      </c>
      <c r="B24" s="2">
        <v>16613007</v>
      </c>
      <c r="C24" s="2">
        <v>32430170</v>
      </c>
      <c r="D24" s="2">
        <v>8759649</v>
      </c>
      <c r="E24" s="14">
        <f t="shared" si="0"/>
        <v>15817163</v>
      </c>
      <c r="F24" s="9">
        <f t="shared" si="1"/>
        <v>-23670521</v>
      </c>
      <c r="G24" s="9">
        <f t="shared" si="2"/>
        <v>95.20951264271423</v>
      </c>
      <c r="H24" s="15">
        <f t="shared" si="3"/>
        <v>-72.989198021471978</v>
      </c>
    </row>
    <row r="25" spans="1:8" ht="15.75" thickBot="1" x14ac:dyDescent="0.3">
      <c r="A25" s="30" t="s">
        <v>19</v>
      </c>
      <c r="B25" s="4">
        <v>41533</v>
      </c>
      <c r="C25" s="4">
        <v>131172</v>
      </c>
      <c r="D25" s="4">
        <v>121666</v>
      </c>
      <c r="E25" s="14">
        <f t="shared" si="0"/>
        <v>89639</v>
      </c>
      <c r="F25" s="9">
        <f t="shared" si="1"/>
        <v>-9506</v>
      </c>
      <c r="G25" s="9">
        <f t="shared" si="2"/>
        <v>215.82596971083237</v>
      </c>
      <c r="H25" s="15">
        <f t="shared" si="3"/>
        <v>-7.2469734394535408</v>
      </c>
    </row>
    <row r="26" spans="1:8" ht="15.75" thickBot="1" x14ac:dyDescent="0.3">
      <c r="A26" s="44" t="s">
        <v>20</v>
      </c>
      <c r="B26" s="45">
        <f t="shared" ref="B26:D26" si="5">SUM(B20:B25)</f>
        <v>85714136</v>
      </c>
      <c r="C26" s="45">
        <f t="shared" si="5"/>
        <v>104414091</v>
      </c>
      <c r="D26" s="45">
        <f t="shared" si="5"/>
        <v>83794796</v>
      </c>
      <c r="E26" s="14">
        <f t="shared" si="0"/>
        <v>18699955</v>
      </c>
      <c r="F26" s="9">
        <f t="shared" si="1"/>
        <v>-20619295</v>
      </c>
      <c r="G26" s="9">
        <f t="shared" si="2"/>
        <v>21.816652273085971</v>
      </c>
      <c r="H26" s="15">
        <f t="shared" si="3"/>
        <v>-19.747617206187236</v>
      </c>
    </row>
    <row r="27" spans="1:8" ht="15.75" thickBot="1" x14ac:dyDescent="0.3">
      <c r="A27" s="41" t="s">
        <v>21</v>
      </c>
      <c r="B27" s="42">
        <f>SUM(B18,B26)</f>
        <v>732935720</v>
      </c>
      <c r="C27" s="42">
        <f t="shared" ref="C27:D27" si="6">SUM(C18,C26)</f>
        <v>808095234</v>
      </c>
      <c r="D27" s="42">
        <f t="shared" si="6"/>
        <v>791231486</v>
      </c>
      <c r="E27" s="14">
        <f t="shared" si="0"/>
        <v>75159514</v>
      </c>
      <c r="F27" s="9">
        <f t="shared" si="1"/>
        <v>-16863748</v>
      </c>
      <c r="G27" s="9">
        <f t="shared" si="2"/>
        <v>10.254584672172887</v>
      </c>
      <c r="H27" s="15">
        <f t="shared" si="3"/>
        <v>-2.0868515603694302</v>
      </c>
    </row>
    <row r="28" spans="1:8" x14ac:dyDescent="0.25">
      <c r="A28" s="32"/>
      <c r="B28" s="7"/>
      <c r="C28" s="6"/>
      <c r="D28" s="6"/>
      <c r="E28" s="14"/>
      <c r="F28" s="9"/>
      <c r="G28" s="9"/>
      <c r="H28" s="15"/>
    </row>
    <row r="29" spans="1:8" x14ac:dyDescent="0.25">
      <c r="A29" s="156" t="s">
        <v>22</v>
      </c>
      <c r="B29" s="157"/>
      <c r="C29" s="157"/>
      <c r="D29" s="157"/>
      <c r="E29" s="14"/>
      <c r="F29" s="9"/>
      <c r="G29" s="9"/>
      <c r="H29" s="15"/>
    </row>
    <row r="30" spans="1:8" x14ac:dyDescent="0.25">
      <c r="A30" s="27" t="s">
        <v>23</v>
      </c>
      <c r="B30" s="21"/>
      <c r="C30" s="2"/>
      <c r="D30" s="2"/>
      <c r="E30" s="14"/>
      <c r="F30" s="9"/>
      <c r="G30" s="9"/>
      <c r="H30" s="15"/>
    </row>
    <row r="31" spans="1:8" x14ac:dyDescent="0.25">
      <c r="A31" s="28" t="s">
        <v>24</v>
      </c>
      <c r="B31" s="22">
        <v>199838</v>
      </c>
      <c r="C31" s="2">
        <v>199838</v>
      </c>
      <c r="D31" s="2">
        <v>199838</v>
      </c>
      <c r="E31" s="14">
        <f t="shared" si="0"/>
        <v>0</v>
      </c>
      <c r="F31" s="9">
        <f t="shared" si="1"/>
        <v>0</v>
      </c>
      <c r="G31" s="9">
        <f t="shared" si="2"/>
        <v>0</v>
      </c>
      <c r="H31" s="15">
        <f t="shared" si="3"/>
        <v>0</v>
      </c>
    </row>
    <row r="32" spans="1:8" ht="30" x14ac:dyDescent="0.25">
      <c r="A32" s="28" t="s">
        <v>25</v>
      </c>
      <c r="B32" s="23"/>
      <c r="C32" s="2"/>
      <c r="D32" s="2"/>
      <c r="E32" s="14"/>
      <c r="F32" s="9"/>
      <c r="G32" s="9"/>
      <c r="H32" s="15"/>
    </row>
    <row r="33" spans="1:8" x14ac:dyDescent="0.25">
      <c r="A33" s="28" t="s">
        <v>27</v>
      </c>
      <c r="B33" s="23">
        <v>2930244</v>
      </c>
      <c r="C33" s="2">
        <v>7794890</v>
      </c>
      <c r="D33" s="2">
        <v>18358001</v>
      </c>
      <c r="E33" s="14">
        <f t="shared" si="0"/>
        <v>4864646</v>
      </c>
      <c r="F33" s="9">
        <f t="shared" si="1"/>
        <v>10563111</v>
      </c>
      <c r="G33" s="9">
        <f t="shared" si="2"/>
        <v>166.01504857615953</v>
      </c>
      <c r="H33" s="15">
        <f t="shared" si="3"/>
        <v>135.51327857096123</v>
      </c>
    </row>
    <row r="34" spans="1:8" x14ac:dyDescent="0.25">
      <c r="A34" s="28" t="s">
        <v>28</v>
      </c>
      <c r="B34" s="2">
        <v>30996</v>
      </c>
      <c r="C34" s="2">
        <v>30996</v>
      </c>
      <c r="D34" s="2">
        <v>30996</v>
      </c>
      <c r="E34" s="14">
        <f t="shared" si="0"/>
        <v>0</v>
      </c>
      <c r="F34" s="9">
        <f t="shared" si="1"/>
        <v>0</v>
      </c>
      <c r="G34" s="9">
        <f t="shared" si="2"/>
        <v>0</v>
      </c>
      <c r="H34" s="15">
        <f t="shared" si="3"/>
        <v>0</v>
      </c>
    </row>
    <row r="35" spans="1:8" ht="15.75" thickBot="1" x14ac:dyDescent="0.3">
      <c r="A35" s="30" t="s">
        <v>29</v>
      </c>
      <c r="B35" s="24">
        <v>128462874</v>
      </c>
      <c r="C35" s="4">
        <v>99407376</v>
      </c>
      <c r="D35" s="4">
        <v>89811938</v>
      </c>
      <c r="E35" s="14">
        <f t="shared" si="0"/>
        <v>-29055498</v>
      </c>
      <c r="F35" s="9">
        <f t="shared" si="1"/>
        <v>-9595438</v>
      </c>
      <c r="G35" s="9">
        <f t="shared" si="2"/>
        <v>-22.617817191292168</v>
      </c>
      <c r="H35" s="15">
        <f t="shared" si="3"/>
        <v>-9.6526418723697116</v>
      </c>
    </row>
    <row r="36" spans="1:8" ht="15.75" thickBot="1" x14ac:dyDescent="0.3">
      <c r="A36" s="44" t="s">
        <v>43</v>
      </c>
      <c r="B36" s="45">
        <f t="shared" ref="B36:D36" si="7">SUM(B31:B35)</f>
        <v>131623952</v>
      </c>
      <c r="C36" s="45">
        <f t="shared" si="7"/>
        <v>107433100</v>
      </c>
      <c r="D36" s="45">
        <f t="shared" si="7"/>
        <v>108400773</v>
      </c>
      <c r="E36" s="14">
        <f t="shared" si="0"/>
        <v>-24190852</v>
      </c>
      <c r="F36" s="9">
        <f t="shared" si="1"/>
        <v>967673</v>
      </c>
      <c r="G36" s="9">
        <f t="shared" si="2"/>
        <v>-18.378761336690452</v>
      </c>
      <c r="H36" s="15">
        <f t="shared" si="3"/>
        <v>0.90072147224644927</v>
      </c>
    </row>
    <row r="37" spans="1:8" x14ac:dyDescent="0.25">
      <c r="A37" s="31" t="s">
        <v>44</v>
      </c>
      <c r="B37" s="25"/>
      <c r="C37" s="8"/>
      <c r="D37" s="8"/>
      <c r="E37" s="14"/>
      <c r="F37" s="9"/>
      <c r="G37" s="9"/>
      <c r="H37" s="15"/>
    </row>
    <row r="38" spans="1:8" x14ac:dyDescent="0.25">
      <c r="A38" s="28" t="s">
        <v>32</v>
      </c>
      <c r="B38" s="23">
        <v>290584235</v>
      </c>
      <c r="C38" s="9">
        <v>428385695</v>
      </c>
      <c r="D38" s="9">
        <v>311320629</v>
      </c>
      <c r="E38" s="14">
        <f t="shared" si="0"/>
        <v>137801460</v>
      </c>
      <c r="F38" s="9">
        <f t="shared" si="1"/>
        <v>-117065066</v>
      </c>
      <c r="G38" s="9">
        <f t="shared" si="2"/>
        <v>47.422207884058125</v>
      </c>
      <c r="H38" s="15">
        <f t="shared" si="3"/>
        <v>-27.327025007219252</v>
      </c>
    </row>
    <row r="39" spans="1:8" x14ac:dyDescent="0.25">
      <c r="A39" s="28" t="s">
        <v>45</v>
      </c>
      <c r="B39" s="23">
        <v>13495579</v>
      </c>
      <c r="C39" s="9">
        <v>14291223</v>
      </c>
      <c r="D39" s="9">
        <v>15985103</v>
      </c>
      <c r="E39" s="14">
        <f t="shared" si="0"/>
        <v>795644</v>
      </c>
      <c r="F39" s="9">
        <f t="shared" si="1"/>
        <v>1693880</v>
      </c>
      <c r="G39" s="9">
        <f t="shared" si="2"/>
        <v>5.8955899557921896</v>
      </c>
      <c r="H39" s="15">
        <f t="shared" si="3"/>
        <v>11.852589522954053</v>
      </c>
    </row>
    <row r="40" spans="1:8" x14ac:dyDescent="0.25">
      <c r="A40" s="28" t="s">
        <v>37</v>
      </c>
      <c r="B40" s="23">
        <v>917083</v>
      </c>
      <c r="C40" s="9">
        <v>2572865</v>
      </c>
      <c r="D40" s="9">
        <v>4565679</v>
      </c>
      <c r="E40" s="14">
        <f t="shared" si="0"/>
        <v>1655782</v>
      </c>
      <c r="F40" s="9">
        <f t="shared" si="1"/>
        <v>1992814</v>
      </c>
      <c r="G40" s="9">
        <f t="shared" si="2"/>
        <v>180.54876167151718</v>
      </c>
      <c r="H40" s="15">
        <f t="shared" si="3"/>
        <v>77.455054967905426</v>
      </c>
    </row>
    <row r="41" spans="1:8" x14ac:dyDescent="0.25">
      <c r="A41" s="28" t="s">
        <v>46</v>
      </c>
      <c r="B41" s="23">
        <v>1765932</v>
      </c>
      <c r="C41" s="9">
        <v>2772721</v>
      </c>
      <c r="D41" s="9">
        <v>3959789</v>
      </c>
      <c r="E41" s="14">
        <f t="shared" si="0"/>
        <v>1006789</v>
      </c>
      <c r="F41" s="9">
        <f t="shared" si="1"/>
        <v>1187068</v>
      </c>
      <c r="G41" s="9">
        <f t="shared" si="2"/>
        <v>57.011764892419414</v>
      </c>
      <c r="H41" s="15">
        <f t="shared" si="3"/>
        <v>42.812385378839053</v>
      </c>
    </row>
    <row r="42" spans="1:8" x14ac:dyDescent="0.25">
      <c r="A42" s="28" t="s">
        <v>34</v>
      </c>
      <c r="B42" s="9">
        <v>105756456</v>
      </c>
      <c r="C42" s="9">
        <v>107888539</v>
      </c>
      <c r="D42" s="9">
        <v>109680256</v>
      </c>
      <c r="E42" s="14">
        <f t="shared" si="0"/>
        <v>2132083</v>
      </c>
      <c r="F42" s="9">
        <f t="shared" si="1"/>
        <v>1791717</v>
      </c>
      <c r="G42" s="9">
        <f t="shared" si="2"/>
        <v>2.0160310591345838</v>
      </c>
      <c r="H42" s="15">
        <f t="shared" si="3"/>
        <v>1.6607111530169114</v>
      </c>
    </row>
    <row r="43" spans="1:8" x14ac:dyDescent="0.25">
      <c r="A43" s="28" t="s">
        <v>35</v>
      </c>
      <c r="B43" s="23">
        <v>175587</v>
      </c>
      <c r="C43" s="9">
        <v>195687</v>
      </c>
      <c r="D43" s="9">
        <v>327302</v>
      </c>
      <c r="E43" s="14">
        <f t="shared" si="0"/>
        <v>20100</v>
      </c>
      <c r="F43" s="9">
        <f t="shared" si="1"/>
        <v>131615</v>
      </c>
      <c r="G43" s="9">
        <f t="shared" si="2"/>
        <v>11.44731671479096</v>
      </c>
      <c r="H43" s="15">
        <f t="shared" si="3"/>
        <v>67.257916979666504</v>
      </c>
    </row>
    <row r="44" spans="1:8" ht="15.75" thickBot="1" x14ac:dyDescent="0.3">
      <c r="A44" s="30" t="s">
        <v>36</v>
      </c>
      <c r="B44" s="26" t="s">
        <v>42</v>
      </c>
      <c r="C44" s="11" t="s">
        <v>42</v>
      </c>
      <c r="D44" s="11" t="s">
        <v>42</v>
      </c>
      <c r="E44" s="14"/>
      <c r="F44" s="9"/>
      <c r="G44" s="9"/>
      <c r="H44" s="15"/>
    </row>
    <row r="45" spans="1:8" ht="15.75" thickBot="1" x14ac:dyDescent="0.3">
      <c r="A45" s="44" t="s">
        <v>30</v>
      </c>
      <c r="B45" s="46">
        <f t="shared" ref="B45:D45" si="8">SUM(B38:B44)</f>
        <v>412694872</v>
      </c>
      <c r="C45" s="46">
        <f t="shared" si="8"/>
        <v>556106730</v>
      </c>
      <c r="D45" s="46">
        <f t="shared" si="8"/>
        <v>445838758</v>
      </c>
      <c r="E45" s="14">
        <f t="shared" si="0"/>
        <v>143411858</v>
      </c>
      <c r="F45" s="9">
        <f t="shared" si="1"/>
        <v>-110267972</v>
      </c>
      <c r="G45" s="9">
        <f t="shared" si="2"/>
        <v>34.750094495964561</v>
      </c>
      <c r="H45" s="15">
        <f t="shared" si="3"/>
        <v>-19.828562765280687</v>
      </c>
    </row>
    <row r="46" spans="1:8" x14ac:dyDescent="0.25">
      <c r="A46" s="31" t="s">
        <v>31</v>
      </c>
      <c r="B46" s="25"/>
      <c r="C46" s="8"/>
      <c r="D46" s="8"/>
      <c r="E46" s="14"/>
      <c r="F46" s="9"/>
      <c r="G46" s="9"/>
      <c r="H46" s="15"/>
    </row>
    <row r="47" spans="1:8" x14ac:dyDescent="0.25">
      <c r="A47" s="28" t="s">
        <v>32</v>
      </c>
      <c r="B47" s="23">
        <v>88710396</v>
      </c>
      <c r="C47" s="9">
        <v>29170940</v>
      </c>
      <c r="D47" s="9">
        <v>125624566</v>
      </c>
      <c r="E47" s="14">
        <f t="shared" si="0"/>
        <v>-59539456</v>
      </c>
      <c r="F47" s="9">
        <f t="shared" si="1"/>
        <v>96453626</v>
      </c>
      <c r="G47" s="9">
        <f t="shared" si="2"/>
        <v>-67.116661276092145</v>
      </c>
      <c r="H47" s="15">
        <f t="shared" si="3"/>
        <v>330.64970138089478</v>
      </c>
    </row>
    <row r="48" spans="1:8" x14ac:dyDescent="0.25">
      <c r="A48" s="28" t="s">
        <v>33</v>
      </c>
      <c r="B48" s="23">
        <v>69910018</v>
      </c>
      <c r="C48" s="9">
        <v>85804406</v>
      </c>
      <c r="D48" s="9">
        <v>82944458</v>
      </c>
      <c r="E48" s="14">
        <f t="shared" si="0"/>
        <v>15894388</v>
      </c>
      <c r="F48" s="9">
        <f t="shared" si="1"/>
        <v>-2859948</v>
      </c>
      <c r="G48" s="9">
        <f t="shared" si="2"/>
        <v>22.73549407468326</v>
      </c>
      <c r="H48" s="15">
        <f t="shared" si="3"/>
        <v>-3.333101565903271</v>
      </c>
    </row>
    <row r="49" spans="1:9" x14ac:dyDescent="0.25">
      <c r="A49" s="28" t="s">
        <v>34</v>
      </c>
      <c r="B49" s="9">
        <v>9894549</v>
      </c>
      <c r="C49" s="9">
        <v>10385560</v>
      </c>
      <c r="D49" s="9">
        <v>9320262</v>
      </c>
      <c r="E49" s="14">
        <f t="shared" si="0"/>
        <v>491011</v>
      </c>
      <c r="F49" s="9">
        <f t="shared" si="1"/>
        <v>-1065298</v>
      </c>
      <c r="G49" s="9">
        <f t="shared" si="2"/>
        <v>4.9624394199270725</v>
      </c>
      <c r="H49" s="15">
        <f t="shared" si="3"/>
        <v>-10.257492133308171</v>
      </c>
    </row>
    <row r="50" spans="1:9" x14ac:dyDescent="0.25">
      <c r="A50" s="28" t="s">
        <v>35</v>
      </c>
      <c r="B50" s="9">
        <v>17710764</v>
      </c>
      <c r="C50" s="9">
        <v>17710764</v>
      </c>
      <c r="D50" s="9">
        <v>17352980</v>
      </c>
      <c r="E50" s="14">
        <f t="shared" si="0"/>
        <v>0</v>
      </c>
      <c r="F50" s="9">
        <f t="shared" si="1"/>
        <v>-357784</v>
      </c>
      <c r="G50" s="9">
        <f t="shared" si="2"/>
        <v>0</v>
      </c>
      <c r="H50" s="15">
        <f t="shared" si="3"/>
        <v>-2.0201500059511832</v>
      </c>
    </row>
    <row r="51" spans="1:9" x14ac:dyDescent="0.25">
      <c r="A51" s="28" t="s">
        <v>36</v>
      </c>
      <c r="B51" s="23">
        <v>9437</v>
      </c>
      <c r="C51" s="9">
        <v>9523</v>
      </c>
      <c r="D51" s="9">
        <v>9747</v>
      </c>
      <c r="E51" s="14">
        <f t="shared" si="0"/>
        <v>86</v>
      </c>
      <c r="F51" s="9">
        <f t="shared" si="1"/>
        <v>224</v>
      </c>
      <c r="G51" s="9">
        <f t="shared" si="2"/>
        <v>0.91130655928790927</v>
      </c>
      <c r="H51" s="15">
        <f t="shared" si="3"/>
        <v>2.3521999369946447</v>
      </c>
    </row>
    <row r="52" spans="1:9" ht="15.75" thickBot="1" x14ac:dyDescent="0.3">
      <c r="A52" s="30" t="s">
        <v>37</v>
      </c>
      <c r="B52" s="24">
        <v>2381732</v>
      </c>
      <c r="C52" s="10">
        <v>1474211</v>
      </c>
      <c r="D52" s="10">
        <v>1739942</v>
      </c>
      <c r="E52" s="14">
        <f t="shared" si="0"/>
        <v>-907521</v>
      </c>
      <c r="F52" s="9">
        <f t="shared" si="1"/>
        <v>265731</v>
      </c>
      <c r="G52" s="9">
        <f t="shared" si="2"/>
        <v>-38.103405420928972</v>
      </c>
      <c r="H52" s="15">
        <f t="shared" si="3"/>
        <v>18.025303026500278</v>
      </c>
    </row>
    <row r="53" spans="1:9" ht="15.75" thickBot="1" x14ac:dyDescent="0.3">
      <c r="A53" s="44" t="s">
        <v>38</v>
      </c>
      <c r="B53" s="46">
        <f t="shared" ref="B53:D53" si="9">SUM(B47:B52)</f>
        <v>188616896</v>
      </c>
      <c r="C53" s="46">
        <f t="shared" si="9"/>
        <v>144555404</v>
      </c>
      <c r="D53" s="46">
        <f t="shared" si="9"/>
        <v>236991955</v>
      </c>
      <c r="E53" s="14">
        <f t="shared" si="0"/>
        <v>-44061492</v>
      </c>
      <c r="F53" s="9">
        <f t="shared" si="1"/>
        <v>92436551</v>
      </c>
      <c r="G53" s="9">
        <f t="shared" si="2"/>
        <v>-23.360310202538802</v>
      </c>
      <c r="H53" s="15">
        <f t="shared" si="3"/>
        <v>63.945413621478998</v>
      </c>
    </row>
    <row r="54" spans="1:9" ht="15.75" thickBot="1" x14ac:dyDescent="0.3">
      <c r="A54" s="41" t="s">
        <v>21</v>
      </c>
      <c r="B54" s="43">
        <f t="shared" ref="B54:C54" si="10">SUM(B36,B45,B53)</f>
        <v>732935720</v>
      </c>
      <c r="C54" s="43">
        <f t="shared" si="10"/>
        <v>808095234</v>
      </c>
      <c r="D54" s="43">
        <f>SUM(D36,D45,D53)</f>
        <v>791231486</v>
      </c>
      <c r="E54" s="16">
        <f t="shared" si="0"/>
        <v>75159514</v>
      </c>
      <c r="F54" s="17">
        <f t="shared" si="1"/>
        <v>-16863748</v>
      </c>
      <c r="G54" s="17">
        <f t="shared" si="2"/>
        <v>10.254584672172887</v>
      </c>
      <c r="H54" s="18">
        <f t="shared" si="3"/>
        <v>-2.0868515603694302</v>
      </c>
    </row>
    <row r="55" spans="1:9" x14ac:dyDescent="0.25">
      <c r="B55" s="80"/>
      <c r="C55" s="80"/>
      <c r="D55" s="80"/>
    </row>
    <row r="56" spans="1:9" ht="15.75" thickBot="1" x14ac:dyDescent="0.3">
      <c r="B56" s="80"/>
      <c r="C56" s="80"/>
      <c r="D56" s="80"/>
    </row>
    <row r="57" spans="1:9" ht="18.75" x14ac:dyDescent="0.3">
      <c r="A57" s="138" t="s">
        <v>0</v>
      </c>
      <c r="B57" s="141" t="s">
        <v>78</v>
      </c>
      <c r="C57" s="144" t="s">
        <v>41</v>
      </c>
      <c r="D57" s="144" t="s">
        <v>40</v>
      </c>
      <c r="E57" s="147" t="s">
        <v>39</v>
      </c>
      <c r="F57" s="132" t="s">
        <v>50</v>
      </c>
      <c r="G57" s="133"/>
      <c r="H57" s="133"/>
      <c r="I57" s="134"/>
    </row>
    <row r="58" spans="1:9" ht="15" customHeight="1" x14ac:dyDescent="0.25">
      <c r="A58" s="139"/>
      <c r="B58" s="142"/>
      <c r="C58" s="145"/>
      <c r="D58" s="145"/>
      <c r="E58" s="148"/>
      <c r="F58" s="135" t="s">
        <v>47</v>
      </c>
      <c r="G58" s="136"/>
      <c r="H58" s="136" t="s">
        <v>52</v>
      </c>
      <c r="I58" s="137"/>
    </row>
    <row r="59" spans="1:9" ht="15.75" thickBot="1" x14ac:dyDescent="0.3">
      <c r="A59" s="140"/>
      <c r="B59" s="143"/>
      <c r="C59" s="146"/>
      <c r="D59" s="146"/>
      <c r="E59" s="149"/>
      <c r="F59" s="110" t="s">
        <v>51</v>
      </c>
      <c r="G59" s="111" t="s">
        <v>48</v>
      </c>
      <c r="H59" s="111" t="s">
        <v>53</v>
      </c>
      <c r="I59" s="112" t="s">
        <v>49</v>
      </c>
    </row>
    <row r="60" spans="1:9" x14ac:dyDescent="0.25">
      <c r="A60" s="93" t="s">
        <v>79</v>
      </c>
      <c r="B60" s="94">
        <v>2400</v>
      </c>
      <c r="C60" s="97">
        <v>69063000</v>
      </c>
      <c r="D60" s="97">
        <v>9161283</v>
      </c>
      <c r="E60" s="107">
        <v>64611997</v>
      </c>
      <c r="F60" s="113">
        <f>D60-C60</f>
        <v>-59901717</v>
      </c>
      <c r="G60" s="97">
        <f>E60-D60</f>
        <v>55450714</v>
      </c>
      <c r="H60" s="127">
        <f>F60/C60</f>
        <v>-0.86734889883150168</v>
      </c>
      <c r="I60" s="128">
        <f>G60/D60</f>
        <v>6.0527236196065548</v>
      </c>
    </row>
    <row r="61" spans="1:9" x14ac:dyDescent="0.25">
      <c r="A61" s="28" t="s">
        <v>80</v>
      </c>
      <c r="B61" s="92">
        <v>2110</v>
      </c>
      <c r="C61" s="98">
        <v>323793000</v>
      </c>
      <c r="D61" s="98">
        <v>331236433</v>
      </c>
      <c r="E61" s="108">
        <v>342122949</v>
      </c>
      <c r="F61" s="114">
        <f t="shared" ref="F61:F63" si="11">D61-C61</f>
        <v>7443433</v>
      </c>
      <c r="G61" s="98">
        <f t="shared" ref="G61:G63" si="12">E61-D61</f>
        <v>10886516</v>
      </c>
      <c r="H61" s="129">
        <f t="shared" ref="H61:H63" si="13">F61/C61</f>
        <v>2.2988245576649278E-2</v>
      </c>
      <c r="I61" s="130">
        <f t="shared" ref="I61:I63" si="14">G61/D61</f>
        <v>3.2866300066695865E-2</v>
      </c>
    </row>
    <row r="62" spans="1:9" x14ac:dyDescent="0.25">
      <c r="A62" s="28" t="s">
        <v>81</v>
      </c>
      <c r="B62" s="92">
        <v>2200</v>
      </c>
      <c r="C62" s="98">
        <v>82312000</v>
      </c>
      <c r="D62" s="98">
        <v>94258527</v>
      </c>
      <c r="E62" s="108">
        <v>96203000</v>
      </c>
      <c r="F62" s="114">
        <f t="shared" si="11"/>
        <v>11946527</v>
      </c>
      <c r="G62" s="98">
        <f t="shared" si="12"/>
        <v>1944473</v>
      </c>
      <c r="H62" s="129">
        <f t="shared" si="13"/>
        <v>0.1451371245990864</v>
      </c>
      <c r="I62" s="130">
        <f t="shared" si="14"/>
        <v>2.0629146899356913E-2</v>
      </c>
    </row>
    <row r="63" spans="1:9" x14ac:dyDescent="0.25">
      <c r="A63" s="28" t="s">
        <v>82</v>
      </c>
      <c r="B63" s="92">
        <v>2120</v>
      </c>
      <c r="C63" s="99">
        <v>161311000</v>
      </c>
      <c r="D63" s="98">
        <v>157825639</v>
      </c>
      <c r="E63" s="108">
        <v>161966153</v>
      </c>
      <c r="F63" s="114">
        <f t="shared" si="11"/>
        <v>-3485361</v>
      </c>
      <c r="G63" s="98">
        <f t="shared" si="12"/>
        <v>4140514</v>
      </c>
      <c r="H63" s="129">
        <f t="shared" si="13"/>
        <v>-2.1606468250770252E-2</v>
      </c>
      <c r="I63" s="130">
        <f t="shared" si="14"/>
        <v>2.6234736169831064E-2</v>
      </c>
    </row>
    <row r="64" spans="1:9" x14ac:dyDescent="0.25">
      <c r="A64" s="28"/>
      <c r="B64" s="92"/>
      <c r="C64" s="98"/>
      <c r="D64" s="98"/>
      <c r="E64" s="108"/>
      <c r="F64" s="115"/>
      <c r="G64" s="116"/>
      <c r="H64" s="116"/>
      <c r="I64" s="117"/>
    </row>
    <row r="65" spans="1:9" x14ac:dyDescent="0.25">
      <c r="A65" s="28"/>
      <c r="B65" s="92"/>
      <c r="C65" s="98"/>
      <c r="D65" s="98"/>
      <c r="E65" s="108"/>
      <c r="F65" s="115"/>
      <c r="G65" s="116"/>
      <c r="H65" s="116"/>
      <c r="I65" s="117"/>
    </row>
    <row r="66" spans="1:9" x14ac:dyDescent="0.25">
      <c r="A66" s="28"/>
      <c r="B66" s="92"/>
      <c r="C66" s="98"/>
      <c r="D66" s="98"/>
      <c r="E66" s="108"/>
      <c r="F66" s="115"/>
      <c r="G66" s="116"/>
      <c r="H66" s="116"/>
      <c r="I66" s="117"/>
    </row>
    <row r="67" spans="1:9" x14ac:dyDescent="0.25">
      <c r="A67" s="28"/>
      <c r="B67" s="92"/>
      <c r="C67" s="98"/>
      <c r="D67" s="98"/>
      <c r="E67" s="108"/>
      <c r="F67" s="115"/>
      <c r="G67" s="116"/>
      <c r="H67" s="116"/>
      <c r="I67" s="117"/>
    </row>
    <row r="68" spans="1:9" x14ac:dyDescent="0.25">
      <c r="A68" s="28"/>
      <c r="B68" s="92"/>
      <c r="C68" s="98"/>
      <c r="D68" s="98"/>
      <c r="E68" s="108"/>
      <c r="F68" s="115"/>
      <c r="G68" s="116"/>
      <c r="H68" s="116"/>
      <c r="I68" s="117"/>
    </row>
    <row r="69" spans="1:9" ht="15.75" thickBot="1" x14ac:dyDescent="0.3">
      <c r="A69" s="95"/>
      <c r="B69" s="96"/>
      <c r="C69" s="100"/>
      <c r="D69" s="100"/>
      <c r="E69" s="109"/>
      <c r="F69" s="118"/>
      <c r="G69" s="119"/>
      <c r="H69" s="119"/>
      <c r="I69" s="120"/>
    </row>
    <row r="70" spans="1:9" x14ac:dyDescent="0.25">
      <c r="B70" s="80"/>
      <c r="C70" s="80"/>
      <c r="D70" s="80"/>
    </row>
    <row r="71" spans="1:9" x14ac:dyDescent="0.25">
      <c r="B71" s="20"/>
      <c r="C71" s="20">
        <f>B36*2-B18</f>
        <v>-383973680</v>
      </c>
      <c r="D71" s="20">
        <f t="shared" ref="D71:E71" si="15">C36*2-C18</f>
        <v>-488814943</v>
      </c>
      <c r="E71" s="20">
        <f t="shared" si="15"/>
        <v>-490635144</v>
      </c>
    </row>
    <row r="72" spans="1:9" x14ac:dyDescent="0.25">
      <c r="B72" s="20"/>
    </row>
    <row r="73" spans="1:9" ht="15.75" thickBot="1" x14ac:dyDescent="0.3">
      <c r="A73" s="161" t="s">
        <v>55</v>
      </c>
      <c r="B73" s="161"/>
      <c r="C73" s="161"/>
      <c r="D73" s="161"/>
      <c r="E73" s="161"/>
      <c r="F73" s="161"/>
      <c r="G73" s="161"/>
      <c r="H73" s="161"/>
    </row>
    <row r="74" spans="1:9" ht="15" customHeight="1" x14ac:dyDescent="0.25">
      <c r="A74" s="138" t="s">
        <v>0</v>
      </c>
      <c r="B74" s="144" t="s">
        <v>41</v>
      </c>
      <c r="C74" s="171" t="s">
        <v>59</v>
      </c>
      <c r="D74" s="144" t="s">
        <v>40</v>
      </c>
      <c r="E74" s="171" t="s">
        <v>59</v>
      </c>
      <c r="F74" s="168" t="s">
        <v>39</v>
      </c>
      <c r="G74" s="171" t="s">
        <v>59</v>
      </c>
      <c r="H74" s="164" t="s">
        <v>56</v>
      </c>
      <c r="I74" s="165"/>
    </row>
    <row r="75" spans="1:9" ht="15" customHeight="1" x14ac:dyDescent="0.25">
      <c r="A75" s="139"/>
      <c r="B75" s="145"/>
      <c r="C75" s="172"/>
      <c r="D75" s="145"/>
      <c r="E75" s="172"/>
      <c r="F75" s="169"/>
      <c r="G75" s="172"/>
      <c r="H75" s="166"/>
      <c r="I75" s="167"/>
    </row>
    <row r="76" spans="1:9" ht="15.75" thickBot="1" x14ac:dyDescent="0.3">
      <c r="A76" s="162"/>
      <c r="B76" s="163"/>
      <c r="C76" s="173"/>
      <c r="D76" s="163"/>
      <c r="E76" s="173"/>
      <c r="F76" s="170"/>
      <c r="G76" s="173"/>
      <c r="H76" s="39" t="s">
        <v>53</v>
      </c>
      <c r="I76" s="40" t="s">
        <v>49</v>
      </c>
    </row>
    <row r="77" spans="1:9" x14ac:dyDescent="0.25">
      <c r="A77" s="59">
        <v>1</v>
      </c>
      <c r="B77" s="60">
        <v>2</v>
      </c>
      <c r="C77" s="58"/>
      <c r="D77" s="61">
        <v>3</v>
      </c>
      <c r="E77" s="58"/>
      <c r="F77" s="61">
        <v>4</v>
      </c>
      <c r="G77" s="58"/>
      <c r="H77" s="61">
        <v>5</v>
      </c>
      <c r="I77" s="62">
        <v>6</v>
      </c>
    </row>
    <row r="78" spans="1:9" x14ac:dyDescent="0.25">
      <c r="A78" s="28" t="s">
        <v>5</v>
      </c>
      <c r="B78" s="51">
        <v>164678095</v>
      </c>
      <c r="C78" s="63">
        <f>B78/$B$84</f>
        <v>0.7683980514062283</v>
      </c>
      <c r="D78" s="51">
        <v>173851033</v>
      </c>
      <c r="E78" s="63">
        <f>D78/$D$84</f>
        <v>0.63458526912477242</v>
      </c>
      <c r="F78" s="51">
        <v>185382978</v>
      </c>
      <c r="G78" s="63">
        <f>F78/$F$84</f>
        <v>0.82001613881552338</v>
      </c>
      <c r="H78" s="67">
        <f>E78-C78</f>
        <v>-0.13381278228145588</v>
      </c>
      <c r="I78" s="68">
        <f>G78-E78</f>
        <v>0.18543086969075095</v>
      </c>
    </row>
    <row r="79" spans="1:9" ht="15.75" x14ac:dyDescent="0.25">
      <c r="A79" s="48" t="s">
        <v>12</v>
      </c>
      <c r="B79" s="51">
        <v>164678095</v>
      </c>
      <c r="C79" s="65">
        <f t="shared" ref="C79:C83" si="16">B79/$B$84</f>
        <v>0.7683980514062283</v>
      </c>
      <c r="D79" s="51">
        <v>173851033</v>
      </c>
      <c r="E79" s="65">
        <f t="shared" ref="E79:E83" si="17">D79/$D$84</f>
        <v>0.63458526912477242</v>
      </c>
      <c r="F79" s="51">
        <v>185382978</v>
      </c>
      <c r="G79" s="65">
        <f t="shared" ref="G79:G83" si="18">F79/$F$84</f>
        <v>0.82001613881552338</v>
      </c>
      <c r="H79" s="69">
        <f t="shared" ref="H79:H95" si="19">E79-C79</f>
        <v>-0.13381278228145588</v>
      </c>
      <c r="I79" s="70">
        <f t="shared" ref="I79:I95" si="20">G79-E79</f>
        <v>0.18543086969075095</v>
      </c>
    </row>
    <row r="80" spans="1:9" x14ac:dyDescent="0.25">
      <c r="A80" s="28" t="s">
        <v>14</v>
      </c>
      <c r="B80" s="51">
        <v>375641</v>
      </c>
      <c r="C80" s="63">
        <f t="shared" si="16"/>
        <v>1.7527638537978413E-3</v>
      </c>
      <c r="D80" s="51">
        <v>459948</v>
      </c>
      <c r="E80" s="63">
        <f t="shared" si="17"/>
        <v>1.6788869201795357E-3</v>
      </c>
      <c r="F80" s="51">
        <v>545152</v>
      </c>
      <c r="G80" s="63">
        <f t="shared" si="18"/>
        <v>2.4114049894460115E-3</v>
      </c>
      <c r="H80" s="67">
        <f t="shared" si="19"/>
        <v>-7.3876933618305558E-5</v>
      </c>
      <c r="I80" s="68">
        <f t="shared" si="20"/>
        <v>7.3251806926647573E-4</v>
      </c>
    </row>
    <row r="81" spans="1:9" x14ac:dyDescent="0.25">
      <c r="A81" s="28" t="s">
        <v>16</v>
      </c>
      <c r="B81" s="51">
        <v>32646782</v>
      </c>
      <c r="C81" s="63">
        <f t="shared" si="16"/>
        <v>0.15233187919427857</v>
      </c>
      <c r="D81" s="51">
        <v>30501637</v>
      </c>
      <c r="E81" s="63">
        <f t="shared" si="17"/>
        <v>0.11133606277962764</v>
      </c>
      <c r="F81" s="51">
        <v>31384574</v>
      </c>
      <c r="G81" s="63">
        <f t="shared" si="18"/>
        <v>0.138825352076554</v>
      </c>
      <c r="H81" s="67">
        <f t="shared" si="19"/>
        <v>-4.0995816414650929E-2</v>
      </c>
      <c r="I81" s="68">
        <f t="shared" si="20"/>
        <v>2.7489289296926359E-2</v>
      </c>
    </row>
    <row r="82" spans="1:9" ht="30" x14ac:dyDescent="0.25">
      <c r="A82" s="28" t="s">
        <v>18</v>
      </c>
      <c r="B82" s="51">
        <v>16613007</v>
      </c>
      <c r="C82" s="63">
        <f t="shared" si="16"/>
        <v>7.7517305545695261E-2</v>
      </c>
      <c r="D82" s="51">
        <v>69147465</v>
      </c>
      <c r="E82" s="63">
        <f t="shared" si="17"/>
        <v>0.25239978117542033</v>
      </c>
      <c r="F82" s="51">
        <v>8759649</v>
      </c>
      <c r="G82" s="63">
        <f t="shared" si="18"/>
        <v>3.8747104118476622E-2</v>
      </c>
      <c r="H82" s="67">
        <f t="shared" si="19"/>
        <v>0.17488247562972509</v>
      </c>
      <c r="I82" s="68">
        <f t="shared" si="20"/>
        <v>-0.21365267705694371</v>
      </c>
    </row>
    <row r="83" spans="1:9" x14ac:dyDescent="0.25">
      <c r="A83" s="49" t="s">
        <v>20</v>
      </c>
      <c r="B83" s="54">
        <f>SUM(B80:B82)</f>
        <v>49635430</v>
      </c>
      <c r="C83" s="65">
        <f t="shared" si="16"/>
        <v>0.23160194859377167</v>
      </c>
      <c r="D83" s="54">
        <f>SUM(D80:D82)</f>
        <v>100109050</v>
      </c>
      <c r="E83" s="65">
        <f t="shared" si="17"/>
        <v>0.36541473087522752</v>
      </c>
      <c r="F83" s="54">
        <f>SUM(F80:F82)</f>
        <v>40689375</v>
      </c>
      <c r="G83" s="65">
        <f t="shared" si="18"/>
        <v>0.17998386118447662</v>
      </c>
      <c r="H83" s="69">
        <f t="shared" si="19"/>
        <v>0.13381278228145585</v>
      </c>
      <c r="I83" s="70">
        <f t="shared" si="20"/>
        <v>-0.1854308696907509</v>
      </c>
    </row>
    <row r="84" spans="1:9" x14ac:dyDescent="0.25">
      <c r="A84" s="47" t="s">
        <v>21</v>
      </c>
      <c r="B84" s="55">
        <f t="shared" ref="B84:H84" si="21">SUM(B79,B83)</f>
        <v>214313525</v>
      </c>
      <c r="C84" s="123">
        <f t="shared" si="21"/>
        <v>1</v>
      </c>
      <c r="D84" s="55">
        <f t="shared" si="21"/>
        <v>273960083</v>
      </c>
      <c r="E84" s="123">
        <f t="shared" si="21"/>
        <v>1</v>
      </c>
      <c r="F84" s="55">
        <f t="shared" si="21"/>
        <v>226072353</v>
      </c>
      <c r="G84" s="123">
        <f t="shared" si="21"/>
        <v>1</v>
      </c>
      <c r="H84" s="64">
        <f t="shared" si="21"/>
        <v>0</v>
      </c>
      <c r="I84" s="71">
        <f t="shared" ref="I84" si="22">SUM(I79,I83)</f>
        <v>0</v>
      </c>
    </row>
    <row r="85" spans="1:9" x14ac:dyDescent="0.25">
      <c r="A85" s="28" t="s">
        <v>57</v>
      </c>
      <c r="B85" s="51">
        <v>199838</v>
      </c>
      <c r="C85" s="124">
        <f>B85/$B$96</f>
        <v>2.8332537207629557E-4</v>
      </c>
      <c r="D85" s="51">
        <v>199838</v>
      </c>
      <c r="E85" s="124">
        <f>D85/$D$96</f>
        <v>2.5620292212972449E-4</v>
      </c>
      <c r="F85" s="51">
        <v>199838</v>
      </c>
      <c r="G85" s="124">
        <f>F85/$F$96</f>
        <v>2.6137707829097714E-4</v>
      </c>
      <c r="H85" s="67">
        <f t="shared" si="19"/>
        <v>-2.7122449946571079E-5</v>
      </c>
      <c r="I85" s="68">
        <f t="shared" si="20"/>
        <v>5.1741561612526454E-6</v>
      </c>
    </row>
    <row r="86" spans="1:9" x14ac:dyDescent="0.25">
      <c r="A86" s="28" t="s">
        <v>27</v>
      </c>
      <c r="B86" s="54">
        <v>2930244</v>
      </c>
      <c r="C86" s="124">
        <f t="shared" ref="C86:C95" si="23">B86/$B$96</f>
        <v>4.1544274441013855E-3</v>
      </c>
      <c r="D86" s="51">
        <v>7794890</v>
      </c>
      <c r="E86" s="124">
        <f t="shared" ref="E86:E95" si="24">D86/$D$96</f>
        <v>9.9934626831722113E-3</v>
      </c>
      <c r="F86" s="51">
        <v>18358001</v>
      </c>
      <c r="G86" s="124">
        <f t="shared" ref="G86:G95" si="25">F86/$F$96</f>
        <v>2.4011252437688712E-2</v>
      </c>
      <c r="H86" s="67">
        <f t="shared" si="19"/>
        <v>5.8390352390708259E-3</v>
      </c>
      <c r="I86" s="68">
        <f t="shared" si="20"/>
        <v>1.4017789754516501E-2</v>
      </c>
    </row>
    <row r="87" spans="1:9" x14ac:dyDescent="0.25">
      <c r="A87" s="28" t="s">
        <v>28</v>
      </c>
      <c r="B87" s="51">
        <v>30996</v>
      </c>
      <c r="C87" s="124">
        <f t="shared" si="23"/>
        <v>4.394536190752939E-5</v>
      </c>
      <c r="D87" s="51">
        <v>30996</v>
      </c>
      <c r="E87" s="124">
        <f t="shared" si="24"/>
        <v>3.9738517070491802E-5</v>
      </c>
      <c r="F87" s="51">
        <v>30996</v>
      </c>
      <c r="G87" s="124">
        <f t="shared" si="25"/>
        <v>4.0541057850394455E-5</v>
      </c>
      <c r="H87" s="67">
        <f t="shared" si="19"/>
        <v>-4.206844837037588E-6</v>
      </c>
      <c r="I87" s="68">
        <f t="shared" si="20"/>
        <v>8.0254077990265268E-7</v>
      </c>
    </row>
    <row r="88" spans="1:9" x14ac:dyDescent="0.25">
      <c r="A88" s="30" t="s">
        <v>29</v>
      </c>
      <c r="B88" s="56">
        <v>128462874</v>
      </c>
      <c r="C88" s="124">
        <f t="shared" si="23"/>
        <v>0.18213148437254315</v>
      </c>
      <c r="D88" s="51">
        <v>99407376</v>
      </c>
      <c r="E88" s="124">
        <f t="shared" si="24"/>
        <v>0.12744553194311514</v>
      </c>
      <c r="F88" s="51">
        <v>89811938</v>
      </c>
      <c r="G88" s="124">
        <f t="shared" si="25"/>
        <v>0.11746905968879985</v>
      </c>
      <c r="H88" s="67">
        <f t="shared" si="19"/>
        <v>-5.4685952429428003E-2</v>
      </c>
      <c r="I88" s="68">
        <f t="shared" si="20"/>
        <v>-9.9764722543152912E-3</v>
      </c>
    </row>
    <row r="89" spans="1:9" x14ac:dyDescent="0.25">
      <c r="A89" s="49" t="s">
        <v>43</v>
      </c>
      <c r="B89" s="56">
        <f>SUM(B85:B88)</f>
        <v>131623952</v>
      </c>
      <c r="C89" s="125">
        <f t="shared" si="23"/>
        <v>0.18661318255062836</v>
      </c>
      <c r="D89" s="54">
        <f t="shared" ref="D89" si="26">SUM(D85:D88)</f>
        <v>107433100</v>
      </c>
      <c r="E89" s="125">
        <f t="shared" si="24"/>
        <v>0.13773493606548759</v>
      </c>
      <c r="F89" s="54">
        <f>SUM(F85:F88)</f>
        <v>108400773</v>
      </c>
      <c r="G89" s="125">
        <f t="shared" si="25"/>
        <v>0.14178223026262993</v>
      </c>
      <c r="H89" s="69">
        <f t="shared" si="19"/>
        <v>-4.8878246485140775E-2</v>
      </c>
      <c r="I89" s="70">
        <f t="shared" si="20"/>
        <v>4.0472941971423371E-3</v>
      </c>
    </row>
    <row r="90" spans="1:9" x14ac:dyDescent="0.25">
      <c r="A90" s="50" t="s">
        <v>58</v>
      </c>
      <c r="B90" s="52">
        <f>B45</f>
        <v>412694872</v>
      </c>
      <c r="C90" s="124">
        <f t="shared" si="23"/>
        <v>0.58510857876569611</v>
      </c>
      <c r="D90" s="52">
        <f>C45</f>
        <v>556106730</v>
      </c>
      <c r="E90" s="124">
        <f t="shared" si="24"/>
        <v>0.71295834246742729</v>
      </c>
      <c r="F90" s="52">
        <f>D45</f>
        <v>445838758</v>
      </c>
      <c r="G90" s="124">
        <f t="shared" si="25"/>
        <v>0.5831324970972388</v>
      </c>
      <c r="H90" s="67">
        <f t="shared" si="19"/>
        <v>0.12784976370173118</v>
      </c>
      <c r="I90" s="68">
        <f t="shared" si="20"/>
        <v>-0.12982584537018849</v>
      </c>
    </row>
    <row r="91" spans="1:9" x14ac:dyDescent="0.25">
      <c r="A91" s="28" t="s">
        <v>32</v>
      </c>
      <c r="B91" s="54">
        <v>88710396</v>
      </c>
      <c r="C91" s="124">
        <f t="shared" si="23"/>
        <v>0.12577140460640882</v>
      </c>
      <c r="D91" s="51">
        <v>29170940</v>
      </c>
      <c r="E91" s="124">
        <f t="shared" si="24"/>
        <v>3.7398693287917541E-2</v>
      </c>
      <c r="F91" s="51">
        <v>125624566</v>
      </c>
      <c r="G91" s="124">
        <f t="shared" si="25"/>
        <v>0.16431000121424366</v>
      </c>
      <c r="H91" s="67">
        <f t="shared" si="19"/>
        <v>-8.8372711318491282E-2</v>
      </c>
      <c r="I91" s="68">
        <f t="shared" si="20"/>
        <v>0.12691130792632613</v>
      </c>
    </row>
    <row r="92" spans="1:9" x14ac:dyDescent="0.25">
      <c r="A92" s="28" t="s">
        <v>33</v>
      </c>
      <c r="B92" s="54">
        <v>69910018</v>
      </c>
      <c r="C92" s="124">
        <f t="shared" si="23"/>
        <v>9.9116693830555352E-2</v>
      </c>
      <c r="D92" s="51">
        <v>85804406</v>
      </c>
      <c r="E92" s="124">
        <f t="shared" si="24"/>
        <v>0.11000580244400598</v>
      </c>
      <c r="F92" s="51">
        <v>82944458</v>
      </c>
      <c r="G92" s="124">
        <f t="shared" si="25"/>
        <v>0.10848677474989074</v>
      </c>
      <c r="H92" s="67">
        <f t="shared" si="19"/>
        <v>1.0889108613450632E-2</v>
      </c>
      <c r="I92" s="68">
        <f t="shared" si="20"/>
        <v>-1.5190276941152436E-3</v>
      </c>
    </row>
    <row r="93" spans="1:9" x14ac:dyDescent="0.25">
      <c r="A93" s="30" t="s">
        <v>37</v>
      </c>
      <c r="B93" s="56">
        <v>2381732</v>
      </c>
      <c r="C93" s="124">
        <f t="shared" si="23"/>
        <v>3.376760701598393E-3</v>
      </c>
      <c r="D93" s="51">
        <v>1474211</v>
      </c>
      <c r="E93" s="124">
        <f t="shared" si="24"/>
        <v>1.8900167437413469E-3</v>
      </c>
      <c r="F93" s="51">
        <v>1739942</v>
      </c>
      <c r="G93" s="124">
        <f t="shared" si="25"/>
        <v>2.2757481377703908E-3</v>
      </c>
      <c r="H93" s="67">
        <f t="shared" si="19"/>
        <v>-1.4867439578570461E-3</v>
      </c>
      <c r="I93" s="68">
        <f t="shared" si="20"/>
        <v>3.8573139402904382E-4</v>
      </c>
    </row>
    <row r="94" spans="1:9" x14ac:dyDescent="0.25">
      <c r="A94" s="28" t="s">
        <v>36</v>
      </c>
      <c r="B94" s="54">
        <v>9437</v>
      </c>
      <c r="C94" s="124">
        <f t="shared" si="23"/>
        <v>1.3379545112961506E-5</v>
      </c>
      <c r="D94" s="51">
        <v>9523</v>
      </c>
      <c r="E94" s="124">
        <f t="shared" si="24"/>
        <v>1.2208991420257241E-5</v>
      </c>
      <c r="F94" s="51">
        <v>9747</v>
      </c>
      <c r="G94" s="124">
        <f t="shared" si="25"/>
        <v>1.2748538226474215E-5</v>
      </c>
      <c r="H94" s="67">
        <f t="shared" si="19"/>
        <v>-1.1705536927042643E-6</v>
      </c>
      <c r="I94" s="68">
        <f t="shared" si="20"/>
        <v>5.3954680621697368E-7</v>
      </c>
    </row>
    <row r="95" spans="1:9" x14ac:dyDescent="0.25">
      <c r="A95" s="49" t="s">
        <v>38</v>
      </c>
      <c r="B95" s="54">
        <f>SUM(B90:B94)</f>
        <v>573706455</v>
      </c>
      <c r="C95" s="125">
        <f t="shared" si="23"/>
        <v>0.81338681744937169</v>
      </c>
      <c r="D95" s="54">
        <f t="shared" ref="D95" si="27">SUM(D90:D94)</f>
        <v>672565810</v>
      </c>
      <c r="E95" s="125">
        <f t="shared" si="24"/>
        <v>0.86226506393451241</v>
      </c>
      <c r="F95" s="54">
        <f>SUM(F90:F94)</f>
        <v>656157471</v>
      </c>
      <c r="G95" s="125">
        <f t="shared" si="25"/>
        <v>0.85821776973737007</v>
      </c>
      <c r="H95" s="69">
        <f t="shared" si="19"/>
        <v>4.8878246485140719E-2</v>
      </c>
      <c r="I95" s="70">
        <f t="shared" si="20"/>
        <v>-4.0472941971423371E-3</v>
      </c>
    </row>
    <row r="96" spans="1:9" ht="15.75" thickBot="1" x14ac:dyDescent="0.3">
      <c r="A96" s="53" t="s">
        <v>21</v>
      </c>
      <c r="B96" s="57">
        <f t="shared" ref="B96:G96" si="28">SUM(B89,B95)</f>
        <v>705330407</v>
      </c>
      <c r="C96" s="66">
        <f t="shared" si="28"/>
        <v>1</v>
      </c>
      <c r="D96" s="57">
        <f t="shared" si="28"/>
        <v>779998910</v>
      </c>
      <c r="E96" s="66">
        <f t="shared" si="28"/>
        <v>1</v>
      </c>
      <c r="F96" s="57">
        <f t="shared" si="28"/>
        <v>764558244</v>
      </c>
      <c r="G96" s="66">
        <f t="shared" si="28"/>
        <v>1</v>
      </c>
      <c r="H96" s="66">
        <f t="shared" ref="H96:I96" si="29">SUM(H89,H95)</f>
        <v>-5.5511151231257827E-17</v>
      </c>
      <c r="I96" s="72">
        <f t="shared" si="29"/>
        <v>0</v>
      </c>
    </row>
    <row r="97" spans="1:10" x14ac:dyDescent="0.25">
      <c r="B97" s="20"/>
    </row>
    <row r="98" spans="1:10" x14ac:dyDescent="0.25">
      <c r="B98" s="20"/>
      <c r="C98" s="126">
        <f>SUM(C91:C94)</f>
        <v>0.22827823868367553</v>
      </c>
      <c r="D98" s="131">
        <f t="shared" ref="D98:I98" si="30">SUM(D91:D94)</f>
        <v>116459080</v>
      </c>
      <c r="E98" s="126">
        <f t="shared" si="30"/>
        <v>0.14930672146708512</v>
      </c>
      <c r="F98" s="131">
        <f t="shared" si="30"/>
        <v>210318713</v>
      </c>
      <c r="G98" s="126">
        <f t="shared" si="30"/>
        <v>0.27508527264013127</v>
      </c>
      <c r="H98" s="126">
        <f t="shared" si="30"/>
        <v>-7.8971517216590389E-2</v>
      </c>
      <c r="I98" s="126">
        <f t="shared" si="30"/>
        <v>0.12577855117304612</v>
      </c>
    </row>
    <row r="99" spans="1:10" x14ac:dyDescent="0.25">
      <c r="B99" s="20"/>
    </row>
    <row r="100" spans="1:10" ht="30.75" thickBot="1" x14ac:dyDescent="0.3">
      <c r="A100" s="77" t="s">
        <v>67</v>
      </c>
      <c r="B100" s="20"/>
    </row>
    <row r="101" spans="1:10" ht="18.75" customHeight="1" x14ac:dyDescent="0.25">
      <c r="A101" s="158" t="s">
        <v>0</v>
      </c>
      <c r="B101" s="178" t="s">
        <v>60</v>
      </c>
      <c r="C101" s="158" t="s">
        <v>41</v>
      </c>
      <c r="D101" s="176" t="s">
        <v>40</v>
      </c>
      <c r="E101" s="174" t="s">
        <v>39</v>
      </c>
      <c r="F101" s="180" t="s">
        <v>61</v>
      </c>
      <c r="G101" s="181"/>
      <c r="H101" s="180" t="s">
        <v>62</v>
      </c>
      <c r="I101" s="181"/>
      <c r="J101" s="184"/>
    </row>
    <row r="102" spans="1:10" ht="15.75" thickBot="1" x14ac:dyDescent="0.3">
      <c r="A102" s="159"/>
      <c r="B102" s="179"/>
      <c r="C102" s="159"/>
      <c r="D102" s="177"/>
      <c r="E102" s="175"/>
      <c r="F102" s="182"/>
      <c r="G102" s="183"/>
      <c r="H102" s="182"/>
      <c r="I102" s="183"/>
      <c r="J102" s="185"/>
    </row>
    <row r="103" spans="1:10" ht="15.75" thickBot="1" x14ac:dyDescent="0.3">
      <c r="A103" s="160"/>
      <c r="B103" s="179"/>
      <c r="C103" s="160"/>
      <c r="D103" s="177"/>
      <c r="E103" s="175"/>
      <c r="F103" s="74" t="s">
        <v>51</v>
      </c>
      <c r="G103" s="75" t="s">
        <v>48</v>
      </c>
      <c r="H103" s="74">
        <v>2017</v>
      </c>
      <c r="I103" s="75">
        <v>2018</v>
      </c>
      <c r="J103" s="76">
        <v>2019</v>
      </c>
    </row>
    <row r="104" spans="1:10" ht="48.75" customHeight="1" x14ac:dyDescent="0.25">
      <c r="A104" s="88" t="s">
        <v>63</v>
      </c>
      <c r="B104" s="84">
        <v>0.8</v>
      </c>
      <c r="C104" s="78">
        <f>(B36+B45)/(B36+B45+B53)</f>
        <v>0.74265560968975564</v>
      </c>
      <c r="D104" s="78">
        <f t="shared" ref="D104:E104" si="31">(C36+C45)/(C36+C45+C53)</f>
        <v>0.8211158810027086</v>
      </c>
      <c r="E104" s="78">
        <f t="shared" si="31"/>
        <v>0.7004770927429953</v>
      </c>
      <c r="F104" s="81">
        <f>D104-C104</f>
        <v>7.8460271312952967E-2</v>
      </c>
      <c r="G104" s="81">
        <f>E104-D104</f>
        <v>-0.1206387882597133</v>
      </c>
      <c r="H104" s="81">
        <f>C104-$B$104</f>
        <v>-5.7344390310244409E-2</v>
      </c>
      <c r="I104" s="81">
        <f t="shared" ref="I104:J104" si="32">D104-$B$104</f>
        <v>2.1115881002708559E-2</v>
      </c>
      <c r="J104" s="81">
        <f t="shared" si="32"/>
        <v>-9.9522907257004745E-2</v>
      </c>
    </row>
    <row r="105" spans="1:10" ht="48" customHeight="1" x14ac:dyDescent="0.25">
      <c r="A105" s="89" t="s">
        <v>64</v>
      </c>
      <c r="B105" s="85">
        <v>1</v>
      </c>
      <c r="C105" s="79">
        <f>(B36)/(B45+B53)</f>
        <v>0.21889468825429673</v>
      </c>
      <c r="D105" s="79">
        <f t="shared" ref="D105" si="33">(C36)/(C45+C53)</f>
        <v>0.1533308206434344</v>
      </c>
      <c r="E105" s="79">
        <f>(D36)/(D45+D53)</f>
        <v>0.15875204635090864</v>
      </c>
      <c r="F105" s="79">
        <f t="shared" ref="F105:F117" si="34">D105-C105</f>
        <v>-6.5563867610862331E-2</v>
      </c>
      <c r="G105" s="79">
        <f t="shared" ref="G105:G117" si="35">E105-D105</f>
        <v>5.4212257074742476E-3</v>
      </c>
      <c r="H105" s="79">
        <f>C105-$B$105</f>
        <v>-0.7811053117457033</v>
      </c>
      <c r="I105" s="79">
        <f t="shared" ref="I105:J105" si="36">D105-$B$105</f>
        <v>-0.8466691793565656</v>
      </c>
      <c r="J105" s="79">
        <f t="shared" si="36"/>
        <v>-0.84124795364909133</v>
      </c>
    </row>
    <row r="106" spans="1:10" ht="44.25" customHeight="1" x14ac:dyDescent="0.25">
      <c r="A106" s="89" t="s">
        <v>65</v>
      </c>
      <c r="B106" s="85">
        <v>0.5</v>
      </c>
      <c r="C106" s="79">
        <f>B36/(B54)</f>
        <v>0.17958457803093564</v>
      </c>
      <c r="D106" s="79">
        <f t="shared" ref="D106:E106" si="37">C36/(C54)</f>
        <v>0.13294608788646808</v>
      </c>
      <c r="E106" s="79">
        <f t="shared" si="37"/>
        <v>0.13700260280086984</v>
      </c>
      <c r="F106" s="79">
        <f t="shared" si="34"/>
        <v>-4.6638490144467554E-2</v>
      </c>
      <c r="G106" s="79">
        <f t="shared" si="35"/>
        <v>4.0565149144017598E-3</v>
      </c>
      <c r="H106" s="79">
        <f>C106-$B$106</f>
        <v>-0.32041542196906436</v>
      </c>
      <c r="I106" s="79">
        <f t="shared" ref="I106:J106" si="38">D106-$B$106</f>
        <v>-0.36705391211353189</v>
      </c>
      <c r="J106" s="79">
        <f t="shared" si="38"/>
        <v>-0.36299739719913016</v>
      </c>
    </row>
    <row r="107" spans="1:10" ht="59.25" customHeight="1" thickBot="1" x14ac:dyDescent="0.3">
      <c r="A107" s="90" t="s">
        <v>66</v>
      </c>
      <c r="B107" s="86">
        <v>0.1</v>
      </c>
      <c r="C107" s="82">
        <f>(B26-B53)/B36</f>
        <v>-0.78179357507818936</v>
      </c>
      <c r="D107" s="82">
        <f t="shared" ref="D107:E107" si="39">(C26-C53)/C36</f>
        <v>-0.37364008857605335</v>
      </c>
      <c r="E107" s="82">
        <f t="shared" si="39"/>
        <v>-1.4132478464890652</v>
      </c>
      <c r="F107" s="82">
        <f t="shared" si="34"/>
        <v>0.40815348650213601</v>
      </c>
      <c r="G107" s="82">
        <f t="shared" si="35"/>
        <v>-1.0396077579130119</v>
      </c>
      <c r="H107" s="82">
        <f>C107-$B$107</f>
        <v>-0.88179357507818934</v>
      </c>
      <c r="I107" s="82">
        <f t="shared" ref="I107:J107" si="40">D107-$B$107</f>
        <v>-0.47364008857605333</v>
      </c>
      <c r="J107" s="82">
        <f t="shared" si="40"/>
        <v>-1.5132478464890653</v>
      </c>
    </row>
    <row r="108" spans="1:10" ht="30" x14ac:dyDescent="0.25">
      <c r="A108" s="88" t="s">
        <v>68</v>
      </c>
      <c r="B108" s="84">
        <v>1</v>
      </c>
      <c r="C108" s="78">
        <f>B26/(B47+B48)</f>
        <v>0.54037266603023748</v>
      </c>
      <c r="D108" s="78">
        <f>C26/(C47+C48)</f>
        <v>0.9081433075226405</v>
      </c>
      <c r="E108" s="78">
        <f>D26/(D47+D48)</f>
        <v>0.40176050303615557</v>
      </c>
      <c r="F108" s="81">
        <f t="shared" si="34"/>
        <v>0.36777064149240302</v>
      </c>
      <c r="G108" s="81">
        <f t="shared" si="35"/>
        <v>-0.50638280448648487</v>
      </c>
      <c r="H108" s="81">
        <f>C108-$B$108</f>
        <v>-0.45962733396976252</v>
      </c>
      <c r="I108" s="81">
        <f t="shared" ref="I108:J108" si="41">D108-$B$108</f>
        <v>-9.1856692477359503E-2</v>
      </c>
      <c r="J108" s="81">
        <f t="shared" si="41"/>
        <v>-0.59823949696384449</v>
      </c>
    </row>
    <row r="109" spans="1:10" ht="30" x14ac:dyDescent="0.25">
      <c r="A109" s="89" t="s">
        <v>69</v>
      </c>
      <c r="B109" s="85">
        <v>0.8</v>
      </c>
      <c r="C109" s="79">
        <f>(B22+B23+B24)/(B47+B48)</f>
        <v>0.50979721941716782</v>
      </c>
      <c r="D109" s="79">
        <f t="shared" ref="D109:E109" si="42">(C22+C23+C24)/(C47+C48)</f>
        <v>0.86043900228836889</v>
      </c>
      <c r="E109" s="79">
        <f t="shared" si="42"/>
        <v>0.36354418094222851</v>
      </c>
      <c r="F109" s="82">
        <f t="shared" si="34"/>
        <v>0.35064178287120107</v>
      </c>
      <c r="G109" s="82">
        <f t="shared" si="35"/>
        <v>-0.49689482134614038</v>
      </c>
      <c r="H109" s="82">
        <f>C109-$B$109</f>
        <v>-0.29020278058283222</v>
      </c>
      <c r="I109" s="82">
        <f t="shared" ref="I109:J109" si="43">D109-$B$109</f>
        <v>6.0439002288368848E-2</v>
      </c>
      <c r="J109" s="82">
        <f t="shared" si="43"/>
        <v>-0.43645581905777153</v>
      </c>
    </row>
    <row r="110" spans="1:10" ht="33" customHeight="1" x14ac:dyDescent="0.25">
      <c r="A110" s="89" t="s">
        <v>70</v>
      </c>
      <c r="B110" s="85">
        <v>0.2</v>
      </c>
      <c r="C110" s="79">
        <f>B24/(B47+B48)</f>
        <v>0.10473435657531445</v>
      </c>
      <c r="D110" s="79">
        <f t="shared" ref="D110:E110" si="44">C24/(C47+C48)</f>
        <v>0.28206194743697488</v>
      </c>
      <c r="E110" s="79">
        <f t="shared" si="44"/>
        <v>4.1998801317687517E-2</v>
      </c>
      <c r="F110" s="82">
        <f t="shared" si="34"/>
        <v>0.17732759086166044</v>
      </c>
      <c r="G110" s="82">
        <f t="shared" si="35"/>
        <v>-0.24006314611928736</v>
      </c>
      <c r="H110" s="82">
        <f>C110-$B$110</f>
        <v>-9.5265643424685562E-2</v>
      </c>
      <c r="I110" s="82">
        <f t="shared" ref="I110:J110" si="45">D110-$B$110</f>
        <v>8.2061947436974869E-2</v>
      </c>
      <c r="J110" s="82">
        <f t="shared" si="45"/>
        <v>-0.15800119868231249</v>
      </c>
    </row>
    <row r="111" spans="1:10" ht="30.75" thickBot="1" x14ac:dyDescent="0.3">
      <c r="A111" s="91" t="s">
        <v>71</v>
      </c>
      <c r="B111" s="87">
        <v>0.1</v>
      </c>
      <c r="C111" s="83">
        <f>(B36-B18)/B26</f>
        <v>-6.0153162134189859</v>
      </c>
      <c r="D111" s="83">
        <f t="shared" ref="D111:E111" si="46">(C36-C18)/C26</f>
        <v>-5.7104174090832238</v>
      </c>
      <c r="E111" s="83">
        <f t="shared" si="46"/>
        <v>-7.1488439091134008</v>
      </c>
      <c r="F111" s="83">
        <f t="shared" si="34"/>
        <v>0.30489880433576211</v>
      </c>
      <c r="G111" s="83">
        <f t="shared" si="35"/>
        <v>-1.438426500030177</v>
      </c>
      <c r="H111" s="83">
        <f>C111-$B$111</f>
        <v>-6.1153162134189856</v>
      </c>
      <c r="I111" s="83">
        <f t="shared" ref="I111:J111" si="47">D111-$B$111</f>
        <v>-5.8104174090832235</v>
      </c>
      <c r="J111" s="83">
        <f t="shared" si="47"/>
        <v>-7.2488439091134005</v>
      </c>
    </row>
    <row r="112" spans="1:10" ht="32.25" customHeight="1" x14ac:dyDescent="0.25">
      <c r="A112" s="88" t="s">
        <v>77</v>
      </c>
      <c r="B112" s="121">
        <v>0.05</v>
      </c>
      <c r="C112" s="102">
        <f>C60/C61</f>
        <v>0.21329367836858734</v>
      </c>
      <c r="D112" s="102">
        <f t="shared" ref="D112:E112" si="48">D60/D61</f>
        <v>2.7657836177700901E-2</v>
      </c>
      <c r="E112" s="102">
        <f t="shared" si="48"/>
        <v>0.18885607407762639</v>
      </c>
      <c r="F112" s="103">
        <f t="shared" si="34"/>
        <v>-0.18563584219088644</v>
      </c>
      <c r="G112" s="103">
        <f t="shared" si="35"/>
        <v>0.16119823789992549</v>
      </c>
      <c r="H112" s="103">
        <f>C112-$B$112</f>
        <v>0.16329367836858732</v>
      </c>
      <c r="I112" s="103">
        <f t="shared" ref="I112:J112" si="49">D112-$B$112</f>
        <v>-2.2342163822299102E-2</v>
      </c>
      <c r="J112" s="103">
        <f t="shared" si="49"/>
        <v>0.1388560740776264</v>
      </c>
    </row>
    <row r="113" spans="1:10" ht="30" x14ac:dyDescent="0.25">
      <c r="A113" s="89" t="s">
        <v>72</v>
      </c>
      <c r="B113" s="101">
        <v>0.05</v>
      </c>
      <c r="C113" s="104">
        <f>C62/C63</f>
        <v>0.51026898351631322</v>
      </c>
      <c r="D113" s="104">
        <f t="shared" ref="D113:E113" si="50">D62/D63</f>
        <v>0.59723203148254</v>
      </c>
      <c r="E113" s="104">
        <f t="shared" si="50"/>
        <v>0.59396977836474263</v>
      </c>
      <c r="F113" s="105">
        <f t="shared" si="34"/>
        <v>8.6963047966226781E-2</v>
      </c>
      <c r="G113" s="105">
        <f t="shared" si="35"/>
        <v>-3.2622531177973757E-3</v>
      </c>
      <c r="H113" s="105">
        <f>C113-$B$113</f>
        <v>0.46026898351631323</v>
      </c>
      <c r="I113" s="105">
        <f t="shared" ref="I113:J113" si="51">D113-$B$113</f>
        <v>0.54723203148253996</v>
      </c>
      <c r="J113" s="105">
        <f t="shared" si="51"/>
        <v>0.54396977836474258</v>
      </c>
    </row>
    <row r="114" spans="1:10" ht="33.75" customHeight="1" x14ac:dyDescent="0.25">
      <c r="A114" s="89" t="s">
        <v>73</v>
      </c>
      <c r="B114" s="101">
        <v>0.05</v>
      </c>
      <c r="C114" s="104">
        <f>C60/B27</f>
        <v>9.4227908553836073E-2</v>
      </c>
      <c r="D114" s="104">
        <f t="shared" ref="D114:E114" si="52">D60/C27</f>
        <v>1.1336885325572902E-2</v>
      </c>
      <c r="E114" s="104">
        <f t="shared" si="52"/>
        <v>8.1660042785506648E-2</v>
      </c>
      <c r="F114" s="105">
        <f t="shared" si="34"/>
        <v>-8.2891023228263166E-2</v>
      </c>
      <c r="G114" s="105">
        <f t="shared" si="35"/>
        <v>7.0323157459933741E-2</v>
      </c>
      <c r="H114" s="105">
        <f>C114-$B$114</f>
        <v>4.4227908553836071E-2</v>
      </c>
      <c r="I114" s="105">
        <f t="shared" ref="I114:J114" si="53">D114-$B$114</f>
        <v>-3.8663114674427103E-2</v>
      </c>
      <c r="J114" s="105">
        <f t="shared" si="53"/>
        <v>3.1660042785506645E-2</v>
      </c>
    </row>
    <row r="115" spans="1:10" ht="30" x14ac:dyDescent="0.25">
      <c r="A115" s="89" t="s">
        <v>74</v>
      </c>
      <c r="B115" s="101">
        <v>0.05</v>
      </c>
      <c r="C115" s="104">
        <f>C60/B36</f>
        <v>0.52469933435823291</v>
      </c>
      <c r="D115" s="104">
        <f t="shared" ref="D115:E115" si="54">D60/C36</f>
        <v>8.5274305591107394E-2</v>
      </c>
      <c r="E115" s="104">
        <f t="shared" si="54"/>
        <v>0.59604738242964372</v>
      </c>
      <c r="F115" s="105">
        <f t="shared" si="34"/>
        <v>-0.43942502876712553</v>
      </c>
      <c r="G115" s="105">
        <f t="shared" si="35"/>
        <v>0.51077307683853634</v>
      </c>
      <c r="H115" s="105">
        <f>C115-$B$115</f>
        <v>0.47469933435823292</v>
      </c>
      <c r="I115" s="105">
        <f t="shared" ref="I115:J115" si="55">D115-$B$115</f>
        <v>3.5274305591107391E-2</v>
      </c>
      <c r="J115" s="105">
        <f t="shared" si="55"/>
        <v>0.54604738242964368</v>
      </c>
    </row>
    <row r="116" spans="1:10" ht="30" x14ac:dyDescent="0.25">
      <c r="A116" s="89" t="s">
        <v>75</v>
      </c>
      <c r="B116" s="101">
        <v>0.05</v>
      </c>
      <c r="C116" s="104">
        <f>C60/B18</f>
        <v>0.10670688633894508</v>
      </c>
      <c r="D116" s="104">
        <f t="shared" ref="D116:E116" si="56">D60/C18</f>
        <v>1.3019082706895842E-2</v>
      </c>
      <c r="E116" s="104">
        <f t="shared" si="56"/>
        <v>9.133255019611719E-2</v>
      </c>
      <c r="F116" s="105">
        <f t="shared" si="34"/>
        <v>-9.3687803632049232E-2</v>
      </c>
      <c r="G116" s="105">
        <f t="shared" si="35"/>
        <v>7.8313467489221356E-2</v>
      </c>
      <c r="H116" s="105">
        <f>C116-$B$116</f>
        <v>5.6706886338945078E-2</v>
      </c>
      <c r="I116" s="105">
        <f t="shared" ref="I116:J116" si="57">D116-$B$116</f>
        <v>-3.6980917293104161E-2</v>
      </c>
      <c r="J116" s="105">
        <f t="shared" si="57"/>
        <v>4.1332550196117188E-2</v>
      </c>
    </row>
    <row r="117" spans="1:10" ht="30.75" thickBot="1" x14ac:dyDescent="0.3">
      <c r="A117" s="91" t="s">
        <v>76</v>
      </c>
      <c r="B117" s="122">
        <v>0.05</v>
      </c>
      <c r="C117" s="106">
        <f>C60/B26</f>
        <v>0.80573640735292484</v>
      </c>
      <c r="D117" s="106">
        <f t="shared" ref="D117:E117" si="58">D60/C26</f>
        <v>8.7739910506906577E-2</v>
      </c>
      <c r="E117" s="106">
        <f t="shared" si="58"/>
        <v>0.77107410106947449</v>
      </c>
      <c r="F117" s="106">
        <f t="shared" si="34"/>
        <v>-0.7179964968460183</v>
      </c>
      <c r="G117" s="106">
        <f t="shared" si="35"/>
        <v>0.68333419056256794</v>
      </c>
      <c r="H117" s="106">
        <f>C117-$B$117</f>
        <v>0.7557364073529248</v>
      </c>
      <c r="I117" s="106">
        <f t="shared" ref="I117:J117" si="59">D117-$B$117</f>
        <v>3.7739910506906574E-2</v>
      </c>
      <c r="J117" s="106">
        <f t="shared" si="59"/>
        <v>0.72107410106947445</v>
      </c>
    </row>
    <row r="118" spans="1:10" x14ac:dyDescent="0.25">
      <c r="A118" s="73"/>
    </row>
    <row r="119" spans="1:10" x14ac:dyDescent="0.25">
      <c r="A119" s="73"/>
    </row>
    <row r="120" spans="1:10" x14ac:dyDescent="0.25">
      <c r="A120" s="73"/>
    </row>
    <row r="121" spans="1:10" x14ac:dyDescent="0.25">
      <c r="A121" s="73"/>
    </row>
    <row r="122" spans="1:10" x14ac:dyDescent="0.25">
      <c r="A122" s="73"/>
    </row>
    <row r="123" spans="1:10" x14ac:dyDescent="0.25">
      <c r="A123" s="73"/>
    </row>
    <row r="124" spans="1:10" x14ac:dyDescent="0.25">
      <c r="A124" s="73"/>
    </row>
    <row r="125" spans="1:10" x14ac:dyDescent="0.25">
      <c r="A125" s="73"/>
    </row>
    <row r="126" spans="1:10" x14ac:dyDescent="0.25">
      <c r="A126" s="73"/>
    </row>
    <row r="127" spans="1:10" x14ac:dyDescent="0.25">
      <c r="A127" s="73"/>
    </row>
    <row r="128" spans="1:10" x14ac:dyDescent="0.25">
      <c r="A128" s="73"/>
    </row>
    <row r="129" spans="1:1" x14ac:dyDescent="0.25">
      <c r="A129" s="73"/>
    </row>
    <row r="130" spans="1:1" x14ac:dyDescent="0.25">
      <c r="A130" s="73"/>
    </row>
    <row r="131" spans="1:1" x14ac:dyDescent="0.25">
      <c r="A131" s="73"/>
    </row>
    <row r="132" spans="1:1" x14ac:dyDescent="0.25">
      <c r="A132" s="73"/>
    </row>
    <row r="133" spans="1:1" x14ac:dyDescent="0.25">
      <c r="A133" s="73"/>
    </row>
    <row r="134" spans="1:1" x14ac:dyDescent="0.25">
      <c r="A134" s="73"/>
    </row>
  </sheetData>
  <mergeCells count="34">
    <mergeCell ref="A101:A103"/>
    <mergeCell ref="C101:C103"/>
    <mergeCell ref="A73:H73"/>
    <mergeCell ref="A74:A76"/>
    <mergeCell ref="B74:B76"/>
    <mergeCell ref="D74:D76"/>
    <mergeCell ref="H74:I75"/>
    <mergeCell ref="F74:F76"/>
    <mergeCell ref="C74:C76"/>
    <mergeCell ref="E74:E76"/>
    <mergeCell ref="G74:G76"/>
    <mergeCell ref="E101:E103"/>
    <mergeCell ref="D101:D103"/>
    <mergeCell ref="B101:B103"/>
    <mergeCell ref="F101:G102"/>
    <mergeCell ref="H101:J102"/>
    <mergeCell ref="A6:D6"/>
    <mergeCell ref="A29:D29"/>
    <mergeCell ref="D2:D4"/>
    <mergeCell ref="C2:C4"/>
    <mergeCell ref="A2:A4"/>
    <mergeCell ref="E3:F3"/>
    <mergeCell ref="G3:H3"/>
    <mergeCell ref="E2:H2"/>
    <mergeCell ref="B2:B4"/>
    <mergeCell ref="A1:H1"/>
    <mergeCell ref="F57:I57"/>
    <mergeCell ref="F58:G58"/>
    <mergeCell ref="H58:I58"/>
    <mergeCell ref="A57:A59"/>
    <mergeCell ref="B57:B59"/>
    <mergeCell ref="C57:C59"/>
    <mergeCell ref="D57:D59"/>
    <mergeCell ref="E57:E59"/>
  </mergeCells>
  <pageMargins left="0.7" right="0.7" top="0.75" bottom="0.75" header="0.3" footer="0.3"/>
  <pageSetup paperSize="8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7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имущества ПАО МТС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cp:lastPrinted>2020-11-07T06:59:56Z</cp:lastPrinted>
  <dcterms:created xsi:type="dcterms:W3CDTF">2020-11-06T15:33:22Z</dcterms:created>
  <dcterms:modified xsi:type="dcterms:W3CDTF">2020-11-28T07:57:58Z</dcterms:modified>
</cp:coreProperties>
</file>