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_HDD\Session_Management\Экономический анализ\ПАО_Магнит\"/>
    </mc:Choice>
  </mc:AlternateContent>
  <bookViews>
    <workbookView xWindow="0" yWindow="0" windowWidth="28800" windowHeight="12915"/>
  </bookViews>
  <sheets>
    <sheet name="Анализ ПАО Магнит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H10" i="2" s="1"/>
  <c r="E10" i="2"/>
  <c r="G10" i="2" s="1"/>
  <c r="F9" i="2"/>
  <c r="H9" i="2" s="1"/>
  <c r="E9" i="2"/>
  <c r="G9" i="2" s="1"/>
  <c r="F8" i="2"/>
  <c r="H8" i="2" s="1"/>
  <c r="E8" i="2"/>
  <c r="G8" i="2" s="1"/>
  <c r="F7" i="2"/>
  <c r="H7" i="2" s="1"/>
  <c r="E7" i="2"/>
  <c r="G7" i="2" s="1"/>
  <c r="F73" i="1" l="1"/>
  <c r="F72" i="1"/>
  <c r="F71" i="1"/>
  <c r="F70" i="1"/>
  <c r="D73" i="1"/>
  <c r="D72" i="1"/>
  <c r="D71" i="1"/>
  <c r="D70" i="1"/>
  <c r="B74" i="1"/>
  <c r="B73" i="1"/>
  <c r="B72" i="1"/>
  <c r="B71" i="1"/>
  <c r="F68" i="1"/>
  <c r="F67" i="1"/>
  <c r="F66" i="1"/>
  <c r="F65" i="1"/>
  <c r="D68" i="1"/>
  <c r="D67" i="1"/>
  <c r="D66" i="1"/>
  <c r="D65" i="1"/>
  <c r="B68" i="1"/>
  <c r="B67" i="1"/>
  <c r="B66" i="1"/>
  <c r="B65" i="1"/>
  <c r="F62" i="1"/>
  <c r="F61" i="1"/>
  <c r="F60" i="1"/>
  <c r="D62" i="1"/>
  <c r="D61" i="1"/>
  <c r="D60" i="1"/>
  <c r="B63" i="1"/>
  <c r="B62" i="1"/>
  <c r="B61" i="1"/>
  <c r="B60" i="1"/>
  <c r="F58" i="1"/>
  <c r="F59" i="1" s="1"/>
  <c r="D58" i="1"/>
  <c r="D59" i="1" s="1"/>
  <c r="B58" i="1"/>
  <c r="B59" i="1" s="1"/>
  <c r="C91" i="1"/>
  <c r="E92" i="1"/>
  <c r="D11" i="1" l="1"/>
  <c r="C11" i="1"/>
  <c r="B11" i="1"/>
  <c r="E27" i="1" l="1"/>
  <c r="G27" i="1" s="1"/>
  <c r="F27" i="1"/>
  <c r="H27" i="1" s="1"/>
  <c r="D77" i="1" l="1"/>
  <c r="F77" i="1"/>
  <c r="G47" i="1" l="1"/>
  <c r="I47" i="1" s="1"/>
  <c r="G48" i="1"/>
  <c r="I48" i="1" s="1"/>
  <c r="G49" i="1"/>
  <c r="I49" i="1" s="1"/>
  <c r="G46" i="1"/>
  <c r="I46" i="1" s="1"/>
  <c r="F47" i="1"/>
  <c r="H47" i="1" s="1"/>
  <c r="F48" i="1"/>
  <c r="H48" i="1" s="1"/>
  <c r="F49" i="1"/>
  <c r="H49" i="1" s="1"/>
  <c r="F46" i="1"/>
  <c r="H46" i="1" s="1"/>
  <c r="D92" i="1"/>
  <c r="I92" i="1" s="1"/>
  <c r="J92" i="1"/>
  <c r="C92" i="1"/>
  <c r="H92" i="1" s="1"/>
  <c r="D91" i="1"/>
  <c r="I91" i="1" s="1"/>
  <c r="E91" i="1"/>
  <c r="J91" i="1" s="1"/>
  <c r="H91" i="1"/>
  <c r="C89" i="1"/>
  <c r="H89" i="1" s="1"/>
  <c r="D89" i="1"/>
  <c r="I89" i="1" s="1"/>
  <c r="E89" i="1"/>
  <c r="J89" i="1" s="1"/>
  <c r="D88" i="1"/>
  <c r="I88" i="1" s="1"/>
  <c r="E88" i="1"/>
  <c r="J88" i="1" s="1"/>
  <c r="C88" i="1"/>
  <c r="H88" i="1" s="1"/>
  <c r="G88" i="1" l="1"/>
  <c r="G92" i="1"/>
  <c r="F92" i="1"/>
  <c r="G89" i="1"/>
  <c r="F91" i="1"/>
  <c r="G91" i="1"/>
  <c r="F89" i="1"/>
  <c r="F88" i="1"/>
  <c r="D69" i="1" l="1"/>
  <c r="F69" i="1"/>
  <c r="B69" i="1"/>
  <c r="F63" i="1"/>
  <c r="F64" i="1" s="1"/>
  <c r="G59" i="1" s="1"/>
  <c r="D63" i="1"/>
  <c r="B64" i="1"/>
  <c r="C59" i="1" s="1"/>
  <c r="C63" i="1" l="1"/>
  <c r="C64" i="1"/>
  <c r="C58" i="1"/>
  <c r="C62" i="1"/>
  <c r="C61" i="1"/>
  <c r="G58" i="1"/>
  <c r="C60" i="1"/>
  <c r="G62" i="1"/>
  <c r="G63" i="1"/>
  <c r="G61" i="1"/>
  <c r="G60" i="1"/>
  <c r="D64" i="1"/>
  <c r="F8" i="1"/>
  <c r="H8" i="1" s="1"/>
  <c r="F9" i="1"/>
  <c r="H9" i="1" s="1"/>
  <c r="F10" i="1"/>
  <c r="H10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24" i="1"/>
  <c r="H24" i="1" s="1"/>
  <c r="F25" i="1"/>
  <c r="H25" i="1" s="1"/>
  <c r="F26" i="1"/>
  <c r="H26" i="1" s="1"/>
  <c r="F30" i="1"/>
  <c r="H30" i="1" s="1"/>
  <c r="F31" i="1"/>
  <c r="H31" i="1" s="1"/>
  <c r="F32" i="1"/>
  <c r="H32" i="1" s="1"/>
  <c r="F35" i="1"/>
  <c r="H35" i="1" s="1"/>
  <c r="F36" i="1"/>
  <c r="H36" i="1" s="1"/>
  <c r="F37" i="1"/>
  <c r="H37" i="1" s="1"/>
  <c r="F38" i="1"/>
  <c r="H38" i="1" s="1"/>
  <c r="E8" i="1"/>
  <c r="G8" i="1" s="1"/>
  <c r="E9" i="1"/>
  <c r="G9" i="1" s="1"/>
  <c r="E10" i="1"/>
  <c r="G10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24" i="1"/>
  <c r="G24" i="1" s="1"/>
  <c r="E25" i="1"/>
  <c r="G25" i="1" s="1"/>
  <c r="E26" i="1"/>
  <c r="G26" i="1" s="1"/>
  <c r="E30" i="1"/>
  <c r="G30" i="1" s="1"/>
  <c r="E31" i="1"/>
  <c r="G31" i="1" s="1"/>
  <c r="E32" i="1"/>
  <c r="G32" i="1" s="1"/>
  <c r="E35" i="1"/>
  <c r="G35" i="1" s="1"/>
  <c r="E36" i="1"/>
  <c r="G36" i="1" s="1"/>
  <c r="E37" i="1"/>
  <c r="G37" i="1" s="1"/>
  <c r="E38" i="1"/>
  <c r="G38" i="1" s="1"/>
  <c r="B39" i="1"/>
  <c r="B33" i="1"/>
  <c r="B70" i="1" s="1"/>
  <c r="B28" i="1"/>
  <c r="B19" i="1"/>
  <c r="C39" i="1"/>
  <c r="D39" i="1"/>
  <c r="C33" i="1"/>
  <c r="D33" i="1"/>
  <c r="C28" i="1"/>
  <c r="D28" i="1"/>
  <c r="D95" i="1"/>
  <c r="I95" i="1" s="1"/>
  <c r="E95" i="1"/>
  <c r="J95" i="1" s="1"/>
  <c r="C19" i="1"/>
  <c r="D19" i="1"/>
  <c r="F33" i="1" l="1"/>
  <c r="H33" i="1" s="1"/>
  <c r="F39" i="1"/>
  <c r="H39" i="1" s="1"/>
  <c r="F11" i="1"/>
  <c r="H11" i="1" s="1"/>
  <c r="E39" i="1"/>
  <c r="G39" i="1" s="1"/>
  <c r="E11" i="1"/>
  <c r="G11" i="1" s="1"/>
  <c r="C95" i="1"/>
  <c r="H95" i="1" s="1"/>
  <c r="E96" i="1"/>
  <c r="J96" i="1" s="1"/>
  <c r="E87" i="1"/>
  <c r="J87" i="1" s="1"/>
  <c r="E86" i="1"/>
  <c r="J86" i="1" s="1"/>
  <c r="D96" i="1"/>
  <c r="I96" i="1" s="1"/>
  <c r="D87" i="1"/>
  <c r="I87" i="1" s="1"/>
  <c r="D86" i="1"/>
  <c r="I86" i="1" s="1"/>
  <c r="B40" i="1"/>
  <c r="C85" i="1" s="1"/>
  <c r="H85" i="1" s="1"/>
  <c r="C51" i="1"/>
  <c r="C94" i="1"/>
  <c r="H94" i="1" s="1"/>
  <c r="C90" i="1"/>
  <c r="H90" i="1" s="1"/>
  <c r="C83" i="1"/>
  <c r="H83" i="1" s="1"/>
  <c r="C84" i="1"/>
  <c r="H84" i="1" s="1"/>
  <c r="E51" i="1"/>
  <c r="E94" i="1"/>
  <c r="J94" i="1" s="1"/>
  <c r="E90" i="1"/>
  <c r="J90" i="1" s="1"/>
  <c r="E83" i="1"/>
  <c r="J83" i="1" s="1"/>
  <c r="E84" i="1"/>
  <c r="J84" i="1" s="1"/>
  <c r="D40" i="1"/>
  <c r="E85" i="1" s="1"/>
  <c r="J85" i="1" s="1"/>
  <c r="E28" i="1"/>
  <c r="G28" i="1" s="1"/>
  <c r="D51" i="1"/>
  <c r="D94" i="1"/>
  <c r="I94" i="1" s="1"/>
  <c r="D90" i="1"/>
  <c r="I90" i="1" s="1"/>
  <c r="D84" i="1"/>
  <c r="I84" i="1" s="1"/>
  <c r="D83" i="1"/>
  <c r="I83" i="1" s="1"/>
  <c r="E58" i="1"/>
  <c r="E61" i="1"/>
  <c r="H61" i="1" s="1"/>
  <c r="E62" i="1"/>
  <c r="H62" i="1" s="1"/>
  <c r="E59" i="1"/>
  <c r="E60" i="1"/>
  <c r="H60" i="1" s="1"/>
  <c r="B20" i="1"/>
  <c r="C93" i="1" s="1"/>
  <c r="H93" i="1" s="1"/>
  <c r="C96" i="1"/>
  <c r="H96" i="1" s="1"/>
  <c r="C87" i="1"/>
  <c r="H87" i="1" s="1"/>
  <c r="C86" i="1"/>
  <c r="H86" i="1" s="1"/>
  <c r="G64" i="1"/>
  <c r="G95" i="1"/>
  <c r="E33" i="1"/>
  <c r="G33" i="1" s="1"/>
  <c r="F74" i="1"/>
  <c r="E63" i="1"/>
  <c r="H63" i="1" s="1"/>
  <c r="F19" i="1"/>
  <c r="H19" i="1" s="1"/>
  <c r="F28" i="1"/>
  <c r="H28" i="1" s="1"/>
  <c r="E19" i="1"/>
  <c r="G19" i="1" s="1"/>
  <c r="D20" i="1"/>
  <c r="E93" i="1" s="1"/>
  <c r="J93" i="1" s="1"/>
  <c r="C40" i="1"/>
  <c r="D85" i="1" s="1"/>
  <c r="I85" i="1" s="1"/>
  <c r="C20" i="1"/>
  <c r="D93" i="1" s="1"/>
  <c r="I93" i="1" s="1"/>
  <c r="F95" i="1" l="1"/>
  <c r="I60" i="1"/>
  <c r="I63" i="1"/>
  <c r="I62" i="1"/>
  <c r="E40" i="1"/>
  <c r="G40" i="1" s="1"/>
  <c r="G85" i="1"/>
  <c r="G86" i="1"/>
  <c r="G90" i="1"/>
  <c r="F84" i="1"/>
  <c r="F90" i="1"/>
  <c r="G96" i="1"/>
  <c r="F83" i="1"/>
  <c r="F94" i="1"/>
  <c r="G93" i="1"/>
  <c r="F87" i="1"/>
  <c r="F86" i="1"/>
  <c r="I61" i="1"/>
  <c r="F85" i="1"/>
  <c r="G94" i="1"/>
  <c r="F96" i="1"/>
  <c r="H59" i="1"/>
  <c r="H64" i="1" s="1"/>
  <c r="E64" i="1"/>
  <c r="I59" i="1"/>
  <c r="I64" i="1" s="1"/>
  <c r="D74" i="1"/>
  <c r="G83" i="1"/>
  <c r="F93" i="1"/>
  <c r="G87" i="1"/>
  <c r="F75" i="1"/>
  <c r="G84" i="1"/>
  <c r="H58" i="1"/>
  <c r="I58" i="1"/>
  <c r="B75" i="1"/>
  <c r="E20" i="1"/>
  <c r="G20" i="1" s="1"/>
  <c r="F40" i="1"/>
  <c r="H40" i="1" s="1"/>
  <c r="F20" i="1"/>
  <c r="H20" i="1" s="1"/>
  <c r="G65" i="1" l="1"/>
  <c r="G72" i="1"/>
  <c r="G73" i="1"/>
  <c r="G71" i="1"/>
  <c r="G66" i="1"/>
  <c r="G67" i="1"/>
  <c r="G68" i="1"/>
  <c r="G69" i="1"/>
  <c r="G70" i="1"/>
  <c r="G74" i="1"/>
  <c r="C71" i="1"/>
  <c r="C72" i="1"/>
  <c r="C73" i="1"/>
  <c r="C68" i="1"/>
  <c r="C66" i="1"/>
  <c r="C65" i="1"/>
  <c r="C67" i="1"/>
  <c r="C69" i="1"/>
  <c r="C70" i="1"/>
  <c r="D75" i="1"/>
  <c r="E74" i="1" s="1"/>
  <c r="C74" i="1"/>
  <c r="C77" i="1" l="1"/>
  <c r="H74" i="1"/>
  <c r="G75" i="1"/>
  <c r="I74" i="1"/>
  <c r="G77" i="1"/>
  <c r="C75" i="1"/>
  <c r="E65" i="1"/>
  <c r="H65" i="1" s="1"/>
  <c r="E71" i="1"/>
  <c r="E72" i="1"/>
  <c r="H72" i="1" s="1"/>
  <c r="E73" i="1"/>
  <c r="H73" i="1" s="1"/>
  <c r="E69" i="1"/>
  <c r="I69" i="1" s="1"/>
  <c r="I75" i="1" s="1"/>
  <c r="E66" i="1"/>
  <c r="H66" i="1" s="1"/>
  <c r="E68" i="1"/>
  <c r="H68" i="1" s="1"/>
  <c r="E67" i="1"/>
  <c r="H67" i="1" s="1"/>
  <c r="E70" i="1"/>
  <c r="H70" i="1" s="1"/>
  <c r="I68" i="1"/>
  <c r="I67" i="1" l="1"/>
  <c r="I70" i="1"/>
  <c r="I66" i="1"/>
  <c r="I65" i="1"/>
  <c r="I72" i="1"/>
  <c r="I73" i="1"/>
  <c r="E77" i="1"/>
  <c r="H71" i="1"/>
  <c r="H77" i="1" s="1"/>
  <c r="I71" i="1"/>
  <c r="H69" i="1"/>
  <c r="H75" i="1" s="1"/>
  <c r="E75" i="1"/>
  <c r="I77" i="1" l="1"/>
</calcChain>
</file>

<file path=xl/sharedStrings.xml><?xml version="1.0" encoding="utf-8"?>
<sst xmlns="http://schemas.openxmlformats.org/spreadsheetml/2006/main" count="130" uniqueCount="71">
  <si>
    <t>Наименование показателя</t>
  </si>
  <si>
    <t>I. ВНЕОБОРОТНЫЕ АКТИВЫ</t>
  </si>
  <si>
    <t>Основные средства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</si>
  <si>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</si>
  <si>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</si>
  <si>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</si>
  <si>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</si>
  <si>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</si>
  <si>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</si>
  <si>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Прочие 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</si>
  <si>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</si>
  <si>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</si>
  <si>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</si>
  <si>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</t>
  </si>
  <si>
    <t>ПАССИВ</t>
  </si>
  <si>
    <t>III. КАПИТАЛ И РЕЗЕРВЫ</t>
  </si>
  <si>
    <t>Уставный капитал</t>
  </si>
  <si>
    <t>АКТИВ</t>
  </si>
  <si>
    <t>Добавочный капитал</t>
  </si>
  <si>
    <t>Резервный капитал</t>
  </si>
  <si>
    <t>Нераспределенная прибыль</t>
  </si>
  <si>
    <t>Итого по разделу IV</t>
  </si>
  <si>
    <t>V. КРАТКОСРОЧНЫЕ ОБЯЗАТЕЛЬСТВА</t>
  </si>
  <si>
    <t>Заемные средства</t>
  </si>
  <si>
    <t>Кредиторская задолженность</t>
  </si>
  <si>
    <t>Оценочные обязательства</t>
  </si>
  <si>
    <t>Итого по разделу V</t>
  </si>
  <si>
    <t>На 31 декабря 2019 года, тыс. руб.</t>
  </si>
  <si>
    <t>На 31 декабря 2018 года, тыс. руб.</t>
  </si>
  <si>
    <t>На 31 декабря 2017 года, тыс. руб.</t>
  </si>
  <si>
    <t>Итого по разделу III</t>
  </si>
  <si>
    <t>IV. ДОЛГОСРОЧНЫЕ ОБЯЗАТЕЛЬСТВА</t>
  </si>
  <si>
    <t>Отложенные налоговые обязательства</t>
  </si>
  <si>
    <t>абсолют., тыс. руб.</t>
  </si>
  <si>
    <t>2019 от 2018</t>
  </si>
  <si>
    <t>2019 к 2018</t>
  </si>
  <si>
    <t>Изменения</t>
  </si>
  <si>
    <t>2018 от 2017</t>
  </si>
  <si>
    <t>относит., %</t>
  </si>
  <si>
    <t>2018 к 2017</t>
  </si>
  <si>
    <t>Отклонение по уд. весу, п.п.</t>
  </si>
  <si>
    <t>Уставный капитал (уставный фонд)</t>
  </si>
  <si>
    <t>Долгосрочные обязательства</t>
  </si>
  <si>
    <t>удельный вес, %</t>
  </si>
  <si>
    <t>Нормативное значение</t>
  </si>
  <si>
    <t>Изменение, (+, -)</t>
  </si>
  <si>
    <t>Отклонение от нормат. Значения, (+, -)</t>
  </si>
  <si>
    <t>Коэффициент финансовой устойчивости (К фин. уст.</t>
  </si>
  <si>
    <t>Коэффициент финансирования (Кфин)</t>
  </si>
  <si>
    <t>Коэффициент автономии (Кавт.)</t>
  </si>
  <si>
    <t>Коэффициент маневренности собственных оборотных средств (Кманевр.)</t>
  </si>
  <si>
    <t>К1 - коэффициент текущей ликвидности (коэффициент покрытия)</t>
  </si>
  <si>
    <t>К2 - коэффициент быстрой (промежуточной) ликвидности</t>
  </si>
  <si>
    <t>К3 - коэффициент абсолютной ликвидности</t>
  </si>
  <si>
    <t>К4 - коэффициент обеспеченности собственными средствами</t>
  </si>
  <si>
    <t>Коэффициент рентабельности производства</t>
  </si>
  <si>
    <t>Коэффициент рентабельности активов</t>
  </si>
  <si>
    <t>Коэффициент рентабельности собственного капитала</t>
  </si>
  <si>
    <t>Коэффициент рентабельности внеоборотных активов</t>
  </si>
  <si>
    <t>Коэффициент рентабельности текущих активов</t>
  </si>
  <si>
    <t>Коэффициент рентабельности продаж</t>
  </si>
  <si>
    <t>Код</t>
  </si>
  <si>
    <t>Чистая прибыль (убыток)</t>
  </si>
  <si>
    <t>Выручка</t>
  </si>
  <si>
    <t>Прибыль (убыток) от продаж</t>
  </si>
  <si>
    <t>Себестоимость продаж</t>
  </si>
  <si>
    <t>Динамика структуры имущества и источников его формирования  в ПАО Магнит за 2017-2019 гг.</t>
  </si>
  <si>
    <t>Анализ имущества и источников его формирования в ПАО Магнит за 2017-2019 гг.</t>
  </si>
  <si>
    <t xml:space="preserve">Финансовые вложения </t>
  </si>
  <si>
    <t>Прочие обязательства</t>
  </si>
  <si>
    <t>Показатели финансовой устойчивости ПАО Магнит за 2017-2019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</si>
</sst>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3">
    <xf numFmtId="0" fontId="0" fillId="0" borderId="0" xfId="0"/>
    <xf numFmtId="0" fontId="0" fillId="0" borderId="0" xfId="0" applyAlignment="1">
      <alignment wrapText="1"/>
    </xf>
    <xf numFmtId="39" fontId="0" fillId="0" borderId="6" xfId="0" applyNumberFormat="1" applyBorder="1"/>
    <xf numFmtId="0" fontId="0" fillId="0" borderId="6" xfId="0" applyBorder="1" applyAlignment="1">
      <alignment wrapText="1"/>
    </xf>
    <xf numFmtId="4" fontId="0" fillId="0" borderId="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2" fontId="0" fillId="0" borderId="0" xfId="0" applyNumberFormat="1" applyAlignment="1">
      <alignment wrapText="1"/>
    </xf>
    <xf numFmtId="0" fontId="0" fillId="0" borderId="20" xfId="0" applyBorder="1" applyAlignment="1">
      <alignment wrapText="1"/>
    </xf>
    <xf numFmtId="4" fontId="4" fillId="2" borderId="4" xfId="0" applyNumberFormat="1" applyFont="1" applyFill="1" applyBorder="1" applyAlignment="1">
      <alignment horizontal="right"/>
    </xf>
    <xf numFmtId="0" fontId="0" fillId="0" borderId="0" xfId="0" applyAlignment="1">
      <alignment vertical="center" wrapText="1"/>
    </xf>
    <xf numFmtId="4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4" fontId="0" fillId="2" borderId="10" xfId="0" applyNumberFormat="1" applyFill="1" applyBorder="1"/>
    <xf numFmtId="4" fontId="0" fillId="2" borderId="4" xfId="0" applyNumberFormat="1" applyFill="1" applyBorder="1"/>
    <xf numFmtId="4" fontId="0" fillId="2" borderId="16" xfId="0" applyNumberFormat="1" applyFill="1" applyBorder="1"/>
    <xf numFmtId="4" fontId="0" fillId="2" borderId="15" xfId="0" applyNumberFormat="1" applyFill="1" applyBorder="1"/>
    <xf numFmtId="0" fontId="0" fillId="2" borderId="15" xfId="0" applyFill="1" applyBorder="1" applyAlignment="1">
      <alignment wrapText="1"/>
    </xf>
    <xf numFmtId="39" fontId="0" fillId="2" borderId="4" xfId="0" applyNumberFormat="1" applyFill="1" applyBorder="1"/>
    <xf numFmtId="0" fontId="0" fillId="2" borderId="25" xfId="0" applyFill="1" applyBorder="1" applyAlignment="1">
      <alignment wrapText="1"/>
    </xf>
    <xf numFmtId="39" fontId="0" fillId="2" borderId="5" xfId="0" applyNumberFormat="1" applyFill="1" applyBorder="1"/>
    <xf numFmtId="0" fontId="1" fillId="2" borderId="7" xfId="0" applyFont="1" applyFill="1" applyBorder="1" applyAlignment="1">
      <alignment wrapText="1"/>
    </xf>
    <xf numFmtId="39" fontId="1" fillId="2" borderId="8" xfId="0" applyNumberFormat="1" applyFont="1" applyFill="1" applyBorder="1"/>
    <xf numFmtId="43" fontId="0" fillId="2" borderId="4" xfId="0" applyNumberFormat="1" applyFill="1" applyBorder="1"/>
    <xf numFmtId="43" fontId="0" fillId="2" borderId="4" xfId="0" applyNumberFormat="1" applyFill="1" applyBorder="1" applyAlignment="1">
      <alignment wrapText="1"/>
    </xf>
    <xf numFmtId="43" fontId="0" fillId="2" borderId="5" xfId="0" applyNumberFormat="1" applyFill="1" applyBorder="1" applyAlignment="1">
      <alignment wrapText="1"/>
    </xf>
    <xf numFmtId="4" fontId="1" fillId="2" borderId="8" xfId="0" applyNumberFormat="1" applyFont="1" applyFill="1" applyBorder="1"/>
    <xf numFmtId="4" fontId="0" fillId="2" borderId="17" xfId="0" applyNumberFormat="1" applyFill="1" applyBorder="1"/>
    <xf numFmtId="4" fontId="0" fillId="2" borderId="18" xfId="0" applyNumberFormat="1" applyFill="1" applyBorder="1"/>
    <xf numFmtId="4" fontId="0" fillId="2" borderId="19" xfId="0" applyNumberFormat="1" applyFill="1" applyBorder="1"/>
    <xf numFmtId="0" fontId="0" fillId="2" borderId="2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2" xfId="0" applyFill="1" applyBorder="1" applyAlignment="1">
      <alignment wrapText="1"/>
    </xf>
    <xf numFmtId="0" fontId="0" fillId="2" borderId="13" xfId="0" applyNumberFormat="1" applyFill="1" applyBorder="1" applyAlignment="1">
      <alignment horizontal="center"/>
    </xf>
    <xf numFmtId="4" fontId="0" fillId="2" borderId="13" xfId="0" applyNumberFormat="1" applyFill="1" applyBorder="1" applyAlignment="1">
      <alignment horizontal="center"/>
    </xf>
    <xf numFmtId="4" fontId="0" fillId="2" borderId="53" xfId="0" applyNumberFormat="1" applyFill="1" applyBorder="1" applyAlignment="1">
      <alignment horizontal="center"/>
    </xf>
    <xf numFmtId="4" fontId="0" fillId="2" borderId="12" xfId="0" applyNumberFormat="1" applyFill="1" applyBorder="1" applyAlignment="1">
      <alignment horizontal="center"/>
    </xf>
    <xf numFmtId="10" fontId="0" fillId="2" borderId="13" xfId="1" applyNumberFormat="1" applyFont="1" applyFill="1" applyBorder="1" applyAlignment="1">
      <alignment horizontal="center"/>
    </xf>
    <xf numFmtId="10" fontId="0" fillId="2" borderId="14" xfId="1" applyNumberFormat="1" applyFon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4" fontId="0" fillId="2" borderId="4" xfId="0" applyNumberFormat="1" applyFill="1" applyBorder="1" applyAlignment="1">
      <alignment horizontal="center"/>
    </xf>
    <xf numFmtId="4" fontId="0" fillId="2" borderId="54" xfId="0" applyNumberFormat="1" applyFill="1" applyBorder="1" applyAlignment="1">
      <alignment horizontal="center"/>
    </xf>
    <xf numFmtId="4" fontId="0" fillId="2" borderId="15" xfId="0" applyNumberFormat="1" applyFill="1" applyBorder="1" applyAlignment="1">
      <alignment horizontal="center"/>
    </xf>
    <xf numFmtId="10" fontId="0" fillId="2" borderId="4" xfId="1" applyNumberFormat="1" applyFont="1" applyFill="1" applyBorder="1" applyAlignment="1">
      <alignment horizontal="center"/>
    </xf>
    <xf numFmtId="10" fontId="0" fillId="2" borderId="16" xfId="1" applyNumberFormat="1" applyFont="1" applyFill="1" applyBorder="1" applyAlignment="1">
      <alignment horizontal="center"/>
    </xf>
    <xf numFmtId="0" fontId="0" fillId="2" borderId="0" xfId="0" applyFill="1"/>
    <xf numFmtId="0" fontId="0" fillId="2" borderId="12" xfId="0" applyFill="1" applyBorder="1" applyAlignment="1">
      <alignment horizontal="center" wrapText="1"/>
    </xf>
    <xf numFmtId="0" fontId="0" fillId="2" borderId="13" xfId="0" applyNumberFormat="1" applyFill="1" applyBorder="1" applyAlignment="1">
      <alignment horizontal="center" wrapText="1"/>
    </xf>
    <xf numFmtId="0" fontId="0" fillId="2" borderId="27" xfId="0" applyFill="1" applyBorder="1"/>
    <xf numFmtId="0" fontId="0" fillId="2" borderId="3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4" fontId="0" fillId="2" borderId="4" xfId="0" applyNumberFormat="1" applyFill="1" applyBorder="1" applyAlignment="1">
      <alignment horizontal="right"/>
    </xf>
    <xf numFmtId="10" fontId="0" fillId="2" borderId="4" xfId="0" applyNumberFormat="1" applyFill="1" applyBorder="1"/>
    <xf numFmtId="10" fontId="0" fillId="2" borderId="4" xfId="0" applyNumberFormat="1" applyFill="1" applyBorder="1" applyAlignment="1">
      <alignment horizontal="center"/>
    </xf>
    <xf numFmtId="10" fontId="0" fillId="2" borderId="16" xfId="0" applyNumberFormat="1" applyFill="1" applyBorder="1" applyAlignment="1">
      <alignment horizontal="center"/>
    </xf>
    <xf numFmtId="4" fontId="0" fillId="2" borderId="4" xfId="0" applyNumberFormat="1" applyFill="1" applyBorder="1" applyAlignment="1">
      <alignment horizontal="right" wrapText="1"/>
    </xf>
    <xf numFmtId="4" fontId="1" fillId="2" borderId="4" xfId="0" applyNumberFormat="1" applyFont="1" applyFill="1" applyBorder="1" applyAlignment="1">
      <alignment horizontal="right" wrapText="1"/>
    </xf>
    <xf numFmtId="10" fontId="1" fillId="2" borderId="4" xfId="1" applyNumberFormat="1" applyFont="1" applyFill="1" applyBorder="1" applyAlignment="1">
      <alignment horizontal="right" wrapText="1"/>
    </xf>
    <xf numFmtId="9" fontId="1" fillId="2" borderId="4" xfId="1" applyFont="1" applyFill="1" applyBorder="1" applyAlignment="1">
      <alignment horizontal="right" wrapText="1"/>
    </xf>
    <xf numFmtId="9" fontId="1" fillId="2" borderId="16" xfId="1" applyFont="1" applyFill="1" applyBorder="1" applyAlignment="1">
      <alignment horizontal="right" wrapText="1"/>
    </xf>
    <xf numFmtId="10" fontId="0" fillId="2" borderId="4" xfId="1" applyNumberFormat="1" applyFont="1" applyFill="1" applyBorder="1"/>
    <xf numFmtId="4" fontId="0" fillId="2" borderId="5" xfId="0" applyNumberFormat="1" applyFill="1" applyBorder="1" applyAlignment="1">
      <alignment horizontal="right" wrapText="1"/>
    </xf>
    <xf numFmtId="0" fontId="0" fillId="2" borderId="26" xfId="0" applyFill="1" applyBorder="1" applyAlignment="1">
      <alignment wrapText="1"/>
    </xf>
    <xf numFmtId="4" fontId="1" fillId="2" borderId="18" xfId="0" applyNumberFormat="1" applyFont="1" applyFill="1" applyBorder="1" applyAlignment="1">
      <alignment horizontal="right" wrapText="1"/>
    </xf>
    <xf numFmtId="9" fontId="1" fillId="2" borderId="18" xfId="1" applyFont="1" applyFill="1" applyBorder="1" applyAlignment="1">
      <alignment horizontal="right" wrapText="1"/>
    </xf>
    <xf numFmtId="9" fontId="1" fillId="2" borderId="19" xfId="1" applyFont="1" applyFill="1" applyBorder="1" applyAlignment="1">
      <alignment horizontal="right" wrapText="1"/>
    </xf>
    <xf numFmtId="0" fontId="0" fillId="2" borderId="4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43" xfId="0" applyFill="1" applyBorder="1" applyAlignment="1">
      <alignment vertical="center" wrapText="1"/>
    </xf>
    <xf numFmtId="2" fontId="0" fillId="2" borderId="49" xfId="0" applyNumberFormat="1" applyFill="1" applyBorder="1" applyAlignment="1">
      <alignment horizontal="center" vertical="center" wrapText="1"/>
    </xf>
    <xf numFmtId="2" fontId="0" fillId="2" borderId="13" xfId="0" applyNumberFormat="1" applyFill="1" applyBorder="1" applyAlignment="1">
      <alignment horizontal="center" vertical="center"/>
    </xf>
    <xf numFmtId="2" fontId="0" fillId="2" borderId="30" xfId="0" applyNumberFormat="1" applyFill="1" applyBorder="1" applyAlignment="1">
      <alignment horizontal="center" vertical="center"/>
    </xf>
    <xf numFmtId="0" fontId="0" fillId="2" borderId="44" xfId="0" applyFill="1" applyBorder="1" applyAlignment="1">
      <alignment vertical="center" wrapText="1"/>
    </xf>
    <xf numFmtId="2" fontId="0" fillId="2" borderId="10" xfId="0" applyNumberFormat="1" applyFill="1" applyBorder="1" applyAlignment="1">
      <alignment horizontal="center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45" xfId="0" applyFill="1" applyBorder="1" applyAlignment="1">
      <alignment vertical="center" wrapText="1"/>
    </xf>
    <xf numFmtId="2" fontId="0" fillId="2" borderId="50" xfId="0" applyNumberFormat="1" applyFill="1" applyBorder="1" applyAlignment="1">
      <alignment horizontal="center" vertical="center" wrapText="1"/>
    </xf>
    <xf numFmtId="2" fontId="0" fillId="2" borderId="5" xfId="0" applyNumberFormat="1" applyFill="1" applyBorder="1" applyAlignment="1">
      <alignment horizontal="center" vertical="center"/>
    </xf>
    <xf numFmtId="0" fontId="0" fillId="2" borderId="52" xfId="0" applyFill="1" applyBorder="1" applyAlignment="1">
      <alignment vertical="center" wrapText="1"/>
    </xf>
    <xf numFmtId="2" fontId="0" fillId="2" borderId="51" xfId="0" applyNumberFormat="1" applyFill="1" applyBorder="1" applyAlignment="1">
      <alignment horizontal="center" vertical="center" wrapText="1"/>
    </xf>
    <xf numFmtId="2" fontId="0" fillId="2" borderId="18" xfId="0" applyNumberFormat="1" applyFill="1" applyBorder="1" applyAlignment="1">
      <alignment horizontal="center" vertical="center"/>
    </xf>
    <xf numFmtId="0" fontId="0" fillId="2" borderId="55" xfId="0" applyNumberFormat="1" applyFill="1" applyBorder="1" applyAlignment="1">
      <alignment horizontal="center" vertical="center" wrapText="1"/>
    </xf>
    <xf numFmtId="4" fontId="0" fillId="2" borderId="13" xfId="1" applyNumberFormat="1" applyFont="1" applyFill="1" applyBorder="1" applyAlignment="1">
      <alignment horizontal="center" vertical="center"/>
    </xf>
    <xf numFmtId="4" fontId="0" fillId="2" borderId="30" xfId="1" applyNumberFormat="1" applyFon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 wrapText="1"/>
    </xf>
    <xf numFmtId="4" fontId="0" fillId="2" borderId="4" xfId="1" applyNumberFormat="1" applyFont="1" applyFill="1" applyBorder="1" applyAlignment="1">
      <alignment horizontal="center" vertical="center"/>
    </xf>
    <xf numFmtId="4" fontId="0" fillId="2" borderId="5" xfId="1" applyNumberFormat="1" applyFont="1" applyFill="1" applyBorder="1" applyAlignment="1">
      <alignment horizontal="center" vertical="center"/>
    </xf>
    <xf numFmtId="0" fontId="0" fillId="2" borderId="56" xfId="0" applyNumberFormat="1" applyFill="1" applyBorder="1" applyAlignment="1">
      <alignment horizontal="center" vertical="center" wrapText="1"/>
    </xf>
    <xf numFmtId="4" fontId="0" fillId="2" borderId="18" xfId="1" applyNumberFormat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8" fillId="2" borderId="15" xfId="0" applyFont="1" applyFill="1" applyBorder="1" applyAlignment="1">
      <alignment vertical="center" wrapText="1"/>
    </xf>
    <xf numFmtId="4" fontId="0" fillId="2" borderId="13" xfId="0" applyNumberFormat="1" applyFill="1" applyBorder="1" applyAlignment="1">
      <alignment horizontal="center" vertical="center"/>
    </xf>
    <xf numFmtId="4" fontId="0" fillId="2" borderId="4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4" fontId="0" fillId="2" borderId="53" xfId="0" applyNumberFormat="1" applyFill="1" applyBorder="1" applyAlignment="1">
      <alignment horizontal="center" vertical="center"/>
    </xf>
    <xf numFmtId="4" fontId="0" fillId="2" borderId="12" xfId="0" applyNumberFormat="1" applyFill="1" applyBorder="1" applyAlignment="1">
      <alignment horizontal="center" vertical="center"/>
    </xf>
    <xf numFmtId="10" fontId="0" fillId="2" borderId="13" xfId="1" applyNumberFormat="1" applyFont="1" applyFill="1" applyBorder="1" applyAlignment="1">
      <alignment horizontal="center" vertical="center"/>
    </xf>
    <xf numFmtId="10" fontId="0" fillId="2" borderId="14" xfId="1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vertical="center" wrapText="1"/>
    </xf>
    <xf numFmtId="4" fontId="0" fillId="2" borderId="54" xfId="0" applyNumberFormat="1" applyFill="1" applyBorder="1" applyAlignment="1">
      <alignment horizontal="center" vertical="center"/>
    </xf>
    <xf numFmtId="4" fontId="0" fillId="2" borderId="15" xfId="0" applyNumberFormat="1" applyFill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2" borderId="16" xfId="1" applyNumberFormat="1" applyFont="1" applyFill="1" applyBorder="1" applyAlignment="1">
      <alignment horizontal="center" vertical="center"/>
    </xf>
    <xf numFmtId="0" fontId="0" fillId="2" borderId="17" xfId="0" applyFill="1" applyBorder="1" applyAlignment="1">
      <alignment vertical="center" wrapText="1"/>
    </xf>
    <xf numFmtId="4" fontId="0" fillId="2" borderId="18" xfId="0" applyNumberFormat="1" applyFill="1" applyBorder="1" applyAlignment="1">
      <alignment horizontal="center" vertical="center"/>
    </xf>
    <xf numFmtId="4" fontId="0" fillId="2" borderId="58" xfId="0" applyNumberFormat="1" applyFill="1" applyBorder="1" applyAlignment="1">
      <alignment horizontal="center" vertical="center"/>
    </xf>
    <xf numFmtId="4" fontId="0" fillId="2" borderId="17" xfId="0" applyNumberFormat="1" applyFill="1" applyBorder="1" applyAlignment="1">
      <alignment horizontal="center" vertical="center"/>
    </xf>
    <xf numFmtId="10" fontId="0" fillId="2" borderId="18" xfId="1" applyNumberFormat="1" applyFont="1" applyFill="1" applyBorder="1" applyAlignment="1">
      <alignment horizontal="center" vertical="center"/>
    </xf>
    <xf numFmtId="10" fontId="0" fillId="2" borderId="19" xfId="1" applyNumberFormat="1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57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6" fillId="2" borderId="39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4" fontId="0" fillId="2" borderId="13" xfId="0" applyNumberFormat="1" applyFill="1" applyBorder="1" applyAlignment="1">
      <alignment horizontal="center" vertical="center"/>
    </xf>
    <xf numFmtId="4" fontId="0" fillId="2" borderId="4" xfId="0" applyNumberFormat="1" applyFill="1" applyBorder="1" applyAlignment="1">
      <alignment horizontal="center" vertical="center"/>
    </xf>
    <xf numFmtId="4" fontId="0" fillId="2" borderId="5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7" fillId="2" borderId="2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F11" sqref="F11"/>
    </sheetView>
  </sheetViews>
  <sheetFormatPr defaultRowHeight="15" x14ac:dyDescent="0.25"/>
  <cols>
    <col min="1" max="1" width="42.42578125" style="1" customWidth="1"/>
    <col min="2" max="2" width="22.85546875" style="1" customWidth="1"/>
    <col min="3" max="3" width="22.85546875" customWidth="1"/>
    <col min="4" max="4" width="24.5703125" customWidth="1"/>
    <col min="5" max="5" width="19.85546875" customWidth="1"/>
    <col min="6" max="6" width="21.85546875" customWidth="1"/>
    <col min="7" max="7" width="18" customWidth="1"/>
    <col min="8" max="9" width="19.42578125" customWidth="1"/>
    <col min="10" max="10" width="20.140625" customWidth="1"/>
  </cols>
  <sheetData>
    <row r="1" spans="1:8" ht="19.5" thickBot="1" x14ac:dyDescent="0.35">
      <c r="A1" s="147" t="s">
        <v>67</v>
      </c>
      <c r="B1" s="148"/>
      <c r="C1" s="148"/>
      <c r="D1" s="148"/>
      <c r="E1" s="148"/>
      <c r="F1" s="148"/>
      <c r="G1" s="148"/>
      <c r="H1" s="149"/>
    </row>
    <row r="2" spans="1:8" ht="31.5" customHeight="1" x14ac:dyDescent="0.3">
      <c r="A2" s="135" t="s">
        <v>0</v>
      </c>
      <c r="B2" s="141" t="s">
        <v>29</v>
      </c>
      <c r="C2" s="141" t="s">
        <v>28</v>
      </c>
      <c r="D2" s="141" t="s">
        <v>27</v>
      </c>
      <c r="E2" s="129" t="s">
        <v>36</v>
      </c>
      <c r="F2" s="130"/>
      <c r="G2" s="130"/>
      <c r="H2" s="131"/>
    </row>
    <row r="3" spans="1:8" ht="16.5" customHeight="1" x14ac:dyDescent="0.25">
      <c r="A3" s="136"/>
      <c r="B3" s="142"/>
      <c r="C3" s="142"/>
      <c r="D3" s="142"/>
      <c r="E3" s="132" t="s">
        <v>33</v>
      </c>
      <c r="F3" s="133"/>
      <c r="G3" s="133" t="s">
        <v>38</v>
      </c>
      <c r="H3" s="134"/>
    </row>
    <row r="4" spans="1:8" ht="19.5" customHeight="1" thickBot="1" x14ac:dyDescent="0.3">
      <c r="A4" s="137"/>
      <c r="B4" s="143"/>
      <c r="C4" s="143"/>
      <c r="D4" s="143"/>
      <c r="E4" s="14" t="s">
        <v>37</v>
      </c>
      <c r="F4" s="15" t="s">
        <v>34</v>
      </c>
      <c r="G4" s="15" t="s">
        <v>39</v>
      </c>
      <c r="H4" s="16" t="s">
        <v>35</v>
      </c>
    </row>
    <row r="5" spans="1:8" ht="19.5" customHeight="1" x14ac:dyDescent="0.25">
      <c r="A5" s="17">
        <v>1</v>
      </c>
      <c r="B5" s="18">
        <v>2</v>
      </c>
      <c r="C5" s="18">
        <v>3</v>
      </c>
      <c r="D5" s="19">
        <v>4</v>
      </c>
      <c r="E5" s="20">
        <v>5</v>
      </c>
      <c r="F5" s="21">
        <v>6</v>
      </c>
      <c r="G5" s="21">
        <v>7</v>
      </c>
      <c r="H5" s="22">
        <v>8</v>
      </c>
    </row>
    <row r="6" spans="1:8" ht="19.5" thickBot="1" x14ac:dyDescent="0.35">
      <c r="A6" s="150" t="s">
        <v>17</v>
      </c>
      <c r="B6" s="151"/>
      <c r="C6" s="151"/>
      <c r="D6" s="152"/>
      <c r="E6" s="23"/>
      <c r="F6" s="24"/>
      <c r="G6" s="24"/>
      <c r="H6" s="25"/>
    </row>
    <row r="7" spans="1:8" x14ac:dyDescent="0.25">
      <c r="A7" s="125" t="s">
        <v>1</v>
      </c>
      <c r="B7" s="126"/>
      <c r="C7" s="126"/>
      <c r="D7" s="127"/>
      <c r="E7" s="26"/>
      <c r="F7" s="24"/>
      <c r="G7" s="24"/>
      <c r="H7" s="25"/>
    </row>
    <row r="8" spans="1:8" x14ac:dyDescent="0.25">
      <c r="A8" s="27" t="s">
        <v>2</v>
      </c>
      <c r="B8" s="28">
        <v>713366</v>
      </c>
      <c r="C8" s="28">
        <v>679933</v>
      </c>
      <c r="D8" s="28">
        <v>646996</v>
      </c>
      <c r="E8" s="26">
        <f t="shared" ref="E8:E40" si="0">C8-B8</f>
        <v>-33433</v>
      </c>
      <c r="F8" s="24">
        <f t="shared" ref="F8:F40" si="1">D8-C8</f>
        <v>-32937</v>
      </c>
      <c r="G8" s="24">
        <f t="shared" ref="G8:G40" si="2">(E8/B8)*100</f>
        <v>-4.6866545363810443</v>
      </c>
      <c r="H8" s="25">
        <f t="shared" ref="H8:H40" si="3">(F8/C8)*100</f>
        <v>-4.844153762208923</v>
      </c>
    </row>
    <row r="9" spans="1:8" x14ac:dyDescent="0.25">
      <c r="A9" s="27" t="s">
        <v>68</v>
      </c>
      <c r="B9" s="28">
        <v>129293082</v>
      </c>
      <c r="C9" s="28">
        <v>80166992</v>
      </c>
      <c r="D9" s="28">
        <v>150279742</v>
      </c>
      <c r="E9" s="26">
        <f t="shared" si="0"/>
        <v>-49126090</v>
      </c>
      <c r="F9" s="24">
        <f t="shared" si="1"/>
        <v>70112750</v>
      </c>
      <c r="G9" s="24">
        <f t="shared" si="2"/>
        <v>-37.995915357636846</v>
      </c>
      <c r="H9" s="25">
        <f t="shared" si="3"/>
        <v>87.458376884092146</v>
      </c>
    </row>
    <row r="10" spans="1:8" ht="15.75" thickBot="1" x14ac:dyDescent="0.3">
      <c r="A10" s="29" t="s">
        <v>3</v>
      </c>
      <c r="B10" s="30">
        <v>2715</v>
      </c>
      <c r="C10" s="30">
        <v>2535</v>
      </c>
      <c r="D10" s="30">
        <v>70663</v>
      </c>
      <c r="E10" s="26">
        <f t="shared" si="0"/>
        <v>-180</v>
      </c>
      <c r="F10" s="24">
        <f t="shared" si="1"/>
        <v>68128</v>
      </c>
      <c r="G10" s="24">
        <f t="shared" si="2"/>
        <v>-6.6298342541436464</v>
      </c>
      <c r="H10" s="25">
        <f t="shared" si="3"/>
        <v>2687.4950690335309</v>
      </c>
    </row>
    <row r="11" spans="1:8" ht="15.75" thickBot="1" x14ac:dyDescent="0.3">
      <c r="A11" s="31" t="s">
        <v>4</v>
      </c>
      <c r="B11" s="32">
        <f>SUM(B8:B10)</f>
        <v>130009163</v>
      </c>
      <c r="C11" s="32">
        <f>SUM(C8:C10)</f>
        <v>80849460</v>
      </c>
      <c r="D11" s="32">
        <f>SUM(D8:D10)</f>
        <v>150997401</v>
      </c>
      <c r="E11" s="26">
        <f t="shared" si="0"/>
        <v>-49159703</v>
      </c>
      <c r="F11" s="24">
        <f t="shared" si="1"/>
        <v>70147941</v>
      </c>
      <c r="G11" s="24">
        <f t="shared" si="2"/>
        <v>-37.81249095496446</v>
      </c>
      <c r="H11" s="25">
        <f t="shared" si="3"/>
        <v>86.763648143104476</v>
      </c>
    </row>
    <row r="12" spans="1:8" x14ac:dyDescent="0.25">
      <c r="A12" s="125" t="s">
        <v>5</v>
      </c>
      <c r="B12" s="126"/>
      <c r="C12" s="126"/>
      <c r="D12" s="127"/>
      <c r="E12" s="26"/>
      <c r="F12" s="24"/>
      <c r="G12" s="24"/>
      <c r="H12" s="25"/>
    </row>
    <row r="13" spans="1:8" x14ac:dyDescent="0.25">
      <c r="A13" s="27" t="s">
        <v>6</v>
      </c>
      <c r="B13" s="28">
        <v>48</v>
      </c>
      <c r="C13" s="28">
        <v>12116</v>
      </c>
      <c r="D13" s="28">
        <v>9669</v>
      </c>
      <c r="E13" s="26">
        <f t="shared" si="0"/>
        <v>12068</v>
      </c>
      <c r="F13" s="24">
        <f t="shared" si="1"/>
        <v>-2447</v>
      </c>
      <c r="G13" s="24">
        <f t="shared" si="2"/>
        <v>25141.666666666664</v>
      </c>
      <c r="H13" s="25">
        <f t="shared" si="3"/>
        <v>-20.196434466820733</v>
      </c>
    </row>
    <row r="14" spans="1:8" ht="30" x14ac:dyDescent="0.25">
      <c r="A14" s="27" t="s">
        <v>7</v>
      </c>
      <c r="B14" s="28">
        <v>0</v>
      </c>
      <c r="C14" s="28">
        <v>0</v>
      </c>
      <c r="D14" s="28">
        <v>0</v>
      </c>
      <c r="E14" s="26">
        <f t="shared" si="0"/>
        <v>0</v>
      </c>
      <c r="F14" s="24">
        <f t="shared" si="1"/>
        <v>0</v>
      </c>
      <c r="G14" s="24" t="e">
        <f t="shared" si="2"/>
        <v>#DIV/0!</v>
      </c>
      <c r="H14" s="25" t="e">
        <f t="shared" si="3"/>
        <v>#DIV/0!</v>
      </c>
    </row>
    <row r="15" spans="1:8" x14ac:dyDescent="0.25">
      <c r="A15" s="27" t="s">
        <v>8</v>
      </c>
      <c r="B15" s="28">
        <v>10910716</v>
      </c>
      <c r="C15" s="28">
        <v>6766105</v>
      </c>
      <c r="D15" s="28">
        <v>3060243</v>
      </c>
      <c r="E15" s="26">
        <f t="shared" si="0"/>
        <v>-4144611</v>
      </c>
      <c r="F15" s="24">
        <f t="shared" si="1"/>
        <v>-3705862</v>
      </c>
      <c r="G15" s="24">
        <f t="shared" si="2"/>
        <v>-37.98660876151483</v>
      </c>
      <c r="H15" s="25">
        <f t="shared" si="3"/>
        <v>-54.770979758664694</v>
      </c>
    </row>
    <row r="16" spans="1:8" ht="30" x14ac:dyDescent="0.25">
      <c r="A16" s="27" t="s">
        <v>9</v>
      </c>
      <c r="B16" s="28">
        <v>8908949</v>
      </c>
      <c r="C16" s="28">
        <v>58623110</v>
      </c>
      <c r="D16" s="28">
        <v>52458815</v>
      </c>
      <c r="E16" s="26">
        <f t="shared" si="0"/>
        <v>49714161</v>
      </c>
      <c r="F16" s="24">
        <f t="shared" si="1"/>
        <v>-6164295</v>
      </c>
      <c r="G16" s="24">
        <f t="shared" si="2"/>
        <v>558.02498139791794</v>
      </c>
      <c r="H16" s="25">
        <f t="shared" si="3"/>
        <v>-10.515127907748328</v>
      </c>
    </row>
    <row r="17" spans="1:8" ht="30" x14ac:dyDescent="0.25">
      <c r="A17" s="27" t="s">
        <v>10</v>
      </c>
      <c r="B17" s="28">
        <v>172</v>
      </c>
      <c r="C17" s="28">
        <v>1058</v>
      </c>
      <c r="D17" s="28">
        <v>2903</v>
      </c>
      <c r="E17" s="26">
        <f t="shared" si="0"/>
        <v>886</v>
      </c>
      <c r="F17" s="24">
        <f t="shared" si="1"/>
        <v>1845</v>
      </c>
      <c r="G17" s="24">
        <f t="shared" si="2"/>
        <v>515.11627906976742</v>
      </c>
      <c r="H17" s="25">
        <f t="shared" si="3"/>
        <v>174.38563327032136</v>
      </c>
    </row>
    <row r="18" spans="1:8" ht="15.75" thickBot="1" x14ac:dyDescent="0.3">
      <c r="A18" s="29" t="s">
        <v>11</v>
      </c>
      <c r="B18" s="30">
        <v>16</v>
      </c>
      <c r="C18" s="30">
        <v>1</v>
      </c>
      <c r="D18" s="30">
        <v>0</v>
      </c>
      <c r="E18" s="26">
        <f t="shared" si="0"/>
        <v>-15</v>
      </c>
      <c r="F18" s="24">
        <f t="shared" si="1"/>
        <v>-1</v>
      </c>
      <c r="G18" s="24">
        <f t="shared" si="2"/>
        <v>-93.75</v>
      </c>
      <c r="H18" s="25">
        <f t="shared" si="3"/>
        <v>-100</v>
      </c>
    </row>
    <row r="19" spans="1:8" ht="15.75" thickBot="1" x14ac:dyDescent="0.3">
      <c r="A19" s="31" t="s">
        <v>12</v>
      </c>
      <c r="B19" s="32">
        <f t="shared" ref="B19:D19" si="4">SUM(B13:B18)</f>
        <v>19819901</v>
      </c>
      <c r="C19" s="32">
        <f t="shared" si="4"/>
        <v>65402390</v>
      </c>
      <c r="D19" s="32">
        <f t="shared" si="4"/>
        <v>55531630</v>
      </c>
      <c r="E19" s="26">
        <f t="shared" si="0"/>
        <v>45582489</v>
      </c>
      <c r="F19" s="24">
        <f t="shared" si="1"/>
        <v>-9870760</v>
      </c>
      <c r="G19" s="24">
        <f t="shared" si="2"/>
        <v>229.98343432694242</v>
      </c>
      <c r="H19" s="25">
        <f t="shared" si="3"/>
        <v>-15.09235365863541</v>
      </c>
    </row>
    <row r="20" spans="1:8" ht="15.75" thickBot="1" x14ac:dyDescent="0.3">
      <c r="A20" s="31" t="s">
        <v>13</v>
      </c>
      <c r="B20" s="32">
        <f>SUM(B11,B19)</f>
        <v>149829064</v>
      </c>
      <c r="C20" s="32">
        <f t="shared" ref="C20:D20" si="5">SUM(C11,C19)</f>
        <v>146251850</v>
      </c>
      <c r="D20" s="32">
        <f t="shared" si="5"/>
        <v>206529031</v>
      </c>
      <c r="E20" s="26">
        <f t="shared" si="0"/>
        <v>-3577214</v>
      </c>
      <c r="F20" s="24">
        <f t="shared" si="1"/>
        <v>60277181</v>
      </c>
      <c r="G20" s="24">
        <f t="shared" si="2"/>
        <v>-2.3875300989666464</v>
      </c>
      <c r="H20" s="25">
        <f t="shared" si="3"/>
        <v>41.214645148078475</v>
      </c>
    </row>
    <row r="21" spans="1:8" x14ac:dyDescent="0.25">
      <c r="A21" s="8"/>
      <c r="B21" s="3"/>
      <c r="C21" s="2"/>
      <c r="D21" s="2"/>
      <c r="E21" s="5"/>
      <c r="F21" s="4"/>
      <c r="G21" s="4"/>
      <c r="H21" s="6"/>
    </row>
    <row r="22" spans="1:8" ht="18.75" x14ac:dyDescent="0.3">
      <c r="A22" s="153" t="s">
        <v>14</v>
      </c>
      <c r="B22" s="154"/>
      <c r="C22" s="154"/>
      <c r="D22" s="154"/>
      <c r="E22" s="26"/>
      <c r="F22" s="24"/>
      <c r="G22" s="24"/>
      <c r="H22" s="25"/>
    </row>
    <row r="23" spans="1:8" x14ac:dyDescent="0.25">
      <c r="A23" s="122" t="s">
        <v>15</v>
      </c>
      <c r="B23" s="123"/>
      <c r="C23" s="123"/>
      <c r="D23" s="124"/>
      <c r="E23" s="26"/>
      <c r="F23" s="24"/>
      <c r="G23" s="24"/>
      <c r="H23" s="25"/>
    </row>
    <row r="24" spans="1:8" x14ac:dyDescent="0.25">
      <c r="A24" s="27" t="s">
        <v>16</v>
      </c>
      <c r="B24" s="33">
        <v>946</v>
      </c>
      <c r="C24" s="28">
        <v>1019</v>
      </c>
      <c r="D24" s="28">
        <v>1019</v>
      </c>
      <c r="E24" s="26">
        <f t="shared" si="0"/>
        <v>73</v>
      </c>
      <c r="F24" s="24">
        <f t="shared" si="1"/>
        <v>0</v>
      </c>
      <c r="G24" s="24">
        <f t="shared" si="2"/>
        <v>7.7167019027484143</v>
      </c>
      <c r="H24" s="25">
        <f t="shared" si="3"/>
        <v>0</v>
      </c>
    </row>
    <row r="25" spans="1:8" x14ac:dyDescent="0.25">
      <c r="A25" s="27" t="s">
        <v>18</v>
      </c>
      <c r="B25" s="34">
        <v>41988451</v>
      </c>
      <c r="C25" s="28">
        <v>87448128</v>
      </c>
      <c r="D25" s="28">
        <v>87488127</v>
      </c>
      <c r="E25" s="26">
        <f t="shared" si="0"/>
        <v>45459677</v>
      </c>
      <c r="F25" s="24">
        <f t="shared" si="1"/>
        <v>39999</v>
      </c>
      <c r="G25" s="24">
        <f t="shared" si="2"/>
        <v>108.26709706438086</v>
      </c>
      <c r="H25" s="25">
        <f t="shared" si="3"/>
        <v>4.5740258728008444E-2</v>
      </c>
    </row>
    <row r="26" spans="1:8" ht="15.75" thickBot="1" x14ac:dyDescent="0.3">
      <c r="A26" s="27" t="s">
        <v>19</v>
      </c>
      <c r="B26" s="28">
        <v>142</v>
      </c>
      <c r="C26" s="28">
        <v>142</v>
      </c>
      <c r="D26" s="28">
        <v>153</v>
      </c>
      <c r="E26" s="26">
        <f t="shared" si="0"/>
        <v>0</v>
      </c>
      <c r="F26" s="24">
        <f t="shared" si="1"/>
        <v>11</v>
      </c>
      <c r="G26" s="24">
        <f t="shared" si="2"/>
        <v>0</v>
      </c>
      <c r="H26" s="25">
        <f t="shared" si="3"/>
        <v>7.7464788732394361</v>
      </c>
    </row>
    <row r="27" spans="1:8" ht="15.75" thickBot="1" x14ac:dyDescent="0.3">
      <c r="A27" s="29" t="s">
        <v>20</v>
      </c>
      <c r="B27" s="35">
        <v>41491702</v>
      </c>
      <c r="C27" s="30">
        <v>44660982</v>
      </c>
      <c r="D27" s="30">
        <v>53165022</v>
      </c>
      <c r="E27" s="26">
        <f t="shared" si="0"/>
        <v>3169280</v>
      </c>
      <c r="F27" s="24">
        <f t="shared" si="1"/>
        <v>8504040</v>
      </c>
      <c r="G27" s="24">
        <f t="shared" si="2"/>
        <v>7.6383465783110074</v>
      </c>
      <c r="H27" s="25">
        <f t="shared" si="3"/>
        <v>19.041318885464722</v>
      </c>
    </row>
    <row r="28" spans="1:8" ht="15.75" thickBot="1" x14ac:dyDescent="0.3">
      <c r="A28" s="31" t="s">
        <v>30</v>
      </c>
      <c r="B28" s="32">
        <f>SUM(B24:B27)</f>
        <v>83481241</v>
      </c>
      <c r="C28" s="32">
        <f>SUM(C24:C27)</f>
        <v>132110271</v>
      </c>
      <c r="D28" s="32">
        <f>SUM(D24:D27)</f>
        <v>140654321</v>
      </c>
      <c r="E28" s="26">
        <f t="shared" si="0"/>
        <v>48629030</v>
      </c>
      <c r="F28" s="24">
        <f t="shared" si="1"/>
        <v>8544050</v>
      </c>
      <c r="G28" s="24">
        <f t="shared" si="2"/>
        <v>58.251445974551345</v>
      </c>
      <c r="H28" s="25">
        <f t="shared" si="3"/>
        <v>6.4673624051531915</v>
      </c>
    </row>
    <row r="29" spans="1:8" x14ac:dyDescent="0.25">
      <c r="A29" s="125" t="s">
        <v>31</v>
      </c>
      <c r="B29" s="126"/>
      <c r="C29" s="126"/>
      <c r="D29" s="127"/>
      <c r="E29" s="26"/>
      <c r="F29" s="24"/>
      <c r="G29" s="24"/>
      <c r="H29" s="25"/>
    </row>
    <row r="30" spans="1:8" x14ac:dyDescent="0.25">
      <c r="A30" s="27" t="s">
        <v>23</v>
      </c>
      <c r="B30" s="34">
        <v>0</v>
      </c>
      <c r="C30" s="24">
        <v>0</v>
      </c>
      <c r="D30" s="24">
        <v>40000000</v>
      </c>
      <c r="E30" s="26">
        <f t="shared" si="0"/>
        <v>0</v>
      </c>
      <c r="F30" s="24">
        <f t="shared" si="1"/>
        <v>40000000</v>
      </c>
      <c r="G30" s="24" t="e">
        <f t="shared" si="2"/>
        <v>#DIV/0!</v>
      </c>
      <c r="H30" s="25" t="e">
        <f t="shared" si="3"/>
        <v>#DIV/0!</v>
      </c>
    </row>
    <row r="31" spans="1:8" x14ac:dyDescent="0.25">
      <c r="A31" s="27" t="s">
        <v>32</v>
      </c>
      <c r="B31" s="34">
        <v>7319</v>
      </c>
      <c r="C31" s="24">
        <v>6702</v>
      </c>
      <c r="D31" s="24">
        <v>6130</v>
      </c>
      <c r="E31" s="26">
        <f t="shared" si="0"/>
        <v>-617</v>
      </c>
      <c r="F31" s="24">
        <f t="shared" si="1"/>
        <v>-572</v>
      </c>
      <c r="G31" s="24">
        <f t="shared" si="2"/>
        <v>-8.4301134034704202</v>
      </c>
      <c r="H31" s="25">
        <f t="shared" si="3"/>
        <v>-8.5347657415696805</v>
      </c>
    </row>
    <row r="32" spans="1:8" ht="15.75" thickBot="1" x14ac:dyDescent="0.3">
      <c r="A32" s="27" t="s">
        <v>69</v>
      </c>
      <c r="B32" s="34">
        <v>0</v>
      </c>
      <c r="C32" s="24">
        <v>0</v>
      </c>
      <c r="D32" s="24">
        <v>0</v>
      </c>
      <c r="E32" s="26">
        <f t="shared" si="0"/>
        <v>0</v>
      </c>
      <c r="F32" s="24">
        <f t="shared" si="1"/>
        <v>0</v>
      </c>
      <c r="G32" s="24" t="e">
        <f t="shared" si="2"/>
        <v>#DIV/0!</v>
      </c>
      <c r="H32" s="25" t="e">
        <f t="shared" si="3"/>
        <v>#DIV/0!</v>
      </c>
    </row>
    <row r="33" spans="1:9" ht="15.75" thickBot="1" x14ac:dyDescent="0.3">
      <c r="A33" s="31" t="s">
        <v>21</v>
      </c>
      <c r="B33" s="36">
        <f>SUM(B30:B32)</f>
        <v>7319</v>
      </c>
      <c r="C33" s="36">
        <f>SUM(C30:C32)</f>
        <v>6702</v>
      </c>
      <c r="D33" s="36">
        <f>SUM(D30:D32)</f>
        <v>40006130</v>
      </c>
      <c r="E33" s="26">
        <f t="shared" si="0"/>
        <v>-617</v>
      </c>
      <c r="F33" s="24">
        <f t="shared" si="1"/>
        <v>39999428</v>
      </c>
      <c r="G33" s="24">
        <f t="shared" si="2"/>
        <v>-8.4301134034704202</v>
      </c>
      <c r="H33" s="25">
        <f t="shared" si="3"/>
        <v>596828.23037899134</v>
      </c>
    </row>
    <row r="34" spans="1:9" x14ac:dyDescent="0.25">
      <c r="A34" s="125" t="s">
        <v>22</v>
      </c>
      <c r="B34" s="126"/>
      <c r="C34" s="126"/>
      <c r="D34" s="127"/>
      <c r="E34" s="26"/>
      <c r="F34" s="24"/>
      <c r="G34" s="24"/>
      <c r="H34" s="25"/>
    </row>
    <row r="35" spans="1:9" x14ac:dyDescent="0.25">
      <c r="A35" s="27" t="s">
        <v>23</v>
      </c>
      <c r="B35" s="34">
        <v>20621700</v>
      </c>
      <c r="C35" s="24">
        <v>0</v>
      </c>
      <c r="D35" s="24">
        <v>10769500</v>
      </c>
      <c r="E35" s="26">
        <f t="shared" si="0"/>
        <v>-20621700</v>
      </c>
      <c r="F35" s="24">
        <f t="shared" si="1"/>
        <v>10769500</v>
      </c>
      <c r="G35" s="24">
        <f t="shared" si="2"/>
        <v>-100</v>
      </c>
      <c r="H35" s="25" t="e">
        <f t="shared" si="3"/>
        <v>#DIV/0!</v>
      </c>
    </row>
    <row r="36" spans="1:9" x14ac:dyDescent="0.25">
      <c r="A36" s="27" t="s">
        <v>24</v>
      </c>
      <c r="B36" s="34">
        <v>45716551</v>
      </c>
      <c r="C36" s="24">
        <v>14128055</v>
      </c>
      <c r="D36" s="24">
        <v>15134311</v>
      </c>
      <c r="E36" s="26">
        <f t="shared" si="0"/>
        <v>-31588496</v>
      </c>
      <c r="F36" s="24">
        <f t="shared" si="1"/>
        <v>1006256</v>
      </c>
      <c r="G36" s="24">
        <f t="shared" si="2"/>
        <v>-69.096411056905851</v>
      </c>
      <c r="H36" s="25">
        <f t="shared" si="3"/>
        <v>7.1223958287251854</v>
      </c>
    </row>
    <row r="37" spans="1:9" x14ac:dyDescent="0.25">
      <c r="A37" s="29" t="s">
        <v>25</v>
      </c>
      <c r="B37" s="24">
        <v>2253</v>
      </c>
      <c r="C37" s="24">
        <v>6822</v>
      </c>
      <c r="D37" s="24">
        <v>4769</v>
      </c>
      <c r="E37" s="26">
        <f t="shared" si="0"/>
        <v>4569</v>
      </c>
      <c r="F37" s="24">
        <f t="shared" si="1"/>
        <v>-2053</v>
      </c>
      <c r="G37" s="24">
        <f t="shared" si="2"/>
        <v>202.79627163781626</v>
      </c>
      <c r="H37" s="25">
        <f t="shared" si="3"/>
        <v>-30.093814130753444</v>
      </c>
    </row>
    <row r="38" spans="1:9" ht="15.75" thickBot="1" x14ac:dyDescent="0.3">
      <c r="A38" s="27" t="s">
        <v>69</v>
      </c>
      <c r="B38" s="24">
        <v>0</v>
      </c>
      <c r="C38" s="24">
        <v>0</v>
      </c>
      <c r="D38" s="24">
        <v>0</v>
      </c>
      <c r="E38" s="26">
        <f t="shared" si="0"/>
        <v>0</v>
      </c>
      <c r="F38" s="24">
        <f t="shared" si="1"/>
        <v>0</v>
      </c>
      <c r="G38" s="24" t="e">
        <f t="shared" si="2"/>
        <v>#DIV/0!</v>
      </c>
      <c r="H38" s="25" t="e">
        <f t="shared" si="3"/>
        <v>#DIV/0!</v>
      </c>
    </row>
    <row r="39" spans="1:9" ht="15.75" thickBot="1" x14ac:dyDescent="0.3">
      <c r="A39" s="31" t="s">
        <v>26</v>
      </c>
      <c r="B39" s="36">
        <f>SUM(B35:B38)</f>
        <v>66340504</v>
      </c>
      <c r="C39" s="36">
        <f>SUM(C35:C38)</f>
        <v>14134877</v>
      </c>
      <c r="D39" s="36">
        <f>SUM(D35:D38)</f>
        <v>25908580</v>
      </c>
      <c r="E39" s="26">
        <f t="shared" si="0"/>
        <v>-52205627</v>
      </c>
      <c r="F39" s="24">
        <f t="shared" si="1"/>
        <v>11773703</v>
      </c>
      <c r="G39" s="24">
        <f t="shared" si="2"/>
        <v>-78.693443450474845</v>
      </c>
      <c r="H39" s="25">
        <f t="shared" si="3"/>
        <v>83.29540469294497</v>
      </c>
    </row>
    <row r="40" spans="1:9" ht="15.75" thickBot="1" x14ac:dyDescent="0.3">
      <c r="A40" s="31" t="s">
        <v>13</v>
      </c>
      <c r="B40" s="36">
        <f>SUM(B28,B33,B39)</f>
        <v>149829064</v>
      </c>
      <c r="C40" s="36">
        <f>SUM(C28,C33,C39)</f>
        <v>146251850</v>
      </c>
      <c r="D40" s="36">
        <f>SUM(D28,D33,D39)</f>
        <v>206569031</v>
      </c>
      <c r="E40" s="37">
        <f t="shared" si="0"/>
        <v>-3577214</v>
      </c>
      <c r="F40" s="38">
        <f t="shared" si="1"/>
        <v>60317181</v>
      </c>
      <c r="G40" s="38">
        <f t="shared" si="2"/>
        <v>-2.3875300989666464</v>
      </c>
      <c r="H40" s="39">
        <f t="shared" si="3"/>
        <v>41.241995229462056</v>
      </c>
    </row>
    <row r="41" spans="1:9" x14ac:dyDescent="0.25">
      <c r="B41" s="11"/>
      <c r="C41" s="11"/>
      <c r="D41" s="11"/>
    </row>
    <row r="42" spans="1:9" ht="15.75" thickBot="1" x14ac:dyDescent="0.3">
      <c r="B42" s="11"/>
      <c r="C42" s="11"/>
      <c r="D42" s="11"/>
    </row>
    <row r="43" spans="1:9" ht="18.75" x14ac:dyDescent="0.3">
      <c r="A43" s="135" t="s">
        <v>0</v>
      </c>
      <c r="B43" s="138" t="s">
        <v>61</v>
      </c>
      <c r="C43" s="141" t="s">
        <v>29</v>
      </c>
      <c r="D43" s="141" t="s">
        <v>28</v>
      </c>
      <c r="E43" s="144" t="s">
        <v>27</v>
      </c>
      <c r="F43" s="129" t="s">
        <v>36</v>
      </c>
      <c r="G43" s="130"/>
      <c r="H43" s="130"/>
      <c r="I43" s="131"/>
    </row>
    <row r="44" spans="1:9" ht="15" customHeight="1" x14ac:dyDescent="0.25">
      <c r="A44" s="136"/>
      <c r="B44" s="139"/>
      <c r="C44" s="142"/>
      <c r="D44" s="142"/>
      <c r="E44" s="145"/>
      <c r="F44" s="132" t="s">
        <v>33</v>
      </c>
      <c r="G44" s="133"/>
      <c r="H44" s="133" t="s">
        <v>38</v>
      </c>
      <c r="I44" s="134"/>
    </row>
    <row r="45" spans="1:9" ht="15.75" thickBot="1" x14ac:dyDescent="0.3">
      <c r="A45" s="137"/>
      <c r="B45" s="140"/>
      <c r="C45" s="143"/>
      <c r="D45" s="143"/>
      <c r="E45" s="146"/>
      <c r="F45" s="40" t="s">
        <v>37</v>
      </c>
      <c r="G45" s="41" t="s">
        <v>34</v>
      </c>
      <c r="H45" s="41" t="s">
        <v>39</v>
      </c>
      <c r="I45" s="42" t="s">
        <v>35</v>
      </c>
    </row>
    <row r="46" spans="1:9" x14ac:dyDescent="0.25">
      <c r="A46" s="43" t="s">
        <v>62</v>
      </c>
      <c r="B46" s="44">
        <v>2400</v>
      </c>
      <c r="C46" s="45">
        <v>37559017</v>
      </c>
      <c r="D46" s="45">
        <v>30998450</v>
      </c>
      <c r="E46" s="46">
        <v>40501229</v>
      </c>
      <c r="F46" s="47">
        <f>D46-C46</f>
        <v>-6560567</v>
      </c>
      <c r="G46" s="45">
        <f>E46-D46</f>
        <v>9502779</v>
      </c>
      <c r="H46" s="48">
        <f>F46/C46</f>
        <v>-0.17467355442236415</v>
      </c>
      <c r="I46" s="49">
        <f>G46/D46</f>
        <v>0.3065565858938108</v>
      </c>
    </row>
    <row r="47" spans="1:9" x14ac:dyDescent="0.25">
      <c r="A47" s="27" t="s">
        <v>63</v>
      </c>
      <c r="B47" s="50">
        <v>2110</v>
      </c>
      <c r="C47" s="51">
        <v>413495</v>
      </c>
      <c r="D47" s="51">
        <v>414553</v>
      </c>
      <c r="E47" s="52">
        <v>665891</v>
      </c>
      <c r="F47" s="53">
        <f t="shared" ref="F47:F49" si="6">D47-C47</f>
        <v>1058</v>
      </c>
      <c r="G47" s="51">
        <f t="shared" ref="G47:G49" si="7">E47-D47</f>
        <v>251338</v>
      </c>
      <c r="H47" s="54">
        <f t="shared" ref="H47:H49" si="8">F47/C47</f>
        <v>2.5586766466341795E-3</v>
      </c>
      <c r="I47" s="55">
        <f t="shared" ref="I47:I49" si="9">G47/D47</f>
        <v>0.60628677153464094</v>
      </c>
    </row>
    <row r="48" spans="1:9" x14ac:dyDescent="0.25">
      <c r="A48" s="27" t="s">
        <v>64</v>
      </c>
      <c r="B48" s="50">
        <v>2200</v>
      </c>
      <c r="C48" s="51">
        <v>69150</v>
      </c>
      <c r="D48" s="51">
        <v>-161662</v>
      </c>
      <c r="E48" s="52">
        <v>-958742</v>
      </c>
      <c r="F48" s="53">
        <f t="shared" si="6"/>
        <v>-230812</v>
      </c>
      <c r="G48" s="51">
        <f t="shared" si="7"/>
        <v>-797080</v>
      </c>
      <c r="H48" s="54">
        <f t="shared" si="8"/>
        <v>-3.3378452639190166</v>
      </c>
      <c r="I48" s="55">
        <f>(G48/D48)*(-1)</f>
        <v>-4.9305340772723341</v>
      </c>
    </row>
    <row r="49" spans="1:9" x14ac:dyDescent="0.25">
      <c r="A49" s="27" t="s">
        <v>65</v>
      </c>
      <c r="B49" s="50">
        <v>2120</v>
      </c>
      <c r="C49" s="51">
        <v>47810</v>
      </c>
      <c r="D49" s="51">
        <v>71803</v>
      </c>
      <c r="E49" s="52">
        <v>67775</v>
      </c>
      <c r="F49" s="53">
        <f t="shared" si="6"/>
        <v>23993</v>
      </c>
      <c r="G49" s="51">
        <f t="shared" si="7"/>
        <v>-4028</v>
      </c>
      <c r="H49" s="54">
        <f t="shared" si="8"/>
        <v>0.50184061911733946</v>
      </c>
      <c r="I49" s="55">
        <f t="shared" si="9"/>
        <v>-5.6097934626686906E-2</v>
      </c>
    </row>
    <row r="50" spans="1:9" x14ac:dyDescent="0.25">
      <c r="B50" s="11"/>
      <c r="C50" s="11"/>
      <c r="D50" s="11"/>
    </row>
    <row r="51" spans="1:9" x14ac:dyDescent="0.25">
      <c r="B51" s="7"/>
      <c r="C51" s="7">
        <f>B28*2-B11</f>
        <v>36953319</v>
      </c>
      <c r="D51" s="7">
        <f>C28*2-C11</f>
        <v>183371082</v>
      </c>
      <c r="E51" s="7">
        <f>D28*2-D11</f>
        <v>130311241</v>
      </c>
    </row>
    <row r="52" spans="1:9" x14ac:dyDescent="0.25">
      <c r="B52" s="7"/>
    </row>
    <row r="53" spans="1:9" ht="19.5" thickBot="1" x14ac:dyDescent="0.35">
      <c r="A53" s="158" t="s">
        <v>66</v>
      </c>
      <c r="B53" s="158"/>
      <c r="C53" s="158"/>
      <c r="D53" s="158"/>
      <c r="E53" s="158"/>
      <c r="F53" s="158"/>
      <c r="G53" s="158"/>
      <c r="H53" s="158"/>
      <c r="I53" s="56"/>
    </row>
    <row r="54" spans="1:9" ht="15" customHeight="1" x14ac:dyDescent="0.25">
      <c r="A54" s="135" t="s">
        <v>0</v>
      </c>
      <c r="B54" s="141" t="s">
        <v>29</v>
      </c>
      <c r="C54" s="168" t="s">
        <v>43</v>
      </c>
      <c r="D54" s="141" t="s">
        <v>28</v>
      </c>
      <c r="E54" s="168" t="s">
        <v>43</v>
      </c>
      <c r="F54" s="165" t="s">
        <v>27</v>
      </c>
      <c r="G54" s="168" t="s">
        <v>43</v>
      </c>
      <c r="H54" s="161" t="s">
        <v>40</v>
      </c>
      <c r="I54" s="162"/>
    </row>
    <row r="55" spans="1:9" ht="15" customHeight="1" x14ac:dyDescent="0.25">
      <c r="A55" s="136"/>
      <c r="B55" s="142"/>
      <c r="C55" s="169"/>
      <c r="D55" s="142"/>
      <c r="E55" s="169"/>
      <c r="F55" s="166"/>
      <c r="G55" s="169"/>
      <c r="H55" s="163"/>
      <c r="I55" s="164"/>
    </row>
    <row r="56" spans="1:9" ht="15.75" thickBot="1" x14ac:dyDescent="0.3">
      <c r="A56" s="159"/>
      <c r="B56" s="160"/>
      <c r="C56" s="170"/>
      <c r="D56" s="160"/>
      <c r="E56" s="170"/>
      <c r="F56" s="167"/>
      <c r="G56" s="170"/>
      <c r="H56" s="15" t="s">
        <v>39</v>
      </c>
      <c r="I56" s="16" t="s">
        <v>35</v>
      </c>
    </row>
    <row r="57" spans="1:9" x14ac:dyDescent="0.25">
      <c r="A57" s="57">
        <v>1</v>
      </c>
      <c r="B57" s="58">
        <v>2</v>
      </c>
      <c r="C57" s="59"/>
      <c r="D57" s="60">
        <v>3</v>
      </c>
      <c r="E57" s="59"/>
      <c r="F57" s="60">
        <v>4</v>
      </c>
      <c r="G57" s="59"/>
      <c r="H57" s="60">
        <v>5</v>
      </c>
      <c r="I57" s="61">
        <v>6</v>
      </c>
    </row>
    <row r="58" spans="1:9" x14ac:dyDescent="0.25">
      <c r="A58" s="27" t="s">
        <v>2</v>
      </c>
      <c r="B58" s="62">
        <f>B8</f>
        <v>713366</v>
      </c>
      <c r="C58" s="63">
        <f>B58/$B$64</f>
        <v>6.1368501953923772E-2</v>
      </c>
      <c r="D58" s="62">
        <f>C8</f>
        <v>679933</v>
      </c>
      <c r="E58" s="63">
        <f>D58/$D$64</f>
        <v>9.1153462322829809E-2</v>
      </c>
      <c r="F58" s="62">
        <f>D8</f>
        <v>646996</v>
      </c>
      <c r="G58" s="63">
        <f>F58/$F$64</f>
        <v>0.17393249280675818</v>
      </c>
      <c r="H58" s="64">
        <f>E58-C58</f>
        <v>2.9784960368906037E-2</v>
      </c>
      <c r="I58" s="65">
        <f>G58-E58</f>
        <v>8.2779030483928373E-2</v>
      </c>
    </row>
    <row r="59" spans="1:9" ht="15.75" x14ac:dyDescent="0.25">
      <c r="A59" s="103" t="s">
        <v>4</v>
      </c>
      <c r="B59" s="62">
        <f>B58</f>
        <v>713366</v>
      </c>
      <c r="C59" s="63">
        <f t="shared" ref="C59:C63" si="10">B59/$B$64</f>
        <v>6.1368501953923772E-2</v>
      </c>
      <c r="D59" s="62">
        <f>D58</f>
        <v>679933</v>
      </c>
      <c r="E59" s="63">
        <f t="shared" ref="E59:E63" si="11">D59/$D$64</f>
        <v>9.1153462322829809E-2</v>
      </c>
      <c r="F59" s="62">
        <f>F58</f>
        <v>646996</v>
      </c>
      <c r="G59" s="63">
        <f t="shared" ref="G59:G63" si="12">F59/$F$64</f>
        <v>0.17393249280675818</v>
      </c>
      <c r="H59" s="64">
        <f t="shared" ref="H59:H74" si="13">E59-C59</f>
        <v>2.9784960368906037E-2</v>
      </c>
      <c r="I59" s="65">
        <f t="shared" ref="I59:I74" si="14">G59-E59</f>
        <v>8.2779030483928373E-2</v>
      </c>
    </row>
    <row r="60" spans="1:9" x14ac:dyDescent="0.25">
      <c r="A60" s="27" t="s">
        <v>6</v>
      </c>
      <c r="B60" s="62">
        <f>B13</f>
        <v>48</v>
      </c>
      <c r="C60" s="63">
        <f t="shared" si="10"/>
        <v>4.1292801924795144E-6</v>
      </c>
      <c r="D60" s="62">
        <f>C13</f>
        <v>12116</v>
      </c>
      <c r="E60" s="63">
        <f t="shared" si="11"/>
        <v>1.624300261207216E-3</v>
      </c>
      <c r="F60" s="62">
        <f>D13</f>
        <v>9669</v>
      </c>
      <c r="G60" s="63">
        <f t="shared" si="12"/>
        <v>2.5993256108979733E-3</v>
      </c>
      <c r="H60" s="64">
        <f t="shared" si="13"/>
        <v>1.6201709810147364E-3</v>
      </c>
      <c r="I60" s="65">
        <f t="shared" si="14"/>
        <v>9.7502534969075728E-4</v>
      </c>
    </row>
    <row r="61" spans="1:9" x14ac:dyDescent="0.25">
      <c r="A61" s="27" t="s">
        <v>8</v>
      </c>
      <c r="B61" s="62">
        <f>B15</f>
        <v>10910716</v>
      </c>
      <c r="C61" s="63">
        <f t="shared" si="10"/>
        <v>0.93861257217852734</v>
      </c>
      <c r="D61" s="62">
        <f>C15</f>
        <v>6766105</v>
      </c>
      <c r="E61" s="63">
        <f t="shared" si="11"/>
        <v>0.90708039937730689</v>
      </c>
      <c r="F61" s="62">
        <f>D15</f>
        <v>3060243</v>
      </c>
      <c r="G61" s="63">
        <f t="shared" si="12"/>
        <v>0.82268776558809031</v>
      </c>
      <c r="H61" s="64">
        <f t="shared" si="13"/>
        <v>-3.1532172801220448E-2</v>
      </c>
      <c r="I61" s="65">
        <f t="shared" si="14"/>
        <v>-8.4392633789216576E-2</v>
      </c>
    </row>
    <row r="62" spans="1:9" ht="30" x14ac:dyDescent="0.25">
      <c r="A62" s="27" t="s">
        <v>10</v>
      </c>
      <c r="B62" s="62">
        <f>B17</f>
        <v>172</v>
      </c>
      <c r="C62" s="63">
        <f t="shared" si="10"/>
        <v>1.4796587356384926E-5</v>
      </c>
      <c r="D62" s="62">
        <f>C17</f>
        <v>1058</v>
      </c>
      <c r="E62" s="63">
        <f t="shared" si="11"/>
        <v>1.4183803865609396E-4</v>
      </c>
      <c r="F62" s="62">
        <f>D17</f>
        <v>2903</v>
      </c>
      <c r="G62" s="63">
        <f t="shared" si="12"/>
        <v>7.8041599425347145E-4</v>
      </c>
      <c r="H62" s="64">
        <f t="shared" si="13"/>
        <v>1.2704145129970902E-4</v>
      </c>
      <c r="I62" s="65">
        <f t="shared" si="14"/>
        <v>6.3857795559737747E-4</v>
      </c>
    </row>
    <row r="63" spans="1:9" x14ac:dyDescent="0.25">
      <c r="A63" s="102" t="s">
        <v>12</v>
      </c>
      <c r="B63" s="66">
        <f>SUM(B60:B62)</f>
        <v>10910936</v>
      </c>
      <c r="C63" s="63">
        <f t="shared" si="10"/>
        <v>0.93863149804607626</v>
      </c>
      <c r="D63" s="66">
        <f>SUM(D60:D62)</f>
        <v>6779279</v>
      </c>
      <c r="E63" s="63">
        <f t="shared" si="11"/>
        <v>0.90884653767717016</v>
      </c>
      <c r="F63" s="66">
        <f>SUM(F60:F62)</f>
        <v>3072815</v>
      </c>
      <c r="G63" s="63">
        <f t="shared" si="12"/>
        <v>0.82606750719324185</v>
      </c>
      <c r="H63" s="64">
        <f t="shared" si="13"/>
        <v>-2.9784960368906099E-2</v>
      </c>
      <c r="I63" s="65">
        <f t="shared" si="14"/>
        <v>-8.2779030483928318E-2</v>
      </c>
    </row>
    <row r="64" spans="1:9" x14ac:dyDescent="0.25">
      <c r="A64" s="102" t="s">
        <v>13</v>
      </c>
      <c r="B64" s="67">
        <f t="shared" ref="B64:H64" si="15">SUM(B59,B63)</f>
        <v>11624302</v>
      </c>
      <c r="C64" s="68">
        <f t="shared" si="15"/>
        <v>1</v>
      </c>
      <c r="D64" s="67">
        <f t="shared" si="15"/>
        <v>7459212</v>
      </c>
      <c r="E64" s="68">
        <f t="shared" si="15"/>
        <v>1</v>
      </c>
      <c r="F64" s="67">
        <f t="shared" si="15"/>
        <v>3719811</v>
      </c>
      <c r="G64" s="68">
        <f t="shared" si="15"/>
        <v>1</v>
      </c>
      <c r="H64" s="69">
        <f t="shared" si="15"/>
        <v>-6.2450045135165055E-17</v>
      </c>
      <c r="I64" s="70">
        <f t="shared" ref="I64" si="16">SUM(I59,I63)</f>
        <v>0</v>
      </c>
    </row>
    <row r="65" spans="1:10" x14ac:dyDescent="0.25">
      <c r="A65" s="27" t="s">
        <v>41</v>
      </c>
      <c r="B65" s="62">
        <f>B24</f>
        <v>946</v>
      </c>
      <c r="C65" s="71">
        <f t="shared" ref="C65:C74" si="17">B65/$B$75</f>
        <v>6.3138617751760098E-6</v>
      </c>
      <c r="D65" s="62">
        <f>C24</f>
        <v>1019</v>
      </c>
      <c r="E65" s="71">
        <f t="shared" ref="E65:E74" si="18">D65/$D$75</f>
        <v>6.9674332324685124E-6</v>
      </c>
      <c r="F65" s="62">
        <f>D24</f>
        <v>1019</v>
      </c>
      <c r="G65" s="71">
        <f t="shared" ref="G65:G74" si="19">F65/$F$75</f>
        <v>4.9329756501592926E-6</v>
      </c>
      <c r="H65" s="64">
        <f t="shared" si="13"/>
        <v>6.5357145729250259E-7</v>
      </c>
      <c r="I65" s="65">
        <f t="shared" si="14"/>
        <v>-2.0344575823092198E-6</v>
      </c>
    </row>
    <row r="66" spans="1:10" x14ac:dyDescent="0.25">
      <c r="A66" s="27" t="s">
        <v>18</v>
      </c>
      <c r="B66" s="66">
        <f>B25</f>
        <v>41988451</v>
      </c>
      <c r="C66" s="71">
        <f t="shared" si="17"/>
        <v>0.28024236339085717</v>
      </c>
      <c r="D66" s="66">
        <f>C25</f>
        <v>87448128</v>
      </c>
      <c r="E66" s="71">
        <f t="shared" si="18"/>
        <v>0.59792835441055958</v>
      </c>
      <c r="F66" s="66">
        <f>D25</f>
        <v>87488127</v>
      </c>
      <c r="G66" s="71">
        <f t="shared" si="19"/>
        <v>0.42352973520023918</v>
      </c>
      <c r="H66" s="64">
        <f t="shared" si="13"/>
        <v>0.31768599101970241</v>
      </c>
      <c r="I66" s="65">
        <f t="shared" si="14"/>
        <v>-0.1743986192103204</v>
      </c>
    </row>
    <row r="67" spans="1:10" x14ac:dyDescent="0.25">
      <c r="A67" s="27" t="s">
        <v>19</v>
      </c>
      <c r="B67" s="62">
        <f>B26</f>
        <v>142</v>
      </c>
      <c r="C67" s="71">
        <f t="shared" si="17"/>
        <v>9.4774669352536299E-7</v>
      </c>
      <c r="D67" s="62">
        <f>C26</f>
        <v>142</v>
      </c>
      <c r="E67" s="71">
        <f t="shared" si="18"/>
        <v>9.7092788911730003E-7</v>
      </c>
      <c r="F67" s="62">
        <f>D26</f>
        <v>153</v>
      </c>
      <c r="G67" s="71">
        <f t="shared" si="19"/>
        <v>7.4067249703078682E-7</v>
      </c>
      <c r="H67" s="64">
        <f t="shared" si="13"/>
        <v>2.3181195591937031E-8</v>
      </c>
      <c r="I67" s="65">
        <f t="shared" si="14"/>
        <v>-2.302553920865132E-7</v>
      </c>
    </row>
    <row r="68" spans="1:10" x14ac:dyDescent="0.25">
      <c r="A68" s="29" t="s">
        <v>20</v>
      </c>
      <c r="B68" s="72">
        <f>B27</f>
        <v>41491702</v>
      </c>
      <c r="C68" s="71">
        <f t="shared" si="17"/>
        <v>0.27692692520591333</v>
      </c>
      <c r="D68" s="72">
        <f>C27</f>
        <v>44660982</v>
      </c>
      <c r="E68" s="71">
        <f t="shared" si="18"/>
        <v>0.30537037309271642</v>
      </c>
      <c r="F68" s="72">
        <f>D27</f>
        <v>53165022</v>
      </c>
      <c r="G68" s="71">
        <f t="shared" si="19"/>
        <v>0.25737169672834453</v>
      </c>
      <c r="H68" s="64">
        <f t="shared" si="13"/>
        <v>2.8443447886803086E-2</v>
      </c>
      <c r="I68" s="65">
        <f t="shared" si="14"/>
        <v>-4.7998676364371884E-2</v>
      </c>
    </row>
    <row r="69" spans="1:10" x14ac:dyDescent="0.25">
      <c r="A69" s="102" t="s">
        <v>30</v>
      </c>
      <c r="B69" s="72">
        <f>SUM(B65:B68)</f>
        <v>83481241</v>
      </c>
      <c r="C69" s="71">
        <f t="shared" si="17"/>
        <v>0.55717655020523926</v>
      </c>
      <c r="D69" s="66">
        <f t="shared" ref="D69" si="20">SUM(D65:D68)</f>
        <v>132110271</v>
      </c>
      <c r="E69" s="71">
        <f t="shared" si="18"/>
        <v>0.90330666586439756</v>
      </c>
      <c r="F69" s="66">
        <f>SUM(F65:F68)</f>
        <v>140654321</v>
      </c>
      <c r="G69" s="71">
        <f t="shared" si="19"/>
        <v>0.68090710557673095</v>
      </c>
      <c r="H69" s="64">
        <f t="shared" si="13"/>
        <v>0.3461301156591583</v>
      </c>
      <c r="I69" s="65">
        <f t="shared" si="14"/>
        <v>-0.22239956028766661</v>
      </c>
    </row>
    <row r="70" spans="1:10" x14ac:dyDescent="0.25">
      <c r="A70" s="73" t="s">
        <v>42</v>
      </c>
      <c r="B70" s="9">
        <f>B33</f>
        <v>7319</v>
      </c>
      <c r="C70" s="71">
        <f t="shared" si="17"/>
        <v>4.8849000351493885E-5</v>
      </c>
      <c r="D70" s="9">
        <f>C33</f>
        <v>6702</v>
      </c>
      <c r="E70" s="71">
        <f t="shared" si="18"/>
        <v>4.5825061358198202E-5</v>
      </c>
      <c r="F70" s="9">
        <f>D33</f>
        <v>40006130</v>
      </c>
      <c r="G70" s="71">
        <f t="shared" si="19"/>
        <v>0.19366954381462922</v>
      </c>
      <c r="H70" s="64">
        <f t="shared" si="13"/>
        <v>-3.0239389932956834E-6</v>
      </c>
      <c r="I70" s="65">
        <f t="shared" si="14"/>
        <v>0.19362371875327103</v>
      </c>
    </row>
    <row r="71" spans="1:10" x14ac:dyDescent="0.25">
      <c r="A71" s="27" t="s">
        <v>23</v>
      </c>
      <c r="B71" s="66">
        <f>B35</f>
        <v>20621700</v>
      </c>
      <c r="C71" s="71">
        <f t="shared" si="17"/>
        <v>0.13763484499909845</v>
      </c>
      <c r="D71" s="66">
        <f>C35</f>
        <v>0</v>
      </c>
      <c r="E71" s="71">
        <f t="shared" si="18"/>
        <v>0</v>
      </c>
      <c r="F71" s="66">
        <f>D35</f>
        <v>10769500</v>
      </c>
      <c r="G71" s="71">
        <f t="shared" si="19"/>
        <v>5.2135114096555933E-2</v>
      </c>
      <c r="H71" s="64">
        <f t="shared" si="13"/>
        <v>-0.13763484499909845</v>
      </c>
      <c r="I71" s="65">
        <f t="shared" si="14"/>
        <v>5.2135114096555933E-2</v>
      </c>
    </row>
    <row r="72" spans="1:10" x14ac:dyDescent="0.25">
      <c r="A72" s="27" t="s">
        <v>24</v>
      </c>
      <c r="B72" s="66">
        <f>B36</f>
        <v>45716551</v>
      </c>
      <c r="C72" s="71">
        <f t="shared" si="17"/>
        <v>0.30512471865939172</v>
      </c>
      <c r="D72" s="66">
        <f>C36</f>
        <v>14128055</v>
      </c>
      <c r="E72" s="71">
        <f t="shared" si="18"/>
        <v>9.6600863510444487E-2</v>
      </c>
      <c r="F72" s="66">
        <f>D36</f>
        <v>15134311</v>
      </c>
      <c r="G72" s="71">
        <f t="shared" si="19"/>
        <v>7.3265149798761461E-2</v>
      </c>
      <c r="H72" s="64">
        <f t="shared" si="13"/>
        <v>-0.20852385514894722</v>
      </c>
      <c r="I72" s="65">
        <f t="shared" si="14"/>
        <v>-2.3335713711683026E-2</v>
      </c>
    </row>
    <row r="73" spans="1:10" x14ac:dyDescent="0.25">
      <c r="A73" s="29" t="s">
        <v>25</v>
      </c>
      <c r="B73" s="72">
        <f>B37</f>
        <v>2253</v>
      </c>
      <c r="C73" s="71">
        <f t="shared" si="17"/>
        <v>1.5037135919103119E-5</v>
      </c>
      <c r="D73" s="72">
        <f>C37</f>
        <v>6822</v>
      </c>
      <c r="E73" s="71">
        <f t="shared" si="18"/>
        <v>4.6645563799705779E-5</v>
      </c>
      <c r="F73" s="72">
        <f>D37</f>
        <v>4769</v>
      </c>
      <c r="G73" s="71">
        <f t="shared" si="19"/>
        <v>2.3086713322482498E-5</v>
      </c>
      <c r="H73" s="64">
        <f t="shared" si="13"/>
        <v>3.160842788060266E-5</v>
      </c>
      <c r="I73" s="65">
        <f t="shared" si="14"/>
        <v>-2.3558850477223281E-5</v>
      </c>
    </row>
    <row r="74" spans="1:10" x14ac:dyDescent="0.25">
      <c r="A74" s="102" t="s">
        <v>26</v>
      </c>
      <c r="B74" s="66">
        <f>SUM(B70:B73)</f>
        <v>66347823</v>
      </c>
      <c r="C74" s="71">
        <f t="shared" si="17"/>
        <v>0.44282344979476079</v>
      </c>
      <c r="D74" s="66">
        <f>SUM(D70:D73)</f>
        <v>14141579</v>
      </c>
      <c r="E74" s="71">
        <f t="shared" si="18"/>
        <v>9.6693334135602382E-2</v>
      </c>
      <c r="F74" s="66">
        <f>SUM(F70:F73)</f>
        <v>65914710</v>
      </c>
      <c r="G74" s="71">
        <f t="shared" si="19"/>
        <v>0.3190928944232691</v>
      </c>
      <c r="H74" s="64">
        <f t="shared" si="13"/>
        <v>-0.34613011565915841</v>
      </c>
      <c r="I74" s="65">
        <f t="shared" si="14"/>
        <v>0.22239956028766672</v>
      </c>
    </row>
    <row r="75" spans="1:10" ht="15.75" thickBot="1" x14ac:dyDescent="0.3">
      <c r="A75" s="101" t="s">
        <v>13</v>
      </c>
      <c r="B75" s="74">
        <f t="shared" ref="B75:I75" si="21">SUM(B69,B74)</f>
        <v>149829064</v>
      </c>
      <c r="C75" s="75">
        <f t="shared" si="21"/>
        <v>1</v>
      </c>
      <c r="D75" s="74">
        <f t="shared" si="21"/>
        <v>146251850</v>
      </c>
      <c r="E75" s="75">
        <f t="shared" si="21"/>
        <v>1</v>
      </c>
      <c r="F75" s="74">
        <f t="shared" si="21"/>
        <v>206569031</v>
      </c>
      <c r="G75" s="75">
        <f t="shared" si="21"/>
        <v>1</v>
      </c>
      <c r="H75" s="75">
        <f t="shared" si="21"/>
        <v>0</v>
      </c>
      <c r="I75" s="76">
        <f t="shared" si="21"/>
        <v>0</v>
      </c>
    </row>
    <row r="76" spans="1:10" x14ac:dyDescent="0.25">
      <c r="B76" s="7"/>
    </row>
    <row r="77" spans="1:10" x14ac:dyDescent="0.25">
      <c r="B77" s="7"/>
      <c r="C77" s="12">
        <f t="shared" ref="C77:I77" si="22">SUM(C71:C73)</f>
        <v>0.44277460079440928</v>
      </c>
      <c r="D77" s="13">
        <f t="shared" si="22"/>
        <v>14134877</v>
      </c>
      <c r="E77" s="12">
        <f t="shared" si="22"/>
        <v>9.6647509074244187E-2</v>
      </c>
      <c r="F77" s="13">
        <f t="shared" si="22"/>
        <v>25908580</v>
      </c>
      <c r="G77" s="12">
        <f t="shared" si="22"/>
        <v>0.12542335060863988</v>
      </c>
      <c r="H77" s="12">
        <f t="shared" si="22"/>
        <v>-0.34612709172016509</v>
      </c>
      <c r="I77" s="12">
        <f t="shared" si="22"/>
        <v>2.8775841534395684E-2</v>
      </c>
    </row>
    <row r="78" spans="1:10" x14ac:dyDescent="0.25">
      <c r="B78" s="7"/>
    </row>
    <row r="79" spans="1:10" ht="30.75" customHeight="1" thickBot="1" x14ac:dyDescent="0.4">
      <c r="A79" s="128" t="s">
        <v>70</v>
      </c>
      <c r="B79" s="128"/>
      <c r="C79" s="128"/>
      <c r="D79" s="128"/>
      <c r="E79" s="128"/>
      <c r="F79" s="128"/>
      <c r="G79" s="128"/>
      <c r="H79" s="128"/>
      <c r="I79" s="128"/>
      <c r="J79" s="128"/>
    </row>
    <row r="80" spans="1:10" ht="18.75" customHeight="1" x14ac:dyDescent="0.25">
      <c r="A80" s="155" t="s">
        <v>0</v>
      </c>
      <c r="B80" s="175" t="s">
        <v>44</v>
      </c>
      <c r="C80" s="155" t="s">
        <v>29</v>
      </c>
      <c r="D80" s="173" t="s">
        <v>28</v>
      </c>
      <c r="E80" s="171" t="s">
        <v>27</v>
      </c>
      <c r="F80" s="177" t="s">
        <v>45</v>
      </c>
      <c r="G80" s="178"/>
      <c r="H80" s="177" t="s">
        <v>46</v>
      </c>
      <c r="I80" s="178"/>
      <c r="J80" s="181"/>
    </row>
    <row r="81" spans="1:10" ht="15.75" thickBot="1" x14ac:dyDescent="0.3">
      <c r="A81" s="156"/>
      <c r="B81" s="176"/>
      <c r="C81" s="156"/>
      <c r="D81" s="174"/>
      <c r="E81" s="172"/>
      <c r="F81" s="179"/>
      <c r="G81" s="180"/>
      <c r="H81" s="179"/>
      <c r="I81" s="180"/>
      <c r="J81" s="182"/>
    </row>
    <row r="82" spans="1:10" ht="15.75" thickBot="1" x14ac:dyDescent="0.3">
      <c r="A82" s="157"/>
      <c r="B82" s="176"/>
      <c r="C82" s="157"/>
      <c r="D82" s="174"/>
      <c r="E82" s="172"/>
      <c r="F82" s="77" t="s">
        <v>37</v>
      </c>
      <c r="G82" s="78" t="s">
        <v>34</v>
      </c>
      <c r="H82" s="77">
        <v>2017</v>
      </c>
      <c r="I82" s="78">
        <v>2018</v>
      </c>
      <c r="J82" s="79">
        <v>2019</v>
      </c>
    </row>
    <row r="83" spans="1:10" ht="48.75" customHeight="1" x14ac:dyDescent="0.25">
      <c r="A83" s="80" t="s">
        <v>47</v>
      </c>
      <c r="B83" s="81">
        <v>0.8</v>
      </c>
      <c r="C83" s="82">
        <f>(B28+B33)/(B28+B33+B39)</f>
        <v>0.55722539920559067</v>
      </c>
      <c r="D83" s="82">
        <f>(C28+C33)/(C28+C33+C39)</f>
        <v>0.90335249092575576</v>
      </c>
      <c r="E83" s="82">
        <f>(D28+D33)/(D28+D33+D39)</f>
        <v>0.87457664939136015</v>
      </c>
      <c r="F83" s="83">
        <f>D83-C83</f>
        <v>0.34612709172016509</v>
      </c>
      <c r="G83" s="83">
        <f>E83-D83</f>
        <v>-2.8775841534395608E-2</v>
      </c>
      <c r="H83" s="83">
        <f>C83-$B$83</f>
        <v>-0.24277460079440938</v>
      </c>
      <c r="I83" s="83">
        <f t="shared" ref="I83:J83" si="23">D83-$B$83</f>
        <v>0.10335249092575571</v>
      </c>
      <c r="J83" s="83">
        <f t="shared" si="23"/>
        <v>7.4576649391360106E-2</v>
      </c>
    </row>
    <row r="84" spans="1:10" ht="48" customHeight="1" x14ac:dyDescent="0.25">
      <c r="A84" s="84" t="s">
        <v>48</v>
      </c>
      <c r="B84" s="85">
        <v>1</v>
      </c>
      <c r="C84" s="86">
        <f>(B28)/(B33+B39)</f>
        <v>1.2582363252521489</v>
      </c>
      <c r="D84" s="86">
        <f>(C28)/(C33+C39)</f>
        <v>9.341974541881072</v>
      </c>
      <c r="E84" s="86">
        <f>(D28)/(D33+D39)</f>
        <v>2.1338836353827544</v>
      </c>
      <c r="F84" s="86">
        <f t="shared" ref="F84:F96" si="24">D84-C84</f>
        <v>8.0837382166289231</v>
      </c>
      <c r="G84" s="86">
        <f t="shared" ref="G84:G96" si="25">E84-D84</f>
        <v>-7.2080909064983176</v>
      </c>
      <c r="H84" s="86">
        <f>C84-$B$84</f>
        <v>0.2582363252521489</v>
      </c>
      <c r="I84" s="86">
        <f t="shared" ref="I84:J84" si="26">D84-$B$84</f>
        <v>8.341974541881072</v>
      </c>
      <c r="J84" s="86">
        <f t="shared" si="26"/>
        <v>1.1338836353827544</v>
      </c>
    </row>
    <row r="85" spans="1:10" ht="44.25" customHeight="1" x14ac:dyDescent="0.25">
      <c r="A85" s="84" t="s">
        <v>49</v>
      </c>
      <c r="B85" s="85">
        <v>0.5</v>
      </c>
      <c r="C85" s="86">
        <f>B28/(B40)</f>
        <v>0.55717655020523926</v>
      </c>
      <c r="D85" s="86">
        <f>C28/(C40)</f>
        <v>0.90330666586439756</v>
      </c>
      <c r="E85" s="86">
        <f>D28/(D40)</f>
        <v>0.68090710557673095</v>
      </c>
      <c r="F85" s="86">
        <f t="shared" si="24"/>
        <v>0.3461301156591583</v>
      </c>
      <c r="G85" s="86">
        <f t="shared" si="25"/>
        <v>-0.22239956028766661</v>
      </c>
      <c r="H85" s="86">
        <f>C85-$B$85</f>
        <v>5.7176550205239263E-2</v>
      </c>
      <c r="I85" s="86">
        <f t="shared" ref="I85:J85" si="27">D85-$B$85</f>
        <v>0.40330666586439756</v>
      </c>
      <c r="J85" s="86">
        <f t="shared" si="27"/>
        <v>0.18090710557673095</v>
      </c>
    </row>
    <row r="86" spans="1:10" ht="59.25" customHeight="1" thickBot="1" x14ac:dyDescent="0.3">
      <c r="A86" s="87" t="s">
        <v>50</v>
      </c>
      <c r="B86" s="88">
        <v>0.1</v>
      </c>
      <c r="C86" s="89">
        <f>(B19-B39)/B28</f>
        <v>-0.5572581629446548</v>
      </c>
      <c r="D86" s="89">
        <f>(C19-C39)/C28</f>
        <v>0.3880660649011915</v>
      </c>
      <c r="E86" s="89">
        <f>(D19-D39)/D28</f>
        <v>0.21060888701741343</v>
      </c>
      <c r="F86" s="89">
        <f t="shared" si="24"/>
        <v>0.94532422784584624</v>
      </c>
      <c r="G86" s="89">
        <f t="shared" si="25"/>
        <v>-0.17745717788377807</v>
      </c>
      <c r="H86" s="89">
        <f>C86-$B$86</f>
        <v>-0.65725816294465478</v>
      </c>
      <c r="I86" s="89">
        <f t="shared" ref="I86:J86" si="28">D86-$B$86</f>
        <v>0.28806606490119147</v>
      </c>
      <c r="J86" s="89">
        <f t="shared" si="28"/>
        <v>0.11060888701741342</v>
      </c>
    </row>
    <row r="87" spans="1:10" ht="30" x14ac:dyDescent="0.25">
      <c r="A87" s="80" t="s">
        <v>51</v>
      </c>
      <c r="B87" s="81">
        <v>1</v>
      </c>
      <c r="C87" s="82">
        <f>B19/(B35+B36)</f>
        <v>0.29877032784599644</v>
      </c>
      <c r="D87" s="82">
        <f>C19/(C35+C36)</f>
        <v>4.6292564687779034</v>
      </c>
      <c r="E87" s="82">
        <f>D19/(D35+D36)</f>
        <v>2.1437629389745005</v>
      </c>
      <c r="F87" s="83">
        <f t="shared" si="24"/>
        <v>4.3304861409319066</v>
      </c>
      <c r="G87" s="83">
        <f t="shared" si="25"/>
        <v>-2.4854935298034029</v>
      </c>
      <c r="H87" s="83">
        <f>C87-$B$87</f>
        <v>-0.70122967215400356</v>
      </c>
      <c r="I87" s="83">
        <f t="shared" ref="I87:J87" si="29">D87-$B$87</f>
        <v>3.6292564687779034</v>
      </c>
      <c r="J87" s="83">
        <f t="shared" si="29"/>
        <v>1.1437629389745005</v>
      </c>
    </row>
    <row r="88" spans="1:10" ht="30" x14ac:dyDescent="0.25">
      <c r="A88" s="84" t="s">
        <v>52</v>
      </c>
      <c r="B88" s="85">
        <v>0.8</v>
      </c>
      <c r="C88" s="86">
        <f>(B15+B16+B17)/(B35+B36)</f>
        <v>0.29876936309339841</v>
      </c>
      <c r="D88" s="86">
        <f>(C15+C16+C17)/(C35+C36)</f>
        <v>4.6283988135663403</v>
      </c>
      <c r="E88" s="86">
        <f>(D15+D16+D17)/(D35+D36)</f>
        <v>2.1433896734345383</v>
      </c>
      <c r="F88" s="89">
        <f t="shared" si="24"/>
        <v>4.3296294504729422</v>
      </c>
      <c r="G88" s="89">
        <f t="shared" si="25"/>
        <v>-2.485009140131802</v>
      </c>
      <c r="H88" s="89">
        <f>C88-$B$88</f>
        <v>-0.50123063690660163</v>
      </c>
      <c r="I88" s="89">
        <f t="shared" ref="I88:J88" si="30">D88-$B$88</f>
        <v>3.8283988135663405</v>
      </c>
      <c r="J88" s="89">
        <f t="shared" si="30"/>
        <v>1.3433896734345383</v>
      </c>
    </row>
    <row r="89" spans="1:10" ht="33" customHeight="1" x14ac:dyDescent="0.25">
      <c r="A89" s="84" t="s">
        <v>53</v>
      </c>
      <c r="B89" s="85">
        <v>0.2</v>
      </c>
      <c r="C89" s="86">
        <f>B17/(B35+B36)</f>
        <v>2.5927726071644547E-6</v>
      </c>
      <c r="D89" s="86">
        <f>C17/(C35+C36)</f>
        <v>7.4886458185503943E-5</v>
      </c>
      <c r="E89" s="86">
        <f>D17/(D35+D36)</f>
        <v>1.1206845201271736E-4</v>
      </c>
      <c r="F89" s="89">
        <f t="shared" si="24"/>
        <v>7.2293685578339495E-5</v>
      </c>
      <c r="G89" s="89">
        <f t="shared" si="25"/>
        <v>3.7181993827213418E-5</v>
      </c>
      <c r="H89" s="89">
        <f>C89-$B$89</f>
        <v>-0.19999740722739284</v>
      </c>
      <c r="I89" s="89">
        <f t="shared" ref="I89:J89" si="31">D89-$B$89</f>
        <v>-0.1999251135418145</v>
      </c>
      <c r="J89" s="89">
        <f t="shared" si="31"/>
        <v>-0.19988793154798729</v>
      </c>
    </row>
    <row r="90" spans="1:10" ht="30.75" thickBot="1" x14ac:dyDescent="0.3">
      <c r="A90" s="90" t="s">
        <v>54</v>
      </c>
      <c r="B90" s="91">
        <v>0.1</v>
      </c>
      <c r="C90" s="92">
        <f>(B28-B11)/B19</f>
        <v>-2.3475355401623852</v>
      </c>
      <c r="D90" s="92">
        <f>(C28-C11)/C19</f>
        <v>0.78377580696974525</v>
      </c>
      <c r="E90" s="92">
        <f>(D28-D11)/D19</f>
        <v>-0.18625565285946047</v>
      </c>
      <c r="F90" s="92">
        <f t="shared" si="24"/>
        <v>3.1313113471321303</v>
      </c>
      <c r="G90" s="92">
        <f t="shared" si="25"/>
        <v>-0.97003145982920569</v>
      </c>
      <c r="H90" s="92">
        <f>C90-$B$90</f>
        <v>-2.4475355401623853</v>
      </c>
      <c r="I90" s="92">
        <f t="shared" ref="I90:J90" si="32">D90-$B$90</f>
        <v>0.68377580696974527</v>
      </c>
      <c r="J90" s="92">
        <f t="shared" si="32"/>
        <v>-0.28625565285946047</v>
      </c>
    </row>
    <row r="91" spans="1:10" ht="32.25" customHeight="1" x14ac:dyDescent="0.25">
      <c r="A91" s="80" t="s">
        <v>60</v>
      </c>
      <c r="B91" s="93">
        <v>0</v>
      </c>
      <c r="C91" s="94">
        <f>C46/C47</f>
        <v>90.833062068465154</v>
      </c>
      <c r="D91" s="94">
        <f>D46/D47</f>
        <v>74.775601672162551</v>
      </c>
      <c r="E91" s="94">
        <f>E46/E47</f>
        <v>60.82261060744176</v>
      </c>
      <c r="F91" s="95">
        <f t="shared" si="24"/>
        <v>-16.057460396302602</v>
      </c>
      <c r="G91" s="95">
        <f t="shared" si="25"/>
        <v>-13.952991064720791</v>
      </c>
      <c r="H91" s="95">
        <f>C91-$B$91</f>
        <v>90.833062068465154</v>
      </c>
      <c r="I91" s="95">
        <f t="shared" ref="I91:J91" si="33">D91-$B$91</f>
        <v>74.775601672162551</v>
      </c>
      <c r="J91" s="95">
        <f t="shared" si="33"/>
        <v>60.82261060744176</v>
      </c>
    </row>
    <row r="92" spans="1:10" ht="30" x14ac:dyDescent="0.25">
      <c r="A92" s="84" t="s">
        <v>55</v>
      </c>
      <c r="B92" s="96">
        <v>0</v>
      </c>
      <c r="C92" s="97">
        <f>C48/C49</f>
        <v>1.4463501359548212</v>
      </c>
      <c r="D92" s="97">
        <f>D48/D49</f>
        <v>-2.2514658161915242</v>
      </c>
      <c r="E92" s="97">
        <f>E48/E49</f>
        <v>-14.145953522685357</v>
      </c>
      <c r="F92" s="98">
        <f t="shared" si="24"/>
        <v>-3.6978159521463452</v>
      </c>
      <c r="G92" s="98">
        <f t="shared" si="25"/>
        <v>-11.894487706493832</v>
      </c>
      <c r="H92" s="98">
        <f>C92-$B$92</f>
        <v>1.4463501359548212</v>
      </c>
      <c r="I92" s="98">
        <f t="shared" ref="I92:J92" si="34">D92-$B$92</f>
        <v>-2.2514658161915242</v>
      </c>
      <c r="J92" s="98">
        <f t="shared" si="34"/>
        <v>-14.145953522685357</v>
      </c>
    </row>
    <row r="93" spans="1:10" ht="33.75" customHeight="1" x14ac:dyDescent="0.25">
      <c r="A93" s="84" t="s">
        <v>56</v>
      </c>
      <c r="B93" s="96">
        <v>0</v>
      </c>
      <c r="C93" s="97">
        <f>C46/B20</f>
        <v>0.25067911390009084</v>
      </c>
      <c r="D93" s="97">
        <f>D46/C20</f>
        <v>0.21195253256625471</v>
      </c>
      <c r="E93" s="97">
        <f>E46/D20</f>
        <v>0.19610429005498989</v>
      </c>
      <c r="F93" s="98">
        <f t="shared" si="24"/>
        <v>-3.8726581333836135E-2</v>
      </c>
      <c r="G93" s="98">
        <f t="shared" si="25"/>
        <v>-1.5848242511264821E-2</v>
      </c>
      <c r="H93" s="98">
        <f>C93-$B$93</f>
        <v>0.25067911390009084</v>
      </c>
      <c r="I93" s="98">
        <f t="shared" ref="I93:J93" si="35">D93-$B$93</f>
        <v>0.21195253256625471</v>
      </c>
      <c r="J93" s="98">
        <f t="shared" si="35"/>
        <v>0.19610429005498989</v>
      </c>
    </row>
    <row r="94" spans="1:10" ht="30" x14ac:dyDescent="0.25">
      <c r="A94" s="84" t="s">
        <v>57</v>
      </c>
      <c r="B94" s="96">
        <v>0</v>
      </c>
      <c r="C94" s="97">
        <f>C46/B28</f>
        <v>0.44990966293852769</v>
      </c>
      <c r="D94" s="97">
        <f>D46/C28</f>
        <v>0.23464072676075276</v>
      </c>
      <c r="E94" s="97">
        <f>E46/D28</f>
        <v>0.28794870084368046</v>
      </c>
      <c r="F94" s="98">
        <f t="shared" si="24"/>
        <v>-0.21526893617777493</v>
      </c>
      <c r="G94" s="98">
        <f t="shared" si="25"/>
        <v>5.33079740829277E-2</v>
      </c>
      <c r="H94" s="98">
        <f>C94-$B$94</f>
        <v>0.44990966293852769</v>
      </c>
      <c r="I94" s="98">
        <f t="shared" ref="I94:J94" si="36">D94-$B$94</f>
        <v>0.23464072676075276</v>
      </c>
      <c r="J94" s="98">
        <f t="shared" si="36"/>
        <v>0.28794870084368046</v>
      </c>
    </row>
    <row r="95" spans="1:10" ht="30" x14ac:dyDescent="0.25">
      <c r="A95" s="84" t="s">
        <v>58</v>
      </c>
      <c r="B95" s="96">
        <v>0</v>
      </c>
      <c r="C95" s="97">
        <f>C46/B11</f>
        <v>0.28889515272088939</v>
      </c>
      <c r="D95" s="97">
        <f>D46/C11</f>
        <v>0.38340948721240686</v>
      </c>
      <c r="E95" s="97">
        <f>E46/D11</f>
        <v>0.268224676264461</v>
      </c>
      <c r="F95" s="98">
        <f t="shared" si="24"/>
        <v>9.4514334491517471E-2</v>
      </c>
      <c r="G95" s="98">
        <f t="shared" si="25"/>
        <v>-0.11518481094794586</v>
      </c>
      <c r="H95" s="98">
        <f>C95-$B$95</f>
        <v>0.28889515272088939</v>
      </c>
      <c r="I95" s="98">
        <f t="shared" ref="I95:J95" si="37">D95-$B$95</f>
        <v>0.38340948721240686</v>
      </c>
      <c r="J95" s="98">
        <f t="shared" si="37"/>
        <v>0.268224676264461</v>
      </c>
    </row>
    <row r="96" spans="1:10" ht="30.75" thickBot="1" x14ac:dyDescent="0.3">
      <c r="A96" s="90" t="s">
        <v>59</v>
      </c>
      <c r="B96" s="99">
        <v>0</v>
      </c>
      <c r="C96" s="100">
        <f>C46/B19</f>
        <v>1.8950153686438695</v>
      </c>
      <c r="D96" s="100">
        <f>D46/C19</f>
        <v>0.47396509515936652</v>
      </c>
      <c r="E96" s="100">
        <f>E46/D19</f>
        <v>0.7293362179356162</v>
      </c>
      <c r="F96" s="100">
        <f t="shared" si="24"/>
        <v>-1.421050273484503</v>
      </c>
      <c r="G96" s="100">
        <f t="shared" si="25"/>
        <v>0.25537112277624968</v>
      </c>
      <c r="H96" s="100">
        <f>C96-$B$96</f>
        <v>1.8950153686438695</v>
      </c>
      <c r="I96" s="100">
        <f t="shared" ref="I96:J96" si="38">D96-$B$96</f>
        <v>0.47396509515936652</v>
      </c>
      <c r="J96" s="100">
        <f t="shared" si="38"/>
        <v>0.7293362179356162</v>
      </c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</sheetData>
  <mergeCells count="40">
    <mergeCell ref="A80:A82"/>
    <mergeCell ref="C80:C82"/>
    <mergeCell ref="A53:H53"/>
    <mergeCell ref="A54:A56"/>
    <mergeCell ref="B54:B56"/>
    <mergeCell ref="D54:D56"/>
    <mergeCell ref="H54:I55"/>
    <mergeCell ref="F54:F56"/>
    <mergeCell ref="C54:C56"/>
    <mergeCell ref="E54:E56"/>
    <mergeCell ref="G54:G56"/>
    <mergeCell ref="E80:E82"/>
    <mergeCell ref="D80:D82"/>
    <mergeCell ref="B80:B82"/>
    <mergeCell ref="F80:G81"/>
    <mergeCell ref="H80:J81"/>
    <mergeCell ref="A6:D6"/>
    <mergeCell ref="A22:D22"/>
    <mergeCell ref="D2:D4"/>
    <mergeCell ref="C2:C4"/>
    <mergeCell ref="A2:A4"/>
    <mergeCell ref="A7:D7"/>
    <mergeCell ref="A12:D12"/>
    <mergeCell ref="E3:F3"/>
    <mergeCell ref="G3:H3"/>
    <mergeCell ref="E2:H2"/>
    <mergeCell ref="B2:B4"/>
    <mergeCell ref="A1:H1"/>
    <mergeCell ref="A23:D23"/>
    <mergeCell ref="A29:D29"/>
    <mergeCell ref="A34:D34"/>
    <mergeCell ref="A79:J79"/>
    <mergeCell ref="F43:I43"/>
    <mergeCell ref="F44:G44"/>
    <mergeCell ref="H44:I44"/>
    <mergeCell ref="A43:A45"/>
    <mergeCell ref="B43:B45"/>
    <mergeCell ref="C43:C45"/>
    <mergeCell ref="D43:D45"/>
    <mergeCell ref="E43:E45"/>
  </mergeCells>
  <pageMargins left="0.7" right="0.7" top="0.75" bottom="0.75" header="0.3" footer="0.3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B38" sqref="B38"/>
    </sheetView>
  </sheetViews>
  <sheetFormatPr defaultRowHeight="15" x14ac:dyDescent="0.25"/>
  <cols>
    <col min="1" max="1" width="19" customWidth="1"/>
    <col min="2" max="3" width="14" customWidth="1"/>
    <col min="4" max="4" width="14.85546875" customWidth="1"/>
    <col min="5" max="5" width="12.5703125" customWidth="1"/>
    <col min="6" max="6" width="15.42578125" customWidth="1"/>
    <col min="7" max="7" width="11.7109375" customWidth="1"/>
    <col min="8" max="8" width="11.28515625" customWidth="1"/>
  </cols>
  <sheetData>
    <row r="3" spans="1:8" ht="15.75" thickBot="1" x14ac:dyDescent="0.3"/>
    <row r="4" spans="1:8" ht="18.75" x14ac:dyDescent="0.3">
      <c r="A4" s="135" t="s">
        <v>0</v>
      </c>
      <c r="B4" s="141" t="s">
        <v>29</v>
      </c>
      <c r="C4" s="141" t="s">
        <v>28</v>
      </c>
      <c r="D4" s="144" t="s">
        <v>27</v>
      </c>
      <c r="E4" s="129" t="s">
        <v>36</v>
      </c>
      <c r="F4" s="130"/>
      <c r="G4" s="130"/>
      <c r="H4" s="131"/>
    </row>
    <row r="5" spans="1:8" x14ac:dyDescent="0.25">
      <c r="A5" s="136"/>
      <c r="B5" s="142"/>
      <c r="C5" s="142"/>
      <c r="D5" s="145"/>
      <c r="E5" s="132" t="s">
        <v>33</v>
      </c>
      <c r="F5" s="133"/>
      <c r="G5" s="133" t="s">
        <v>38</v>
      </c>
      <c r="H5" s="134"/>
    </row>
    <row r="6" spans="1:8" ht="15.75" thickBot="1" x14ac:dyDescent="0.3">
      <c r="A6" s="137"/>
      <c r="B6" s="143"/>
      <c r="C6" s="143"/>
      <c r="D6" s="146"/>
      <c r="E6" s="40" t="s">
        <v>37</v>
      </c>
      <c r="F6" s="41" t="s">
        <v>34</v>
      </c>
      <c r="G6" s="41" t="s">
        <v>39</v>
      </c>
      <c r="H6" s="42" t="s">
        <v>35</v>
      </c>
    </row>
    <row r="7" spans="1:8" ht="30" x14ac:dyDescent="0.25">
      <c r="A7" s="106" t="s">
        <v>62</v>
      </c>
      <c r="B7" s="104">
        <v>37559017</v>
      </c>
      <c r="C7" s="104">
        <v>30998450</v>
      </c>
      <c r="D7" s="107">
        <v>40501229</v>
      </c>
      <c r="E7" s="108">
        <f>C7-B7</f>
        <v>-6560567</v>
      </c>
      <c r="F7" s="104">
        <f>D7-C7</f>
        <v>9502779</v>
      </c>
      <c r="G7" s="109">
        <f>E7/B7</f>
        <v>-0.17467355442236415</v>
      </c>
      <c r="H7" s="110">
        <f>F7/C7</f>
        <v>0.3065565858938108</v>
      </c>
    </row>
    <row r="8" spans="1:8" x14ac:dyDescent="0.25">
      <c r="A8" s="111" t="s">
        <v>63</v>
      </c>
      <c r="B8" s="105">
        <v>413495</v>
      </c>
      <c r="C8" s="105">
        <v>414553</v>
      </c>
      <c r="D8" s="112">
        <v>665891</v>
      </c>
      <c r="E8" s="113">
        <f t="shared" ref="E8:F10" si="0">C8-B8</f>
        <v>1058</v>
      </c>
      <c r="F8" s="105">
        <f t="shared" si="0"/>
        <v>251338</v>
      </c>
      <c r="G8" s="114">
        <f t="shared" ref="G8:H10" si="1">E8/B8</f>
        <v>2.5586766466341795E-3</v>
      </c>
      <c r="H8" s="115">
        <f t="shared" si="1"/>
        <v>0.60628677153464094</v>
      </c>
    </row>
    <row r="9" spans="1:8" ht="30" x14ac:dyDescent="0.25">
      <c r="A9" s="111" t="s">
        <v>64</v>
      </c>
      <c r="B9" s="105">
        <v>69150</v>
      </c>
      <c r="C9" s="105">
        <v>-161662</v>
      </c>
      <c r="D9" s="112">
        <v>-958742</v>
      </c>
      <c r="E9" s="113">
        <f t="shared" si="0"/>
        <v>-230812</v>
      </c>
      <c r="F9" s="105">
        <f t="shared" si="0"/>
        <v>-797080</v>
      </c>
      <c r="G9" s="114">
        <f t="shared" si="1"/>
        <v>-3.3378452639190166</v>
      </c>
      <c r="H9" s="115">
        <f>(F9/C9)*(-1)</f>
        <v>-4.9305340772723341</v>
      </c>
    </row>
    <row r="10" spans="1:8" ht="30.75" thickBot="1" x14ac:dyDescent="0.3">
      <c r="A10" s="116" t="s">
        <v>65</v>
      </c>
      <c r="B10" s="117">
        <v>47810</v>
      </c>
      <c r="C10" s="117">
        <v>71803</v>
      </c>
      <c r="D10" s="118">
        <v>67775</v>
      </c>
      <c r="E10" s="119">
        <f t="shared" si="0"/>
        <v>23993</v>
      </c>
      <c r="F10" s="117">
        <f t="shared" si="0"/>
        <v>-4028</v>
      </c>
      <c r="G10" s="120">
        <f t="shared" si="1"/>
        <v>0.50184061911733946</v>
      </c>
      <c r="H10" s="121">
        <f t="shared" si="1"/>
        <v>-5.6097934626686906E-2</v>
      </c>
    </row>
  </sheetData>
  <mergeCells count="7">
    <mergeCell ref="A4:A6"/>
    <mergeCell ref="B4:B6"/>
    <mergeCell ref="C4:C6"/>
    <mergeCell ref="D4:D6"/>
    <mergeCell ref="E4:H4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ПАО Магнит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cp:lastPrinted>2020-11-07T06:59:56Z</cp:lastPrinted>
  <dcterms:created xsi:type="dcterms:W3CDTF">2020-11-06T15:33:22Z</dcterms:created>
  <dcterms:modified xsi:type="dcterms:W3CDTF">2020-11-25T19:15:45Z</dcterms:modified>
</cp:coreProperties>
</file>